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rvfile\Souteze\VS\7950B - Moravská Třebová - Rozšíření parku u Muzea (opakování)\2. ZD\"/>
    </mc:Choice>
  </mc:AlternateContent>
  <xr:revisionPtr revIDLastSave="0" documentId="8_{99C3B15D-2569-4B91-9A0C-26DEC2594A1E}" xr6:coauthVersionLast="47" xr6:coauthVersionMax="47" xr10:uidLastSave="{00000000-0000-0000-0000-000000000000}"/>
  <bookViews>
    <workbookView xWindow="10305" yWindow="0" windowWidth="14400" windowHeight="15600" xr2:uid="{6A2B9E9F-D5FB-442C-8D0D-AAAB8A1CAA47}"/>
  </bookViews>
  <sheets>
    <sheet name="Krycí List" sheetId="1" r:id="rId1"/>
    <sheet name="Rekapitulace" sheetId="2" r:id="rId2"/>
    <sheet name="VN_ON" sheetId="3" r:id="rId3"/>
    <sheet name="SO_00 - demolice" sheetId="4" r:id="rId4"/>
    <sheet name="SO 01.1 PRIPRAVA" sheetId="5" r:id="rId5"/>
    <sheet name="SO 01.1 ZEMNI PR" sheetId="6" r:id="rId6"/>
    <sheet name="SO 01.2 VHS" sheetId="7" r:id="rId7"/>
    <sheet name="SO 01.3.1 SIL" sheetId="8" r:id="rId8"/>
    <sheet name="SO 01.3.2 SLB" sheetId="9" r:id="rId9"/>
    <sheet name="SO 01.4.1 POVRCH" sheetId="10" r:id="rId10"/>
    <sheet name="SO 01.4.2 LEMY" sheetId="11" r:id="rId11"/>
    <sheet name="SO 01.5.1 VEG PRIP" sheetId="12" r:id="rId12"/>
    <sheet name="SO 01.5.2 VEG" sheetId="13" r:id="rId13"/>
    <sheet name="SO 01.5.3 ZAVL" sheetId="14" r:id="rId14"/>
    <sheet name="SO 01.6 ARCH" sheetId="15" r:id="rId15"/>
    <sheet name="SO 02 - zahrada" sheetId="16" r:id="rId16"/>
    <sheet name="SO 02.1 ELE" sheetId="17" r:id="rId17"/>
    <sheet name="SO 04.2 ELE" sheetId="18" r:id="rId18"/>
    <sheet name="SO 05 TS" sheetId="19" r:id="rId19"/>
  </sheets>
  <definedNames>
    <definedName name="__08F21C13_4762_4D33_8AE4_8E20A428EBE8_FIGURE__" localSheetId="0">#REF!</definedName>
    <definedName name="__08F21C13_4762_4D33_8AE4_8E20A428EBE8_FIGURE__">#REF!</definedName>
    <definedName name="__08F21C13_4762_4D33_8AE4_8E20A428EBE8_ITEM__">#REF!</definedName>
    <definedName name="__08F21C13_4762_4D33_8AE4_8E20A428EBE8_ITEM_GROUP1__">#REF!</definedName>
    <definedName name="__08F21C13_4762_4D33_8AE4_8E20A428EBE8_ITEM_GROUP1_RECAP__">#REF!</definedName>
    <definedName name="__08F21C13_4762_4D33_8AE4_8E20A428EBE8_ITEM_GROUP2__">#REF!</definedName>
    <definedName name="__08F21C13_4762_4D33_8AE4_8E20A428EBE8_ITEM_GROUP2_RECAP__">#REF!</definedName>
    <definedName name="__08F21C13_4762_4D33_8AE4_8E20A428EBE8_ITEM_GROUP3__X">#REF!</definedName>
    <definedName name="__08F21C13_4762_4D33_8AE4_8E20A428EBE8_ITEM_GROUP3_RECAP__">#REF!</definedName>
    <definedName name="__08F21C13_4762_4D33_8AE4_8E20A428EBE8_ITEM_GROUP4__X">#REF!</definedName>
    <definedName name="__08F21C13_4762_4D33_8AE4_8E20A428EBE8_ITEM_GROUP4_RECAP__">#REF!</definedName>
    <definedName name="__08F21C13_4762_4D33_8AE4_8E20A428EBE8_QBILL__">#REF!</definedName>
    <definedName name="__08F21C13_4762_4D33_8AE4_8E20A428EBE8_QBILLFIG__" localSheetId="0">#REF!</definedName>
    <definedName name="__08F21C13_4762_4D33_8AE4_8E20A428EBE8_QBILLFIG__">#REF!</definedName>
    <definedName name="__08F21C13_4762_4D33_8AE4_8E20A428EBE8_QINDEX__">#REF!</definedName>
    <definedName name="__7DC147B2_4614_48B7_8F22_6CC284377C82_FIGURE__" localSheetId="1">#REF!</definedName>
    <definedName name="__7DC147B2_4614_48B7_8F22_6CC284377C82_FIGURE__" localSheetId="18">#REF!</definedName>
    <definedName name="__7DC147B2_4614_48B7_8F22_6CC284377C82_FIGURE__">#REF!</definedName>
    <definedName name="__7DC147B2_4614_48B7_8F22_6CC284377C82_ITEM_GROUP1__" localSheetId="14">'SO 01.6 ARCH'!$A$6:$Q$105</definedName>
    <definedName name="__7DC147B2_4614_48B7_8F22_6CC284377C82_ITEM_GROUP1__">#REF!</definedName>
    <definedName name="__7DC147B2_4614_48B7_8F22_6CC284377C82_ITEM_GROUP1_RECAP__">Rekapitulace!$A$24:$F$25</definedName>
    <definedName name="__7DC147B2_4614_48B7_8F22_6CC284377C82_ITEM_GROUP2__" localSheetId="14">'SO 01.6 ARCH'!$A$8:$Q$103</definedName>
    <definedName name="__7DC147B2_4614_48B7_8F22_6CC284377C82_ITEM_GROUP2_RECAP__">Rekapitulace!$A$25:$F$25</definedName>
    <definedName name="__7DC147B2_4614_48B7_8F22_6CC284377C82_QBILLFIG__" localSheetId="1">#REF!</definedName>
    <definedName name="__7DC147B2_4614_48B7_8F22_6CC284377C82_QBILLFIG__" localSheetId="18">#REF!</definedName>
    <definedName name="__7DC147B2_4614_48B7_8F22_6CC284377C82_QBILLFIG__">#REF!</definedName>
    <definedName name="__BB40E3E9_56A7_4FE2_BA5B_1AB9C5502FDF_FIGURE__" localSheetId="0">#REF!</definedName>
    <definedName name="__BB40E3E9_56A7_4FE2_BA5B_1AB9C5502FDF_FIGURE__" localSheetId="3">#REF!</definedName>
    <definedName name="__BB40E3E9_56A7_4FE2_BA5B_1AB9C5502FDF_FIGURE__">#REF!</definedName>
    <definedName name="__BB40E3E9_56A7_4FE2_BA5B_1AB9C5502FDF_ITEM__" localSheetId="3">#REF!</definedName>
    <definedName name="__BB40E3E9_56A7_4FE2_BA5B_1AB9C5502FDF_ITEM_GROUP1__" localSheetId="3">'SO_00 - demolice'!$A$6:$P$40</definedName>
    <definedName name="__BB40E3E9_56A7_4FE2_BA5B_1AB9C5502FDF_ITEM_GROUP2__" localSheetId="3">#REF!</definedName>
    <definedName name="__BB40E3E9_56A7_4FE2_BA5B_1AB9C5502FDF_QBILLFIG__" localSheetId="0">#REF!</definedName>
    <definedName name="__BB40E3E9_56A7_4FE2_BA5B_1AB9C5502FDF_QBILLFIG__" localSheetId="3">#REF!</definedName>
    <definedName name="__BB40E3E9_56A7_4FE2_BA5B_1AB9C5502FDF_QBILLFIG__">#REF!</definedName>
    <definedName name="_xlnm._FilterDatabase" localSheetId="4">'SO 01.1 PRIPRAVA'!$F$6:$F$88</definedName>
    <definedName name="_xlnm._FilterDatabase" localSheetId="5">'SO 01.1 ZEMNI PR'!$J$1:$J$978</definedName>
    <definedName name="_xlnm._FilterDatabase" localSheetId="12">'SO 01.5.2 VEG'!$F$1:$F$742</definedName>
    <definedName name="CenoveSloupceD1">#REF!</definedName>
    <definedName name="CenoveSloupceD2">#REF!</definedName>
    <definedName name="CenoveSloupceD3">#REF!</definedName>
    <definedName name="CenoveSloupceEUR">#REF!</definedName>
    <definedName name="CenoveSloupcePravaStrana">#REF!</definedName>
    <definedName name="GROUP_ID" localSheetId="14">'SO 01.6 ARCH'!$B$6:$B$902</definedName>
    <definedName name="GROUP_ID" localSheetId="3">'SO_00 - demolice'!$B$6:$B$40</definedName>
    <definedName name="GROUP_ID">#REF!</definedName>
    <definedName name="ITEM_PRICES" localSheetId="14">'SO 01.6 ARCH'!$I$6:$I$902</definedName>
    <definedName name="ITEM_PRICES" localSheetId="3">'SO_00 - demolice'!$I$6:$I$40</definedName>
    <definedName name="ITEM_PRICES">#REF!</definedName>
    <definedName name="SloupceZdrojovychDat1">#REF!</definedName>
    <definedName name="SloupceZdrojovychDat2">#REF!</definedName>
    <definedName name="SloupceZiskovost">#REF!</definedName>
    <definedName name="SloupecMnozstvi">#REF!</definedName>
    <definedName name="SloupecNaObjednavku">#REF!</definedName>
    <definedName name="SloupecPopis">#REF!</definedName>
    <definedName name="SloupecSleva">#REF!</definedName>
    <definedName name="SloupecWeb">#REF!</definedName>
    <definedName name="VAT_RATES" localSheetId="14">'SO 01.6 ARCH'!$O$6:$O$902</definedName>
    <definedName name="VAT_RATES" localSheetId="3">'SO_00 - demolice'!$N$6:$N$40</definedName>
    <definedName name="VAT_RATES">#REF!</definedName>
    <definedName name="Z_0216E4A3_6182_11D6_9494_000102FA4DF4_.wvu.Cols" localSheetId="0">#REF!</definedName>
    <definedName name="Z_0216E4A3_6182_11D6_9494_000102FA4DF4_.wvu.Cols" localSheetId="3">#REF!</definedName>
    <definedName name="Z_0216E4A3_6182_11D6_9494_000102FA4DF4_.wvu.Cols" localSheetId="2">#REF!</definedName>
    <definedName name="Z_0216E4A3_6182_11D6_9494_000102FA4DF4_.wvu.Cols">#REF!</definedName>
    <definedName name="Z_0216E4A3_6182_11D6_9494_000102FA4DF4_.wvu.PrintArea" localSheetId="0">#REF!</definedName>
    <definedName name="Z_0216E4A3_6182_11D6_9494_000102FA4DF4_.wvu.PrintArea" localSheetId="3">#REF!</definedName>
    <definedName name="Z_0216E4A3_6182_11D6_9494_000102FA4DF4_.wvu.PrintArea" localSheetId="2">#REF!</definedName>
    <definedName name="Z_0216E4A3_6182_11D6_9494_000102FA4DF4_.wvu.PrintArea">#REF!</definedName>
    <definedName name="Z_0216E4A3_6182_11D6_9494_000102FA4DF4_.wvu.PrintTitles" localSheetId="0">#REF!</definedName>
    <definedName name="Z_0216E4A3_6182_11D6_9494_000102FA4DF4_.wvu.PrintTitles" localSheetId="3">#REF!</definedName>
    <definedName name="Z_0216E4A3_6182_11D6_9494_000102FA4DF4_.wvu.PrintTitles" localSheetId="2">#REF!</definedName>
    <definedName name="Z_0216E4A3_6182_11D6_9494_000102FA4DF4_.wvu.PrintTitles">#REF!</definedName>
    <definedName name="Z_A6D38DCC_6184_11D6_8FBA_000476959415_.wvu.Cols" localSheetId="0">#REF!</definedName>
    <definedName name="Z_A6D38DCC_6184_11D6_8FBA_000476959415_.wvu.Cols" localSheetId="3">#REF!</definedName>
    <definedName name="Z_A6D38DCC_6184_11D6_8FBA_000476959415_.wvu.Cols" localSheetId="2">#REF!</definedName>
    <definedName name="Z_A6D38DCC_6184_11D6_8FBA_000476959415_.wvu.Cols">#REF!</definedName>
    <definedName name="Z_A6D38DCC_6184_11D6_8FBA_000476959415_.wvu.PrintArea" localSheetId="0">#REF!</definedName>
    <definedName name="Z_A6D38DCC_6184_11D6_8FBA_000476959415_.wvu.PrintArea" localSheetId="3">#REF!</definedName>
    <definedName name="Z_A6D38DCC_6184_11D6_8FBA_000476959415_.wvu.PrintArea" localSheetId="2">#REF!</definedName>
    <definedName name="Z_A6D38DCC_6184_11D6_8FBA_000476959415_.wvu.PrintArea">#REF!</definedName>
    <definedName name="Z_A6D38DCC_6184_11D6_8FBA_000476959415_.wvu.PrintTitles" localSheetId="0">#REF!</definedName>
    <definedName name="Z_A6D38DCC_6184_11D6_8FBA_000476959415_.wvu.PrintTitles" localSheetId="3">#REF!</definedName>
    <definedName name="Z_A6D38DCC_6184_11D6_8FBA_000476959415_.wvu.PrintTitles" localSheetId="2">#REF!</definedName>
    <definedName name="Z_A6D38DCC_6184_11D6_8FBA_000476959415_.wvu.PrintTitles">#REF!</definedName>
  </definedNames>
  <calcPr calcId="191029" fullCalcOnLoad="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6" l="1"/>
  <c r="E1" i="15"/>
  <c r="E1" i="4"/>
  <c r="C1" i="3"/>
  <c r="B38" i="2"/>
  <c r="B37" i="2"/>
  <c r="B36" i="2"/>
  <c r="B35" i="2"/>
  <c r="B34" i="2"/>
  <c r="B33" i="2"/>
  <c r="B32" i="2"/>
  <c r="B31" i="2"/>
  <c r="B30" i="2"/>
  <c r="B29" i="2"/>
  <c r="B28" i="2"/>
  <c r="B27" i="2"/>
  <c r="B26" i="2"/>
  <c r="B25" i="2"/>
  <c r="B24" i="2"/>
  <c r="B11" i="2"/>
  <c r="B10" i="2"/>
  <c r="B9" i="2"/>
  <c r="B8" i="2"/>
  <c r="B6" i="2"/>
  <c r="B1" i="2"/>
  <c r="G40" i="19"/>
  <c r="G39" i="19"/>
  <c r="G38" i="19"/>
  <c r="G37" i="19"/>
  <c r="G36" i="19"/>
  <c r="G35" i="19"/>
  <c r="G41" i="19" s="1"/>
  <c r="C45" i="2" s="1"/>
  <c r="G31" i="19"/>
  <c r="G30" i="19"/>
  <c r="G29" i="19"/>
  <c r="G28" i="19"/>
  <c r="G32" i="19" s="1"/>
  <c r="C44" i="2" s="1"/>
  <c r="G24" i="19"/>
  <c r="G8" i="19"/>
  <c r="G25" i="19" s="1"/>
  <c r="G55" i="18"/>
  <c r="G54" i="18"/>
  <c r="G51" i="18"/>
  <c r="G50" i="18"/>
  <c r="G47" i="18"/>
  <c r="G46" i="18"/>
  <c r="G45" i="18"/>
  <c r="G44" i="18"/>
  <c r="G43" i="18"/>
  <c r="G42" i="18"/>
  <c r="G41" i="18"/>
  <c r="G40" i="18"/>
  <c r="G37" i="18"/>
  <c r="G36" i="18"/>
  <c r="G35" i="18"/>
  <c r="G34" i="18"/>
  <c r="G33" i="18"/>
  <c r="G30" i="18"/>
  <c r="G29" i="18"/>
  <c r="G28" i="18"/>
  <c r="G27" i="18"/>
  <c r="G26" i="18"/>
  <c r="G23" i="18"/>
  <c r="G22" i="18"/>
  <c r="G21" i="18"/>
  <c r="G20" i="18"/>
  <c r="G15" i="18"/>
  <c r="G14" i="18"/>
  <c r="G7" i="18"/>
  <c r="G58" i="18" s="1"/>
  <c r="C41" i="2" s="1"/>
  <c r="G34" i="17"/>
  <c r="G33" i="17"/>
  <c r="G32" i="17"/>
  <c r="G31" i="17"/>
  <c r="G30" i="17"/>
  <c r="G29" i="17"/>
  <c r="G26" i="17"/>
  <c r="G25" i="17"/>
  <c r="G24" i="17"/>
  <c r="G23" i="17"/>
  <c r="G20" i="17"/>
  <c r="G19" i="17"/>
  <c r="G18" i="17"/>
  <c r="G17" i="17"/>
  <c r="G16" i="17"/>
  <c r="G15" i="17"/>
  <c r="G14" i="17"/>
  <c r="G13" i="17"/>
  <c r="G12" i="17"/>
  <c r="G7" i="17"/>
  <c r="G37" i="17" s="1"/>
  <c r="C39" i="2" s="1"/>
  <c r="N210" i="16"/>
  <c r="L210" i="16"/>
  <c r="I210" i="16"/>
  <c r="P209" i="16"/>
  <c r="N209" i="16"/>
  <c r="L209" i="16"/>
  <c r="I209" i="16"/>
  <c r="Q209" i="16" s="1"/>
  <c r="N204" i="16"/>
  <c r="L204" i="16"/>
  <c r="I204" i="16"/>
  <c r="N203" i="16"/>
  <c r="L203" i="16"/>
  <c r="I203" i="16"/>
  <c r="C38" i="2" s="1"/>
  <c r="P199" i="16"/>
  <c r="N199" i="16"/>
  <c r="L199" i="16"/>
  <c r="I199" i="16"/>
  <c r="Q199" i="16" s="1"/>
  <c r="N195" i="16"/>
  <c r="L195" i="16"/>
  <c r="I195" i="16"/>
  <c r="P195" i="16" s="1"/>
  <c r="P192" i="16"/>
  <c r="N192" i="16"/>
  <c r="L192" i="16"/>
  <c r="I192" i="16"/>
  <c r="Q192" i="16" s="1"/>
  <c r="N188" i="16"/>
  <c r="L188" i="16"/>
  <c r="I188" i="16"/>
  <c r="P188" i="16" s="1"/>
  <c r="P183" i="16"/>
  <c r="N183" i="16"/>
  <c r="L183" i="16"/>
  <c r="L182" i="16" s="1"/>
  <c r="I183" i="16"/>
  <c r="Q183" i="16" s="1"/>
  <c r="N182" i="16"/>
  <c r="I182" i="16"/>
  <c r="C37" i="2" s="1"/>
  <c r="P180" i="16"/>
  <c r="N180" i="16"/>
  <c r="L180" i="16"/>
  <c r="I180" i="16"/>
  <c r="Q180" i="16" s="1"/>
  <c r="N179" i="16"/>
  <c r="L179" i="16"/>
  <c r="I179" i="16"/>
  <c r="P179" i="16" s="1"/>
  <c r="P178" i="16"/>
  <c r="N178" i="16"/>
  <c r="L178" i="16"/>
  <c r="I178" i="16"/>
  <c r="Q178" i="16" s="1"/>
  <c r="N175" i="16"/>
  <c r="L175" i="16"/>
  <c r="I175" i="16"/>
  <c r="P175" i="16" s="1"/>
  <c r="P167" i="16" s="1"/>
  <c r="P174" i="16"/>
  <c r="N174" i="16"/>
  <c r="L174" i="16"/>
  <c r="I174" i="16"/>
  <c r="Q174" i="16" s="1"/>
  <c r="N173" i="16"/>
  <c r="L173" i="16"/>
  <c r="I173" i="16"/>
  <c r="P173" i="16" s="1"/>
  <c r="P172" i="16"/>
  <c r="N172" i="16"/>
  <c r="L172" i="16"/>
  <c r="I172" i="16"/>
  <c r="Q172" i="16" s="1"/>
  <c r="N168" i="16"/>
  <c r="L168" i="16"/>
  <c r="I168" i="16"/>
  <c r="P168" i="16" s="1"/>
  <c r="N167" i="16"/>
  <c r="L167" i="16"/>
  <c r="I165" i="16"/>
  <c r="I164" i="16"/>
  <c r="N162" i="16"/>
  <c r="I162" i="16"/>
  <c r="C35" i="2" s="1"/>
  <c r="I160" i="16"/>
  <c r="I157" i="16" s="1"/>
  <c r="C34" i="2" s="1"/>
  <c r="I159" i="16"/>
  <c r="N157" i="16"/>
  <c r="I155" i="16"/>
  <c r="I154" i="16"/>
  <c r="I153" i="16"/>
  <c r="I152" i="16"/>
  <c r="I151" i="16"/>
  <c r="I150" i="16"/>
  <c r="I149" i="16"/>
  <c r="N147" i="16"/>
  <c r="I147" i="16"/>
  <c r="C33" i="2" s="1"/>
  <c r="I145" i="16"/>
  <c r="I144" i="16"/>
  <c r="I143" i="16"/>
  <c r="I142" i="16"/>
  <c r="I141" i="16"/>
  <c r="I140" i="16"/>
  <c r="I139" i="16"/>
  <c r="I138" i="16"/>
  <c r="I137" i="16"/>
  <c r="I136" i="16"/>
  <c r="I135" i="16"/>
  <c r="I134" i="16"/>
  <c r="I132" i="16" s="1"/>
  <c r="C32" i="2" s="1"/>
  <c r="I130" i="16"/>
  <c r="I129" i="16"/>
  <c r="I128" i="16"/>
  <c r="I127" i="16"/>
  <c r="I126" i="16"/>
  <c r="I125" i="16"/>
  <c r="N123" i="16"/>
  <c r="L123" i="16"/>
  <c r="I123" i="16"/>
  <c r="C31" i="2" s="1"/>
  <c r="I121" i="16"/>
  <c r="N120" i="16"/>
  <c r="L120" i="16"/>
  <c r="I120" i="16"/>
  <c r="P120" i="16" s="1"/>
  <c r="P116" i="16"/>
  <c r="N116" i="16"/>
  <c r="L116" i="16"/>
  <c r="I116" i="16"/>
  <c r="Q116" i="16" s="1"/>
  <c r="N115" i="16"/>
  <c r="L115" i="16"/>
  <c r="I115" i="16"/>
  <c r="C30" i="2" s="1"/>
  <c r="I112" i="16"/>
  <c r="I110" i="16"/>
  <c r="I108" i="16"/>
  <c r="I106" i="16"/>
  <c r="P100" i="16"/>
  <c r="N100" i="16"/>
  <c r="L100" i="16"/>
  <c r="I100" i="16"/>
  <c r="Q100" i="16" s="1"/>
  <c r="N99" i="16"/>
  <c r="L99" i="16"/>
  <c r="I99" i="16"/>
  <c r="C29" i="2" s="1"/>
  <c r="I97" i="16"/>
  <c r="I93" i="16"/>
  <c r="I92" i="16"/>
  <c r="I80" i="16"/>
  <c r="I76" i="16"/>
  <c r="I72" i="16"/>
  <c r="I71" i="16" s="1"/>
  <c r="C28" i="2" s="1"/>
  <c r="N69" i="16"/>
  <c r="L69" i="16"/>
  <c r="I69" i="16"/>
  <c r="P69" i="16" s="1"/>
  <c r="P67" i="16" s="1"/>
  <c r="N67" i="16"/>
  <c r="L67" i="16"/>
  <c r="I67" i="16"/>
  <c r="C27" i="2" s="1"/>
  <c r="I64" i="16"/>
  <c r="N53" i="16"/>
  <c r="L53" i="16"/>
  <c r="I53" i="16"/>
  <c r="N50" i="16"/>
  <c r="L50" i="16"/>
  <c r="I50" i="16"/>
  <c r="P50" i="16" s="1"/>
  <c r="N48" i="16"/>
  <c r="L48" i="16"/>
  <c r="I48" i="16"/>
  <c r="N34" i="16"/>
  <c r="L34" i="16"/>
  <c r="I34" i="16"/>
  <c r="P34" i="16" s="1"/>
  <c r="N26" i="16"/>
  <c r="L26" i="16"/>
  <c r="I26" i="16"/>
  <c r="N24" i="16"/>
  <c r="L24" i="16"/>
  <c r="I24" i="16"/>
  <c r="C26" i="2" s="1"/>
  <c r="P20" i="16"/>
  <c r="N20" i="16"/>
  <c r="L20" i="16"/>
  <c r="I20" i="16"/>
  <c r="Q20" i="16" s="1"/>
  <c r="N14" i="16"/>
  <c r="L14" i="16"/>
  <c r="I14" i="16"/>
  <c r="P14" i="16" s="1"/>
  <c r="P7" i="16" s="1"/>
  <c r="P8" i="16"/>
  <c r="N8" i="16"/>
  <c r="L8" i="16"/>
  <c r="I8" i="16"/>
  <c r="Q8" i="16" s="1"/>
  <c r="N7" i="16"/>
  <c r="L7" i="16"/>
  <c r="I7" i="16"/>
  <c r="Q6" i="16"/>
  <c r="P6" i="16"/>
  <c r="N6" i="16"/>
  <c r="L6" i="16"/>
  <c r="N104" i="15"/>
  <c r="L104" i="15"/>
  <c r="I104" i="15"/>
  <c r="P104" i="15" s="1"/>
  <c r="P102" i="15"/>
  <c r="N102" i="15"/>
  <c r="L102" i="15"/>
  <c r="I102" i="15"/>
  <c r="Q102" i="15" s="1"/>
  <c r="N100" i="15"/>
  <c r="L100" i="15"/>
  <c r="I100" i="15"/>
  <c r="P100" i="15" s="1"/>
  <c r="P99" i="15" s="1"/>
  <c r="N99" i="15"/>
  <c r="L99" i="15"/>
  <c r="I99" i="15"/>
  <c r="I97" i="15"/>
  <c r="N96" i="15"/>
  <c r="L96" i="15"/>
  <c r="I96" i="15"/>
  <c r="N94" i="15"/>
  <c r="L94" i="15"/>
  <c r="I94" i="15"/>
  <c r="P88" i="15"/>
  <c r="N88" i="15"/>
  <c r="L88" i="15"/>
  <c r="I88" i="15"/>
  <c r="Q88" i="15" s="1"/>
  <c r="N86" i="15"/>
  <c r="L86" i="15"/>
  <c r="I86" i="15"/>
  <c r="P86" i="15" s="1"/>
  <c r="N84" i="15"/>
  <c r="L84" i="15"/>
  <c r="I84" i="15"/>
  <c r="N82" i="15"/>
  <c r="L82" i="15"/>
  <c r="I82" i="15"/>
  <c r="P82" i="15" s="1"/>
  <c r="N80" i="15"/>
  <c r="L80" i="15"/>
  <c r="I80" i="15"/>
  <c r="I76" i="15"/>
  <c r="I74" i="15"/>
  <c r="I70" i="15"/>
  <c r="I67" i="15"/>
  <c r="I66" i="15"/>
  <c r="I62" i="15"/>
  <c r="I58" i="15"/>
  <c r="I57" i="15"/>
  <c r="I53" i="15"/>
  <c r="I52" i="15"/>
  <c r="I48" i="15"/>
  <c r="I44" i="15"/>
  <c r="I43" i="15" s="1"/>
  <c r="I6" i="15" s="1"/>
  <c r="C23" i="2" s="1"/>
  <c r="I41" i="15"/>
  <c r="I38" i="15"/>
  <c r="I37" i="15"/>
  <c r="I34" i="15"/>
  <c r="I30" i="15"/>
  <c r="I26" i="15"/>
  <c r="I22" i="15"/>
  <c r="I19" i="15"/>
  <c r="I15" i="15"/>
  <c r="I12" i="15"/>
  <c r="I9" i="15"/>
  <c r="N8" i="15"/>
  <c r="L8" i="15"/>
  <c r="I8" i="15"/>
  <c r="N6" i="15"/>
  <c r="L6" i="15"/>
  <c r="AE71" i="14"/>
  <c r="V69" i="14"/>
  <c r="Q69" i="14"/>
  <c r="O69" i="14"/>
  <c r="K69" i="14"/>
  <c r="I69" i="14"/>
  <c r="G69" i="14"/>
  <c r="M69" i="14" s="1"/>
  <c r="V68" i="14"/>
  <c r="Q68" i="14"/>
  <c r="O68" i="14"/>
  <c r="K68" i="14"/>
  <c r="I68" i="14"/>
  <c r="G68" i="14"/>
  <c r="M68" i="14" s="1"/>
  <c r="V67" i="14"/>
  <c r="Q67" i="14"/>
  <c r="O67" i="14"/>
  <c r="K67" i="14"/>
  <c r="I67" i="14"/>
  <c r="G67" i="14"/>
  <c r="M67" i="14" s="1"/>
  <c r="V66" i="14"/>
  <c r="Q66" i="14"/>
  <c r="O66" i="14"/>
  <c r="M66" i="14"/>
  <c r="K66" i="14"/>
  <c r="I66" i="14"/>
  <c r="G66" i="14"/>
  <c r="V65" i="14"/>
  <c r="Q65" i="14"/>
  <c r="O65" i="14"/>
  <c r="K65" i="14"/>
  <c r="I65" i="14"/>
  <c r="G65" i="14"/>
  <c r="M65" i="14" s="1"/>
  <c r="V64" i="14"/>
  <c r="Q64" i="14"/>
  <c r="O64" i="14"/>
  <c r="M64" i="14"/>
  <c r="K64" i="14"/>
  <c r="I64" i="14"/>
  <c r="G64" i="14"/>
  <c r="V63" i="14"/>
  <c r="Q63" i="14"/>
  <c r="O63" i="14"/>
  <c r="K63" i="14"/>
  <c r="I63" i="14"/>
  <c r="G63" i="14"/>
  <c r="M63" i="14" s="1"/>
  <c r="V62" i="14"/>
  <c r="Q62" i="14"/>
  <c r="O62" i="14"/>
  <c r="M62" i="14"/>
  <c r="K62" i="14"/>
  <c r="I62" i="14"/>
  <c r="G62" i="14"/>
  <c r="V61" i="14"/>
  <c r="Q61" i="14"/>
  <c r="O61" i="14"/>
  <c r="K61" i="14"/>
  <c r="I61" i="14"/>
  <c r="G61" i="14"/>
  <c r="M61" i="14" s="1"/>
  <c r="V60" i="14"/>
  <c r="Q60" i="14"/>
  <c r="O60" i="14"/>
  <c r="M60" i="14"/>
  <c r="K60" i="14"/>
  <c r="I60" i="14"/>
  <c r="G60" i="14"/>
  <c r="V59" i="14"/>
  <c r="Q59" i="14"/>
  <c r="O59" i="14"/>
  <c r="K59" i="14"/>
  <c r="I59" i="14"/>
  <c r="G59" i="14"/>
  <c r="M59" i="14" s="1"/>
  <c r="V58" i="14"/>
  <c r="Q58" i="14"/>
  <c r="O58" i="14"/>
  <c r="K58" i="14"/>
  <c r="I58" i="14"/>
  <c r="G58" i="14"/>
  <c r="M58" i="14" s="1"/>
  <c r="V57" i="14"/>
  <c r="Q57" i="14"/>
  <c r="O57" i="14"/>
  <c r="K57" i="14"/>
  <c r="I57" i="14"/>
  <c r="G57" i="14"/>
  <c r="M57" i="14" s="1"/>
  <c r="V56" i="14"/>
  <c r="Q56" i="14"/>
  <c r="O56" i="14"/>
  <c r="K56" i="14"/>
  <c r="I56" i="14"/>
  <c r="G56" i="14"/>
  <c r="M56" i="14" s="1"/>
  <c r="V55" i="14"/>
  <c r="Q55" i="14"/>
  <c r="O55" i="14"/>
  <c r="K55" i="14"/>
  <c r="I55" i="14"/>
  <c r="G55" i="14"/>
  <c r="M55" i="14" s="1"/>
  <c r="V54" i="14"/>
  <c r="Q54" i="14"/>
  <c r="O54" i="14"/>
  <c r="K54" i="14"/>
  <c r="I54" i="14"/>
  <c r="G54" i="14"/>
  <c r="M54" i="14" s="1"/>
  <c r="V53" i="14"/>
  <c r="Q53" i="14"/>
  <c r="O53" i="14"/>
  <c r="K53" i="14"/>
  <c r="I53" i="14"/>
  <c r="G53" i="14"/>
  <c r="M53" i="14" s="1"/>
  <c r="V52" i="14"/>
  <c r="Q52" i="14"/>
  <c r="O52" i="14"/>
  <c r="K52" i="14"/>
  <c r="I52" i="14"/>
  <c r="G52" i="14"/>
  <c r="M52" i="14" s="1"/>
  <c r="V51" i="14"/>
  <c r="Q51" i="14"/>
  <c r="O51" i="14"/>
  <c r="M51" i="14"/>
  <c r="K51" i="14"/>
  <c r="I51" i="14"/>
  <c r="G51" i="14"/>
  <c r="V50" i="14"/>
  <c r="Q50" i="14"/>
  <c r="O50" i="14"/>
  <c r="K50" i="14"/>
  <c r="I50" i="14"/>
  <c r="G50" i="14"/>
  <c r="M50" i="14" s="1"/>
  <c r="V49" i="14"/>
  <c r="Q49" i="14"/>
  <c r="O49" i="14"/>
  <c r="M49" i="14"/>
  <c r="K49" i="14"/>
  <c r="I49" i="14"/>
  <c r="G49" i="14"/>
  <c r="V48" i="14"/>
  <c r="Q48" i="14"/>
  <c r="O48" i="14"/>
  <c r="K48" i="14"/>
  <c r="I48" i="14"/>
  <c r="G48" i="14"/>
  <c r="M48" i="14" s="1"/>
  <c r="V47" i="14"/>
  <c r="Q47" i="14"/>
  <c r="O47" i="14"/>
  <c r="M47" i="14"/>
  <c r="K47" i="14"/>
  <c r="I47" i="14"/>
  <c r="G47" i="14"/>
  <c r="V46" i="14"/>
  <c r="Q46" i="14"/>
  <c r="O46" i="14"/>
  <c r="K46" i="14"/>
  <c r="I46" i="14"/>
  <c r="G46" i="14"/>
  <c r="M46" i="14" s="1"/>
  <c r="V45" i="14"/>
  <c r="Q45" i="14"/>
  <c r="O45" i="14"/>
  <c r="M45" i="14"/>
  <c r="K45" i="14"/>
  <c r="I45" i="14"/>
  <c r="G45" i="14"/>
  <c r="V44" i="14"/>
  <c r="Q44" i="14"/>
  <c r="O44" i="14"/>
  <c r="K44" i="14"/>
  <c r="I44" i="14"/>
  <c r="G44" i="14"/>
  <c r="M44" i="14" s="1"/>
  <c r="V43" i="14"/>
  <c r="Q43" i="14"/>
  <c r="O43" i="14"/>
  <c r="M43" i="14"/>
  <c r="K43" i="14"/>
  <c r="I43" i="14"/>
  <c r="G43" i="14"/>
  <c r="V42" i="14"/>
  <c r="Q42" i="14"/>
  <c r="O42" i="14"/>
  <c r="K42" i="14"/>
  <c r="I42" i="14"/>
  <c r="G42" i="14"/>
  <c r="M42" i="14" s="1"/>
  <c r="V41" i="14"/>
  <c r="Q41" i="14"/>
  <c r="O41" i="14"/>
  <c r="M41" i="14"/>
  <c r="K41" i="14"/>
  <c r="I41" i="14"/>
  <c r="G41" i="14"/>
  <c r="V40" i="14"/>
  <c r="Q40" i="14"/>
  <c r="O40" i="14"/>
  <c r="K40" i="14"/>
  <c r="I40" i="14"/>
  <c r="G40" i="14"/>
  <c r="M40" i="14" s="1"/>
  <c r="V39" i="14"/>
  <c r="Q39" i="14"/>
  <c r="O39" i="14"/>
  <c r="M39" i="14"/>
  <c r="K39" i="14"/>
  <c r="I39" i="14"/>
  <c r="G39" i="14"/>
  <c r="V38" i="14"/>
  <c r="Q38" i="14"/>
  <c r="O38" i="14"/>
  <c r="K38" i="14"/>
  <c r="I38" i="14"/>
  <c r="G38" i="14"/>
  <c r="M38" i="14" s="1"/>
  <c r="V37" i="14"/>
  <c r="Q37" i="14"/>
  <c r="O37" i="14"/>
  <c r="M37" i="14"/>
  <c r="K37" i="14"/>
  <c r="I37" i="14"/>
  <c r="G37" i="14"/>
  <c r="V36" i="14"/>
  <c r="Q36" i="14"/>
  <c r="O36" i="14"/>
  <c r="K36" i="14"/>
  <c r="I36" i="14"/>
  <c r="G36" i="14"/>
  <c r="M36" i="14" s="1"/>
  <c r="V35" i="14"/>
  <c r="Q35" i="14"/>
  <c r="O35" i="14"/>
  <c r="K35" i="14"/>
  <c r="I35" i="14"/>
  <c r="G35" i="14"/>
  <c r="M35" i="14" s="1"/>
  <c r="V34" i="14"/>
  <c r="Q34" i="14"/>
  <c r="O34" i="14"/>
  <c r="K34" i="14"/>
  <c r="I34" i="14"/>
  <c r="G34" i="14"/>
  <c r="M34" i="14" s="1"/>
  <c r="V33" i="14"/>
  <c r="Q33" i="14"/>
  <c r="O33" i="14"/>
  <c r="M33" i="14"/>
  <c r="K33" i="14"/>
  <c r="I33" i="14"/>
  <c r="G33" i="14"/>
  <c r="V32" i="14"/>
  <c r="Q32" i="14"/>
  <c r="O32" i="14"/>
  <c r="K32" i="14"/>
  <c r="I32" i="14"/>
  <c r="G32" i="14"/>
  <c r="M32" i="14" s="1"/>
  <c r="V31" i="14"/>
  <c r="Q31" i="14"/>
  <c r="O31" i="14"/>
  <c r="M31" i="14"/>
  <c r="K31" i="14"/>
  <c r="I31" i="14"/>
  <c r="G31" i="14"/>
  <c r="V30" i="14"/>
  <c r="Q30" i="14"/>
  <c r="O30" i="14"/>
  <c r="K30" i="14"/>
  <c r="I30" i="14"/>
  <c r="G30" i="14"/>
  <c r="M30" i="14" s="1"/>
  <c r="V29" i="14"/>
  <c r="Q29" i="14"/>
  <c r="O29" i="14"/>
  <c r="M29" i="14"/>
  <c r="K29" i="14"/>
  <c r="I29" i="14"/>
  <c r="G29" i="14"/>
  <c r="V28" i="14"/>
  <c r="Q28" i="14"/>
  <c r="O28" i="14"/>
  <c r="K28" i="14"/>
  <c r="I28" i="14"/>
  <c r="G28" i="14"/>
  <c r="M28" i="14" s="1"/>
  <c r="V27" i="14"/>
  <c r="Q27" i="14"/>
  <c r="O27" i="14"/>
  <c r="M27" i="14"/>
  <c r="K27" i="14"/>
  <c r="I27" i="14"/>
  <c r="G27" i="14"/>
  <c r="V26" i="14"/>
  <c r="Q26" i="14"/>
  <c r="O26" i="14"/>
  <c r="K26" i="14"/>
  <c r="I26" i="14"/>
  <c r="G26" i="14"/>
  <c r="M26" i="14" s="1"/>
  <c r="V25" i="14"/>
  <c r="Q25" i="14"/>
  <c r="O25" i="14"/>
  <c r="M25" i="14"/>
  <c r="K25" i="14"/>
  <c r="I25" i="14"/>
  <c r="G25" i="14"/>
  <c r="V24" i="14"/>
  <c r="Q24" i="14"/>
  <c r="O24" i="14"/>
  <c r="K24" i="14"/>
  <c r="I24" i="14"/>
  <c r="G24" i="14"/>
  <c r="M24" i="14" s="1"/>
  <c r="V23" i="14"/>
  <c r="Q23" i="14"/>
  <c r="O23" i="14"/>
  <c r="M23" i="14"/>
  <c r="K23" i="14"/>
  <c r="I23" i="14"/>
  <c r="G23" i="14"/>
  <c r="V22" i="14"/>
  <c r="Q22" i="14"/>
  <c r="O22" i="14"/>
  <c r="K22" i="14"/>
  <c r="I22" i="14"/>
  <c r="G22" i="14"/>
  <c r="M22" i="14" s="1"/>
  <c r="V21" i="14"/>
  <c r="Q21" i="14"/>
  <c r="O21" i="14"/>
  <c r="M21" i="14"/>
  <c r="K21" i="14"/>
  <c r="I21" i="14"/>
  <c r="G21" i="14"/>
  <c r="V20" i="14"/>
  <c r="V19" i="14" s="1"/>
  <c r="Q20" i="14"/>
  <c r="O20" i="14"/>
  <c r="O19" i="14" s="1"/>
  <c r="K20" i="14"/>
  <c r="K19" i="14" s="1"/>
  <c r="I20" i="14"/>
  <c r="G20" i="14"/>
  <c r="M20" i="14" s="1"/>
  <c r="Q19" i="14"/>
  <c r="I19" i="14"/>
  <c r="G19" i="14"/>
  <c r="V18" i="14"/>
  <c r="Q18" i="14"/>
  <c r="Q17" i="14" s="1"/>
  <c r="O18" i="14"/>
  <c r="M18" i="14"/>
  <c r="M17" i="14" s="1"/>
  <c r="K18" i="14"/>
  <c r="I18" i="14"/>
  <c r="I17" i="14" s="1"/>
  <c r="G18" i="14"/>
  <c r="V17" i="14"/>
  <c r="O17" i="14"/>
  <c r="K17" i="14"/>
  <c r="G17" i="14"/>
  <c r="V15" i="14"/>
  <c r="Q15" i="14"/>
  <c r="O15" i="14"/>
  <c r="M15" i="14"/>
  <c r="K15" i="14"/>
  <c r="I15" i="14"/>
  <c r="G15" i="14"/>
  <c r="V13" i="14"/>
  <c r="Q13" i="14"/>
  <c r="O13" i="14"/>
  <c r="K13" i="14"/>
  <c r="I13" i="14"/>
  <c r="G13" i="14"/>
  <c r="M13" i="14" s="1"/>
  <c r="V12" i="14"/>
  <c r="Q12" i="14"/>
  <c r="O12" i="14"/>
  <c r="M12" i="14"/>
  <c r="K12" i="14"/>
  <c r="I12" i="14"/>
  <c r="G12" i="14"/>
  <c r="V11" i="14"/>
  <c r="Q11" i="14"/>
  <c r="O11" i="14"/>
  <c r="K11" i="14"/>
  <c r="I11" i="14"/>
  <c r="G11" i="14"/>
  <c r="M11" i="14" s="1"/>
  <c r="V10" i="14"/>
  <c r="Q10" i="14"/>
  <c r="O10" i="14"/>
  <c r="M10" i="14"/>
  <c r="K10" i="14"/>
  <c r="I10" i="14"/>
  <c r="G10" i="14"/>
  <c r="V9" i="14"/>
  <c r="V8" i="14" s="1"/>
  <c r="Q9" i="14"/>
  <c r="O9" i="14"/>
  <c r="O8" i="14" s="1"/>
  <c r="K9" i="14"/>
  <c r="K8" i="14" s="1"/>
  <c r="I9" i="14"/>
  <c r="G9" i="14"/>
  <c r="AF71" i="14" s="1"/>
  <c r="Q8" i="14"/>
  <c r="I8" i="14"/>
  <c r="AE541" i="13"/>
  <c r="V538" i="13"/>
  <c r="Q538" i="13"/>
  <c r="O538" i="13"/>
  <c r="K538" i="13"/>
  <c r="I538" i="13"/>
  <c r="G538" i="13"/>
  <c r="M538" i="13" s="1"/>
  <c r="V533" i="13"/>
  <c r="Q533" i="13"/>
  <c r="O533" i="13"/>
  <c r="M533" i="13"/>
  <c r="K533" i="13"/>
  <c r="I533" i="13"/>
  <c r="G533" i="13"/>
  <c r="V528" i="13"/>
  <c r="Q528" i="13"/>
  <c r="O528" i="13"/>
  <c r="K528" i="13"/>
  <c r="I528" i="13"/>
  <c r="G528" i="13"/>
  <c r="M528" i="13" s="1"/>
  <c r="V523" i="13"/>
  <c r="Q523" i="13"/>
  <c r="O523" i="13"/>
  <c r="M523" i="13"/>
  <c r="K523" i="13"/>
  <c r="I523" i="13"/>
  <c r="G523" i="13"/>
  <c r="V518" i="13"/>
  <c r="Q518" i="13"/>
  <c r="O518" i="13"/>
  <c r="K518" i="13"/>
  <c r="I518" i="13"/>
  <c r="G518" i="13"/>
  <c r="M518" i="13" s="1"/>
  <c r="V513" i="13"/>
  <c r="Q513" i="13"/>
  <c r="O513" i="13"/>
  <c r="M513" i="13"/>
  <c r="K513" i="13"/>
  <c r="I513" i="13"/>
  <c r="G513" i="13"/>
  <c r="V508" i="13"/>
  <c r="Q508" i="13"/>
  <c r="O508" i="13"/>
  <c r="K508" i="13"/>
  <c r="I508" i="13"/>
  <c r="G508" i="13"/>
  <c r="M508" i="13" s="1"/>
  <c r="V503" i="13"/>
  <c r="Q503" i="13"/>
  <c r="O503" i="13"/>
  <c r="M503" i="13"/>
  <c r="K503" i="13"/>
  <c r="I503" i="13"/>
  <c r="G503" i="13"/>
  <c r="V498" i="13"/>
  <c r="Q498" i="13"/>
  <c r="O498" i="13"/>
  <c r="K498" i="13"/>
  <c r="I498" i="13"/>
  <c r="G498" i="13"/>
  <c r="M498" i="13" s="1"/>
  <c r="V493" i="13"/>
  <c r="Q493" i="13"/>
  <c r="O493" i="13"/>
  <c r="M493" i="13"/>
  <c r="K493" i="13"/>
  <c r="I493" i="13"/>
  <c r="G493" i="13"/>
  <c r="V491" i="13"/>
  <c r="Q491" i="13"/>
  <c r="O491" i="13"/>
  <c r="K491" i="13"/>
  <c r="I491" i="13"/>
  <c r="G491" i="13"/>
  <c r="M491" i="13" s="1"/>
  <c r="V489" i="13"/>
  <c r="Q489" i="13"/>
  <c r="O489" i="13"/>
  <c r="M489" i="13"/>
  <c r="K489" i="13"/>
  <c r="I489" i="13"/>
  <c r="G489" i="13"/>
  <c r="V487" i="13"/>
  <c r="Q487" i="13"/>
  <c r="O487" i="13"/>
  <c r="K487" i="13"/>
  <c r="I487" i="13"/>
  <c r="G487" i="13"/>
  <c r="M487" i="13" s="1"/>
  <c r="V485" i="13"/>
  <c r="Q485" i="13"/>
  <c r="O485" i="13"/>
  <c r="M485" i="13"/>
  <c r="K485" i="13"/>
  <c r="I485" i="13"/>
  <c r="G485" i="13"/>
  <c r="V483" i="13"/>
  <c r="Q483" i="13"/>
  <c r="O483" i="13"/>
  <c r="K483" i="13"/>
  <c r="I483" i="13"/>
  <c r="G483" i="13"/>
  <c r="M483" i="13" s="1"/>
  <c r="V481" i="13"/>
  <c r="Q481" i="13"/>
  <c r="O481" i="13"/>
  <c r="M481" i="13"/>
  <c r="K481" i="13"/>
  <c r="I481" i="13"/>
  <c r="G481" i="13"/>
  <c r="V479" i="13"/>
  <c r="Q479" i="13"/>
  <c r="O479" i="13"/>
  <c r="K479" i="13"/>
  <c r="I479" i="13"/>
  <c r="G479" i="13"/>
  <c r="M479" i="13" s="1"/>
  <c r="BA477" i="13"/>
  <c r="V476" i="13"/>
  <c r="Q476" i="13"/>
  <c r="O476" i="13"/>
  <c r="K476" i="13"/>
  <c r="I476" i="13"/>
  <c r="G476" i="13"/>
  <c r="M476" i="13" s="1"/>
  <c r="BA474" i="13"/>
  <c r="V473" i="13"/>
  <c r="Q473" i="13"/>
  <c r="O473" i="13"/>
  <c r="K473" i="13"/>
  <c r="I473" i="13"/>
  <c r="G473" i="13"/>
  <c r="M473" i="13" s="1"/>
  <c r="BA471" i="13"/>
  <c r="V470" i="13"/>
  <c r="Q470" i="13"/>
  <c r="O470" i="13"/>
  <c r="K470" i="13"/>
  <c r="I470" i="13"/>
  <c r="G470" i="13"/>
  <c r="M470" i="13" s="1"/>
  <c r="V467" i="13"/>
  <c r="Q467" i="13"/>
  <c r="O467" i="13"/>
  <c r="M467" i="13"/>
  <c r="K467" i="13"/>
  <c r="I467" i="13"/>
  <c r="G467" i="13"/>
  <c r="V465" i="13"/>
  <c r="V464" i="13" s="1"/>
  <c r="Q465" i="13"/>
  <c r="O465" i="13"/>
  <c r="O464" i="13" s="1"/>
  <c r="K465" i="13"/>
  <c r="K464" i="13" s="1"/>
  <c r="I465" i="13"/>
  <c r="G465" i="13"/>
  <c r="M465" i="13" s="1"/>
  <c r="Q464" i="13"/>
  <c r="I464" i="13"/>
  <c r="E463" i="13"/>
  <c r="E462" i="13"/>
  <c r="Q462" i="13" s="1"/>
  <c r="E460" i="13"/>
  <c r="V458" i="13"/>
  <c r="O458" i="13"/>
  <c r="K458" i="13"/>
  <c r="G458" i="13"/>
  <c r="M458" i="13" s="1"/>
  <c r="E458" i="13"/>
  <c r="Q458" i="13" s="1"/>
  <c r="V453" i="13"/>
  <c r="Q453" i="13"/>
  <c r="O453" i="13"/>
  <c r="K453" i="13"/>
  <c r="I453" i="13"/>
  <c r="G453" i="13"/>
  <c r="M453" i="13" s="1"/>
  <c r="V448" i="13"/>
  <c r="Q448" i="13"/>
  <c r="O448" i="13"/>
  <c r="M448" i="13"/>
  <c r="K448" i="13"/>
  <c r="I448" i="13"/>
  <c r="G448" i="13"/>
  <c r="V443" i="13"/>
  <c r="Q443" i="13"/>
  <c r="O443" i="13"/>
  <c r="K443" i="13"/>
  <c r="I443" i="13"/>
  <c r="G443" i="13"/>
  <c r="M443" i="13" s="1"/>
  <c r="V438" i="13"/>
  <c r="Q438" i="13"/>
  <c r="O438" i="13"/>
  <c r="M438" i="13"/>
  <c r="K438" i="13"/>
  <c r="I438" i="13"/>
  <c r="G438" i="13"/>
  <c r="V433" i="13"/>
  <c r="Q433" i="13"/>
  <c r="O433" i="13"/>
  <c r="K433" i="13"/>
  <c r="I433" i="13"/>
  <c r="G433" i="13"/>
  <c r="M433" i="13" s="1"/>
  <c r="E430" i="13"/>
  <c r="V428" i="13"/>
  <c r="Q428" i="13"/>
  <c r="O428" i="13"/>
  <c r="K428" i="13"/>
  <c r="I428" i="13"/>
  <c r="G428" i="13"/>
  <c r="M428" i="13" s="1"/>
  <c r="V423" i="13"/>
  <c r="Q423" i="13"/>
  <c r="O423" i="13"/>
  <c r="M423" i="13"/>
  <c r="K423" i="13"/>
  <c r="I423" i="13"/>
  <c r="G423" i="13"/>
  <c r="V418" i="13"/>
  <c r="Q418" i="13"/>
  <c r="O418" i="13"/>
  <c r="K418" i="13"/>
  <c r="I418" i="13"/>
  <c r="G418" i="13"/>
  <c r="M418" i="13" s="1"/>
  <c r="E415" i="13"/>
  <c r="V413" i="13"/>
  <c r="Q413" i="13"/>
  <c r="O413" i="13"/>
  <c r="K413" i="13"/>
  <c r="I413" i="13"/>
  <c r="G413" i="13"/>
  <c r="M413" i="13" s="1"/>
  <c r="E410" i="13"/>
  <c r="V408" i="13"/>
  <c r="Q408" i="13"/>
  <c r="O408" i="13"/>
  <c r="K408" i="13"/>
  <c r="I408" i="13"/>
  <c r="G408" i="13"/>
  <c r="M408" i="13" s="1"/>
  <c r="V403" i="13"/>
  <c r="Q403" i="13"/>
  <c r="O403" i="13"/>
  <c r="M403" i="13"/>
  <c r="K403" i="13"/>
  <c r="I403" i="13"/>
  <c r="G403" i="13"/>
  <c r="E400" i="13"/>
  <c r="V398" i="13"/>
  <c r="Q398" i="13"/>
  <c r="O398" i="13"/>
  <c r="M398" i="13"/>
  <c r="K398" i="13"/>
  <c r="I398" i="13"/>
  <c r="G398" i="13"/>
  <c r="V393" i="13"/>
  <c r="Q393" i="13"/>
  <c r="O393" i="13"/>
  <c r="K393" i="13"/>
  <c r="I393" i="13"/>
  <c r="G393" i="13"/>
  <c r="M393" i="13" s="1"/>
  <c r="E390" i="13"/>
  <c r="V388" i="13"/>
  <c r="Q388" i="13"/>
  <c r="O388" i="13"/>
  <c r="K388" i="13"/>
  <c r="I388" i="13"/>
  <c r="G388" i="13"/>
  <c r="M388" i="13" s="1"/>
  <c r="V383" i="13"/>
  <c r="Q383" i="13"/>
  <c r="O383" i="13"/>
  <c r="M383" i="13"/>
  <c r="K383" i="13"/>
  <c r="I383" i="13"/>
  <c r="G383" i="13"/>
  <c r="E380" i="13"/>
  <c r="V378" i="13"/>
  <c r="Q378" i="13"/>
  <c r="O378" i="13"/>
  <c r="M378" i="13"/>
  <c r="K378" i="13"/>
  <c r="I378" i="13"/>
  <c r="G378" i="13"/>
  <c r="V373" i="13"/>
  <c r="Q373" i="13"/>
  <c r="O373" i="13"/>
  <c r="K373" i="13"/>
  <c r="I373" i="13"/>
  <c r="G373" i="13"/>
  <c r="M373" i="13" s="1"/>
  <c r="E370" i="13"/>
  <c r="V368" i="13"/>
  <c r="Q368" i="13"/>
  <c r="O368" i="13"/>
  <c r="K368" i="13"/>
  <c r="I368" i="13"/>
  <c r="G368" i="13"/>
  <c r="M368" i="13" s="1"/>
  <c r="V363" i="13"/>
  <c r="Q363" i="13"/>
  <c r="O363" i="13"/>
  <c r="M363" i="13"/>
  <c r="K363" i="13"/>
  <c r="I363" i="13"/>
  <c r="G363" i="13"/>
  <c r="V358" i="13"/>
  <c r="Q358" i="13"/>
  <c r="O358" i="13"/>
  <c r="K358" i="13"/>
  <c r="I358" i="13"/>
  <c r="G358" i="13"/>
  <c r="M358" i="13" s="1"/>
  <c r="V353" i="13"/>
  <c r="Q353" i="13"/>
  <c r="O353" i="13"/>
  <c r="K353" i="13"/>
  <c r="I353" i="13"/>
  <c r="G353" i="13"/>
  <c r="M353" i="13" s="1"/>
  <c r="E350" i="13"/>
  <c r="V348" i="13"/>
  <c r="Q348" i="13"/>
  <c r="O348" i="13"/>
  <c r="K348" i="13"/>
  <c r="I348" i="13"/>
  <c r="G348" i="13"/>
  <c r="M348" i="13" s="1"/>
  <c r="E345" i="13"/>
  <c r="V343" i="13"/>
  <c r="Q343" i="13"/>
  <c r="O343" i="13"/>
  <c r="K343" i="13"/>
  <c r="I343" i="13"/>
  <c r="G343" i="13"/>
  <c r="M343" i="13" s="1"/>
  <c r="E340" i="13"/>
  <c r="V338" i="13"/>
  <c r="Q338" i="13"/>
  <c r="O338" i="13"/>
  <c r="K338" i="13"/>
  <c r="I338" i="13"/>
  <c r="G338" i="13"/>
  <c r="M338" i="13" s="1"/>
  <c r="E337" i="13"/>
  <c r="V336" i="13"/>
  <c r="O336" i="13"/>
  <c r="K336" i="13"/>
  <c r="G336" i="13"/>
  <c r="M336" i="13" s="1"/>
  <c r="E336" i="13"/>
  <c r="Q336" i="13" s="1"/>
  <c r="E335" i="13"/>
  <c r="E334" i="13"/>
  <c r="V334" i="13" s="1"/>
  <c r="E333" i="13"/>
  <c r="V332" i="13"/>
  <c r="O332" i="13"/>
  <c r="K332" i="13"/>
  <c r="G332" i="13"/>
  <c r="M332" i="13" s="1"/>
  <c r="E332" i="13"/>
  <c r="Q332" i="13" s="1"/>
  <c r="E331" i="13"/>
  <c r="E330" i="13"/>
  <c r="V330" i="13" s="1"/>
  <c r="E329" i="13"/>
  <c r="V328" i="13"/>
  <c r="O328" i="13"/>
  <c r="K328" i="13"/>
  <c r="G328" i="13"/>
  <c r="M328" i="13" s="1"/>
  <c r="E328" i="13"/>
  <c r="Q328" i="13" s="1"/>
  <c r="BA326" i="13"/>
  <c r="V325" i="13"/>
  <c r="Q325" i="13"/>
  <c r="O325" i="13"/>
  <c r="M325" i="13"/>
  <c r="K325" i="13"/>
  <c r="I325" i="13"/>
  <c r="G325" i="13"/>
  <c r="E324" i="13"/>
  <c r="E321" i="13" s="1"/>
  <c r="E323" i="13"/>
  <c r="E320" i="13"/>
  <c r="E318" i="13"/>
  <c r="V318" i="13" s="1"/>
  <c r="BA316" i="13"/>
  <c r="V315" i="13"/>
  <c r="Q315" i="13"/>
  <c r="O315" i="13"/>
  <c r="K315" i="13"/>
  <c r="I315" i="13"/>
  <c r="G315" i="13"/>
  <c r="M315" i="13" s="1"/>
  <c r="E313" i="13"/>
  <c r="V310" i="13"/>
  <c r="O310" i="13"/>
  <c r="K310" i="13"/>
  <c r="G310" i="13"/>
  <c r="M310" i="13" s="1"/>
  <c r="E310" i="13"/>
  <c r="Q310" i="13" s="1"/>
  <c r="V307" i="13"/>
  <c r="Q307" i="13"/>
  <c r="O307" i="13"/>
  <c r="K307" i="13"/>
  <c r="I307" i="13"/>
  <c r="G307" i="13"/>
  <c r="M307" i="13" s="1"/>
  <c r="V304" i="13"/>
  <c r="Q304" i="13"/>
  <c r="O304" i="13"/>
  <c r="M304" i="13"/>
  <c r="K304" i="13"/>
  <c r="I304" i="13"/>
  <c r="G304" i="13"/>
  <c r="E303" i="13"/>
  <c r="E302" i="13"/>
  <c r="V302" i="13" s="1"/>
  <c r="V300" i="13"/>
  <c r="Q300" i="13"/>
  <c r="O300" i="13"/>
  <c r="M300" i="13"/>
  <c r="K300" i="13"/>
  <c r="I300" i="13"/>
  <c r="G300" i="13"/>
  <c r="V298" i="13"/>
  <c r="Q298" i="13"/>
  <c r="O298" i="13"/>
  <c r="K298" i="13"/>
  <c r="I298" i="13"/>
  <c r="G298" i="13"/>
  <c r="M298" i="13" s="1"/>
  <c r="V296" i="13"/>
  <c r="Q296" i="13"/>
  <c r="O296" i="13"/>
  <c r="M296" i="13"/>
  <c r="K296" i="13"/>
  <c r="I296" i="13"/>
  <c r="G296" i="13"/>
  <c r="Q293" i="13"/>
  <c r="O293" i="13"/>
  <c r="M293" i="13"/>
  <c r="K293" i="13"/>
  <c r="I293" i="13"/>
  <c r="G293" i="13"/>
  <c r="Q290" i="13"/>
  <c r="O290" i="13"/>
  <c r="M290" i="13"/>
  <c r="K290" i="13"/>
  <c r="I290" i="13"/>
  <c r="G290" i="13"/>
  <c r="E286" i="13"/>
  <c r="O286" i="13" s="1"/>
  <c r="V283" i="13"/>
  <c r="Q283" i="13"/>
  <c r="O283" i="13"/>
  <c r="M283" i="13"/>
  <c r="K283" i="13"/>
  <c r="I283" i="13"/>
  <c r="G283" i="13"/>
  <c r="BA281" i="13"/>
  <c r="V280" i="13"/>
  <c r="Q280" i="13"/>
  <c r="O280" i="13"/>
  <c r="M280" i="13"/>
  <c r="K280" i="13"/>
  <c r="I280" i="13"/>
  <c r="G280" i="13"/>
  <c r="V275" i="13"/>
  <c r="Q275" i="13"/>
  <c r="O275" i="13"/>
  <c r="K275" i="13"/>
  <c r="I275" i="13"/>
  <c r="G275" i="13"/>
  <c r="M275" i="13" s="1"/>
  <c r="V272" i="13"/>
  <c r="Q272" i="13"/>
  <c r="O272" i="13"/>
  <c r="M272" i="13"/>
  <c r="K272" i="13"/>
  <c r="I272" i="13"/>
  <c r="G272" i="13"/>
  <c r="V270" i="13"/>
  <c r="Q270" i="13"/>
  <c r="O270" i="13"/>
  <c r="K270" i="13"/>
  <c r="I270" i="13"/>
  <c r="G270" i="13"/>
  <c r="M270" i="13" s="1"/>
  <c r="V268" i="13"/>
  <c r="Q268" i="13"/>
  <c r="O268" i="13"/>
  <c r="M268" i="13"/>
  <c r="K268" i="13"/>
  <c r="I268" i="13"/>
  <c r="G268" i="13"/>
  <c r="V266" i="13"/>
  <c r="Q266" i="13"/>
  <c r="O266" i="13"/>
  <c r="K266" i="13"/>
  <c r="I266" i="13"/>
  <c r="G266" i="13"/>
  <c r="M266" i="13" s="1"/>
  <c r="V261" i="13"/>
  <c r="Q261" i="13"/>
  <c r="O261" i="13"/>
  <c r="M261" i="13"/>
  <c r="K261" i="13"/>
  <c r="I261" i="13"/>
  <c r="G261" i="13"/>
  <c r="V256" i="13"/>
  <c r="Q256" i="13"/>
  <c r="O256" i="13"/>
  <c r="K256" i="13"/>
  <c r="I256" i="13"/>
  <c r="G256" i="13"/>
  <c r="M256" i="13" s="1"/>
  <c r="V251" i="13"/>
  <c r="Q251" i="13"/>
  <c r="O251" i="13"/>
  <c r="M251" i="13"/>
  <c r="K251" i="13"/>
  <c r="I251" i="13"/>
  <c r="G251" i="13"/>
  <c r="V246" i="13"/>
  <c r="Q246" i="13"/>
  <c r="O246" i="13"/>
  <c r="K246" i="13"/>
  <c r="I246" i="13"/>
  <c r="G246" i="13"/>
  <c r="M246" i="13" s="1"/>
  <c r="V241" i="13"/>
  <c r="Q241" i="13"/>
  <c r="O241" i="13"/>
  <c r="M241" i="13"/>
  <c r="K241" i="13"/>
  <c r="I241" i="13"/>
  <c r="G241" i="13"/>
  <c r="V236" i="13"/>
  <c r="Q236" i="13"/>
  <c r="O236" i="13"/>
  <c r="K236" i="13"/>
  <c r="I236" i="13"/>
  <c r="G236" i="13"/>
  <c r="M236" i="13" s="1"/>
  <c r="V231" i="13"/>
  <c r="Q231" i="13"/>
  <c r="O231" i="13"/>
  <c r="M231" i="13"/>
  <c r="K231" i="13"/>
  <c r="I231" i="13"/>
  <c r="G231" i="13"/>
  <c r="V226" i="13"/>
  <c r="Q226" i="13"/>
  <c r="O226" i="13"/>
  <c r="K226" i="13"/>
  <c r="I226" i="13"/>
  <c r="G226" i="13"/>
  <c r="M226" i="13" s="1"/>
  <c r="V222" i="13"/>
  <c r="Q222" i="13"/>
  <c r="O222" i="13"/>
  <c r="M222" i="13"/>
  <c r="K222" i="13"/>
  <c r="I222" i="13"/>
  <c r="G222" i="13"/>
  <c r="V217" i="13"/>
  <c r="Q217" i="13"/>
  <c r="O217" i="13"/>
  <c r="K217" i="13"/>
  <c r="I217" i="13"/>
  <c r="G217" i="13"/>
  <c r="M217" i="13" s="1"/>
  <c r="V215" i="13"/>
  <c r="Q215" i="13"/>
  <c r="O215" i="13"/>
  <c r="M215" i="13"/>
  <c r="K215" i="13"/>
  <c r="I215" i="13"/>
  <c r="G215" i="13"/>
  <c r="V212" i="13"/>
  <c r="Q212" i="13"/>
  <c r="O212" i="13"/>
  <c r="K212" i="13"/>
  <c r="I212" i="13"/>
  <c r="G212" i="13"/>
  <c r="M212" i="13" s="1"/>
  <c r="V209" i="13"/>
  <c r="Q209" i="13"/>
  <c r="O209" i="13"/>
  <c r="M209" i="13"/>
  <c r="K209" i="13"/>
  <c r="I209" i="13"/>
  <c r="G209" i="13"/>
  <c r="V207" i="13"/>
  <c r="Q207" i="13"/>
  <c r="O207" i="13"/>
  <c r="K207" i="13"/>
  <c r="I207" i="13"/>
  <c r="G207" i="13"/>
  <c r="M207" i="13" s="1"/>
  <c r="V204" i="13"/>
  <c r="Q204" i="13"/>
  <c r="O204" i="13"/>
  <c r="M204" i="13"/>
  <c r="K204" i="13"/>
  <c r="I204" i="13"/>
  <c r="G204" i="13"/>
  <c r="V200" i="13"/>
  <c r="Q200" i="13"/>
  <c r="O200" i="13"/>
  <c r="K200" i="13"/>
  <c r="I200" i="13"/>
  <c r="G200" i="13"/>
  <c r="M200" i="13" s="1"/>
  <c r="V196" i="13"/>
  <c r="Q196" i="13"/>
  <c r="O196" i="13"/>
  <c r="M196" i="13"/>
  <c r="K196" i="13"/>
  <c r="I196" i="13"/>
  <c r="G196" i="13"/>
  <c r="V194" i="13"/>
  <c r="Q194" i="13"/>
  <c r="O194" i="13"/>
  <c r="K194" i="13"/>
  <c r="I194" i="13"/>
  <c r="G194" i="13"/>
  <c r="M194" i="13" s="1"/>
  <c r="V192" i="13"/>
  <c r="Q192" i="13"/>
  <c r="O192" i="13"/>
  <c r="M192" i="13"/>
  <c r="K192" i="13"/>
  <c r="I192" i="13"/>
  <c r="G192" i="13"/>
  <c r="V189" i="13"/>
  <c r="Q189" i="13"/>
  <c r="O189" i="13"/>
  <c r="K189" i="13"/>
  <c r="I189" i="13"/>
  <c r="G189" i="13"/>
  <c r="M189" i="13" s="1"/>
  <c r="BA187" i="13"/>
  <c r="V186" i="13"/>
  <c r="Q186" i="13"/>
  <c r="O186" i="13"/>
  <c r="K186" i="13"/>
  <c r="I186" i="13"/>
  <c r="G186" i="13"/>
  <c r="M186" i="13" s="1"/>
  <c r="BA184" i="13"/>
  <c r="V183" i="13"/>
  <c r="Q183" i="13"/>
  <c r="O183" i="13"/>
  <c r="K183" i="13"/>
  <c r="I183" i="13"/>
  <c r="G183" i="13"/>
  <c r="M183" i="13" s="1"/>
  <c r="BA180" i="13"/>
  <c r="V179" i="13"/>
  <c r="Q179" i="13"/>
  <c r="O179" i="13"/>
  <c r="K179" i="13"/>
  <c r="I179" i="13"/>
  <c r="G179" i="13"/>
  <c r="M179" i="13" s="1"/>
  <c r="BA177" i="13"/>
  <c r="V176" i="13"/>
  <c r="Q176" i="13"/>
  <c r="O176" i="13"/>
  <c r="K176" i="13"/>
  <c r="I176" i="13"/>
  <c r="G176" i="13"/>
  <c r="M176" i="13" s="1"/>
  <c r="V174" i="13"/>
  <c r="Q174" i="13"/>
  <c r="O174" i="13"/>
  <c r="M174" i="13"/>
  <c r="K174" i="13"/>
  <c r="I174" i="13"/>
  <c r="G174" i="13"/>
  <c r="V168" i="13"/>
  <c r="Q168" i="13"/>
  <c r="O168" i="13"/>
  <c r="K168" i="13"/>
  <c r="I168" i="13"/>
  <c r="G168" i="13"/>
  <c r="M168" i="13" s="1"/>
  <c r="V164" i="13"/>
  <c r="Q164" i="13"/>
  <c r="O164" i="13"/>
  <c r="M164" i="13"/>
  <c r="K164" i="13"/>
  <c r="I164" i="13"/>
  <c r="G164" i="13"/>
  <c r="BA162" i="13"/>
  <c r="V161" i="13"/>
  <c r="Q161" i="13"/>
  <c r="O161" i="13"/>
  <c r="M161" i="13"/>
  <c r="K161" i="13"/>
  <c r="I161" i="13"/>
  <c r="G161" i="13"/>
  <c r="BA157" i="13"/>
  <c r="V156" i="13"/>
  <c r="Q156" i="13"/>
  <c r="O156" i="13"/>
  <c r="M156" i="13"/>
  <c r="K156" i="13"/>
  <c r="I156" i="13"/>
  <c r="G156" i="13"/>
  <c r="BA152" i="13"/>
  <c r="V151" i="13"/>
  <c r="Q151" i="13"/>
  <c r="O151" i="13"/>
  <c r="M151" i="13"/>
  <c r="K151" i="13"/>
  <c r="I151" i="13"/>
  <c r="G151" i="13"/>
  <c r="V148" i="13"/>
  <c r="Q148" i="13"/>
  <c r="O148" i="13"/>
  <c r="K148" i="13"/>
  <c r="I148" i="13"/>
  <c r="G148" i="13"/>
  <c r="M148" i="13" s="1"/>
  <c r="V145" i="13"/>
  <c r="Q145" i="13"/>
  <c r="O145" i="13"/>
  <c r="M145" i="13"/>
  <c r="K145" i="13"/>
  <c r="I145" i="13"/>
  <c r="G145" i="13"/>
  <c r="V142" i="13"/>
  <c r="Q142" i="13"/>
  <c r="O142" i="13"/>
  <c r="K142" i="13"/>
  <c r="I142" i="13"/>
  <c r="G142" i="13"/>
  <c r="M142" i="13" s="1"/>
  <c r="BA139" i="13"/>
  <c r="V138" i="13"/>
  <c r="Q138" i="13"/>
  <c r="O138" i="13"/>
  <c r="K138" i="13"/>
  <c r="I138" i="13"/>
  <c r="G138" i="13"/>
  <c r="M138" i="13" s="1"/>
  <c r="V136" i="13"/>
  <c r="Q136" i="13"/>
  <c r="O136" i="13"/>
  <c r="M136" i="13"/>
  <c r="K136" i="13"/>
  <c r="I136" i="13"/>
  <c r="G136" i="13"/>
  <c r="V133" i="13"/>
  <c r="Q133" i="13"/>
  <c r="O133" i="13"/>
  <c r="K133" i="13"/>
  <c r="I133" i="13"/>
  <c r="G133" i="13"/>
  <c r="M133" i="13" s="1"/>
  <c r="V130" i="13"/>
  <c r="Q130" i="13"/>
  <c r="O130" i="13"/>
  <c r="M130" i="13"/>
  <c r="K130" i="13"/>
  <c r="I130" i="13"/>
  <c r="G130" i="13"/>
  <c r="V127" i="13"/>
  <c r="Q127" i="13"/>
  <c r="O127" i="13"/>
  <c r="K127" i="13"/>
  <c r="I127" i="13"/>
  <c r="G127" i="13"/>
  <c r="M127" i="13" s="1"/>
  <c r="V124" i="13"/>
  <c r="Q124" i="13"/>
  <c r="O124" i="13"/>
  <c r="M124" i="13"/>
  <c r="K124" i="13"/>
  <c r="I124" i="13"/>
  <c r="G124" i="13"/>
  <c r="V121" i="13"/>
  <c r="V120" i="13" s="1"/>
  <c r="Q121" i="13"/>
  <c r="O121" i="13"/>
  <c r="O120" i="13" s="1"/>
  <c r="K121" i="13"/>
  <c r="K120" i="13" s="1"/>
  <c r="I121" i="13"/>
  <c r="G121" i="13"/>
  <c r="M121" i="13" s="1"/>
  <c r="Q120" i="13"/>
  <c r="M120" i="13"/>
  <c r="I120" i="13"/>
  <c r="V118" i="13"/>
  <c r="Q118" i="13"/>
  <c r="O118" i="13"/>
  <c r="K118" i="13"/>
  <c r="I118" i="13"/>
  <c r="G118" i="13"/>
  <c r="M118" i="13" s="1"/>
  <c r="V116" i="13"/>
  <c r="Q116" i="13"/>
  <c r="O116" i="13"/>
  <c r="M116" i="13"/>
  <c r="K116" i="13"/>
  <c r="I116" i="13"/>
  <c r="G116" i="13"/>
  <c r="V114" i="13"/>
  <c r="Q114" i="13"/>
  <c r="O114" i="13"/>
  <c r="K114" i="13"/>
  <c r="I114" i="13"/>
  <c r="G114" i="13"/>
  <c r="M114" i="13" s="1"/>
  <c r="V112" i="13"/>
  <c r="Q112" i="13"/>
  <c r="O112" i="13"/>
  <c r="M112" i="13"/>
  <c r="K112" i="13"/>
  <c r="I112" i="13"/>
  <c r="G112" i="13"/>
  <c r="V110" i="13"/>
  <c r="Q110" i="13"/>
  <c r="O110" i="13"/>
  <c r="K110" i="13"/>
  <c r="I110" i="13"/>
  <c r="G110" i="13"/>
  <c r="M110" i="13" s="1"/>
  <c r="V108" i="13"/>
  <c r="Q108" i="13"/>
  <c r="O108" i="13"/>
  <c r="M108" i="13"/>
  <c r="K108" i="13"/>
  <c r="I108" i="13"/>
  <c r="G108" i="13"/>
  <c r="V106" i="13"/>
  <c r="Q106" i="13"/>
  <c r="O106" i="13"/>
  <c r="K106" i="13"/>
  <c r="I106" i="13"/>
  <c r="G106" i="13"/>
  <c r="M106" i="13" s="1"/>
  <c r="V104" i="13"/>
  <c r="Q104" i="13"/>
  <c r="O104" i="13"/>
  <c r="M104" i="13"/>
  <c r="K104" i="13"/>
  <c r="I104" i="13"/>
  <c r="G104" i="13"/>
  <c r="BA102" i="13"/>
  <c r="V101" i="13"/>
  <c r="Q101" i="13"/>
  <c r="O101" i="13"/>
  <c r="M101" i="13"/>
  <c r="K101" i="13"/>
  <c r="I101" i="13"/>
  <c r="G101" i="13"/>
  <c r="V98" i="13"/>
  <c r="Q98" i="13"/>
  <c r="O98" i="13"/>
  <c r="K98" i="13"/>
  <c r="I98" i="13"/>
  <c r="G98" i="13"/>
  <c r="M98" i="13" s="1"/>
  <c r="V96" i="13"/>
  <c r="Q96" i="13"/>
  <c r="O96" i="13"/>
  <c r="M96" i="13"/>
  <c r="K96" i="13"/>
  <c r="I96" i="13"/>
  <c r="G96" i="13"/>
  <c r="BA94" i="13"/>
  <c r="V93" i="13"/>
  <c r="Q93" i="13"/>
  <c r="O93" i="13"/>
  <c r="M93" i="13"/>
  <c r="K93" i="13"/>
  <c r="I93" i="13"/>
  <c r="G93" i="13"/>
  <c r="V90" i="13"/>
  <c r="Q90" i="13"/>
  <c r="O90" i="13"/>
  <c r="K90" i="13"/>
  <c r="I90" i="13"/>
  <c r="G90" i="13"/>
  <c r="M90" i="13" s="1"/>
  <c r="V87" i="13"/>
  <c r="Q87" i="13"/>
  <c r="O87" i="13"/>
  <c r="M87" i="13"/>
  <c r="K87" i="13"/>
  <c r="I87" i="13"/>
  <c r="G87" i="13"/>
  <c r="V84" i="13"/>
  <c r="Q84" i="13"/>
  <c r="O84" i="13"/>
  <c r="O75" i="13" s="1"/>
  <c r="K84" i="13"/>
  <c r="I84" i="13"/>
  <c r="G84" i="13"/>
  <c r="M84" i="13" s="1"/>
  <c r="V82" i="13"/>
  <c r="Q82" i="13"/>
  <c r="O82" i="13"/>
  <c r="M82" i="13"/>
  <c r="K82" i="13"/>
  <c r="I82" i="13"/>
  <c r="G82" i="13"/>
  <c r="V79" i="13"/>
  <c r="Q79" i="13"/>
  <c r="O79" i="13"/>
  <c r="K79" i="13"/>
  <c r="K75" i="13" s="1"/>
  <c r="I79" i="13"/>
  <c r="G79" i="13"/>
  <c r="V76" i="13"/>
  <c r="Q76" i="13"/>
  <c r="Q75" i="13" s="1"/>
  <c r="O76" i="13"/>
  <c r="M76" i="13"/>
  <c r="K76" i="13"/>
  <c r="I76" i="13"/>
  <c r="I75" i="13" s="1"/>
  <c r="G76" i="13"/>
  <c r="V75" i="13"/>
  <c r="E74" i="13"/>
  <c r="V73" i="13"/>
  <c r="O73" i="13"/>
  <c r="K73" i="13"/>
  <c r="G73" i="13"/>
  <c r="M73" i="13" s="1"/>
  <c r="E73" i="13"/>
  <c r="Q73" i="13" s="1"/>
  <c r="E72" i="13"/>
  <c r="E69" i="13"/>
  <c r="E68" i="13"/>
  <c r="V67" i="13"/>
  <c r="O67" i="13"/>
  <c r="K67" i="13"/>
  <c r="G67" i="13"/>
  <c r="M67" i="13" s="1"/>
  <c r="E67" i="13"/>
  <c r="Q67" i="13" s="1"/>
  <c r="E66" i="13"/>
  <c r="Q65" i="13"/>
  <c r="I65" i="13"/>
  <c r="E65" i="13"/>
  <c r="V63" i="13"/>
  <c r="Q63" i="13"/>
  <c r="O63" i="13"/>
  <c r="M63" i="13"/>
  <c r="K63" i="13"/>
  <c r="I63" i="13"/>
  <c r="G63" i="13"/>
  <c r="BA61" i="13"/>
  <c r="V60" i="13"/>
  <c r="Q60" i="13"/>
  <c r="O60" i="13"/>
  <c r="M60" i="13"/>
  <c r="K60" i="13"/>
  <c r="I60" i="13"/>
  <c r="G60" i="13"/>
  <c r="E59" i="13"/>
  <c r="Q57" i="13"/>
  <c r="I57" i="13"/>
  <c r="E57" i="13"/>
  <c r="E56" i="13"/>
  <c r="E55" i="13"/>
  <c r="Q53" i="13"/>
  <c r="I53" i="13"/>
  <c r="E53" i="13"/>
  <c r="E52" i="13"/>
  <c r="V48" i="13"/>
  <c r="O48" i="13"/>
  <c r="K48" i="13"/>
  <c r="G48" i="13"/>
  <c r="M48" i="13" s="1"/>
  <c r="E48" i="13"/>
  <c r="Q48" i="13" s="1"/>
  <c r="E47" i="13"/>
  <c r="E46" i="13"/>
  <c r="E45" i="13"/>
  <c r="V44" i="13"/>
  <c r="O44" i="13"/>
  <c r="K44" i="13"/>
  <c r="G44" i="13"/>
  <c r="M44" i="13" s="1"/>
  <c r="E44" i="13"/>
  <c r="Q44" i="13" s="1"/>
  <c r="V40" i="13"/>
  <c r="Q40" i="13"/>
  <c r="O40" i="13"/>
  <c r="K40" i="13"/>
  <c r="I40" i="13"/>
  <c r="G40" i="13"/>
  <c r="M40" i="13" s="1"/>
  <c r="BA30" i="13"/>
  <c r="V29" i="13"/>
  <c r="O29" i="13"/>
  <c r="K29" i="13"/>
  <c r="G29" i="13"/>
  <c r="M29" i="13" s="1"/>
  <c r="E29" i="13"/>
  <c r="Q29" i="13" s="1"/>
  <c r="BA18" i="13"/>
  <c r="Q17" i="13"/>
  <c r="I17" i="13"/>
  <c r="E17" i="13"/>
  <c r="E16" i="13"/>
  <c r="V12" i="13"/>
  <c r="O12" i="13"/>
  <c r="K12" i="13"/>
  <c r="G12" i="13"/>
  <c r="M12" i="13" s="1"/>
  <c r="E12" i="13"/>
  <c r="Q12" i="13" s="1"/>
  <c r="AE32" i="12"/>
  <c r="V30" i="12"/>
  <c r="V29" i="12" s="1"/>
  <c r="Q30" i="12"/>
  <c r="O30" i="12"/>
  <c r="O29" i="12" s="1"/>
  <c r="K30" i="12"/>
  <c r="K29" i="12" s="1"/>
  <c r="I30" i="12"/>
  <c r="G30" i="12"/>
  <c r="Q29" i="12"/>
  <c r="I29" i="12"/>
  <c r="V26" i="12"/>
  <c r="V25" i="12" s="1"/>
  <c r="Q26" i="12"/>
  <c r="O26" i="12"/>
  <c r="O25" i="12" s="1"/>
  <c r="K26" i="12"/>
  <c r="I26" i="12"/>
  <c r="G26" i="12"/>
  <c r="M26" i="12" s="1"/>
  <c r="Q25" i="12"/>
  <c r="M25" i="12"/>
  <c r="K25" i="12"/>
  <c r="I25" i="12"/>
  <c r="G25" i="12"/>
  <c r="V23" i="12"/>
  <c r="Q23" i="12"/>
  <c r="O23" i="12"/>
  <c r="M23" i="12"/>
  <c r="K23" i="12"/>
  <c r="I23" i="12"/>
  <c r="G23" i="12"/>
  <c r="V19" i="12"/>
  <c r="Q19" i="12"/>
  <c r="O19" i="12"/>
  <c r="O8" i="12" s="1"/>
  <c r="K19" i="12"/>
  <c r="I19" i="12"/>
  <c r="G19" i="12"/>
  <c r="M19" i="12" s="1"/>
  <c r="V15" i="12"/>
  <c r="Q15" i="12"/>
  <c r="O15" i="12"/>
  <c r="M15" i="12"/>
  <c r="K15" i="12"/>
  <c r="I15" i="12"/>
  <c r="G15" i="12"/>
  <c r="V12" i="12"/>
  <c r="Q12" i="12"/>
  <c r="O12" i="12"/>
  <c r="K12" i="12"/>
  <c r="I12" i="12"/>
  <c r="G12" i="12"/>
  <c r="V9" i="12"/>
  <c r="Q9" i="12"/>
  <c r="Q8" i="12" s="1"/>
  <c r="O9" i="12"/>
  <c r="M9" i="12"/>
  <c r="K9" i="12"/>
  <c r="I9" i="12"/>
  <c r="I8" i="12" s="1"/>
  <c r="G9" i="12"/>
  <c r="V8" i="12"/>
  <c r="K8" i="12"/>
  <c r="AE86" i="11"/>
  <c r="V83" i="11"/>
  <c r="Q83" i="11"/>
  <c r="O83" i="11"/>
  <c r="K83" i="11"/>
  <c r="I83" i="11"/>
  <c r="G83" i="11"/>
  <c r="M83" i="11" s="1"/>
  <c r="V77" i="11"/>
  <c r="Q77" i="11"/>
  <c r="Q63" i="11" s="1"/>
  <c r="O77" i="11"/>
  <c r="M77" i="11"/>
  <c r="K77" i="11"/>
  <c r="I77" i="11"/>
  <c r="I63" i="11" s="1"/>
  <c r="G77" i="11"/>
  <c r="V75" i="11"/>
  <c r="Q75" i="11"/>
  <c r="O75" i="11"/>
  <c r="K75" i="11"/>
  <c r="I75" i="11"/>
  <c r="G75" i="11"/>
  <c r="M75" i="11" s="1"/>
  <c r="V68" i="11"/>
  <c r="Q68" i="11"/>
  <c r="O68" i="11"/>
  <c r="M68" i="11"/>
  <c r="K68" i="11"/>
  <c r="I68" i="11"/>
  <c r="G68" i="11"/>
  <c r="V64" i="11"/>
  <c r="Q64" i="11"/>
  <c r="O64" i="11"/>
  <c r="K64" i="11"/>
  <c r="K63" i="11" s="1"/>
  <c r="I64" i="11"/>
  <c r="G64" i="11"/>
  <c r="V61" i="11"/>
  <c r="V60" i="11" s="1"/>
  <c r="Q61" i="11"/>
  <c r="O61" i="11"/>
  <c r="O60" i="11" s="1"/>
  <c r="K61" i="11"/>
  <c r="K60" i="11" s="1"/>
  <c r="I61" i="11"/>
  <c r="G61" i="11"/>
  <c r="Q60" i="11"/>
  <c r="I60" i="11"/>
  <c r="V55" i="11"/>
  <c r="Q55" i="11"/>
  <c r="O55" i="11"/>
  <c r="K55" i="11"/>
  <c r="I55" i="11"/>
  <c r="G55" i="11"/>
  <c r="M55" i="11" s="1"/>
  <c r="V50" i="11"/>
  <c r="Q50" i="11"/>
  <c r="O50" i="11"/>
  <c r="M50" i="11"/>
  <c r="K50" i="11"/>
  <c r="I50" i="11"/>
  <c r="G50" i="11"/>
  <c r="V45" i="11"/>
  <c r="Q45" i="11"/>
  <c r="O45" i="11"/>
  <c r="O20" i="11" s="1"/>
  <c r="K45" i="11"/>
  <c r="I45" i="11"/>
  <c r="G45" i="11"/>
  <c r="M45" i="11" s="1"/>
  <c r="V41" i="11"/>
  <c r="Q41" i="11"/>
  <c r="O41" i="11"/>
  <c r="M41" i="11"/>
  <c r="K41" i="11"/>
  <c r="I41" i="11"/>
  <c r="G41" i="11"/>
  <c r="V33" i="11"/>
  <c r="Q33" i="11"/>
  <c r="O33" i="11"/>
  <c r="K33" i="11"/>
  <c r="K20" i="11" s="1"/>
  <c r="I33" i="11"/>
  <c r="G33" i="11"/>
  <c r="V21" i="11"/>
  <c r="Q21" i="11"/>
  <c r="Q20" i="11" s="1"/>
  <c r="O21" i="11"/>
  <c r="M21" i="11"/>
  <c r="K21" i="11"/>
  <c r="I21" i="11"/>
  <c r="I20" i="11" s="1"/>
  <c r="G21" i="11"/>
  <c r="V20" i="11"/>
  <c r="V18" i="11"/>
  <c r="Q18" i="11"/>
  <c r="O18" i="11"/>
  <c r="M18" i="11"/>
  <c r="K18" i="11"/>
  <c r="I18" i="11"/>
  <c r="G18" i="11"/>
  <c r="V15" i="11"/>
  <c r="Q15" i="11"/>
  <c r="O15" i="11"/>
  <c r="K15" i="11"/>
  <c r="I15" i="11"/>
  <c r="G15" i="11"/>
  <c r="V9" i="11"/>
  <c r="Q9" i="11"/>
  <c r="Q8" i="11" s="1"/>
  <c r="O9" i="11"/>
  <c r="M9" i="11"/>
  <c r="K9" i="11"/>
  <c r="I9" i="11"/>
  <c r="I8" i="11" s="1"/>
  <c r="G9" i="11"/>
  <c r="V8" i="11"/>
  <c r="O8" i="11"/>
  <c r="K8" i="11"/>
  <c r="AE307" i="10"/>
  <c r="V304" i="10"/>
  <c r="Q304" i="10"/>
  <c r="O304" i="10"/>
  <c r="K304" i="10"/>
  <c r="I304" i="10"/>
  <c r="G304" i="10"/>
  <c r="M304" i="10" s="1"/>
  <c r="V299" i="10"/>
  <c r="Q299" i="10"/>
  <c r="O299" i="10"/>
  <c r="M299" i="10"/>
  <c r="K299" i="10"/>
  <c r="I299" i="10"/>
  <c r="G299" i="10"/>
  <c r="V296" i="10"/>
  <c r="V295" i="10" s="1"/>
  <c r="Q296" i="10"/>
  <c r="O296" i="10"/>
  <c r="O295" i="10" s="1"/>
  <c r="K296" i="10"/>
  <c r="I296" i="10"/>
  <c r="G296" i="10"/>
  <c r="Q295" i="10"/>
  <c r="I295" i="10"/>
  <c r="BA293" i="10"/>
  <c r="V292" i="10"/>
  <c r="Q292" i="10"/>
  <c r="Q291" i="10" s="1"/>
  <c r="O292" i="10"/>
  <c r="M292" i="10"/>
  <c r="M291" i="10" s="1"/>
  <c r="K292" i="10"/>
  <c r="I292" i="10"/>
  <c r="I291" i="10" s="1"/>
  <c r="G292" i="10"/>
  <c r="V291" i="10"/>
  <c r="O291" i="10"/>
  <c r="K291" i="10"/>
  <c r="G291" i="10"/>
  <c r="V289" i="10"/>
  <c r="Q289" i="10"/>
  <c r="O289" i="10"/>
  <c r="M289" i="10"/>
  <c r="K289" i="10"/>
  <c r="I289" i="10"/>
  <c r="G289" i="10"/>
  <c r="V287" i="10"/>
  <c r="Q287" i="10"/>
  <c r="O287" i="10"/>
  <c r="K287" i="10"/>
  <c r="I287" i="10"/>
  <c r="G287" i="10"/>
  <c r="M287" i="10" s="1"/>
  <c r="V284" i="10"/>
  <c r="Q284" i="10"/>
  <c r="O284" i="10"/>
  <c r="M284" i="10"/>
  <c r="K284" i="10"/>
  <c r="I284" i="10"/>
  <c r="G284" i="10"/>
  <c r="V272" i="10"/>
  <c r="Q272" i="10"/>
  <c r="O272" i="10"/>
  <c r="K272" i="10"/>
  <c r="I272" i="10"/>
  <c r="G272" i="10"/>
  <c r="M272" i="10" s="1"/>
  <c r="V268" i="10"/>
  <c r="Q268" i="10"/>
  <c r="O268" i="10"/>
  <c r="M268" i="10"/>
  <c r="K268" i="10"/>
  <c r="I268" i="10"/>
  <c r="I263" i="10" s="1"/>
  <c r="G268" i="10"/>
  <c r="V264" i="10"/>
  <c r="V263" i="10" s="1"/>
  <c r="Q264" i="10"/>
  <c r="O264" i="10"/>
  <c r="O263" i="10" s="1"/>
  <c r="K264" i="10"/>
  <c r="I264" i="10"/>
  <c r="G264" i="10"/>
  <c r="Q263" i="10"/>
  <c r="Q261" i="10"/>
  <c r="O261" i="10"/>
  <c r="M261" i="10"/>
  <c r="K261" i="10"/>
  <c r="I261" i="10"/>
  <c r="G261" i="10"/>
  <c r="Q259" i="10"/>
  <c r="O259" i="10"/>
  <c r="M259" i="10"/>
  <c r="K259" i="10"/>
  <c r="I259" i="10"/>
  <c r="G259" i="10"/>
  <c r="V257" i="10"/>
  <c r="Q257" i="10"/>
  <c r="O257" i="10"/>
  <c r="K257" i="10"/>
  <c r="I257" i="10"/>
  <c r="G257" i="10"/>
  <c r="M257" i="10" s="1"/>
  <c r="V255" i="10"/>
  <c r="Q255" i="10"/>
  <c r="O255" i="10"/>
  <c r="M255" i="10"/>
  <c r="K255" i="10"/>
  <c r="I255" i="10"/>
  <c r="G255" i="10"/>
  <c r="V250" i="10"/>
  <c r="Q250" i="10"/>
  <c r="O250" i="10"/>
  <c r="K250" i="10"/>
  <c r="I250" i="10"/>
  <c r="G250" i="10"/>
  <c r="M250" i="10" s="1"/>
  <c r="V248" i="10"/>
  <c r="Q248" i="10"/>
  <c r="O248" i="10"/>
  <c r="M248" i="10"/>
  <c r="K248" i="10"/>
  <c r="I248" i="10"/>
  <c r="G248" i="10"/>
  <c r="V246" i="10"/>
  <c r="Q246" i="10"/>
  <c r="O246" i="10"/>
  <c r="K246" i="10"/>
  <c r="I246" i="10"/>
  <c r="G246" i="10"/>
  <c r="M246" i="10" s="1"/>
  <c r="V242" i="10"/>
  <c r="Q242" i="10"/>
  <c r="O242" i="10"/>
  <c r="M242" i="10"/>
  <c r="K242" i="10"/>
  <c r="I242" i="10"/>
  <c r="G242" i="10"/>
  <c r="V238" i="10"/>
  <c r="Q238" i="10"/>
  <c r="O238" i="10"/>
  <c r="K238" i="10"/>
  <c r="I238" i="10"/>
  <c r="G238" i="10"/>
  <c r="M238" i="10" s="1"/>
  <c r="V234" i="10"/>
  <c r="Q234" i="10"/>
  <c r="O234" i="10"/>
  <c r="M234" i="10"/>
  <c r="K234" i="10"/>
  <c r="I234" i="10"/>
  <c r="G234" i="10"/>
  <c r="V232" i="10"/>
  <c r="Q232" i="10"/>
  <c r="O232" i="10"/>
  <c r="K232" i="10"/>
  <c r="I232" i="10"/>
  <c r="G232" i="10"/>
  <c r="M232" i="10" s="1"/>
  <c r="V228" i="10"/>
  <c r="Q228" i="10"/>
  <c r="O228" i="10"/>
  <c r="M228" i="10"/>
  <c r="K228" i="10"/>
  <c r="I228" i="10"/>
  <c r="G228" i="10"/>
  <c r="V225" i="10"/>
  <c r="Q225" i="10"/>
  <c r="O225" i="10"/>
  <c r="K225" i="10"/>
  <c r="I225" i="10"/>
  <c r="G225" i="10"/>
  <c r="M225" i="10" s="1"/>
  <c r="V223" i="10"/>
  <c r="Q223" i="10"/>
  <c r="O223" i="10"/>
  <c r="M223" i="10"/>
  <c r="K223" i="10"/>
  <c r="I223" i="10"/>
  <c r="G223" i="10"/>
  <c r="V220" i="10"/>
  <c r="Q220" i="10"/>
  <c r="O220" i="10"/>
  <c r="K220" i="10"/>
  <c r="I220" i="10"/>
  <c r="G220" i="10"/>
  <c r="M220" i="10" s="1"/>
  <c r="V218" i="10"/>
  <c r="Q218" i="10"/>
  <c r="O218" i="10"/>
  <c r="M218" i="10"/>
  <c r="K218" i="10"/>
  <c r="I218" i="10"/>
  <c r="G218" i="10"/>
  <c r="V216" i="10"/>
  <c r="Q216" i="10"/>
  <c r="O216" i="10"/>
  <c r="K216" i="10"/>
  <c r="I216" i="10"/>
  <c r="G216" i="10"/>
  <c r="M216" i="10" s="1"/>
  <c r="V214" i="10"/>
  <c r="Q214" i="10"/>
  <c r="O214" i="10"/>
  <c r="M214" i="10"/>
  <c r="K214" i="10"/>
  <c r="I214" i="10"/>
  <c r="G214" i="10"/>
  <c r="BA212" i="10"/>
  <c r="V211" i="10"/>
  <c r="Q211" i="10"/>
  <c r="O211" i="10"/>
  <c r="M211" i="10"/>
  <c r="K211" i="10"/>
  <c r="I211" i="10"/>
  <c r="G211" i="10"/>
  <c r="BA208" i="10"/>
  <c r="V207" i="10"/>
  <c r="Q207" i="10"/>
  <c r="O207" i="10"/>
  <c r="M207" i="10"/>
  <c r="K207" i="10"/>
  <c r="I207" i="10"/>
  <c r="G207" i="10"/>
  <c r="BA197" i="10"/>
  <c r="V196" i="10"/>
  <c r="Q196" i="10"/>
  <c r="O196" i="10"/>
  <c r="M196" i="10"/>
  <c r="K196" i="10"/>
  <c r="I196" i="10"/>
  <c r="G196" i="10"/>
  <c r="BA191" i="10"/>
  <c r="V190" i="10"/>
  <c r="Q190" i="10"/>
  <c r="O190" i="10"/>
  <c r="M190" i="10"/>
  <c r="K190" i="10"/>
  <c r="I190" i="10"/>
  <c r="G190" i="10"/>
  <c r="BA188" i="10"/>
  <c r="V187" i="10"/>
  <c r="Q187" i="10"/>
  <c r="O187" i="10"/>
  <c r="M187" i="10"/>
  <c r="K187" i="10"/>
  <c r="I187" i="10"/>
  <c r="G187" i="10"/>
  <c r="BA183" i="10"/>
  <c r="V182" i="10"/>
  <c r="Q182" i="10"/>
  <c r="O182" i="10"/>
  <c r="M182" i="10"/>
  <c r="K182" i="10"/>
  <c r="I182" i="10"/>
  <c r="G182" i="10"/>
  <c r="V180" i="10"/>
  <c r="Q180" i="10"/>
  <c r="O180" i="10"/>
  <c r="K180" i="10"/>
  <c r="I180" i="10"/>
  <c r="G180" i="10"/>
  <c r="M180" i="10" s="1"/>
  <c r="V177" i="10"/>
  <c r="Q177" i="10"/>
  <c r="O177" i="10"/>
  <c r="M177" i="10"/>
  <c r="K177" i="10"/>
  <c r="I177" i="10"/>
  <c r="G177" i="10"/>
  <c r="V171" i="10"/>
  <c r="Q171" i="10"/>
  <c r="O171" i="10"/>
  <c r="K171" i="10"/>
  <c r="I171" i="10"/>
  <c r="G171" i="10"/>
  <c r="M171" i="10" s="1"/>
  <c r="V168" i="10"/>
  <c r="Q168" i="10"/>
  <c r="O168" i="10"/>
  <c r="M168" i="10"/>
  <c r="K168" i="10"/>
  <c r="I168" i="10"/>
  <c r="G168" i="10"/>
  <c r="V159" i="10"/>
  <c r="Q159" i="10"/>
  <c r="O159" i="10"/>
  <c r="K159" i="10"/>
  <c r="I159" i="10"/>
  <c r="G159" i="10"/>
  <c r="M159" i="10" s="1"/>
  <c r="V141" i="10"/>
  <c r="Q141" i="10"/>
  <c r="O141" i="10"/>
  <c r="M141" i="10"/>
  <c r="K141" i="10"/>
  <c r="I141" i="10"/>
  <c r="G141" i="10"/>
  <c r="V120" i="10"/>
  <c r="V119" i="10" s="1"/>
  <c r="Q120" i="10"/>
  <c r="O120" i="10"/>
  <c r="O119" i="10" s="1"/>
  <c r="K120" i="10"/>
  <c r="I120" i="10"/>
  <c r="G120" i="10"/>
  <c r="Q119" i="10"/>
  <c r="I119" i="10"/>
  <c r="V117" i="10"/>
  <c r="Q117" i="10"/>
  <c r="O117" i="10"/>
  <c r="K117" i="10"/>
  <c r="I117" i="10"/>
  <c r="G117" i="10"/>
  <c r="V115" i="10"/>
  <c r="Q115" i="10"/>
  <c r="O115" i="10"/>
  <c r="M115" i="10"/>
  <c r="K115" i="10"/>
  <c r="I115" i="10"/>
  <c r="G115" i="10"/>
  <c r="BA113" i="10"/>
  <c r="V112" i="10"/>
  <c r="Q112" i="10"/>
  <c r="Q111" i="10" s="1"/>
  <c r="O112" i="10"/>
  <c r="M112" i="10"/>
  <c r="K112" i="10"/>
  <c r="I112" i="10"/>
  <c r="I111" i="10" s="1"/>
  <c r="G112" i="10"/>
  <c r="V111" i="10"/>
  <c r="O111" i="10"/>
  <c r="K111" i="10"/>
  <c r="BA108" i="10"/>
  <c r="V107" i="10"/>
  <c r="Q107" i="10"/>
  <c r="O107" i="10"/>
  <c r="K107" i="10"/>
  <c r="I107" i="10"/>
  <c r="G107" i="10"/>
  <c r="M107" i="10" s="1"/>
  <c r="BA105" i="10"/>
  <c r="V104" i="10"/>
  <c r="Q104" i="10"/>
  <c r="O104" i="10"/>
  <c r="K104" i="10"/>
  <c r="I104" i="10"/>
  <c r="G104" i="10"/>
  <c r="M104" i="10" s="1"/>
  <c r="V101" i="10"/>
  <c r="Q101" i="10"/>
  <c r="O101" i="10"/>
  <c r="M101" i="10"/>
  <c r="K101" i="10"/>
  <c r="I101" i="10"/>
  <c r="G101" i="10"/>
  <c r="V98" i="10"/>
  <c r="Q98" i="10"/>
  <c r="O98" i="10"/>
  <c r="K98" i="10"/>
  <c r="I98" i="10"/>
  <c r="G98" i="10"/>
  <c r="M98" i="10" s="1"/>
  <c r="V95" i="10"/>
  <c r="Q95" i="10"/>
  <c r="O95" i="10"/>
  <c r="M95" i="10"/>
  <c r="K95" i="10"/>
  <c r="I95" i="10"/>
  <c r="G95" i="10"/>
  <c r="V93" i="10"/>
  <c r="Q93" i="10"/>
  <c r="O93" i="10"/>
  <c r="O83" i="10" s="1"/>
  <c r="K93" i="10"/>
  <c r="I93" i="10"/>
  <c r="G93" i="10"/>
  <c r="M93" i="10" s="1"/>
  <c r="V90" i="10"/>
  <c r="Q90" i="10"/>
  <c r="O90" i="10"/>
  <c r="M90" i="10"/>
  <c r="K90" i="10"/>
  <c r="I90" i="10"/>
  <c r="G90" i="10"/>
  <c r="V87" i="10"/>
  <c r="Q87" i="10"/>
  <c r="O87" i="10"/>
  <c r="K87" i="10"/>
  <c r="I87" i="10"/>
  <c r="G87" i="10"/>
  <c r="V84" i="10"/>
  <c r="Q84" i="10"/>
  <c r="Q83" i="10" s="1"/>
  <c r="O84" i="10"/>
  <c r="M84" i="10"/>
  <c r="K84" i="10"/>
  <c r="I84" i="10"/>
  <c r="I83" i="10" s="1"/>
  <c r="G84" i="10"/>
  <c r="V83" i="10"/>
  <c r="K83" i="10"/>
  <c r="V81" i="10"/>
  <c r="Q81" i="10"/>
  <c r="O81" i="10"/>
  <c r="M81" i="10"/>
  <c r="K81" i="10"/>
  <c r="I81" i="10"/>
  <c r="G81" i="10"/>
  <c r="V74" i="10"/>
  <c r="Q74" i="10"/>
  <c r="O74" i="10"/>
  <c r="K74" i="10"/>
  <c r="I74" i="10"/>
  <c r="G74" i="10"/>
  <c r="M74" i="10" s="1"/>
  <c r="BA71" i="10"/>
  <c r="V70" i="10"/>
  <c r="O70" i="10"/>
  <c r="K70" i="10"/>
  <c r="G70" i="10"/>
  <c r="M70" i="10" s="1"/>
  <c r="E70" i="10"/>
  <c r="Q70" i="10" s="1"/>
  <c r="E68" i="10"/>
  <c r="E60" i="10"/>
  <c r="V31" i="10"/>
  <c r="Q31" i="10"/>
  <c r="O31" i="10"/>
  <c r="K31" i="10"/>
  <c r="I31" i="10"/>
  <c r="G31" i="10"/>
  <c r="M31" i="10" s="1"/>
  <c r="BA25" i="10"/>
  <c r="V24" i="10"/>
  <c r="Q24" i="10"/>
  <c r="O24" i="10"/>
  <c r="O8" i="10" s="1"/>
  <c r="K24" i="10"/>
  <c r="I24" i="10"/>
  <c r="G24" i="10"/>
  <c r="M24" i="10" s="1"/>
  <c r="V18" i="10"/>
  <c r="Q18" i="10"/>
  <c r="O18" i="10"/>
  <c r="M18" i="10"/>
  <c r="K18" i="10"/>
  <c r="I18" i="10"/>
  <c r="G18" i="10"/>
  <c r="V16" i="10"/>
  <c r="Q16" i="10"/>
  <c r="O16" i="10"/>
  <c r="K16" i="10"/>
  <c r="I16" i="10"/>
  <c r="G16" i="10"/>
  <c r="V13" i="10"/>
  <c r="Q13" i="10"/>
  <c r="O13" i="10"/>
  <c r="M13" i="10"/>
  <c r="K13" i="10"/>
  <c r="I13" i="10"/>
  <c r="G13" i="10"/>
  <c r="BA10" i="10"/>
  <c r="V9" i="10"/>
  <c r="Q9" i="10"/>
  <c r="Q8" i="10" s="1"/>
  <c r="O9" i="10"/>
  <c r="M9" i="10"/>
  <c r="K9" i="10"/>
  <c r="I9" i="10"/>
  <c r="G9" i="10"/>
  <c r="V8" i="10"/>
  <c r="K8" i="10"/>
  <c r="G56" i="9"/>
  <c r="G55" i="9"/>
  <c r="G54" i="9"/>
  <c r="G53" i="9"/>
  <c r="G52" i="9"/>
  <c r="G51" i="9"/>
  <c r="G50" i="9"/>
  <c r="G49" i="9"/>
  <c r="G48" i="9"/>
  <c r="G47" i="9"/>
  <c r="G46" i="9"/>
  <c r="G45" i="9"/>
  <c r="G44" i="9" s="1"/>
  <c r="G42" i="9"/>
  <c r="G41" i="9"/>
  <c r="G40" i="9"/>
  <c r="G39" i="9"/>
  <c r="G38" i="9"/>
  <c r="G37" i="9"/>
  <c r="G36" i="9"/>
  <c r="G35" i="9"/>
  <c r="G34" i="9"/>
  <c r="G33" i="9" s="1"/>
  <c r="G31" i="9"/>
  <c r="G30" i="9"/>
  <c r="G29" i="9"/>
  <c r="G28" i="9"/>
  <c r="G27" i="9"/>
  <c r="G26" i="9"/>
  <c r="G25" i="9"/>
  <c r="G24" i="9"/>
  <c r="G23" i="9"/>
  <c r="G22" i="9"/>
  <c r="G21" i="9"/>
  <c r="G20" i="9"/>
  <c r="G19" i="9"/>
  <c r="G18" i="9"/>
  <c r="G17" i="9"/>
  <c r="G15" i="9"/>
  <c r="G14" i="9"/>
  <c r="G13" i="9"/>
  <c r="G12" i="9"/>
  <c r="G11" i="9"/>
  <c r="G10" i="9"/>
  <c r="G9" i="9"/>
  <c r="G8" i="9"/>
  <c r="G7" i="9"/>
  <c r="G6" i="9"/>
  <c r="G5" i="9" s="1"/>
  <c r="G3" i="9"/>
  <c r="C17" i="2" s="1"/>
  <c r="G62" i="8"/>
  <c r="G61" i="8"/>
  <c r="G60" i="8"/>
  <c r="G59" i="8"/>
  <c r="G58" i="8"/>
  <c r="G57" i="8"/>
  <c r="G56" i="8"/>
  <c r="G53" i="8"/>
  <c r="G52" i="8"/>
  <c r="G51" i="8"/>
  <c r="G50" i="8"/>
  <c r="G47" i="8"/>
  <c r="G46" i="8"/>
  <c r="G45" i="8"/>
  <c r="G44" i="8"/>
  <c r="G43" i="8"/>
  <c r="G42" i="8"/>
  <c r="G41" i="8"/>
  <c r="G38" i="8"/>
  <c r="G37" i="8"/>
  <c r="G36" i="8"/>
  <c r="G35" i="8"/>
  <c r="G34" i="8"/>
  <c r="G33" i="8"/>
  <c r="G32" i="8"/>
  <c r="G31" i="8"/>
  <c r="G30" i="8"/>
  <c r="G29" i="8"/>
  <c r="G28" i="8"/>
  <c r="G27" i="8"/>
  <c r="G26" i="8"/>
  <c r="G25" i="8"/>
  <c r="G24" i="8"/>
  <c r="G23" i="8"/>
  <c r="G22" i="8"/>
  <c r="G21" i="8"/>
  <c r="G18" i="8"/>
  <c r="G17" i="8"/>
  <c r="G16" i="8"/>
  <c r="G15" i="8"/>
  <c r="G14" i="8"/>
  <c r="G13" i="8"/>
  <c r="G12" i="8"/>
  <c r="G11" i="8"/>
  <c r="G10" i="8"/>
  <c r="G9" i="8"/>
  <c r="G6" i="8"/>
  <c r="G3" i="8"/>
  <c r="C16" i="2" s="1"/>
  <c r="BW660" i="7"/>
  <c r="BP660" i="7"/>
  <c r="BJ660" i="7"/>
  <c r="BH660" i="7"/>
  <c r="BD660" i="7"/>
  <c r="AX660" i="7"/>
  <c r="AP660" i="7"/>
  <c r="BI660" i="7" s="1"/>
  <c r="AO660" i="7"/>
  <c r="AW660" i="7" s="1"/>
  <c r="AK660" i="7"/>
  <c r="AJ660" i="7"/>
  <c r="AH660" i="7"/>
  <c r="AG660" i="7"/>
  <c r="AF660" i="7"/>
  <c r="AE660" i="7"/>
  <c r="AD660" i="7"/>
  <c r="AC660" i="7"/>
  <c r="AB660" i="7"/>
  <c r="Z660" i="7"/>
  <c r="N660" i="7"/>
  <c r="BF660" i="7" s="1"/>
  <c r="K660" i="7"/>
  <c r="J660" i="7"/>
  <c r="I660" i="7"/>
  <c r="BW659" i="7"/>
  <c r="BP659" i="7"/>
  <c r="BJ659" i="7"/>
  <c r="BF659" i="7"/>
  <c r="BD659" i="7"/>
  <c r="AW659" i="7"/>
  <c r="AP659" i="7"/>
  <c r="AO659" i="7"/>
  <c r="BH659" i="7" s="1"/>
  <c r="AL659" i="7"/>
  <c r="AK659" i="7"/>
  <c r="AJ659" i="7"/>
  <c r="AH659" i="7"/>
  <c r="AG659" i="7"/>
  <c r="AF659" i="7"/>
  <c r="AE659" i="7"/>
  <c r="AD659" i="7"/>
  <c r="AC659" i="7"/>
  <c r="AB659" i="7"/>
  <c r="Z659" i="7"/>
  <c r="N659" i="7"/>
  <c r="L659" i="7"/>
  <c r="K659" i="7"/>
  <c r="J659" i="7"/>
  <c r="I659" i="7"/>
  <c r="BW658" i="7"/>
  <c r="BP658" i="7"/>
  <c r="BJ658" i="7"/>
  <c r="BD658" i="7"/>
  <c r="AX658" i="7"/>
  <c r="AP658" i="7"/>
  <c r="BI658" i="7" s="1"/>
  <c r="AO658" i="7"/>
  <c r="AK658" i="7"/>
  <c r="AJ658" i="7"/>
  <c r="AH658" i="7"/>
  <c r="AG658" i="7"/>
  <c r="AF658" i="7"/>
  <c r="AE658" i="7"/>
  <c r="AD658" i="7"/>
  <c r="AC658" i="7"/>
  <c r="AB658" i="7"/>
  <c r="Z658" i="7"/>
  <c r="N658" i="7"/>
  <c r="K658" i="7"/>
  <c r="J658" i="7"/>
  <c r="I658" i="7"/>
  <c r="I656" i="7" s="1"/>
  <c r="BW657" i="7"/>
  <c r="BP657" i="7"/>
  <c r="BJ657" i="7"/>
  <c r="BI657" i="7"/>
  <c r="BF657" i="7"/>
  <c r="BD657" i="7"/>
  <c r="AW657" i="7"/>
  <c r="AP657" i="7"/>
  <c r="AX657" i="7" s="1"/>
  <c r="AO657" i="7"/>
  <c r="BH657" i="7" s="1"/>
  <c r="AL657" i="7"/>
  <c r="AK657" i="7"/>
  <c r="AJ657" i="7"/>
  <c r="AH657" i="7"/>
  <c r="AG657" i="7"/>
  <c r="AF657" i="7"/>
  <c r="AE657" i="7"/>
  <c r="AD657" i="7"/>
  <c r="AC657" i="7"/>
  <c r="AB657" i="7"/>
  <c r="Z657" i="7"/>
  <c r="N657" i="7"/>
  <c r="L657" i="7"/>
  <c r="K657" i="7"/>
  <c r="J657" i="7"/>
  <c r="I657" i="7"/>
  <c r="AS656" i="7"/>
  <c r="J656" i="7"/>
  <c r="BW655" i="7"/>
  <c r="BJ655" i="7"/>
  <c r="BF655" i="7"/>
  <c r="BD655" i="7"/>
  <c r="AW655" i="7"/>
  <c r="AP655" i="7"/>
  <c r="AO655" i="7"/>
  <c r="BH655" i="7" s="1"/>
  <c r="AB655" i="7" s="1"/>
  <c r="AL655" i="7"/>
  <c r="AU654" i="7" s="1"/>
  <c r="AK655" i="7"/>
  <c r="AJ655" i="7"/>
  <c r="AS654" i="7" s="1"/>
  <c r="AH655" i="7"/>
  <c r="AG655" i="7"/>
  <c r="AF655" i="7"/>
  <c r="AE655" i="7"/>
  <c r="AD655" i="7"/>
  <c r="Z655" i="7"/>
  <c r="N655" i="7"/>
  <c r="L655" i="7"/>
  <c r="K655" i="7"/>
  <c r="I655" i="7"/>
  <c r="AT654" i="7"/>
  <c r="N654" i="7"/>
  <c r="L654" i="7"/>
  <c r="K654" i="7"/>
  <c r="I654" i="7"/>
  <c r="BW653" i="7"/>
  <c r="BJ653" i="7"/>
  <c r="BF653" i="7"/>
  <c r="BD653" i="7"/>
  <c r="AW653" i="7"/>
  <c r="AP653" i="7"/>
  <c r="AO653" i="7"/>
  <c r="BH653" i="7" s="1"/>
  <c r="AB653" i="7" s="1"/>
  <c r="AL653" i="7"/>
  <c r="AK653" i="7"/>
  <c r="AJ653" i="7"/>
  <c r="AH653" i="7"/>
  <c r="AG653" i="7"/>
  <c r="AF653" i="7"/>
  <c r="AE653" i="7"/>
  <c r="AD653" i="7"/>
  <c r="Z653" i="7"/>
  <c r="N653" i="7"/>
  <c r="L653" i="7"/>
  <c r="K653" i="7"/>
  <c r="I653" i="7"/>
  <c r="BW652" i="7"/>
  <c r="BJ652" i="7"/>
  <c r="BF652" i="7"/>
  <c r="BD652" i="7"/>
  <c r="AW652" i="7"/>
  <c r="AP652" i="7"/>
  <c r="AO652" i="7"/>
  <c r="BH652" i="7" s="1"/>
  <c r="AB652" i="7" s="1"/>
  <c r="AL652" i="7"/>
  <c r="AU651" i="7" s="1"/>
  <c r="AK652" i="7"/>
  <c r="AJ652" i="7"/>
  <c r="AS651" i="7" s="1"/>
  <c r="AH652" i="7"/>
  <c r="AG652" i="7"/>
  <c r="AF652" i="7"/>
  <c r="AE652" i="7"/>
  <c r="AD652" i="7"/>
  <c r="Z652" i="7"/>
  <c r="N652" i="7"/>
  <c r="L652" i="7"/>
  <c r="K652" i="7"/>
  <c r="I652" i="7"/>
  <c r="AT651" i="7"/>
  <c r="N651" i="7"/>
  <c r="L651" i="7"/>
  <c r="K651" i="7"/>
  <c r="I651" i="7"/>
  <c r="K649" i="7"/>
  <c r="BW646" i="7"/>
  <c r="BJ646" i="7"/>
  <c r="BH646" i="7"/>
  <c r="AB646" i="7" s="1"/>
  <c r="BD646" i="7"/>
  <c r="AX646" i="7"/>
  <c r="AP646" i="7"/>
  <c r="BI646" i="7" s="1"/>
  <c r="AC646" i="7" s="1"/>
  <c r="AO646" i="7"/>
  <c r="AW646" i="7" s="1"/>
  <c r="AK646" i="7"/>
  <c r="AJ646" i="7"/>
  <c r="AH646" i="7"/>
  <c r="AG646" i="7"/>
  <c r="AF646" i="7"/>
  <c r="AE646" i="7"/>
  <c r="AD646" i="7"/>
  <c r="Z646" i="7"/>
  <c r="N646" i="7"/>
  <c r="BF646" i="7" s="1"/>
  <c r="K646" i="7"/>
  <c r="J646" i="7"/>
  <c r="I646" i="7"/>
  <c r="BW644" i="7"/>
  <c r="BJ644" i="7"/>
  <c r="BD644" i="7"/>
  <c r="AX644" i="7"/>
  <c r="AP644" i="7"/>
  <c r="BI644" i="7" s="1"/>
  <c r="AC644" i="7" s="1"/>
  <c r="AO644" i="7"/>
  <c r="AK644" i="7"/>
  <c r="AJ644" i="7"/>
  <c r="AH644" i="7"/>
  <c r="AG644" i="7"/>
  <c r="AF644" i="7"/>
  <c r="AE644" i="7"/>
  <c r="AD644" i="7"/>
  <c r="Z644" i="7"/>
  <c r="N644" i="7"/>
  <c r="BF644" i="7" s="1"/>
  <c r="K644" i="7"/>
  <c r="J644" i="7"/>
  <c r="BW642" i="7"/>
  <c r="BJ642" i="7"/>
  <c r="BH642" i="7"/>
  <c r="AB642" i="7" s="1"/>
  <c r="BD642" i="7"/>
  <c r="AX642" i="7"/>
  <c r="AP642" i="7"/>
  <c r="BI642" i="7" s="1"/>
  <c r="AC642" i="7" s="1"/>
  <c r="AO642" i="7"/>
  <c r="AW642" i="7" s="1"/>
  <c r="AK642" i="7"/>
  <c r="AJ642" i="7"/>
  <c r="AH642" i="7"/>
  <c r="AG642" i="7"/>
  <c r="AF642" i="7"/>
  <c r="AE642" i="7"/>
  <c r="AD642" i="7"/>
  <c r="Z642" i="7"/>
  <c r="N642" i="7"/>
  <c r="BF642" i="7" s="1"/>
  <c r="K642" i="7"/>
  <c r="J642" i="7"/>
  <c r="I642" i="7"/>
  <c r="BW640" i="7"/>
  <c r="BJ640" i="7"/>
  <c r="BD640" i="7"/>
  <c r="AX640" i="7"/>
  <c r="AP640" i="7"/>
  <c r="BI640" i="7" s="1"/>
  <c r="AC640" i="7" s="1"/>
  <c r="AO640" i="7"/>
  <c r="AK640" i="7"/>
  <c r="AJ640" i="7"/>
  <c r="AH640" i="7"/>
  <c r="AG640" i="7"/>
  <c r="AF640" i="7"/>
  <c r="AE640" i="7"/>
  <c r="AD640" i="7"/>
  <c r="Z640" i="7"/>
  <c r="N640" i="7"/>
  <c r="BF640" i="7" s="1"/>
  <c r="K640" i="7"/>
  <c r="J640" i="7"/>
  <c r="BW639" i="7"/>
  <c r="BJ639" i="7"/>
  <c r="BH639" i="7"/>
  <c r="AB639" i="7" s="1"/>
  <c r="BD639" i="7"/>
  <c r="AX639" i="7"/>
  <c r="AP639" i="7"/>
  <c r="BI639" i="7" s="1"/>
  <c r="AC639" i="7" s="1"/>
  <c r="AO639" i="7"/>
  <c r="AW639" i="7" s="1"/>
  <c r="AK639" i="7"/>
  <c r="AJ639" i="7"/>
  <c r="AH639" i="7"/>
  <c r="AG639" i="7"/>
  <c r="AF639" i="7"/>
  <c r="AE639" i="7"/>
  <c r="AD639" i="7"/>
  <c r="Z639" i="7"/>
  <c r="N639" i="7"/>
  <c r="BF639" i="7" s="1"/>
  <c r="K639" i="7"/>
  <c r="J639" i="7"/>
  <c r="I639" i="7"/>
  <c r="BW637" i="7"/>
  <c r="BJ637" i="7"/>
  <c r="BD637" i="7"/>
  <c r="AX637" i="7"/>
  <c r="AP637" i="7"/>
  <c r="BI637" i="7" s="1"/>
  <c r="AC637" i="7" s="1"/>
  <c r="AO637" i="7"/>
  <c r="AK637" i="7"/>
  <c r="AJ637" i="7"/>
  <c r="AH637" i="7"/>
  <c r="AG637" i="7"/>
  <c r="AF637" i="7"/>
  <c r="AE637" i="7"/>
  <c r="AD637" i="7"/>
  <c r="Z637" i="7"/>
  <c r="N637" i="7"/>
  <c r="BF637" i="7" s="1"/>
  <c r="K637" i="7"/>
  <c r="J637" i="7"/>
  <c r="BW635" i="7"/>
  <c r="BJ635" i="7"/>
  <c r="BH635" i="7"/>
  <c r="AB635" i="7" s="1"/>
  <c r="BD635" i="7"/>
  <c r="AX635" i="7"/>
  <c r="AP635" i="7"/>
  <c r="BI635" i="7" s="1"/>
  <c r="AC635" i="7" s="1"/>
  <c r="AO635" i="7"/>
  <c r="AW635" i="7" s="1"/>
  <c r="AK635" i="7"/>
  <c r="AJ635" i="7"/>
  <c r="AH635" i="7"/>
  <c r="AG635" i="7"/>
  <c r="AF635" i="7"/>
  <c r="AE635" i="7"/>
  <c r="AD635" i="7"/>
  <c r="Z635" i="7"/>
  <c r="N635" i="7"/>
  <c r="BF635" i="7" s="1"/>
  <c r="K635" i="7"/>
  <c r="J635" i="7"/>
  <c r="I635" i="7"/>
  <c r="BW633" i="7"/>
  <c r="BJ633" i="7"/>
  <c r="BD633" i="7"/>
  <c r="AX633" i="7"/>
  <c r="AP633" i="7"/>
  <c r="BI633" i="7" s="1"/>
  <c r="AC633" i="7" s="1"/>
  <c r="AO633" i="7"/>
  <c r="AK633" i="7"/>
  <c r="AJ633" i="7"/>
  <c r="AH633" i="7"/>
  <c r="AG633" i="7"/>
  <c r="AF633" i="7"/>
  <c r="AE633" i="7"/>
  <c r="AD633" i="7"/>
  <c r="Z633" i="7"/>
  <c r="N633" i="7"/>
  <c r="BF633" i="7" s="1"/>
  <c r="K633" i="7"/>
  <c r="J633" i="7"/>
  <c r="BW631" i="7"/>
  <c r="BJ631" i="7"/>
  <c r="BH631" i="7"/>
  <c r="AB631" i="7" s="1"/>
  <c r="BD631" i="7"/>
  <c r="AX631" i="7"/>
  <c r="AP631" i="7"/>
  <c r="BI631" i="7" s="1"/>
  <c r="AC631" i="7" s="1"/>
  <c r="AO631" i="7"/>
  <c r="AW631" i="7" s="1"/>
  <c r="AK631" i="7"/>
  <c r="AJ631" i="7"/>
  <c r="AH631" i="7"/>
  <c r="AG631" i="7"/>
  <c r="AF631" i="7"/>
  <c r="AE631" i="7"/>
  <c r="AD631" i="7"/>
  <c r="Z631" i="7"/>
  <c r="N631" i="7"/>
  <c r="BF631" i="7" s="1"/>
  <c r="K631" i="7"/>
  <c r="J631" i="7"/>
  <c r="I631" i="7"/>
  <c r="BW627" i="7"/>
  <c r="BJ627" i="7"/>
  <c r="BD627" i="7"/>
  <c r="AX627" i="7"/>
  <c r="AP627" i="7"/>
  <c r="BI627" i="7" s="1"/>
  <c r="AC627" i="7" s="1"/>
  <c r="AO627" i="7"/>
  <c r="AK627" i="7"/>
  <c r="AJ627" i="7"/>
  <c r="AH627" i="7"/>
  <c r="AG627" i="7"/>
  <c r="AF627" i="7"/>
  <c r="AE627" i="7"/>
  <c r="AD627" i="7"/>
  <c r="Z627" i="7"/>
  <c r="N627" i="7"/>
  <c r="BF627" i="7" s="1"/>
  <c r="K627" i="7"/>
  <c r="J627" i="7"/>
  <c r="BW624" i="7"/>
  <c r="BJ624" i="7"/>
  <c r="BH624" i="7"/>
  <c r="AB624" i="7" s="1"/>
  <c r="BD624" i="7"/>
  <c r="AX624" i="7"/>
  <c r="AP624" i="7"/>
  <c r="BI624" i="7" s="1"/>
  <c r="AC624" i="7" s="1"/>
  <c r="AO624" i="7"/>
  <c r="AW624" i="7" s="1"/>
  <c r="AK624" i="7"/>
  <c r="AJ624" i="7"/>
  <c r="AH624" i="7"/>
  <c r="AG624" i="7"/>
  <c r="AF624" i="7"/>
  <c r="AE624" i="7"/>
  <c r="AD624" i="7"/>
  <c r="Z624" i="7"/>
  <c r="N624" i="7"/>
  <c r="BF624" i="7" s="1"/>
  <c r="K624" i="7"/>
  <c r="J624" i="7"/>
  <c r="I624" i="7"/>
  <c r="BW622" i="7"/>
  <c r="BJ622" i="7"/>
  <c r="BD622" i="7"/>
  <c r="AX622" i="7"/>
  <c r="AP622" i="7"/>
  <c r="BI622" i="7" s="1"/>
  <c r="AC622" i="7" s="1"/>
  <c r="AO622" i="7"/>
  <c r="AK622" i="7"/>
  <c r="AJ622" i="7"/>
  <c r="AH622" i="7"/>
  <c r="AG622" i="7"/>
  <c r="AF622" i="7"/>
  <c r="AE622" i="7"/>
  <c r="AD622" i="7"/>
  <c r="Z622" i="7"/>
  <c r="N622" i="7"/>
  <c r="BF622" i="7" s="1"/>
  <c r="K622" i="7"/>
  <c r="J622" i="7"/>
  <c r="BW619" i="7"/>
  <c r="BJ619" i="7"/>
  <c r="BH619" i="7"/>
  <c r="AB619" i="7" s="1"/>
  <c r="BD619" i="7"/>
  <c r="AX619" i="7"/>
  <c r="AP619" i="7"/>
  <c r="BI619" i="7" s="1"/>
  <c r="AC619" i="7" s="1"/>
  <c r="AO619" i="7"/>
  <c r="AW619" i="7" s="1"/>
  <c r="AK619" i="7"/>
  <c r="AJ619" i="7"/>
  <c r="AH619" i="7"/>
  <c r="AG619" i="7"/>
  <c r="AF619" i="7"/>
  <c r="AE619" i="7"/>
  <c r="AD619" i="7"/>
  <c r="Z619" i="7"/>
  <c r="N619" i="7"/>
  <c r="BF619" i="7" s="1"/>
  <c r="K619" i="7"/>
  <c r="J619" i="7"/>
  <c r="I619" i="7"/>
  <c r="BW617" i="7"/>
  <c r="BJ617" i="7"/>
  <c r="BD617" i="7"/>
  <c r="AX617" i="7"/>
  <c r="AP617" i="7"/>
  <c r="BI617" i="7" s="1"/>
  <c r="AC617" i="7" s="1"/>
  <c r="AO617" i="7"/>
  <c r="AK617" i="7"/>
  <c r="AJ617" i="7"/>
  <c r="AH617" i="7"/>
  <c r="AG617" i="7"/>
  <c r="AF617" i="7"/>
  <c r="AE617" i="7"/>
  <c r="AD617" i="7"/>
  <c r="Z617" i="7"/>
  <c r="N617" i="7"/>
  <c r="BF617" i="7" s="1"/>
  <c r="K617" i="7"/>
  <c r="J617" i="7"/>
  <c r="BW615" i="7"/>
  <c r="BJ615" i="7"/>
  <c r="BH615" i="7"/>
  <c r="AB615" i="7" s="1"/>
  <c r="BD615" i="7"/>
  <c r="AX615" i="7"/>
  <c r="AP615" i="7"/>
  <c r="BI615" i="7" s="1"/>
  <c r="AC615" i="7" s="1"/>
  <c r="AO615" i="7"/>
  <c r="AW615" i="7" s="1"/>
  <c r="AK615" i="7"/>
  <c r="AJ615" i="7"/>
  <c r="AH615" i="7"/>
  <c r="AG615" i="7"/>
  <c r="AF615" i="7"/>
  <c r="AE615" i="7"/>
  <c r="AD615" i="7"/>
  <c r="Z615" i="7"/>
  <c r="N615" i="7"/>
  <c r="BF615" i="7" s="1"/>
  <c r="K615" i="7"/>
  <c r="J615" i="7"/>
  <c r="I615" i="7"/>
  <c r="BW613" i="7"/>
  <c r="BJ613" i="7"/>
  <c r="BD613" i="7"/>
  <c r="AX613" i="7"/>
  <c r="AP613" i="7"/>
  <c r="BI613" i="7" s="1"/>
  <c r="AC613" i="7" s="1"/>
  <c r="AO613" i="7"/>
  <c r="AK613" i="7"/>
  <c r="AJ613" i="7"/>
  <c r="AH613" i="7"/>
  <c r="AG613" i="7"/>
  <c r="AF613" i="7"/>
  <c r="AE613" i="7"/>
  <c r="AD613" i="7"/>
  <c r="Z613" i="7"/>
  <c r="N613" i="7"/>
  <c r="BF613" i="7" s="1"/>
  <c r="K613" i="7"/>
  <c r="J613" i="7"/>
  <c r="BW610" i="7"/>
  <c r="BJ610" i="7"/>
  <c r="BH610" i="7"/>
  <c r="AB610" i="7" s="1"/>
  <c r="BD610" i="7"/>
  <c r="AX610" i="7"/>
  <c r="AP610" i="7"/>
  <c r="BI610" i="7" s="1"/>
  <c r="AC610" i="7" s="1"/>
  <c r="AO610" i="7"/>
  <c r="AW610" i="7" s="1"/>
  <c r="AK610" i="7"/>
  <c r="AJ610" i="7"/>
  <c r="AH610" i="7"/>
  <c r="AG610" i="7"/>
  <c r="AF610" i="7"/>
  <c r="AE610" i="7"/>
  <c r="AD610" i="7"/>
  <c r="Z610" i="7"/>
  <c r="N610" i="7"/>
  <c r="BF610" i="7" s="1"/>
  <c r="K610" i="7"/>
  <c r="J610" i="7"/>
  <c r="I610" i="7"/>
  <c r="BW608" i="7"/>
  <c r="BJ608" i="7"/>
  <c r="BD608" i="7"/>
  <c r="AX608" i="7"/>
  <c r="AP608" i="7"/>
  <c r="BI608" i="7" s="1"/>
  <c r="AC608" i="7" s="1"/>
  <c r="AO608" i="7"/>
  <c r="AK608" i="7"/>
  <c r="AJ608" i="7"/>
  <c r="AH608" i="7"/>
  <c r="AG608" i="7"/>
  <c r="AF608" i="7"/>
  <c r="AE608" i="7"/>
  <c r="AD608" i="7"/>
  <c r="Z608" i="7"/>
  <c r="N608" i="7"/>
  <c r="BF608" i="7" s="1"/>
  <c r="K608" i="7"/>
  <c r="J608" i="7"/>
  <c r="BW603" i="7"/>
  <c r="BJ603" i="7"/>
  <c r="BH603" i="7"/>
  <c r="AB603" i="7" s="1"/>
  <c r="BD603" i="7"/>
  <c r="AX603" i="7"/>
  <c r="AP603" i="7"/>
  <c r="BI603" i="7" s="1"/>
  <c r="AC603" i="7" s="1"/>
  <c r="AO603" i="7"/>
  <c r="AW603" i="7" s="1"/>
  <c r="AK603" i="7"/>
  <c r="AJ603" i="7"/>
  <c r="AH603" i="7"/>
  <c r="AG603" i="7"/>
  <c r="AF603" i="7"/>
  <c r="AE603" i="7"/>
  <c r="AD603" i="7"/>
  <c r="Z603" i="7"/>
  <c r="N603" i="7"/>
  <c r="BF603" i="7" s="1"/>
  <c r="K603" i="7"/>
  <c r="J603" i="7"/>
  <c r="I603" i="7"/>
  <c r="BW598" i="7"/>
  <c r="BJ598" i="7"/>
  <c r="BD598" i="7"/>
  <c r="AX598" i="7"/>
  <c r="AP598" i="7"/>
  <c r="BI598" i="7" s="1"/>
  <c r="AC598" i="7" s="1"/>
  <c r="AO598" i="7"/>
  <c r="AK598" i="7"/>
  <c r="AJ598" i="7"/>
  <c r="AH598" i="7"/>
  <c r="AG598" i="7"/>
  <c r="AF598" i="7"/>
  <c r="AE598" i="7"/>
  <c r="AD598" i="7"/>
  <c r="Z598" i="7"/>
  <c r="N598" i="7"/>
  <c r="BF598" i="7" s="1"/>
  <c r="K598" i="7"/>
  <c r="J598" i="7"/>
  <c r="BW596" i="7"/>
  <c r="BJ596" i="7"/>
  <c r="BH596" i="7"/>
  <c r="AB596" i="7" s="1"/>
  <c r="BD596" i="7"/>
  <c r="AX596" i="7"/>
  <c r="AP596" i="7"/>
  <c r="BI596" i="7" s="1"/>
  <c r="AC596" i="7" s="1"/>
  <c r="AO596" i="7"/>
  <c r="AW596" i="7" s="1"/>
  <c r="AK596" i="7"/>
  <c r="AJ596" i="7"/>
  <c r="AH596" i="7"/>
  <c r="AG596" i="7"/>
  <c r="AF596" i="7"/>
  <c r="AE596" i="7"/>
  <c r="AD596" i="7"/>
  <c r="Z596" i="7"/>
  <c r="N596" i="7"/>
  <c r="BF596" i="7" s="1"/>
  <c r="K596" i="7"/>
  <c r="J596" i="7"/>
  <c r="I596" i="7"/>
  <c r="BW593" i="7"/>
  <c r="BJ593" i="7"/>
  <c r="BD593" i="7"/>
  <c r="AX593" i="7"/>
  <c r="AP593" i="7"/>
  <c r="BI593" i="7" s="1"/>
  <c r="AC593" i="7" s="1"/>
  <c r="AO593" i="7"/>
  <c r="AK593" i="7"/>
  <c r="AJ593" i="7"/>
  <c r="AH593" i="7"/>
  <c r="AG593" i="7"/>
  <c r="AF593" i="7"/>
  <c r="AE593" i="7"/>
  <c r="AD593" i="7"/>
  <c r="Z593" i="7"/>
  <c r="N593" i="7"/>
  <c r="BF593" i="7" s="1"/>
  <c r="K593" i="7"/>
  <c r="J593" i="7"/>
  <c r="BW589" i="7"/>
  <c r="BJ589" i="7"/>
  <c r="BH589" i="7"/>
  <c r="AB589" i="7" s="1"/>
  <c r="BD589" i="7"/>
  <c r="AX589" i="7"/>
  <c r="AP589" i="7"/>
  <c r="BI589" i="7" s="1"/>
  <c r="AC589" i="7" s="1"/>
  <c r="AO589" i="7"/>
  <c r="AW589" i="7" s="1"/>
  <c r="AK589" i="7"/>
  <c r="AJ589" i="7"/>
  <c r="AH589" i="7"/>
  <c r="AG589" i="7"/>
  <c r="AF589" i="7"/>
  <c r="AE589" i="7"/>
  <c r="AD589" i="7"/>
  <c r="Z589" i="7"/>
  <c r="N589" i="7"/>
  <c r="BF589" i="7" s="1"/>
  <c r="K589" i="7"/>
  <c r="J589" i="7"/>
  <c r="I589" i="7"/>
  <c r="BW586" i="7"/>
  <c r="BJ586" i="7"/>
  <c r="BD586" i="7"/>
  <c r="AX586" i="7"/>
  <c r="AP586" i="7"/>
  <c r="BI586" i="7" s="1"/>
  <c r="AC586" i="7" s="1"/>
  <c r="AO586" i="7"/>
  <c r="AK586" i="7"/>
  <c r="AJ586" i="7"/>
  <c r="AH586" i="7"/>
  <c r="AG586" i="7"/>
  <c r="AF586" i="7"/>
  <c r="AE586" i="7"/>
  <c r="AD586" i="7"/>
  <c r="Z586" i="7"/>
  <c r="N586" i="7"/>
  <c r="BF586" i="7" s="1"/>
  <c r="K586" i="7"/>
  <c r="J586" i="7"/>
  <c r="BW583" i="7"/>
  <c r="BJ583" i="7"/>
  <c r="BH583" i="7"/>
  <c r="AB583" i="7" s="1"/>
  <c r="BD583" i="7"/>
  <c r="AX583" i="7"/>
  <c r="AP583" i="7"/>
  <c r="BI583" i="7" s="1"/>
  <c r="AC583" i="7" s="1"/>
  <c r="AO583" i="7"/>
  <c r="AW583" i="7" s="1"/>
  <c r="AK583" i="7"/>
  <c r="AJ583" i="7"/>
  <c r="AH583" i="7"/>
  <c r="AG583" i="7"/>
  <c r="AF583" i="7"/>
  <c r="AE583" i="7"/>
  <c r="AD583" i="7"/>
  <c r="Z583" i="7"/>
  <c r="N583" i="7"/>
  <c r="BF583" i="7" s="1"/>
  <c r="K583" i="7"/>
  <c r="J583" i="7"/>
  <c r="I583" i="7"/>
  <c r="BW581" i="7"/>
  <c r="BJ581" i="7"/>
  <c r="BD581" i="7"/>
  <c r="AX581" i="7"/>
  <c r="AP581" i="7"/>
  <c r="BI581" i="7" s="1"/>
  <c r="AC581" i="7" s="1"/>
  <c r="AO581" i="7"/>
  <c r="AK581" i="7"/>
  <c r="AJ581" i="7"/>
  <c r="AH581" i="7"/>
  <c r="AG581" i="7"/>
  <c r="AF581" i="7"/>
  <c r="AE581" i="7"/>
  <c r="AD581" i="7"/>
  <c r="Z581" i="7"/>
  <c r="N581" i="7"/>
  <c r="BF581" i="7" s="1"/>
  <c r="K581" i="7"/>
  <c r="J581" i="7"/>
  <c r="BW579" i="7"/>
  <c r="BJ579" i="7"/>
  <c r="BH579" i="7"/>
  <c r="AB579" i="7" s="1"/>
  <c r="BD579" i="7"/>
  <c r="AX579" i="7"/>
  <c r="AP579" i="7"/>
  <c r="BI579" i="7" s="1"/>
  <c r="AC579" i="7" s="1"/>
  <c r="AO579" i="7"/>
  <c r="AW579" i="7" s="1"/>
  <c r="AK579" i="7"/>
  <c r="AT541" i="7" s="1"/>
  <c r="AJ579" i="7"/>
  <c r="AH579" i="7"/>
  <c r="AG579" i="7"/>
  <c r="AF579" i="7"/>
  <c r="AE579" i="7"/>
  <c r="AD579" i="7"/>
  <c r="Z579" i="7"/>
  <c r="N579" i="7"/>
  <c r="BF579" i="7" s="1"/>
  <c r="K579" i="7"/>
  <c r="J579" i="7"/>
  <c r="I579" i="7"/>
  <c r="BW577" i="7"/>
  <c r="BJ577" i="7"/>
  <c r="BD577" i="7"/>
  <c r="AX577" i="7"/>
  <c r="AP577" i="7"/>
  <c r="BI577" i="7" s="1"/>
  <c r="AC577" i="7" s="1"/>
  <c r="AO577" i="7"/>
  <c r="AK577" i="7"/>
  <c r="AJ577" i="7"/>
  <c r="AH577" i="7"/>
  <c r="AG577" i="7"/>
  <c r="AF577" i="7"/>
  <c r="AE577" i="7"/>
  <c r="AD577" i="7"/>
  <c r="Z577" i="7"/>
  <c r="N577" i="7"/>
  <c r="K577" i="7"/>
  <c r="J577" i="7"/>
  <c r="BW573" i="7"/>
  <c r="BJ573" i="7"/>
  <c r="BF573" i="7"/>
  <c r="BD573" i="7"/>
  <c r="AW573" i="7"/>
  <c r="AP573" i="7"/>
  <c r="AX573" i="7" s="1"/>
  <c r="BC573" i="7" s="1"/>
  <c r="AO573" i="7"/>
  <c r="BH573" i="7" s="1"/>
  <c r="AB573" i="7" s="1"/>
  <c r="AL573" i="7"/>
  <c r="AK573" i="7"/>
  <c r="AJ573" i="7"/>
  <c r="AH573" i="7"/>
  <c r="AG573" i="7"/>
  <c r="AF573" i="7"/>
  <c r="AE573" i="7"/>
  <c r="AD573" i="7"/>
  <c r="Z573" i="7"/>
  <c r="N573" i="7"/>
  <c r="L573" i="7"/>
  <c r="K573" i="7"/>
  <c r="I573" i="7"/>
  <c r="BW571" i="7"/>
  <c r="BJ571" i="7"/>
  <c r="BF571" i="7"/>
  <c r="BD571" i="7"/>
  <c r="AW571" i="7"/>
  <c r="AP571" i="7"/>
  <c r="AX571" i="7" s="1"/>
  <c r="BC571" i="7" s="1"/>
  <c r="AO571" i="7"/>
  <c r="BH571" i="7" s="1"/>
  <c r="AB571" i="7" s="1"/>
  <c r="AL571" i="7"/>
  <c r="AK571" i="7"/>
  <c r="AJ571" i="7"/>
  <c r="AH571" i="7"/>
  <c r="AG571" i="7"/>
  <c r="AF571" i="7"/>
  <c r="AE571" i="7"/>
  <c r="AD571" i="7"/>
  <c r="Z571" i="7"/>
  <c r="N571" i="7"/>
  <c r="L571" i="7"/>
  <c r="K571" i="7"/>
  <c r="I571" i="7"/>
  <c r="BW566" i="7"/>
  <c r="BJ566" i="7"/>
  <c r="BF566" i="7"/>
  <c r="BD566" i="7"/>
  <c r="AW566" i="7"/>
  <c r="AP566" i="7"/>
  <c r="AX566" i="7" s="1"/>
  <c r="BC566" i="7" s="1"/>
  <c r="AO566" i="7"/>
  <c r="BH566" i="7" s="1"/>
  <c r="AB566" i="7" s="1"/>
  <c r="AL566" i="7"/>
  <c r="AK566" i="7"/>
  <c r="AJ566" i="7"/>
  <c r="AH566" i="7"/>
  <c r="AG566" i="7"/>
  <c r="AF566" i="7"/>
  <c r="AE566" i="7"/>
  <c r="AD566" i="7"/>
  <c r="Z566" i="7"/>
  <c r="N566" i="7"/>
  <c r="L566" i="7"/>
  <c r="K566" i="7"/>
  <c r="I566" i="7"/>
  <c r="BW564" i="7"/>
  <c r="BJ564" i="7"/>
  <c r="BF564" i="7"/>
  <c r="BD564" i="7"/>
  <c r="AW564" i="7"/>
  <c r="AP564" i="7"/>
  <c r="AX564" i="7" s="1"/>
  <c r="BC564" i="7" s="1"/>
  <c r="AO564" i="7"/>
  <c r="BH564" i="7" s="1"/>
  <c r="AB564" i="7" s="1"/>
  <c r="AL564" i="7"/>
  <c r="AK564" i="7"/>
  <c r="AJ564" i="7"/>
  <c r="AH564" i="7"/>
  <c r="AG564" i="7"/>
  <c r="AF564" i="7"/>
  <c r="AE564" i="7"/>
  <c r="AD564" i="7"/>
  <c r="Z564" i="7"/>
  <c r="N564" i="7"/>
  <c r="L564" i="7"/>
  <c r="K564" i="7"/>
  <c r="I564" i="7"/>
  <c r="BW560" i="7"/>
  <c r="BJ560" i="7"/>
  <c r="BF560" i="7"/>
  <c r="BD560" i="7"/>
  <c r="AW560" i="7"/>
  <c r="AP560" i="7"/>
  <c r="AX560" i="7" s="1"/>
  <c r="BC560" i="7" s="1"/>
  <c r="AO560" i="7"/>
  <c r="BH560" i="7" s="1"/>
  <c r="AB560" i="7" s="1"/>
  <c r="AL560" i="7"/>
  <c r="AK560" i="7"/>
  <c r="AJ560" i="7"/>
  <c r="AH560" i="7"/>
  <c r="AG560" i="7"/>
  <c r="AF560" i="7"/>
  <c r="AE560" i="7"/>
  <c r="AD560" i="7"/>
  <c r="Z560" i="7"/>
  <c r="N560" i="7"/>
  <c r="L560" i="7"/>
  <c r="K560" i="7"/>
  <c r="I560" i="7"/>
  <c r="BW558" i="7"/>
  <c r="BJ558" i="7"/>
  <c r="BF558" i="7"/>
  <c r="BD558" i="7"/>
  <c r="AW558" i="7"/>
  <c r="AP558" i="7"/>
  <c r="AX558" i="7" s="1"/>
  <c r="BC558" i="7" s="1"/>
  <c r="AO558" i="7"/>
  <c r="BH558" i="7" s="1"/>
  <c r="AB558" i="7" s="1"/>
  <c r="AL558" i="7"/>
  <c r="AK558" i="7"/>
  <c r="AJ558" i="7"/>
  <c r="AH558" i="7"/>
  <c r="AG558" i="7"/>
  <c r="AF558" i="7"/>
  <c r="AE558" i="7"/>
  <c r="AD558" i="7"/>
  <c r="Z558" i="7"/>
  <c r="N558" i="7"/>
  <c r="L558" i="7"/>
  <c r="K558" i="7"/>
  <c r="I558" i="7"/>
  <c r="BW556" i="7"/>
  <c r="BJ556" i="7"/>
  <c r="BF556" i="7"/>
  <c r="BD556" i="7"/>
  <c r="AW556" i="7"/>
  <c r="AP556" i="7"/>
  <c r="AX556" i="7" s="1"/>
  <c r="BC556" i="7" s="1"/>
  <c r="AO556" i="7"/>
  <c r="BH556" i="7" s="1"/>
  <c r="AB556" i="7" s="1"/>
  <c r="AL556" i="7"/>
  <c r="AK556" i="7"/>
  <c r="AJ556" i="7"/>
  <c r="AH556" i="7"/>
  <c r="AG556" i="7"/>
  <c r="AF556" i="7"/>
  <c r="AE556" i="7"/>
  <c r="AD556" i="7"/>
  <c r="Z556" i="7"/>
  <c r="N556" i="7"/>
  <c r="L556" i="7"/>
  <c r="K556" i="7"/>
  <c r="I556" i="7"/>
  <c r="BW554" i="7"/>
  <c r="BJ554" i="7"/>
  <c r="BF554" i="7"/>
  <c r="BD554" i="7"/>
  <c r="AW554" i="7"/>
  <c r="AP554" i="7"/>
  <c r="AX554" i="7" s="1"/>
  <c r="BC554" i="7" s="1"/>
  <c r="AO554" i="7"/>
  <c r="BH554" i="7" s="1"/>
  <c r="AB554" i="7" s="1"/>
  <c r="AL554" i="7"/>
  <c r="AK554" i="7"/>
  <c r="AJ554" i="7"/>
  <c r="AH554" i="7"/>
  <c r="AG554" i="7"/>
  <c r="AF554" i="7"/>
  <c r="AE554" i="7"/>
  <c r="AD554" i="7"/>
  <c r="Z554" i="7"/>
  <c r="N554" i="7"/>
  <c r="L554" i="7"/>
  <c r="K554" i="7"/>
  <c r="I554" i="7"/>
  <c r="BW553" i="7"/>
  <c r="BJ553" i="7"/>
  <c r="BF553" i="7"/>
  <c r="BD553" i="7"/>
  <c r="AW553" i="7"/>
  <c r="AP553" i="7"/>
  <c r="AX553" i="7" s="1"/>
  <c r="BC553" i="7" s="1"/>
  <c r="AO553" i="7"/>
  <c r="BH553" i="7" s="1"/>
  <c r="AB553" i="7" s="1"/>
  <c r="AL553" i="7"/>
  <c r="AK553" i="7"/>
  <c r="AJ553" i="7"/>
  <c r="AH553" i="7"/>
  <c r="AG553" i="7"/>
  <c r="AF553" i="7"/>
  <c r="AE553" i="7"/>
  <c r="AD553" i="7"/>
  <c r="Z553" i="7"/>
  <c r="N553" i="7"/>
  <c r="L553" i="7"/>
  <c r="K553" i="7"/>
  <c r="I553" i="7"/>
  <c r="BW551" i="7"/>
  <c r="BJ551" i="7"/>
  <c r="BF551" i="7"/>
  <c r="BD551" i="7"/>
  <c r="AW551" i="7"/>
  <c r="AP551" i="7"/>
  <c r="AX551" i="7" s="1"/>
  <c r="BC551" i="7" s="1"/>
  <c r="AO551" i="7"/>
  <c r="BH551" i="7" s="1"/>
  <c r="AB551" i="7" s="1"/>
  <c r="AL551" i="7"/>
  <c r="AK551" i="7"/>
  <c r="AJ551" i="7"/>
  <c r="AH551" i="7"/>
  <c r="AG551" i="7"/>
  <c r="AF551" i="7"/>
  <c r="AE551" i="7"/>
  <c r="AD551" i="7"/>
  <c r="Z551" i="7"/>
  <c r="N551" i="7"/>
  <c r="L551" i="7"/>
  <c r="K551" i="7"/>
  <c r="I551" i="7"/>
  <c r="BW550" i="7"/>
  <c r="BJ550" i="7"/>
  <c r="BF550" i="7"/>
  <c r="BD550" i="7"/>
  <c r="AW550" i="7"/>
  <c r="AP550" i="7"/>
  <c r="AX550" i="7" s="1"/>
  <c r="BC550" i="7" s="1"/>
  <c r="AO550" i="7"/>
  <c r="BH550" i="7" s="1"/>
  <c r="AB550" i="7" s="1"/>
  <c r="AL550" i="7"/>
  <c r="AK550" i="7"/>
  <c r="AJ550" i="7"/>
  <c r="AH550" i="7"/>
  <c r="AG550" i="7"/>
  <c r="AF550" i="7"/>
  <c r="AE550" i="7"/>
  <c r="AD550" i="7"/>
  <c r="Z550" i="7"/>
  <c r="N550" i="7"/>
  <c r="L550" i="7"/>
  <c r="K550" i="7"/>
  <c r="I550" i="7"/>
  <c r="BW543" i="7"/>
  <c r="BJ543" i="7"/>
  <c r="BF543" i="7"/>
  <c r="BD543" i="7"/>
  <c r="AW543" i="7"/>
  <c r="AP543" i="7"/>
  <c r="AX543" i="7" s="1"/>
  <c r="BC543" i="7" s="1"/>
  <c r="AO543" i="7"/>
  <c r="BH543" i="7" s="1"/>
  <c r="AB543" i="7" s="1"/>
  <c r="AL543" i="7"/>
  <c r="AK543" i="7"/>
  <c r="AJ543" i="7"/>
  <c r="AH543" i="7"/>
  <c r="AG543" i="7"/>
  <c r="AF543" i="7"/>
  <c r="AE543" i="7"/>
  <c r="AD543" i="7"/>
  <c r="Z543" i="7"/>
  <c r="N543" i="7"/>
  <c r="L543" i="7"/>
  <c r="K543" i="7"/>
  <c r="I543" i="7"/>
  <c r="BW542" i="7"/>
  <c r="BJ542" i="7"/>
  <c r="BF542" i="7"/>
  <c r="BD542" i="7"/>
  <c r="AW542" i="7"/>
  <c r="AP542" i="7"/>
  <c r="AX542" i="7" s="1"/>
  <c r="BC542" i="7" s="1"/>
  <c r="AO542" i="7"/>
  <c r="BH542" i="7" s="1"/>
  <c r="AB542" i="7" s="1"/>
  <c r="AL542" i="7"/>
  <c r="AK542" i="7"/>
  <c r="AJ542" i="7"/>
  <c r="AH542" i="7"/>
  <c r="AG542" i="7"/>
  <c r="AF542" i="7"/>
  <c r="AE542" i="7"/>
  <c r="AD542" i="7"/>
  <c r="Z542" i="7"/>
  <c r="N542" i="7"/>
  <c r="L542" i="7"/>
  <c r="K542" i="7"/>
  <c r="I542" i="7"/>
  <c r="AS541" i="7"/>
  <c r="K539" i="7"/>
  <c r="K312" i="7" s="1"/>
  <c r="K537" i="7"/>
  <c r="BW535" i="7"/>
  <c r="BJ535" i="7"/>
  <c r="BF535" i="7"/>
  <c r="BD535" i="7"/>
  <c r="AW535" i="7"/>
  <c r="AP535" i="7"/>
  <c r="AX535" i="7" s="1"/>
  <c r="BC535" i="7" s="1"/>
  <c r="AO535" i="7"/>
  <c r="BH535" i="7" s="1"/>
  <c r="AB535" i="7" s="1"/>
  <c r="AL535" i="7"/>
  <c r="AK535" i="7"/>
  <c r="AJ535" i="7"/>
  <c r="AH535" i="7"/>
  <c r="AG535" i="7"/>
  <c r="AF535" i="7"/>
  <c r="AE535" i="7"/>
  <c r="AD535" i="7"/>
  <c r="Z535" i="7"/>
  <c r="N535" i="7"/>
  <c r="L535" i="7"/>
  <c r="K535" i="7"/>
  <c r="I535" i="7"/>
  <c r="BW529" i="7"/>
  <c r="BJ529" i="7"/>
  <c r="BF529" i="7"/>
  <c r="BD529" i="7"/>
  <c r="AW529" i="7"/>
  <c r="AP529" i="7"/>
  <c r="AX529" i="7" s="1"/>
  <c r="BC529" i="7" s="1"/>
  <c r="AO529" i="7"/>
  <c r="BH529" i="7" s="1"/>
  <c r="AB529" i="7" s="1"/>
  <c r="AL529" i="7"/>
  <c r="AK529" i="7"/>
  <c r="AJ529" i="7"/>
  <c r="AH529" i="7"/>
  <c r="AG529" i="7"/>
  <c r="AF529" i="7"/>
  <c r="AE529" i="7"/>
  <c r="AD529" i="7"/>
  <c r="Z529" i="7"/>
  <c r="N529" i="7"/>
  <c r="L529" i="7"/>
  <c r="K529" i="7"/>
  <c r="I529" i="7"/>
  <c r="BW522" i="7"/>
  <c r="BJ522" i="7"/>
  <c r="BF522" i="7"/>
  <c r="BD522" i="7"/>
  <c r="AW522" i="7"/>
  <c r="AP522" i="7"/>
  <c r="AX522" i="7" s="1"/>
  <c r="BC522" i="7" s="1"/>
  <c r="AO522" i="7"/>
  <c r="BH522" i="7" s="1"/>
  <c r="AB522" i="7" s="1"/>
  <c r="AL522" i="7"/>
  <c r="AK522" i="7"/>
  <c r="AJ522" i="7"/>
  <c r="AH522" i="7"/>
  <c r="AG522" i="7"/>
  <c r="AF522" i="7"/>
  <c r="AE522" i="7"/>
  <c r="AD522" i="7"/>
  <c r="Z522" i="7"/>
  <c r="N522" i="7"/>
  <c r="L522" i="7"/>
  <c r="K522" i="7"/>
  <c r="I522" i="7"/>
  <c r="BW520" i="7"/>
  <c r="BJ520" i="7"/>
  <c r="BF520" i="7"/>
  <c r="BD520" i="7"/>
  <c r="AW520" i="7"/>
  <c r="AP520" i="7"/>
  <c r="AX520" i="7" s="1"/>
  <c r="BC520" i="7" s="1"/>
  <c r="AO520" i="7"/>
  <c r="BH520" i="7" s="1"/>
  <c r="AB520" i="7" s="1"/>
  <c r="AL520" i="7"/>
  <c r="AK520" i="7"/>
  <c r="AJ520" i="7"/>
  <c r="AH520" i="7"/>
  <c r="AG520" i="7"/>
  <c r="AF520" i="7"/>
  <c r="AE520" i="7"/>
  <c r="AD520" i="7"/>
  <c r="Z520" i="7"/>
  <c r="N520" i="7"/>
  <c r="L520" i="7"/>
  <c r="K520" i="7"/>
  <c r="I520" i="7"/>
  <c r="BW518" i="7"/>
  <c r="BJ518" i="7"/>
  <c r="BF518" i="7"/>
  <c r="BD518" i="7"/>
  <c r="AW518" i="7"/>
  <c r="AP518" i="7"/>
  <c r="AX518" i="7" s="1"/>
  <c r="BC518" i="7" s="1"/>
  <c r="AO518" i="7"/>
  <c r="BH518" i="7" s="1"/>
  <c r="AB518" i="7" s="1"/>
  <c r="AL518" i="7"/>
  <c r="AK518" i="7"/>
  <c r="AJ518" i="7"/>
  <c r="AH518" i="7"/>
  <c r="AG518" i="7"/>
  <c r="AF518" i="7"/>
  <c r="AE518" i="7"/>
  <c r="AD518" i="7"/>
  <c r="Z518" i="7"/>
  <c r="N518" i="7"/>
  <c r="L518" i="7"/>
  <c r="K518" i="7"/>
  <c r="I518" i="7"/>
  <c r="BW516" i="7"/>
  <c r="BJ516" i="7"/>
  <c r="BF516" i="7"/>
  <c r="BD516" i="7"/>
  <c r="AW516" i="7"/>
  <c r="AP516" i="7"/>
  <c r="AX516" i="7" s="1"/>
  <c r="BC516" i="7" s="1"/>
  <c r="AO516" i="7"/>
  <c r="BH516" i="7" s="1"/>
  <c r="AB516" i="7" s="1"/>
  <c r="AL516" i="7"/>
  <c r="AK516" i="7"/>
  <c r="AJ516" i="7"/>
  <c r="AH516" i="7"/>
  <c r="AG516" i="7"/>
  <c r="AF516" i="7"/>
  <c r="AE516" i="7"/>
  <c r="AD516" i="7"/>
  <c r="Z516" i="7"/>
  <c r="N516" i="7"/>
  <c r="L516" i="7"/>
  <c r="K516" i="7"/>
  <c r="I516" i="7"/>
  <c r="BW513" i="7"/>
  <c r="BJ513" i="7"/>
  <c r="BF513" i="7"/>
  <c r="BD513" i="7"/>
  <c r="AW513" i="7"/>
  <c r="AP513" i="7"/>
  <c r="AX513" i="7" s="1"/>
  <c r="BC513" i="7" s="1"/>
  <c r="AO513" i="7"/>
  <c r="BH513" i="7" s="1"/>
  <c r="AB513" i="7" s="1"/>
  <c r="AL513" i="7"/>
  <c r="AK513" i="7"/>
  <c r="AJ513" i="7"/>
  <c r="AH513" i="7"/>
  <c r="AG513" i="7"/>
  <c r="AF513" i="7"/>
  <c r="AE513" i="7"/>
  <c r="AD513" i="7"/>
  <c r="Z513" i="7"/>
  <c r="N513" i="7"/>
  <c r="L513" i="7"/>
  <c r="K513" i="7"/>
  <c r="I513" i="7"/>
  <c r="BW511" i="7"/>
  <c r="BJ511" i="7"/>
  <c r="BF511" i="7"/>
  <c r="BD511" i="7"/>
  <c r="AW511" i="7"/>
  <c r="AP511" i="7"/>
  <c r="AX511" i="7" s="1"/>
  <c r="BC511" i="7" s="1"/>
  <c r="AO511" i="7"/>
  <c r="BH511" i="7" s="1"/>
  <c r="AB511" i="7" s="1"/>
  <c r="AL511" i="7"/>
  <c r="AK511" i="7"/>
  <c r="AJ511" i="7"/>
  <c r="AH511" i="7"/>
  <c r="AG511" i="7"/>
  <c r="AF511" i="7"/>
  <c r="AE511" i="7"/>
  <c r="AD511" i="7"/>
  <c r="Z511" i="7"/>
  <c r="N511" i="7"/>
  <c r="L511" i="7"/>
  <c r="K511" i="7"/>
  <c r="I511" i="7"/>
  <c r="BW509" i="7"/>
  <c r="BJ509" i="7"/>
  <c r="BF509" i="7"/>
  <c r="BD509" i="7"/>
  <c r="AW509" i="7"/>
  <c r="AP509" i="7"/>
  <c r="AX509" i="7" s="1"/>
  <c r="BC509" i="7" s="1"/>
  <c r="AO509" i="7"/>
  <c r="BH509" i="7" s="1"/>
  <c r="AB509" i="7" s="1"/>
  <c r="AL509" i="7"/>
  <c r="AK509" i="7"/>
  <c r="AJ509" i="7"/>
  <c r="AH509" i="7"/>
  <c r="AG509" i="7"/>
  <c r="AF509" i="7"/>
  <c r="AE509" i="7"/>
  <c r="AD509" i="7"/>
  <c r="Z509" i="7"/>
  <c r="N509" i="7"/>
  <c r="L509" i="7"/>
  <c r="K509" i="7"/>
  <c r="I509" i="7"/>
  <c r="BW507" i="7"/>
  <c r="BJ507" i="7"/>
  <c r="BF507" i="7"/>
  <c r="BD507" i="7"/>
  <c r="AW507" i="7"/>
  <c r="AP507" i="7"/>
  <c r="AX507" i="7" s="1"/>
  <c r="BC507" i="7" s="1"/>
  <c r="AO507" i="7"/>
  <c r="BH507" i="7" s="1"/>
  <c r="AB507" i="7" s="1"/>
  <c r="AL507" i="7"/>
  <c r="AK507" i="7"/>
  <c r="AJ507" i="7"/>
  <c r="AH507" i="7"/>
  <c r="AG507" i="7"/>
  <c r="AF507" i="7"/>
  <c r="AE507" i="7"/>
  <c r="AD507" i="7"/>
  <c r="Z507" i="7"/>
  <c r="N507" i="7"/>
  <c r="L507" i="7"/>
  <c r="K507" i="7"/>
  <c r="I507" i="7"/>
  <c r="BW505" i="7"/>
  <c r="BJ505" i="7"/>
  <c r="BF505" i="7"/>
  <c r="BD505" i="7"/>
  <c r="AW505" i="7"/>
  <c r="AP505" i="7"/>
  <c r="AX505" i="7" s="1"/>
  <c r="BC505" i="7" s="1"/>
  <c r="AO505" i="7"/>
  <c r="BH505" i="7" s="1"/>
  <c r="AB505" i="7" s="1"/>
  <c r="AL505" i="7"/>
  <c r="AK505" i="7"/>
  <c r="AJ505" i="7"/>
  <c r="AH505" i="7"/>
  <c r="AG505" i="7"/>
  <c r="AF505" i="7"/>
  <c r="AE505" i="7"/>
  <c r="AD505" i="7"/>
  <c r="Z505" i="7"/>
  <c r="N505" i="7"/>
  <c r="L505" i="7"/>
  <c r="K505" i="7"/>
  <c r="I505" i="7"/>
  <c r="BW501" i="7"/>
  <c r="BJ501" i="7"/>
  <c r="BF501" i="7"/>
  <c r="BD501" i="7"/>
  <c r="AW501" i="7"/>
  <c r="AP501" i="7"/>
  <c r="AX501" i="7" s="1"/>
  <c r="BC501" i="7" s="1"/>
  <c r="AO501" i="7"/>
  <c r="BH501" i="7" s="1"/>
  <c r="AB501" i="7" s="1"/>
  <c r="AL501" i="7"/>
  <c r="AK501" i="7"/>
  <c r="AJ501" i="7"/>
  <c r="AH501" i="7"/>
  <c r="AG501" i="7"/>
  <c r="AF501" i="7"/>
  <c r="AE501" i="7"/>
  <c r="AD501" i="7"/>
  <c r="Z501" i="7"/>
  <c r="N501" i="7"/>
  <c r="L501" i="7"/>
  <c r="K501" i="7"/>
  <c r="I501" i="7"/>
  <c r="BW493" i="7"/>
  <c r="BJ493" i="7"/>
  <c r="BF493" i="7"/>
  <c r="BD493" i="7"/>
  <c r="AW493" i="7"/>
  <c r="AP493" i="7"/>
  <c r="AX493" i="7" s="1"/>
  <c r="BC493" i="7" s="1"/>
  <c r="AO493" i="7"/>
  <c r="BH493" i="7" s="1"/>
  <c r="AB493" i="7" s="1"/>
  <c r="AL493" i="7"/>
  <c r="AK493" i="7"/>
  <c r="AJ493" i="7"/>
  <c r="AH493" i="7"/>
  <c r="AG493" i="7"/>
  <c r="AF493" i="7"/>
  <c r="AE493" i="7"/>
  <c r="AD493" i="7"/>
  <c r="Z493" i="7"/>
  <c r="N493" i="7"/>
  <c r="L493" i="7"/>
  <c r="K493" i="7"/>
  <c r="I493" i="7"/>
  <c r="BW491" i="7"/>
  <c r="BJ491" i="7"/>
  <c r="BF491" i="7"/>
  <c r="BD491" i="7"/>
  <c r="AW491" i="7"/>
  <c r="AP491" i="7"/>
  <c r="AX491" i="7" s="1"/>
  <c r="BC491" i="7" s="1"/>
  <c r="AO491" i="7"/>
  <c r="BH491" i="7" s="1"/>
  <c r="AB491" i="7" s="1"/>
  <c r="AL491" i="7"/>
  <c r="AK491" i="7"/>
  <c r="AJ491" i="7"/>
  <c r="AH491" i="7"/>
  <c r="AG491" i="7"/>
  <c r="AF491" i="7"/>
  <c r="AE491" i="7"/>
  <c r="AD491" i="7"/>
  <c r="Z491" i="7"/>
  <c r="N491" i="7"/>
  <c r="L491" i="7"/>
  <c r="K491" i="7"/>
  <c r="I491" i="7"/>
  <c r="BW488" i="7"/>
  <c r="BJ488" i="7"/>
  <c r="BF488" i="7"/>
  <c r="BD488" i="7"/>
  <c r="AW488" i="7"/>
  <c r="AP488" i="7"/>
  <c r="AX488" i="7" s="1"/>
  <c r="BC488" i="7" s="1"/>
  <c r="AO488" i="7"/>
  <c r="BH488" i="7" s="1"/>
  <c r="AB488" i="7" s="1"/>
  <c r="AL488" i="7"/>
  <c r="AK488" i="7"/>
  <c r="AJ488" i="7"/>
  <c r="AH488" i="7"/>
  <c r="AG488" i="7"/>
  <c r="AF488" i="7"/>
  <c r="AE488" i="7"/>
  <c r="AD488" i="7"/>
  <c r="Z488" i="7"/>
  <c r="N488" i="7"/>
  <c r="L488" i="7"/>
  <c r="K488" i="7"/>
  <c r="I488" i="7"/>
  <c r="BW480" i="7"/>
  <c r="BJ480" i="7"/>
  <c r="BF480" i="7"/>
  <c r="BD480" i="7"/>
  <c r="AW480" i="7"/>
  <c r="AP480" i="7"/>
  <c r="AX480" i="7" s="1"/>
  <c r="BC480" i="7" s="1"/>
  <c r="AO480" i="7"/>
  <c r="BH480" i="7" s="1"/>
  <c r="AB480" i="7" s="1"/>
  <c r="AL480" i="7"/>
  <c r="AK480" i="7"/>
  <c r="AJ480" i="7"/>
  <c r="AH480" i="7"/>
  <c r="AG480" i="7"/>
  <c r="AF480" i="7"/>
  <c r="AE480" i="7"/>
  <c r="AD480" i="7"/>
  <c r="Z480" i="7"/>
  <c r="N480" i="7"/>
  <c r="L480" i="7"/>
  <c r="K480" i="7"/>
  <c r="I480" i="7"/>
  <c r="BW478" i="7"/>
  <c r="BJ478" i="7"/>
  <c r="BF478" i="7"/>
  <c r="BD478" i="7"/>
  <c r="AW478" i="7"/>
  <c r="AP478" i="7"/>
  <c r="AX478" i="7" s="1"/>
  <c r="BC478" i="7" s="1"/>
  <c r="AO478" i="7"/>
  <c r="BH478" i="7" s="1"/>
  <c r="AB478" i="7" s="1"/>
  <c r="AL478" i="7"/>
  <c r="AK478" i="7"/>
  <c r="AJ478" i="7"/>
  <c r="AH478" i="7"/>
  <c r="AG478" i="7"/>
  <c r="AF478" i="7"/>
  <c r="AE478" i="7"/>
  <c r="AD478" i="7"/>
  <c r="Z478" i="7"/>
  <c r="N478" i="7"/>
  <c r="L478" i="7"/>
  <c r="K478" i="7"/>
  <c r="I478" i="7"/>
  <c r="BW476" i="7"/>
  <c r="BJ476" i="7"/>
  <c r="BF476" i="7"/>
  <c r="BD476" i="7"/>
  <c r="AW476" i="7"/>
  <c r="AP476" i="7"/>
  <c r="AX476" i="7" s="1"/>
  <c r="BC476" i="7" s="1"/>
  <c r="AO476" i="7"/>
  <c r="BH476" i="7" s="1"/>
  <c r="AB476" i="7" s="1"/>
  <c r="AL476" i="7"/>
  <c r="AK476" i="7"/>
  <c r="AJ476" i="7"/>
  <c r="AH476" i="7"/>
  <c r="AG476" i="7"/>
  <c r="AF476" i="7"/>
  <c r="AE476" i="7"/>
  <c r="AD476" i="7"/>
  <c r="Z476" i="7"/>
  <c r="N476" i="7"/>
  <c r="L476" i="7"/>
  <c r="K476" i="7"/>
  <c r="I476" i="7"/>
  <c r="BW474" i="7"/>
  <c r="BJ474" i="7"/>
  <c r="BF474" i="7"/>
  <c r="BD474" i="7"/>
  <c r="AW474" i="7"/>
  <c r="AP474" i="7"/>
  <c r="AX474" i="7" s="1"/>
  <c r="BC474" i="7" s="1"/>
  <c r="AO474" i="7"/>
  <c r="BH474" i="7" s="1"/>
  <c r="AB474" i="7" s="1"/>
  <c r="AL474" i="7"/>
  <c r="AK474" i="7"/>
  <c r="AJ474" i="7"/>
  <c r="AH474" i="7"/>
  <c r="AG474" i="7"/>
  <c r="AF474" i="7"/>
  <c r="AE474" i="7"/>
  <c r="AD474" i="7"/>
  <c r="Z474" i="7"/>
  <c r="N474" i="7"/>
  <c r="L474" i="7"/>
  <c r="K474" i="7"/>
  <c r="I474" i="7"/>
  <c r="BW471" i="7"/>
  <c r="BJ471" i="7"/>
  <c r="BF471" i="7"/>
  <c r="BD471" i="7"/>
  <c r="AW471" i="7"/>
  <c r="AP471" i="7"/>
  <c r="AX471" i="7" s="1"/>
  <c r="BC471" i="7" s="1"/>
  <c r="AO471" i="7"/>
  <c r="BH471" i="7" s="1"/>
  <c r="AB471" i="7" s="1"/>
  <c r="AL471" i="7"/>
  <c r="AK471" i="7"/>
  <c r="AJ471" i="7"/>
  <c r="AH471" i="7"/>
  <c r="AG471" i="7"/>
  <c r="AF471" i="7"/>
  <c r="AE471" i="7"/>
  <c r="AD471" i="7"/>
  <c r="Z471" i="7"/>
  <c r="N471" i="7"/>
  <c r="L471" i="7"/>
  <c r="K471" i="7"/>
  <c r="I471" i="7"/>
  <c r="BW469" i="7"/>
  <c r="BJ469" i="7"/>
  <c r="BF469" i="7"/>
  <c r="BD469" i="7"/>
  <c r="AW469" i="7"/>
  <c r="AP469" i="7"/>
  <c r="AX469" i="7" s="1"/>
  <c r="BC469" i="7" s="1"/>
  <c r="AO469" i="7"/>
  <c r="BH469" i="7" s="1"/>
  <c r="AB469" i="7" s="1"/>
  <c r="AL469" i="7"/>
  <c r="AK469" i="7"/>
  <c r="AJ469" i="7"/>
  <c r="AH469" i="7"/>
  <c r="AG469" i="7"/>
  <c r="AF469" i="7"/>
  <c r="AE469" i="7"/>
  <c r="AD469" i="7"/>
  <c r="Z469" i="7"/>
  <c r="N469" i="7"/>
  <c r="L469" i="7"/>
  <c r="K469" i="7"/>
  <c r="I469" i="7"/>
  <c r="BW466" i="7"/>
  <c r="BJ466" i="7"/>
  <c r="BF466" i="7"/>
  <c r="BD466" i="7"/>
  <c r="AW466" i="7"/>
  <c r="AP466" i="7"/>
  <c r="AX466" i="7" s="1"/>
  <c r="BC466" i="7" s="1"/>
  <c r="AO466" i="7"/>
  <c r="BH466" i="7" s="1"/>
  <c r="AB466" i="7" s="1"/>
  <c r="AL466" i="7"/>
  <c r="AK466" i="7"/>
  <c r="AJ466" i="7"/>
  <c r="AH466" i="7"/>
  <c r="AG466" i="7"/>
  <c r="AF466" i="7"/>
  <c r="AE466" i="7"/>
  <c r="AD466" i="7"/>
  <c r="Z466" i="7"/>
  <c r="N466" i="7"/>
  <c r="L466" i="7"/>
  <c r="K466" i="7"/>
  <c r="I466" i="7"/>
  <c r="BW456" i="7"/>
  <c r="BJ456" i="7"/>
  <c r="BF456" i="7"/>
  <c r="BD456" i="7"/>
  <c r="AW456" i="7"/>
  <c r="AP456" i="7"/>
  <c r="AX456" i="7" s="1"/>
  <c r="BC456" i="7" s="1"/>
  <c r="AO456" i="7"/>
  <c r="BH456" i="7" s="1"/>
  <c r="AB456" i="7" s="1"/>
  <c r="AL456" i="7"/>
  <c r="AK456" i="7"/>
  <c r="AJ456" i="7"/>
  <c r="AH456" i="7"/>
  <c r="AG456" i="7"/>
  <c r="AF456" i="7"/>
  <c r="AE456" i="7"/>
  <c r="AD456" i="7"/>
  <c r="Z456" i="7"/>
  <c r="N456" i="7"/>
  <c r="L456" i="7"/>
  <c r="K456" i="7"/>
  <c r="I456" i="7"/>
  <c r="BW454" i="7"/>
  <c r="BJ454" i="7"/>
  <c r="BF454" i="7"/>
  <c r="BD454" i="7"/>
  <c r="AW454" i="7"/>
  <c r="AP454" i="7"/>
  <c r="AX454" i="7" s="1"/>
  <c r="BC454" i="7" s="1"/>
  <c r="AO454" i="7"/>
  <c r="BH454" i="7" s="1"/>
  <c r="AB454" i="7" s="1"/>
  <c r="AL454" i="7"/>
  <c r="AK454" i="7"/>
  <c r="AJ454" i="7"/>
  <c r="AH454" i="7"/>
  <c r="AG454" i="7"/>
  <c r="AF454" i="7"/>
  <c r="AE454" i="7"/>
  <c r="AD454" i="7"/>
  <c r="Z454" i="7"/>
  <c r="N454" i="7"/>
  <c r="L454" i="7"/>
  <c r="K454" i="7"/>
  <c r="I454" i="7"/>
  <c r="BW450" i="7"/>
  <c r="BJ450" i="7"/>
  <c r="BF450" i="7"/>
  <c r="BD450" i="7"/>
  <c r="AW450" i="7"/>
  <c r="AP450" i="7"/>
  <c r="AX450" i="7" s="1"/>
  <c r="BC450" i="7" s="1"/>
  <c r="AO450" i="7"/>
  <c r="BH450" i="7" s="1"/>
  <c r="AB450" i="7" s="1"/>
  <c r="AL450" i="7"/>
  <c r="AK450" i="7"/>
  <c r="AJ450" i="7"/>
  <c r="AH450" i="7"/>
  <c r="AG450" i="7"/>
  <c r="AF450" i="7"/>
  <c r="AE450" i="7"/>
  <c r="AD450" i="7"/>
  <c r="Z450" i="7"/>
  <c r="N450" i="7"/>
  <c r="L450" i="7"/>
  <c r="K450" i="7"/>
  <c r="I450" i="7"/>
  <c r="BW448" i="7"/>
  <c r="BJ448" i="7"/>
  <c r="BF448" i="7"/>
  <c r="BD448" i="7"/>
  <c r="AW448" i="7"/>
  <c r="AP448" i="7"/>
  <c r="AX448" i="7" s="1"/>
  <c r="BC448" i="7" s="1"/>
  <c r="AO448" i="7"/>
  <c r="BH448" i="7" s="1"/>
  <c r="AB448" i="7" s="1"/>
  <c r="AL448" i="7"/>
  <c r="AK448" i="7"/>
  <c r="AJ448" i="7"/>
  <c r="AH448" i="7"/>
  <c r="AG448" i="7"/>
  <c r="AF448" i="7"/>
  <c r="AE448" i="7"/>
  <c r="AD448" i="7"/>
  <c r="Z448" i="7"/>
  <c r="N448" i="7"/>
  <c r="L448" i="7"/>
  <c r="K448" i="7"/>
  <c r="I448" i="7"/>
  <c r="BW444" i="7"/>
  <c r="BJ444" i="7"/>
  <c r="BF444" i="7"/>
  <c r="BD444" i="7"/>
  <c r="AW444" i="7"/>
  <c r="AP444" i="7"/>
  <c r="AX444" i="7" s="1"/>
  <c r="BC444" i="7" s="1"/>
  <c r="AO444" i="7"/>
  <c r="BH444" i="7" s="1"/>
  <c r="AB444" i="7" s="1"/>
  <c r="AL444" i="7"/>
  <c r="AK444" i="7"/>
  <c r="AJ444" i="7"/>
  <c r="AH444" i="7"/>
  <c r="AG444" i="7"/>
  <c r="AF444" i="7"/>
  <c r="AE444" i="7"/>
  <c r="AD444" i="7"/>
  <c r="Z444" i="7"/>
  <c r="N444" i="7"/>
  <c r="L444" i="7"/>
  <c r="K444" i="7"/>
  <c r="I444" i="7"/>
  <c r="BW442" i="7"/>
  <c r="BJ442" i="7"/>
  <c r="BF442" i="7"/>
  <c r="BD442" i="7"/>
  <c r="AW442" i="7"/>
  <c r="AP442" i="7"/>
  <c r="AX442" i="7" s="1"/>
  <c r="BC442" i="7" s="1"/>
  <c r="AO442" i="7"/>
  <c r="BH442" i="7" s="1"/>
  <c r="AB442" i="7" s="1"/>
  <c r="AL442" i="7"/>
  <c r="AK442" i="7"/>
  <c r="AJ442" i="7"/>
  <c r="AH442" i="7"/>
  <c r="AG442" i="7"/>
  <c r="AF442" i="7"/>
  <c r="AE442" i="7"/>
  <c r="AD442" i="7"/>
  <c r="Z442" i="7"/>
  <c r="N442" i="7"/>
  <c r="L442" i="7"/>
  <c r="K442" i="7"/>
  <c r="I442" i="7"/>
  <c r="BW440" i="7"/>
  <c r="BJ440" i="7"/>
  <c r="BF440" i="7"/>
  <c r="BD440" i="7"/>
  <c r="AW440" i="7"/>
  <c r="AP440" i="7"/>
  <c r="AX440" i="7" s="1"/>
  <c r="BC440" i="7" s="1"/>
  <c r="AO440" i="7"/>
  <c r="BH440" i="7" s="1"/>
  <c r="AB440" i="7" s="1"/>
  <c r="AL440" i="7"/>
  <c r="AK440" i="7"/>
  <c r="AJ440" i="7"/>
  <c r="AH440" i="7"/>
  <c r="AG440" i="7"/>
  <c r="AF440" i="7"/>
  <c r="AE440" i="7"/>
  <c r="AD440" i="7"/>
  <c r="Z440" i="7"/>
  <c r="N440" i="7"/>
  <c r="L440" i="7"/>
  <c r="K440" i="7"/>
  <c r="I440" i="7"/>
  <c r="BW438" i="7"/>
  <c r="BJ438" i="7"/>
  <c r="BF438" i="7"/>
  <c r="BD438" i="7"/>
  <c r="AW438" i="7"/>
  <c r="AP438" i="7"/>
  <c r="AO438" i="7"/>
  <c r="BH438" i="7" s="1"/>
  <c r="AB438" i="7" s="1"/>
  <c r="AL438" i="7"/>
  <c r="AK438" i="7"/>
  <c r="AJ438" i="7"/>
  <c r="AH438" i="7"/>
  <c r="AG438" i="7"/>
  <c r="AF438" i="7"/>
  <c r="AE438" i="7"/>
  <c r="AD438" i="7"/>
  <c r="Z438" i="7"/>
  <c r="N438" i="7"/>
  <c r="L438" i="7"/>
  <c r="K438" i="7"/>
  <c r="I438" i="7"/>
  <c r="BW434" i="7"/>
  <c r="BJ434" i="7"/>
  <c r="BF434" i="7"/>
  <c r="BD434" i="7"/>
  <c r="AW434" i="7"/>
  <c r="AP434" i="7"/>
  <c r="AO434" i="7"/>
  <c r="BH434" i="7" s="1"/>
  <c r="AB434" i="7" s="1"/>
  <c r="AL434" i="7"/>
  <c r="AK434" i="7"/>
  <c r="AJ434" i="7"/>
  <c r="AH434" i="7"/>
  <c r="AG434" i="7"/>
  <c r="AF434" i="7"/>
  <c r="AE434" i="7"/>
  <c r="AD434" i="7"/>
  <c r="Z434" i="7"/>
  <c r="N434" i="7"/>
  <c r="L434" i="7"/>
  <c r="K434" i="7"/>
  <c r="I434" i="7"/>
  <c r="BW432" i="7"/>
  <c r="BJ432" i="7"/>
  <c r="BF432" i="7"/>
  <c r="BD432" i="7"/>
  <c r="AW432" i="7"/>
  <c r="AP432" i="7"/>
  <c r="AO432" i="7"/>
  <c r="BH432" i="7" s="1"/>
  <c r="AB432" i="7" s="1"/>
  <c r="AL432" i="7"/>
  <c r="AK432" i="7"/>
  <c r="AJ432" i="7"/>
  <c r="AH432" i="7"/>
  <c r="AG432" i="7"/>
  <c r="AF432" i="7"/>
  <c r="AE432" i="7"/>
  <c r="AD432" i="7"/>
  <c r="Z432" i="7"/>
  <c r="N432" i="7"/>
  <c r="L432" i="7"/>
  <c r="K432" i="7"/>
  <c r="I432" i="7"/>
  <c r="BW428" i="7"/>
  <c r="BJ428" i="7"/>
  <c r="BF428" i="7"/>
  <c r="BD428" i="7"/>
  <c r="AW428" i="7"/>
  <c r="AP428" i="7"/>
  <c r="AO428" i="7"/>
  <c r="BH428" i="7" s="1"/>
  <c r="AB428" i="7" s="1"/>
  <c r="AL428" i="7"/>
  <c r="AK428" i="7"/>
  <c r="AJ428" i="7"/>
  <c r="AH428" i="7"/>
  <c r="AG428" i="7"/>
  <c r="AF428" i="7"/>
  <c r="AE428" i="7"/>
  <c r="AD428" i="7"/>
  <c r="Z428" i="7"/>
  <c r="N428" i="7"/>
  <c r="L428" i="7"/>
  <c r="K428" i="7"/>
  <c r="I428" i="7"/>
  <c r="BW426" i="7"/>
  <c r="BJ426" i="7"/>
  <c r="BF426" i="7"/>
  <c r="BD426" i="7"/>
  <c r="AW426" i="7"/>
  <c r="AP426" i="7"/>
  <c r="AO426" i="7"/>
  <c r="BH426" i="7" s="1"/>
  <c r="AB426" i="7" s="1"/>
  <c r="AL426" i="7"/>
  <c r="AK426" i="7"/>
  <c r="AJ426" i="7"/>
  <c r="AH426" i="7"/>
  <c r="AG426" i="7"/>
  <c r="AF426" i="7"/>
  <c r="AE426" i="7"/>
  <c r="AD426" i="7"/>
  <c r="Z426" i="7"/>
  <c r="N426" i="7"/>
  <c r="L426" i="7"/>
  <c r="K426" i="7"/>
  <c r="I426" i="7"/>
  <c r="BW424" i="7"/>
  <c r="BJ424" i="7"/>
  <c r="BF424" i="7"/>
  <c r="BD424" i="7"/>
  <c r="AW424" i="7"/>
  <c r="AP424" i="7"/>
  <c r="AO424" i="7"/>
  <c r="BH424" i="7" s="1"/>
  <c r="AB424" i="7" s="1"/>
  <c r="AL424" i="7"/>
  <c r="AK424" i="7"/>
  <c r="AJ424" i="7"/>
  <c r="AH424" i="7"/>
  <c r="AG424" i="7"/>
  <c r="AF424" i="7"/>
  <c r="AE424" i="7"/>
  <c r="AD424" i="7"/>
  <c r="Z424" i="7"/>
  <c r="N424" i="7"/>
  <c r="L424" i="7"/>
  <c r="K424" i="7"/>
  <c r="I424" i="7"/>
  <c r="BW417" i="7"/>
  <c r="BJ417" i="7"/>
  <c r="BF417" i="7"/>
  <c r="BD417" i="7"/>
  <c r="AW417" i="7"/>
  <c r="AP417" i="7"/>
  <c r="AO417" i="7"/>
  <c r="BH417" i="7" s="1"/>
  <c r="AB417" i="7" s="1"/>
  <c r="AL417" i="7"/>
  <c r="AK417" i="7"/>
  <c r="AJ417" i="7"/>
  <c r="AH417" i="7"/>
  <c r="AG417" i="7"/>
  <c r="AF417" i="7"/>
  <c r="AE417" i="7"/>
  <c r="AD417" i="7"/>
  <c r="Z417" i="7"/>
  <c r="N417" i="7"/>
  <c r="L417" i="7"/>
  <c r="K417" i="7"/>
  <c r="I417" i="7"/>
  <c r="BW414" i="7"/>
  <c r="BJ414" i="7"/>
  <c r="BF414" i="7"/>
  <c r="BD414" i="7"/>
  <c r="AW414" i="7"/>
  <c r="AP414" i="7"/>
  <c r="AO414" i="7"/>
  <c r="BH414" i="7" s="1"/>
  <c r="AB414" i="7" s="1"/>
  <c r="AL414" i="7"/>
  <c r="AK414" i="7"/>
  <c r="AJ414" i="7"/>
  <c r="AH414" i="7"/>
  <c r="AG414" i="7"/>
  <c r="AF414" i="7"/>
  <c r="AE414" i="7"/>
  <c r="AD414" i="7"/>
  <c r="Z414" i="7"/>
  <c r="N414" i="7"/>
  <c r="L414" i="7"/>
  <c r="K414" i="7"/>
  <c r="I414" i="7"/>
  <c r="BW412" i="7"/>
  <c r="BJ412" i="7"/>
  <c r="BF412" i="7"/>
  <c r="BD412" i="7"/>
  <c r="AW412" i="7"/>
  <c r="AP412" i="7"/>
  <c r="AO412" i="7"/>
  <c r="BH412" i="7" s="1"/>
  <c r="AB412" i="7" s="1"/>
  <c r="AL412" i="7"/>
  <c r="AK412" i="7"/>
  <c r="AJ412" i="7"/>
  <c r="AH412" i="7"/>
  <c r="AG412" i="7"/>
  <c r="AF412" i="7"/>
  <c r="AE412" i="7"/>
  <c r="AD412" i="7"/>
  <c r="Z412" i="7"/>
  <c r="N412" i="7"/>
  <c r="L412" i="7"/>
  <c r="K412" i="7"/>
  <c r="I412" i="7"/>
  <c r="BW409" i="7"/>
  <c r="BJ409" i="7"/>
  <c r="BF409" i="7"/>
  <c r="BD409" i="7"/>
  <c r="AW409" i="7"/>
  <c r="AP409" i="7"/>
  <c r="AO409" i="7"/>
  <c r="BH409" i="7" s="1"/>
  <c r="AB409" i="7" s="1"/>
  <c r="AL409" i="7"/>
  <c r="AK409" i="7"/>
  <c r="AJ409" i="7"/>
  <c r="AH409" i="7"/>
  <c r="AG409" i="7"/>
  <c r="AF409" i="7"/>
  <c r="AE409" i="7"/>
  <c r="AD409" i="7"/>
  <c r="Z409" i="7"/>
  <c r="N409" i="7"/>
  <c r="L409" i="7"/>
  <c r="K409" i="7"/>
  <c r="I409" i="7"/>
  <c r="BW407" i="7"/>
  <c r="BJ407" i="7"/>
  <c r="BF407" i="7"/>
  <c r="BD407" i="7"/>
  <c r="AW407" i="7"/>
  <c r="AP407" i="7"/>
  <c r="AO407" i="7"/>
  <c r="BH407" i="7" s="1"/>
  <c r="AB407" i="7" s="1"/>
  <c r="AL407" i="7"/>
  <c r="AK407" i="7"/>
  <c r="AJ407" i="7"/>
  <c r="AH407" i="7"/>
  <c r="AG407" i="7"/>
  <c r="AF407" i="7"/>
  <c r="AE407" i="7"/>
  <c r="AD407" i="7"/>
  <c r="Z407" i="7"/>
  <c r="N407" i="7"/>
  <c r="L407" i="7"/>
  <c r="K407" i="7"/>
  <c r="I407" i="7"/>
  <c r="BW405" i="7"/>
  <c r="BJ405" i="7"/>
  <c r="BF405" i="7"/>
  <c r="BD405" i="7"/>
  <c r="AW405" i="7"/>
  <c r="AP405" i="7"/>
  <c r="AO405" i="7"/>
  <c r="BH405" i="7" s="1"/>
  <c r="AB405" i="7" s="1"/>
  <c r="AL405" i="7"/>
  <c r="AK405" i="7"/>
  <c r="AJ405" i="7"/>
  <c r="AH405" i="7"/>
  <c r="AG405" i="7"/>
  <c r="AF405" i="7"/>
  <c r="AE405" i="7"/>
  <c r="AD405" i="7"/>
  <c r="Z405" i="7"/>
  <c r="N405" i="7"/>
  <c r="L405" i="7"/>
  <c r="K405" i="7"/>
  <c r="I405" i="7"/>
  <c r="BW403" i="7"/>
  <c r="BJ403" i="7"/>
  <c r="BF403" i="7"/>
  <c r="BD403" i="7"/>
  <c r="AW403" i="7"/>
  <c r="AP403" i="7"/>
  <c r="AO403" i="7"/>
  <c r="BH403" i="7" s="1"/>
  <c r="AB403" i="7" s="1"/>
  <c r="AL403" i="7"/>
  <c r="AK403" i="7"/>
  <c r="AJ403" i="7"/>
  <c r="AH403" i="7"/>
  <c r="AG403" i="7"/>
  <c r="AF403" i="7"/>
  <c r="AE403" i="7"/>
  <c r="AD403" i="7"/>
  <c r="Z403" i="7"/>
  <c r="N403" i="7"/>
  <c r="L403" i="7"/>
  <c r="K403" i="7"/>
  <c r="I403" i="7"/>
  <c r="BW401" i="7"/>
  <c r="BJ401" i="7"/>
  <c r="BF401" i="7"/>
  <c r="BD401" i="7"/>
  <c r="AW401" i="7"/>
  <c r="AP401" i="7"/>
  <c r="AO401" i="7"/>
  <c r="BH401" i="7" s="1"/>
  <c r="AB401" i="7" s="1"/>
  <c r="AL401" i="7"/>
  <c r="AK401" i="7"/>
  <c r="AJ401" i="7"/>
  <c r="AH401" i="7"/>
  <c r="AG401" i="7"/>
  <c r="AF401" i="7"/>
  <c r="AE401" i="7"/>
  <c r="AD401" i="7"/>
  <c r="Z401" i="7"/>
  <c r="N401" i="7"/>
  <c r="L401" i="7"/>
  <c r="K401" i="7"/>
  <c r="I401" i="7"/>
  <c r="BW399" i="7"/>
  <c r="BJ399" i="7"/>
  <c r="BF399" i="7"/>
  <c r="BD399" i="7"/>
  <c r="AW399" i="7"/>
  <c r="AP399" i="7"/>
  <c r="AO399" i="7"/>
  <c r="BH399" i="7" s="1"/>
  <c r="AB399" i="7" s="1"/>
  <c r="AL399" i="7"/>
  <c r="AK399" i="7"/>
  <c r="AJ399" i="7"/>
  <c r="AH399" i="7"/>
  <c r="AG399" i="7"/>
  <c r="AF399" i="7"/>
  <c r="AE399" i="7"/>
  <c r="AD399" i="7"/>
  <c r="Z399" i="7"/>
  <c r="N399" i="7"/>
  <c r="L399" i="7"/>
  <c r="K399" i="7"/>
  <c r="I399" i="7"/>
  <c r="BW397" i="7"/>
  <c r="BJ397" i="7"/>
  <c r="BF397" i="7"/>
  <c r="BD397" i="7"/>
  <c r="AW397" i="7"/>
  <c r="AP397" i="7"/>
  <c r="AO397" i="7"/>
  <c r="BH397" i="7" s="1"/>
  <c r="AB397" i="7" s="1"/>
  <c r="AL397" i="7"/>
  <c r="AK397" i="7"/>
  <c r="AJ397" i="7"/>
  <c r="AH397" i="7"/>
  <c r="AG397" i="7"/>
  <c r="AF397" i="7"/>
  <c r="AE397" i="7"/>
  <c r="AD397" i="7"/>
  <c r="Z397" i="7"/>
  <c r="N397" i="7"/>
  <c r="L397" i="7"/>
  <c r="K397" i="7"/>
  <c r="I397" i="7"/>
  <c r="BW395" i="7"/>
  <c r="BJ395" i="7"/>
  <c r="BF395" i="7"/>
  <c r="BD395" i="7"/>
  <c r="AW395" i="7"/>
  <c r="AP395" i="7"/>
  <c r="AO395" i="7"/>
  <c r="BH395" i="7" s="1"/>
  <c r="AB395" i="7" s="1"/>
  <c r="AL395" i="7"/>
  <c r="AK395" i="7"/>
  <c r="AJ395" i="7"/>
  <c r="AH395" i="7"/>
  <c r="AG395" i="7"/>
  <c r="AF395" i="7"/>
  <c r="AE395" i="7"/>
  <c r="AD395" i="7"/>
  <c r="Z395" i="7"/>
  <c r="N395" i="7"/>
  <c r="L395" i="7"/>
  <c r="K395" i="7"/>
  <c r="I395" i="7"/>
  <c r="BW386" i="7"/>
  <c r="BJ386" i="7"/>
  <c r="BF386" i="7"/>
  <c r="BD386" i="7"/>
  <c r="AW386" i="7"/>
  <c r="AP386" i="7"/>
  <c r="AO386" i="7"/>
  <c r="BH386" i="7" s="1"/>
  <c r="AB386" i="7" s="1"/>
  <c r="AL386" i="7"/>
  <c r="AK386" i="7"/>
  <c r="AJ386" i="7"/>
  <c r="AH386" i="7"/>
  <c r="AG386" i="7"/>
  <c r="AF386" i="7"/>
  <c r="AE386" i="7"/>
  <c r="AD386" i="7"/>
  <c r="Z386" i="7"/>
  <c r="N386" i="7"/>
  <c r="L386" i="7"/>
  <c r="K386" i="7"/>
  <c r="I386" i="7"/>
  <c r="BW382" i="7"/>
  <c r="BJ382" i="7"/>
  <c r="BF382" i="7"/>
  <c r="BD382" i="7"/>
  <c r="AW382" i="7"/>
  <c r="AP382" i="7"/>
  <c r="AO382" i="7"/>
  <c r="BH382" i="7" s="1"/>
  <c r="AB382" i="7" s="1"/>
  <c r="AL382" i="7"/>
  <c r="AK382" i="7"/>
  <c r="AJ382" i="7"/>
  <c r="AH382" i="7"/>
  <c r="AG382" i="7"/>
  <c r="AF382" i="7"/>
  <c r="AE382" i="7"/>
  <c r="AD382" i="7"/>
  <c r="Z382" i="7"/>
  <c r="N382" i="7"/>
  <c r="L382" i="7"/>
  <c r="K382" i="7"/>
  <c r="I382" i="7"/>
  <c r="BW378" i="7"/>
  <c r="BJ378" i="7"/>
  <c r="BF378" i="7"/>
  <c r="BD378" i="7"/>
  <c r="AW378" i="7"/>
  <c r="AP378" i="7"/>
  <c r="AO378" i="7"/>
  <c r="BH378" i="7" s="1"/>
  <c r="AB378" i="7" s="1"/>
  <c r="AL378" i="7"/>
  <c r="AK378" i="7"/>
  <c r="AJ378" i="7"/>
  <c r="AH378" i="7"/>
  <c r="AG378" i="7"/>
  <c r="AF378" i="7"/>
  <c r="AE378" i="7"/>
  <c r="AD378" i="7"/>
  <c r="Z378" i="7"/>
  <c r="N378" i="7"/>
  <c r="L378" i="7"/>
  <c r="K378" i="7"/>
  <c r="I378" i="7"/>
  <c r="BW376" i="7"/>
  <c r="BJ376" i="7"/>
  <c r="BF376" i="7"/>
  <c r="BD376" i="7"/>
  <c r="AW376" i="7"/>
  <c r="AP376" i="7"/>
  <c r="AO376" i="7"/>
  <c r="BH376" i="7" s="1"/>
  <c r="AB376" i="7" s="1"/>
  <c r="AL376" i="7"/>
  <c r="AK376" i="7"/>
  <c r="AJ376" i="7"/>
  <c r="AH376" i="7"/>
  <c r="AG376" i="7"/>
  <c r="AF376" i="7"/>
  <c r="AE376" i="7"/>
  <c r="AD376" i="7"/>
  <c r="Z376" i="7"/>
  <c r="N376" i="7"/>
  <c r="L376" i="7"/>
  <c r="K376" i="7"/>
  <c r="I376" i="7"/>
  <c r="BW369" i="7"/>
  <c r="BJ369" i="7"/>
  <c r="BF369" i="7"/>
  <c r="BD369" i="7"/>
  <c r="AW369" i="7"/>
  <c r="AP369" i="7"/>
  <c r="AO369" i="7"/>
  <c r="BH369" i="7" s="1"/>
  <c r="AB369" i="7" s="1"/>
  <c r="AL369" i="7"/>
  <c r="AK369" i="7"/>
  <c r="AJ369" i="7"/>
  <c r="AH369" i="7"/>
  <c r="AG369" i="7"/>
  <c r="AF369" i="7"/>
  <c r="AE369" i="7"/>
  <c r="AD369" i="7"/>
  <c r="Z369" i="7"/>
  <c r="N369" i="7"/>
  <c r="L369" i="7"/>
  <c r="K369" i="7"/>
  <c r="I369" i="7"/>
  <c r="BW360" i="7"/>
  <c r="BJ360" i="7"/>
  <c r="BF360" i="7"/>
  <c r="BD360" i="7"/>
  <c r="AW360" i="7"/>
  <c r="AP360" i="7"/>
  <c r="AO360" i="7"/>
  <c r="BH360" i="7" s="1"/>
  <c r="AB360" i="7" s="1"/>
  <c r="AL360" i="7"/>
  <c r="AK360" i="7"/>
  <c r="AJ360" i="7"/>
  <c r="AH360" i="7"/>
  <c r="AG360" i="7"/>
  <c r="AF360" i="7"/>
  <c r="AE360" i="7"/>
  <c r="AD360" i="7"/>
  <c r="Z360" i="7"/>
  <c r="N360" i="7"/>
  <c r="L360" i="7"/>
  <c r="K360" i="7"/>
  <c r="I360" i="7"/>
  <c r="BW351" i="7"/>
  <c r="BJ351" i="7"/>
  <c r="BF351" i="7"/>
  <c r="BD351" i="7"/>
  <c r="AW351" i="7"/>
  <c r="AP351" i="7"/>
  <c r="AO351" i="7"/>
  <c r="BH351" i="7" s="1"/>
  <c r="AB351" i="7" s="1"/>
  <c r="AL351" i="7"/>
  <c r="AK351" i="7"/>
  <c r="AJ351" i="7"/>
  <c r="AH351" i="7"/>
  <c r="AG351" i="7"/>
  <c r="AF351" i="7"/>
  <c r="AE351" i="7"/>
  <c r="AD351" i="7"/>
  <c r="Z351" i="7"/>
  <c r="N351" i="7"/>
  <c r="L351" i="7"/>
  <c r="K351" i="7"/>
  <c r="I351" i="7"/>
  <c r="BW346" i="7"/>
  <c r="BJ346" i="7"/>
  <c r="BF346" i="7"/>
  <c r="BD346" i="7"/>
  <c r="AW346" i="7"/>
  <c r="AP346" i="7"/>
  <c r="AO346" i="7"/>
  <c r="BH346" i="7" s="1"/>
  <c r="AB346" i="7" s="1"/>
  <c r="AL346" i="7"/>
  <c r="AK346" i="7"/>
  <c r="AJ346" i="7"/>
  <c r="AH346" i="7"/>
  <c r="AG346" i="7"/>
  <c r="AF346" i="7"/>
  <c r="AE346" i="7"/>
  <c r="AD346" i="7"/>
  <c r="Z346" i="7"/>
  <c r="N346" i="7"/>
  <c r="L346" i="7"/>
  <c r="K346" i="7"/>
  <c r="I346" i="7"/>
  <c r="BW342" i="7"/>
  <c r="BJ342" i="7"/>
  <c r="BF342" i="7"/>
  <c r="BD342" i="7"/>
  <c r="AW342" i="7"/>
  <c r="AP342" i="7"/>
  <c r="AO342" i="7"/>
  <c r="BH342" i="7" s="1"/>
  <c r="AB342" i="7" s="1"/>
  <c r="AL342" i="7"/>
  <c r="AK342" i="7"/>
  <c r="AJ342" i="7"/>
  <c r="AH342" i="7"/>
  <c r="AG342" i="7"/>
  <c r="AF342" i="7"/>
  <c r="AE342" i="7"/>
  <c r="AD342" i="7"/>
  <c r="Z342" i="7"/>
  <c r="N342" i="7"/>
  <c r="L342" i="7"/>
  <c r="K342" i="7"/>
  <c r="I342" i="7"/>
  <c r="BW337" i="7"/>
  <c r="BJ337" i="7"/>
  <c r="BF337" i="7"/>
  <c r="BD337" i="7"/>
  <c r="AW337" i="7"/>
  <c r="AP337" i="7"/>
  <c r="AO337" i="7"/>
  <c r="BH337" i="7" s="1"/>
  <c r="AB337" i="7" s="1"/>
  <c r="AL337" i="7"/>
  <c r="AK337" i="7"/>
  <c r="AJ337" i="7"/>
  <c r="AH337" i="7"/>
  <c r="AG337" i="7"/>
  <c r="AF337" i="7"/>
  <c r="AE337" i="7"/>
  <c r="AD337" i="7"/>
  <c r="Z337" i="7"/>
  <c r="N337" i="7"/>
  <c r="L337" i="7"/>
  <c r="K337" i="7"/>
  <c r="I337" i="7"/>
  <c r="BW328" i="7"/>
  <c r="BJ328" i="7"/>
  <c r="BF328" i="7"/>
  <c r="BD328" i="7"/>
  <c r="AW328" i="7"/>
  <c r="AP328" i="7"/>
  <c r="AO328" i="7"/>
  <c r="BH328" i="7" s="1"/>
  <c r="AB328" i="7" s="1"/>
  <c r="AL328" i="7"/>
  <c r="AK328" i="7"/>
  <c r="AJ328" i="7"/>
  <c r="AH328" i="7"/>
  <c r="AG328" i="7"/>
  <c r="AF328" i="7"/>
  <c r="AE328" i="7"/>
  <c r="AD328" i="7"/>
  <c r="Z328" i="7"/>
  <c r="N328" i="7"/>
  <c r="L328" i="7"/>
  <c r="K328" i="7"/>
  <c r="I328" i="7"/>
  <c r="BW326" i="7"/>
  <c r="BJ326" i="7"/>
  <c r="BF326" i="7"/>
  <c r="BD326" i="7"/>
  <c r="AW326" i="7"/>
  <c r="AP326" i="7"/>
  <c r="AO326" i="7"/>
  <c r="BH326" i="7" s="1"/>
  <c r="AB326" i="7" s="1"/>
  <c r="AL326" i="7"/>
  <c r="AK326" i="7"/>
  <c r="AJ326" i="7"/>
  <c r="AH326" i="7"/>
  <c r="AG326" i="7"/>
  <c r="AF326" i="7"/>
  <c r="AE326" i="7"/>
  <c r="AD326" i="7"/>
  <c r="Z326" i="7"/>
  <c r="N326" i="7"/>
  <c r="L326" i="7"/>
  <c r="K326" i="7"/>
  <c r="I326" i="7"/>
  <c r="BW313" i="7"/>
  <c r="BJ313" i="7"/>
  <c r="BF313" i="7"/>
  <c r="BD313" i="7"/>
  <c r="AW313" i="7"/>
  <c r="AP313" i="7"/>
  <c r="AO313" i="7"/>
  <c r="BH313" i="7" s="1"/>
  <c r="AB313" i="7" s="1"/>
  <c r="AL313" i="7"/>
  <c r="AU312" i="7" s="1"/>
  <c r="AK313" i="7"/>
  <c r="AJ313" i="7"/>
  <c r="AS312" i="7" s="1"/>
  <c r="AH313" i="7"/>
  <c r="AG313" i="7"/>
  <c r="AF313" i="7"/>
  <c r="AE313" i="7"/>
  <c r="AD313" i="7"/>
  <c r="Z313" i="7"/>
  <c r="N313" i="7"/>
  <c r="L313" i="7"/>
  <c r="K313" i="7"/>
  <c r="I313" i="7"/>
  <c r="AT312" i="7"/>
  <c r="N312" i="7"/>
  <c r="L312" i="7"/>
  <c r="I312" i="7"/>
  <c r="BW311" i="7"/>
  <c r="L311" i="7" s="1"/>
  <c r="L304" i="7" s="1"/>
  <c r="BJ311" i="7"/>
  <c r="BI311" i="7"/>
  <c r="BF311" i="7"/>
  <c r="BD311" i="7"/>
  <c r="AW311" i="7"/>
  <c r="AP311" i="7"/>
  <c r="AX311" i="7" s="1"/>
  <c r="AO311" i="7"/>
  <c r="BH311" i="7" s="1"/>
  <c r="AL311" i="7"/>
  <c r="AK311" i="7"/>
  <c r="AJ311" i="7"/>
  <c r="AH311" i="7"/>
  <c r="AG311" i="7"/>
  <c r="AF311" i="7"/>
  <c r="AE311" i="7"/>
  <c r="AD311" i="7"/>
  <c r="AC311" i="7"/>
  <c r="AB311" i="7"/>
  <c r="Z311" i="7"/>
  <c r="N311" i="7"/>
  <c r="K311" i="7"/>
  <c r="J311" i="7"/>
  <c r="I311" i="7"/>
  <c r="BW310" i="7"/>
  <c r="BJ310" i="7"/>
  <c r="BF310" i="7"/>
  <c r="BD310" i="7"/>
  <c r="AW310" i="7"/>
  <c r="AP310" i="7"/>
  <c r="AO310" i="7"/>
  <c r="BH310" i="7" s="1"/>
  <c r="AD310" i="7" s="1"/>
  <c r="AL310" i="7"/>
  <c r="AK310" i="7"/>
  <c r="AJ310" i="7"/>
  <c r="AH310" i="7"/>
  <c r="AG310" i="7"/>
  <c r="AF310" i="7"/>
  <c r="AC310" i="7"/>
  <c r="AB310" i="7"/>
  <c r="Z310" i="7"/>
  <c r="N310" i="7"/>
  <c r="L310" i="7"/>
  <c r="K310" i="7"/>
  <c r="I310" i="7"/>
  <c r="BW308" i="7"/>
  <c r="BJ308" i="7"/>
  <c r="BF308" i="7"/>
  <c r="BD308" i="7"/>
  <c r="AW308" i="7"/>
  <c r="AP308" i="7"/>
  <c r="AO308" i="7"/>
  <c r="BH308" i="7" s="1"/>
  <c r="AD308" i="7" s="1"/>
  <c r="AL308" i="7"/>
  <c r="AK308" i="7"/>
  <c r="AJ308" i="7"/>
  <c r="AH308" i="7"/>
  <c r="AG308" i="7"/>
  <c r="AF308" i="7"/>
  <c r="AC308" i="7"/>
  <c r="AB308" i="7"/>
  <c r="Z308" i="7"/>
  <c r="N308" i="7"/>
  <c r="L308" i="7"/>
  <c r="K308" i="7"/>
  <c r="I308" i="7"/>
  <c r="BW305" i="7"/>
  <c r="BJ305" i="7"/>
  <c r="BF305" i="7"/>
  <c r="BD305" i="7"/>
  <c r="AW305" i="7"/>
  <c r="AP305" i="7"/>
  <c r="AO305" i="7"/>
  <c r="BH305" i="7" s="1"/>
  <c r="AD305" i="7" s="1"/>
  <c r="AL305" i="7"/>
  <c r="AU304" i="7" s="1"/>
  <c r="AK305" i="7"/>
  <c r="AJ305" i="7"/>
  <c r="AS304" i="7" s="1"/>
  <c r="AH305" i="7"/>
  <c r="AG305" i="7"/>
  <c r="AF305" i="7"/>
  <c r="AC305" i="7"/>
  <c r="AB305" i="7"/>
  <c r="Z305" i="7"/>
  <c r="N305" i="7"/>
  <c r="L305" i="7"/>
  <c r="K305" i="7"/>
  <c r="I305" i="7"/>
  <c r="AT304" i="7"/>
  <c r="N304" i="7"/>
  <c r="K304" i="7"/>
  <c r="I304" i="7"/>
  <c r="BW302" i="7"/>
  <c r="BJ302" i="7"/>
  <c r="BF302" i="7"/>
  <c r="BD302" i="7"/>
  <c r="AW302" i="7"/>
  <c r="AP302" i="7"/>
  <c r="AO302" i="7"/>
  <c r="BH302" i="7" s="1"/>
  <c r="AB302" i="7" s="1"/>
  <c r="AL302" i="7"/>
  <c r="AK302" i="7"/>
  <c r="AJ302" i="7"/>
  <c r="AH302" i="7"/>
  <c r="AG302" i="7"/>
  <c r="AF302" i="7"/>
  <c r="AE302" i="7"/>
  <c r="AD302" i="7"/>
  <c r="Z302" i="7"/>
  <c r="N302" i="7"/>
  <c r="L302" i="7"/>
  <c r="K302" i="7"/>
  <c r="I302" i="7"/>
  <c r="BW299" i="7"/>
  <c r="BJ299" i="7"/>
  <c r="BF299" i="7"/>
  <c r="BD299" i="7"/>
  <c r="AW299" i="7"/>
  <c r="AP299" i="7"/>
  <c r="AO299" i="7"/>
  <c r="BH299" i="7" s="1"/>
  <c r="AB299" i="7" s="1"/>
  <c r="AL299" i="7"/>
  <c r="AK299" i="7"/>
  <c r="AJ299" i="7"/>
  <c r="AH299" i="7"/>
  <c r="AG299" i="7"/>
  <c r="AF299" i="7"/>
  <c r="AE299" i="7"/>
  <c r="AD299" i="7"/>
  <c r="Z299" i="7"/>
  <c r="N299" i="7"/>
  <c r="L299" i="7"/>
  <c r="K299" i="7"/>
  <c r="I299" i="7"/>
  <c r="BW295" i="7"/>
  <c r="BJ295" i="7"/>
  <c r="BF295" i="7"/>
  <c r="BD295" i="7"/>
  <c r="AW295" i="7"/>
  <c r="AP295" i="7"/>
  <c r="AO295" i="7"/>
  <c r="BH295" i="7" s="1"/>
  <c r="AB295" i="7" s="1"/>
  <c r="AL295" i="7"/>
  <c r="AK295" i="7"/>
  <c r="AJ295" i="7"/>
  <c r="AH295" i="7"/>
  <c r="AG295" i="7"/>
  <c r="AF295" i="7"/>
  <c r="AE295" i="7"/>
  <c r="AD295" i="7"/>
  <c r="Z295" i="7"/>
  <c r="N295" i="7"/>
  <c r="L295" i="7"/>
  <c r="K295" i="7"/>
  <c r="I295" i="7"/>
  <c r="BW293" i="7"/>
  <c r="BJ293" i="7"/>
  <c r="BF293" i="7"/>
  <c r="BD293" i="7"/>
  <c r="AW293" i="7"/>
  <c r="AP293" i="7"/>
  <c r="AO293" i="7"/>
  <c r="BH293" i="7" s="1"/>
  <c r="AB293" i="7" s="1"/>
  <c r="AL293" i="7"/>
  <c r="AK293" i="7"/>
  <c r="AJ293" i="7"/>
  <c r="AH293" i="7"/>
  <c r="AG293" i="7"/>
  <c r="AF293" i="7"/>
  <c r="AE293" i="7"/>
  <c r="AD293" i="7"/>
  <c r="Z293" i="7"/>
  <c r="N293" i="7"/>
  <c r="L293" i="7"/>
  <c r="K293" i="7"/>
  <c r="I293" i="7"/>
  <c r="BW291" i="7"/>
  <c r="BJ291" i="7"/>
  <c r="BF291" i="7"/>
  <c r="BD291" i="7"/>
  <c r="AW291" i="7"/>
  <c r="AP291" i="7"/>
  <c r="AO291" i="7"/>
  <c r="BH291" i="7" s="1"/>
  <c r="AB291" i="7" s="1"/>
  <c r="AL291" i="7"/>
  <c r="AK291" i="7"/>
  <c r="AJ291" i="7"/>
  <c r="AH291" i="7"/>
  <c r="AG291" i="7"/>
  <c r="AF291" i="7"/>
  <c r="AE291" i="7"/>
  <c r="AD291" i="7"/>
  <c r="Z291" i="7"/>
  <c r="N291" i="7"/>
  <c r="L291" i="7"/>
  <c r="K291" i="7"/>
  <c r="I291" i="7"/>
  <c r="BW289" i="7"/>
  <c r="BJ289" i="7"/>
  <c r="BF289" i="7"/>
  <c r="BD289" i="7"/>
  <c r="AW289" i="7"/>
  <c r="AP289" i="7"/>
  <c r="AO289" i="7"/>
  <c r="BH289" i="7" s="1"/>
  <c r="AB289" i="7" s="1"/>
  <c r="AL289" i="7"/>
  <c r="AK289" i="7"/>
  <c r="AJ289" i="7"/>
  <c r="AH289" i="7"/>
  <c r="AG289" i="7"/>
  <c r="AF289" i="7"/>
  <c r="AE289" i="7"/>
  <c r="AD289" i="7"/>
  <c r="Z289" i="7"/>
  <c r="N289" i="7"/>
  <c r="L289" i="7"/>
  <c r="K289" i="7"/>
  <c r="I289" i="7"/>
  <c r="BW287" i="7"/>
  <c r="BJ287" i="7"/>
  <c r="BF287" i="7"/>
  <c r="BD287" i="7"/>
  <c r="AW287" i="7"/>
  <c r="AP287" i="7"/>
  <c r="AO287" i="7"/>
  <c r="BH287" i="7" s="1"/>
  <c r="AB287" i="7" s="1"/>
  <c r="AL287" i="7"/>
  <c r="AK287" i="7"/>
  <c r="AJ287" i="7"/>
  <c r="AH287" i="7"/>
  <c r="AG287" i="7"/>
  <c r="AF287" i="7"/>
  <c r="AE287" i="7"/>
  <c r="AD287" i="7"/>
  <c r="Z287" i="7"/>
  <c r="N287" i="7"/>
  <c r="L287" i="7"/>
  <c r="K287" i="7"/>
  <c r="I287" i="7"/>
  <c r="BW285" i="7"/>
  <c r="BJ285" i="7"/>
  <c r="BF285" i="7"/>
  <c r="BD285" i="7"/>
  <c r="AW285" i="7"/>
  <c r="AP285" i="7"/>
  <c r="AO285" i="7"/>
  <c r="BH285" i="7" s="1"/>
  <c r="AB285" i="7" s="1"/>
  <c r="AL285" i="7"/>
  <c r="AK285" i="7"/>
  <c r="AJ285" i="7"/>
  <c r="AH285" i="7"/>
  <c r="AG285" i="7"/>
  <c r="AF285" i="7"/>
  <c r="AE285" i="7"/>
  <c r="AD285" i="7"/>
  <c r="Z285" i="7"/>
  <c r="N285" i="7"/>
  <c r="L285" i="7"/>
  <c r="K285" i="7"/>
  <c r="I285" i="7"/>
  <c r="BW283" i="7"/>
  <c r="BJ283" i="7"/>
  <c r="BF283" i="7"/>
  <c r="BD283" i="7"/>
  <c r="AW283" i="7"/>
  <c r="AP283" i="7"/>
  <c r="AO283" i="7"/>
  <c r="BH283" i="7" s="1"/>
  <c r="AB283" i="7" s="1"/>
  <c r="AL283" i="7"/>
  <c r="AK283" i="7"/>
  <c r="AJ283" i="7"/>
  <c r="AH283" i="7"/>
  <c r="AG283" i="7"/>
  <c r="AF283" i="7"/>
  <c r="AE283" i="7"/>
  <c r="AD283" i="7"/>
  <c r="Z283" i="7"/>
  <c r="N283" i="7"/>
  <c r="L283" i="7"/>
  <c r="K283" i="7"/>
  <c r="I283" i="7"/>
  <c r="BW281" i="7"/>
  <c r="BJ281" i="7"/>
  <c r="BF281" i="7"/>
  <c r="BD281" i="7"/>
  <c r="AW281" i="7"/>
  <c r="AP281" i="7"/>
  <c r="AO281" i="7"/>
  <c r="BH281" i="7" s="1"/>
  <c r="AB281" i="7" s="1"/>
  <c r="AL281" i="7"/>
  <c r="AK281" i="7"/>
  <c r="AJ281" i="7"/>
  <c r="AH281" i="7"/>
  <c r="AG281" i="7"/>
  <c r="AF281" i="7"/>
  <c r="AE281" i="7"/>
  <c r="AD281" i="7"/>
  <c r="Z281" i="7"/>
  <c r="N281" i="7"/>
  <c r="L281" i="7"/>
  <c r="K281" i="7"/>
  <c r="I281" i="7"/>
  <c r="BW279" i="7"/>
  <c r="BJ279" i="7"/>
  <c r="BF279" i="7"/>
  <c r="BD279" i="7"/>
  <c r="AW279" i="7"/>
  <c r="AP279" i="7"/>
  <c r="AO279" i="7"/>
  <c r="BH279" i="7" s="1"/>
  <c r="AB279" i="7" s="1"/>
  <c r="AL279" i="7"/>
  <c r="AK279" i="7"/>
  <c r="AJ279" i="7"/>
  <c r="AH279" i="7"/>
  <c r="AG279" i="7"/>
  <c r="AF279" i="7"/>
  <c r="AE279" i="7"/>
  <c r="AD279" i="7"/>
  <c r="Z279" i="7"/>
  <c r="N279" i="7"/>
  <c r="L279" i="7"/>
  <c r="K279" i="7"/>
  <c r="I279" i="7"/>
  <c r="BW277" i="7"/>
  <c r="BJ277" i="7"/>
  <c r="BF277" i="7"/>
  <c r="BD277" i="7"/>
  <c r="AW277" i="7"/>
  <c r="AP277" i="7"/>
  <c r="AO277" i="7"/>
  <c r="BH277" i="7" s="1"/>
  <c r="AB277" i="7" s="1"/>
  <c r="AL277" i="7"/>
  <c r="AK277" i="7"/>
  <c r="AJ277" i="7"/>
  <c r="AH277" i="7"/>
  <c r="AG277" i="7"/>
  <c r="AF277" i="7"/>
  <c r="AE277" i="7"/>
  <c r="AD277" i="7"/>
  <c r="Z277" i="7"/>
  <c r="N277" i="7"/>
  <c r="L277" i="7"/>
  <c r="K277" i="7"/>
  <c r="I277" i="7"/>
  <c r="BW275" i="7"/>
  <c r="BJ275" i="7"/>
  <c r="BF275" i="7"/>
  <c r="BD275" i="7"/>
  <c r="AW275" i="7"/>
  <c r="AP275" i="7"/>
  <c r="AO275" i="7"/>
  <c r="BH275" i="7" s="1"/>
  <c r="AB275" i="7" s="1"/>
  <c r="AL275" i="7"/>
  <c r="AK275" i="7"/>
  <c r="AJ275" i="7"/>
  <c r="AH275" i="7"/>
  <c r="AG275" i="7"/>
  <c r="AF275" i="7"/>
  <c r="AE275" i="7"/>
  <c r="AD275" i="7"/>
  <c r="Z275" i="7"/>
  <c r="N275" i="7"/>
  <c r="L275" i="7"/>
  <c r="K275" i="7"/>
  <c r="I275" i="7"/>
  <c r="BW273" i="7"/>
  <c r="BJ273" i="7"/>
  <c r="BF273" i="7"/>
  <c r="BD273" i="7"/>
  <c r="AW273" i="7"/>
  <c r="AP273" i="7"/>
  <c r="AO273" i="7"/>
  <c r="BH273" i="7" s="1"/>
  <c r="AB273" i="7" s="1"/>
  <c r="AL273" i="7"/>
  <c r="AK273" i="7"/>
  <c r="AJ273" i="7"/>
  <c r="AH273" i="7"/>
  <c r="AG273" i="7"/>
  <c r="AF273" i="7"/>
  <c r="AE273" i="7"/>
  <c r="AD273" i="7"/>
  <c r="Z273" i="7"/>
  <c r="N273" i="7"/>
  <c r="L273" i="7"/>
  <c r="K273" i="7"/>
  <c r="I273" i="7"/>
  <c r="BW271" i="7"/>
  <c r="BJ271" i="7"/>
  <c r="BF271" i="7"/>
  <c r="BD271" i="7"/>
  <c r="AW271" i="7"/>
  <c r="AP271" i="7"/>
  <c r="AO271" i="7"/>
  <c r="BH271" i="7" s="1"/>
  <c r="AB271" i="7" s="1"/>
  <c r="AL271" i="7"/>
  <c r="AK271" i="7"/>
  <c r="AJ271" i="7"/>
  <c r="AH271" i="7"/>
  <c r="AG271" i="7"/>
  <c r="AF271" i="7"/>
  <c r="AE271" i="7"/>
  <c r="AD271" i="7"/>
  <c r="Z271" i="7"/>
  <c r="N271" i="7"/>
  <c r="L271" i="7"/>
  <c r="K271" i="7"/>
  <c r="I271" i="7"/>
  <c r="BW269" i="7"/>
  <c r="BJ269" i="7"/>
  <c r="BF269" i="7"/>
  <c r="BD269" i="7"/>
  <c r="AW269" i="7"/>
  <c r="AP269" i="7"/>
  <c r="AO269" i="7"/>
  <c r="BH269" i="7" s="1"/>
  <c r="AB269" i="7" s="1"/>
  <c r="AL269" i="7"/>
  <c r="AK269" i="7"/>
  <c r="AJ269" i="7"/>
  <c r="AH269" i="7"/>
  <c r="AG269" i="7"/>
  <c r="AF269" i="7"/>
  <c r="AE269" i="7"/>
  <c r="AD269" i="7"/>
  <c r="Z269" i="7"/>
  <c r="N269" i="7"/>
  <c r="L269" i="7"/>
  <c r="K269" i="7"/>
  <c r="I269" i="7"/>
  <c r="BW267" i="7"/>
  <c r="BJ267" i="7"/>
  <c r="BF267" i="7"/>
  <c r="BD267" i="7"/>
  <c r="AW267" i="7"/>
  <c r="AP267" i="7"/>
  <c r="AO267" i="7"/>
  <c r="BH267" i="7" s="1"/>
  <c r="AB267" i="7" s="1"/>
  <c r="AL267" i="7"/>
  <c r="AK267" i="7"/>
  <c r="AJ267" i="7"/>
  <c r="AH267" i="7"/>
  <c r="AG267" i="7"/>
  <c r="AF267" i="7"/>
  <c r="AE267" i="7"/>
  <c r="AD267" i="7"/>
  <c r="Z267" i="7"/>
  <c r="N267" i="7"/>
  <c r="L267" i="7"/>
  <c r="K267" i="7"/>
  <c r="I267" i="7"/>
  <c r="BW265" i="7"/>
  <c r="BJ265" i="7"/>
  <c r="BF265" i="7"/>
  <c r="BD265" i="7"/>
  <c r="AW265" i="7"/>
  <c r="AP265" i="7"/>
  <c r="AO265" i="7"/>
  <c r="BH265" i="7" s="1"/>
  <c r="AB265" i="7" s="1"/>
  <c r="AL265" i="7"/>
  <c r="AK265" i="7"/>
  <c r="AJ265" i="7"/>
  <c r="AH265" i="7"/>
  <c r="AG265" i="7"/>
  <c r="AF265" i="7"/>
  <c r="AE265" i="7"/>
  <c r="AD265" i="7"/>
  <c r="Z265" i="7"/>
  <c r="N265" i="7"/>
  <c r="L265" i="7"/>
  <c r="K265" i="7"/>
  <c r="I265" i="7"/>
  <c r="BW263" i="7"/>
  <c r="BJ263" i="7"/>
  <c r="BF263" i="7"/>
  <c r="BD263" i="7"/>
  <c r="AW263" i="7"/>
  <c r="AP263" i="7"/>
  <c r="AO263" i="7"/>
  <c r="BH263" i="7" s="1"/>
  <c r="AB263" i="7" s="1"/>
  <c r="AL263" i="7"/>
  <c r="AK263" i="7"/>
  <c r="AJ263" i="7"/>
  <c r="AH263" i="7"/>
  <c r="AG263" i="7"/>
  <c r="AF263" i="7"/>
  <c r="AE263" i="7"/>
  <c r="AD263" i="7"/>
  <c r="Z263" i="7"/>
  <c r="N263" i="7"/>
  <c r="L263" i="7"/>
  <c r="K263" i="7"/>
  <c r="I263" i="7"/>
  <c r="BW261" i="7"/>
  <c r="BJ261" i="7"/>
  <c r="BF261" i="7"/>
  <c r="BD261" i="7"/>
  <c r="AW261" i="7"/>
  <c r="AP261" i="7"/>
  <c r="AO261" i="7"/>
  <c r="BH261" i="7" s="1"/>
  <c r="AB261" i="7" s="1"/>
  <c r="AL261" i="7"/>
  <c r="AK261" i="7"/>
  <c r="AJ261" i="7"/>
  <c r="AH261" i="7"/>
  <c r="AG261" i="7"/>
  <c r="AF261" i="7"/>
  <c r="AE261" i="7"/>
  <c r="AD261" i="7"/>
  <c r="Z261" i="7"/>
  <c r="N261" i="7"/>
  <c r="L261" i="7"/>
  <c r="K261" i="7"/>
  <c r="I261" i="7"/>
  <c r="BW259" i="7"/>
  <c r="BJ259" i="7"/>
  <c r="BF259" i="7"/>
  <c r="BD259" i="7"/>
  <c r="AW259" i="7"/>
  <c r="AP259" i="7"/>
  <c r="AO259" i="7"/>
  <c r="BH259" i="7" s="1"/>
  <c r="AB259" i="7" s="1"/>
  <c r="AL259" i="7"/>
  <c r="AK259" i="7"/>
  <c r="AJ259" i="7"/>
  <c r="AH259" i="7"/>
  <c r="AG259" i="7"/>
  <c r="AF259" i="7"/>
  <c r="AE259" i="7"/>
  <c r="AD259" i="7"/>
  <c r="Z259" i="7"/>
  <c r="N259" i="7"/>
  <c r="L259" i="7"/>
  <c r="K259" i="7"/>
  <c r="I259" i="7"/>
  <c r="BW257" i="7"/>
  <c r="BJ257" i="7"/>
  <c r="BF257" i="7"/>
  <c r="BD257" i="7"/>
  <c r="AW257" i="7"/>
  <c r="AP257" i="7"/>
  <c r="AO257" i="7"/>
  <c r="BH257" i="7" s="1"/>
  <c r="AB257" i="7" s="1"/>
  <c r="AL257" i="7"/>
  <c r="AK257" i="7"/>
  <c r="AJ257" i="7"/>
  <c r="AH257" i="7"/>
  <c r="AG257" i="7"/>
  <c r="AF257" i="7"/>
  <c r="AE257" i="7"/>
  <c r="AD257" i="7"/>
  <c r="Z257" i="7"/>
  <c r="N257" i="7"/>
  <c r="L257" i="7"/>
  <c r="K257" i="7"/>
  <c r="I257" i="7"/>
  <c r="BW254" i="7"/>
  <c r="BJ254" i="7"/>
  <c r="BF254" i="7"/>
  <c r="BD254" i="7"/>
  <c r="AW254" i="7"/>
  <c r="AP254" i="7"/>
  <c r="AO254" i="7"/>
  <c r="BH254" i="7" s="1"/>
  <c r="AB254" i="7" s="1"/>
  <c r="AL254" i="7"/>
  <c r="AK254" i="7"/>
  <c r="AJ254" i="7"/>
  <c r="AH254" i="7"/>
  <c r="AG254" i="7"/>
  <c r="AF254" i="7"/>
  <c r="AE254" i="7"/>
  <c r="AD254" i="7"/>
  <c r="Z254" i="7"/>
  <c r="N254" i="7"/>
  <c r="L254" i="7"/>
  <c r="K254" i="7"/>
  <c r="I254" i="7"/>
  <c r="BW251" i="7"/>
  <c r="BJ251" i="7"/>
  <c r="BF251" i="7"/>
  <c r="BD251" i="7"/>
  <c r="AW251" i="7"/>
  <c r="AP251" i="7"/>
  <c r="AO251" i="7"/>
  <c r="BH251" i="7" s="1"/>
  <c r="AB251" i="7" s="1"/>
  <c r="AL251" i="7"/>
  <c r="AK251" i="7"/>
  <c r="AJ251" i="7"/>
  <c r="AH251" i="7"/>
  <c r="AG251" i="7"/>
  <c r="AF251" i="7"/>
  <c r="AE251" i="7"/>
  <c r="AD251" i="7"/>
  <c r="Z251" i="7"/>
  <c r="N251" i="7"/>
  <c r="L251" i="7"/>
  <c r="K251" i="7"/>
  <c r="I251" i="7"/>
  <c r="BW248" i="7"/>
  <c r="BJ248" i="7"/>
  <c r="BF248" i="7"/>
  <c r="BD248" i="7"/>
  <c r="AW248" i="7"/>
  <c r="AP248" i="7"/>
  <c r="AO248" i="7"/>
  <c r="BH248" i="7" s="1"/>
  <c r="AB248" i="7" s="1"/>
  <c r="AL248" i="7"/>
  <c r="AK248" i="7"/>
  <c r="AJ248" i="7"/>
  <c r="AH248" i="7"/>
  <c r="AG248" i="7"/>
  <c r="AF248" i="7"/>
  <c r="AE248" i="7"/>
  <c r="AD248" i="7"/>
  <c r="Z248" i="7"/>
  <c r="N248" i="7"/>
  <c r="L248" i="7"/>
  <c r="K248" i="7"/>
  <c r="I248" i="7"/>
  <c r="BW245" i="7"/>
  <c r="BJ245" i="7"/>
  <c r="BF245" i="7"/>
  <c r="BD245" i="7"/>
  <c r="AW245" i="7"/>
  <c r="AP245" i="7"/>
  <c r="AO245" i="7"/>
  <c r="BH245" i="7" s="1"/>
  <c r="AB245" i="7" s="1"/>
  <c r="AL245" i="7"/>
  <c r="AK245" i="7"/>
  <c r="AJ245" i="7"/>
  <c r="AH245" i="7"/>
  <c r="AG245" i="7"/>
  <c r="AF245" i="7"/>
  <c r="AE245" i="7"/>
  <c r="AD245" i="7"/>
  <c r="Z245" i="7"/>
  <c r="N245" i="7"/>
  <c r="L245" i="7"/>
  <c r="K245" i="7"/>
  <c r="I245" i="7"/>
  <c r="BW243" i="7"/>
  <c r="BJ243" i="7"/>
  <c r="BF243" i="7"/>
  <c r="BD243" i="7"/>
  <c r="AW243" i="7"/>
  <c r="AP243" i="7"/>
  <c r="AO243" i="7"/>
  <c r="BH243" i="7" s="1"/>
  <c r="AB243" i="7" s="1"/>
  <c r="AL243" i="7"/>
  <c r="AK243" i="7"/>
  <c r="AJ243" i="7"/>
  <c r="AH243" i="7"/>
  <c r="AG243" i="7"/>
  <c r="AF243" i="7"/>
  <c r="AE243" i="7"/>
  <c r="AD243" i="7"/>
  <c r="Z243" i="7"/>
  <c r="N243" i="7"/>
  <c r="L243" i="7"/>
  <c r="K243" i="7"/>
  <c r="I243" i="7"/>
  <c r="BW241" i="7"/>
  <c r="BJ241" i="7"/>
  <c r="BF241" i="7"/>
  <c r="BD241" i="7"/>
  <c r="AW241" i="7"/>
  <c r="AP241" i="7"/>
  <c r="AO241" i="7"/>
  <c r="BH241" i="7" s="1"/>
  <c r="AB241" i="7" s="1"/>
  <c r="AL241" i="7"/>
  <c r="AK241" i="7"/>
  <c r="AJ241" i="7"/>
  <c r="AH241" i="7"/>
  <c r="AG241" i="7"/>
  <c r="AF241" i="7"/>
  <c r="AE241" i="7"/>
  <c r="AD241" i="7"/>
  <c r="Z241" i="7"/>
  <c r="N241" i="7"/>
  <c r="L241" i="7"/>
  <c r="K241" i="7"/>
  <c r="I241" i="7"/>
  <c r="BW239" i="7"/>
  <c r="BJ239" i="7"/>
  <c r="BF239" i="7"/>
  <c r="BD239" i="7"/>
  <c r="AW239" i="7"/>
  <c r="AP239" i="7"/>
  <c r="AO239" i="7"/>
  <c r="BH239" i="7" s="1"/>
  <c r="AB239" i="7" s="1"/>
  <c r="AL239" i="7"/>
  <c r="AK239" i="7"/>
  <c r="AJ239" i="7"/>
  <c r="AH239" i="7"/>
  <c r="AG239" i="7"/>
  <c r="AF239" i="7"/>
  <c r="AE239" i="7"/>
  <c r="AD239" i="7"/>
  <c r="Z239" i="7"/>
  <c r="N239" i="7"/>
  <c r="L239" i="7"/>
  <c r="K239" i="7"/>
  <c r="I239" i="7"/>
  <c r="BW237" i="7"/>
  <c r="BJ237" i="7"/>
  <c r="BF237" i="7"/>
  <c r="BD237" i="7"/>
  <c r="AW237" i="7"/>
  <c r="AP237" i="7"/>
  <c r="AO237" i="7"/>
  <c r="BH237" i="7" s="1"/>
  <c r="AB237" i="7" s="1"/>
  <c r="AL237" i="7"/>
  <c r="AK237" i="7"/>
  <c r="AJ237" i="7"/>
  <c r="AH237" i="7"/>
  <c r="AG237" i="7"/>
  <c r="AF237" i="7"/>
  <c r="AE237" i="7"/>
  <c r="AD237" i="7"/>
  <c r="Z237" i="7"/>
  <c r="N237" i="7"/>
  <c r="L237" i="7"/>
  <c r="K237" i="7"/>
  <c r="I237" i="7"/>
  <c r="BW234" i="7"/>
  <c r="BJ234" i="7"/>
  <c r="BF234" i="7"/>
  <c r="BD234" i="7"/>
  <c r="AW234" i="7"/>
  <c r="AP234" i="7"/>
  <c r="AO234" i="7"/>
  <c r="BH234" i="7" s="1"/>
  <c r="AB234" i="7" s="1"/>
  <c r="AL234" i="7"/>
  <c r="AK234" i="7"/>
  <c r="AJ234" i="7"/>
  <c r="AH234" i="7"/>
  <c r="AG234" i="7"/>
  <c r="AF234" i="7"/>
  <c r="AE234" i="7"/>
  <c r="AD234" i="7"/>
  <c r="Z234" i="7"/>
  <c r="N234" i="7"/>
  <c r="L234" i="7"/>
  <c r="K234" i="7"/>
  <c r="I234" i="7"/>
  <c r="BW232" i="7"/>
  <c r="BJ232" i="7"/>
  <c r="BF232" i="7"/>
  <c r="BD232" i="7"/>
  <c r="AW232" i="7"/>
  <c r="AP232" i="7"/>
  <c r="AO232" i="7"/>
  <c r="BH232" i="7" s="1"/>
  <c r="AB232" i="7" s="1"/>
  <c r="AL232" i="7"/>
  <c r="AK232" i="7"/>
  <c r="AJ232" i="7"/>
  <c r="AH232" i="7"/>
  <c r="AG232" i="7"/>
  <c r="AF232" i="7"/>
  <c r="AE232" i="7"/>
  <c r="AD232" i="7"/>
  <c r="Z232" i="7"/>
  <c r="N232" i="7"/>
  <c r="L232" i="7"/>
  <c r="K232" i="7"/>
  <c r="I232" i="7"/>
  <c r="BW230" i="7"/>
  <c r="BJ230" i="7"/>
  <c r="BF230" i="7"/>
  <c r="BD230" i="7"/>
  <c r="AW230" i="7"/>
  <c r="AP230" i="7"/>
  <c r="AO230" i="7"/>
  <c r="BH230" i="7" s="1"/>
  <c r="AB230" i="7" s="1"/>
  <c r="AL230" i="7"/>
  <c r="AK230" i="7"/>
  <c r="AJ230" i="7"/>
  <c r="AH230" i="7"/>
  <c r="AG230" i="7"/>
  <c r="AF230" i="7"/>
  <c r="AE230" i="7"/>
  <c r="AD230" i="7"/>
  <c r="Z230" i="7"/>
  <c r="N230" i="7"/>
  <c r="L230" i="7"/>
  <c r="K230" i="7"/>
  <c r="I230" i="7"/>
  <c r="BW228" i="7"/>
  <c r="BJ228" i="7"/>
  <c r="BF228" i="7"/>
  <c r="BD228" i="7"/>
  <c r="AW228" i="7"/>
  <c r="AP228" i="7"/>
  <c r="AO228" i="7"/>
  <c r="BH228" i="7" s="1"/>
  <c r="AB228" i="7" s="1"/>
  <c r="AL228" i="7"/>
  <c r="AK228" i="7"/>
  <c r="AJ228" i="7"/>
  <c r="AH228" i="7"/>
  <c r="AG228" i="7"/>
  <c r="AF228" i="7"/>
  <c r="AE228" i="7"/>
  <c r="AD228" i="7"/>
  <c r="Z228" i="7"/>
  <c r="N228" i="7"/>
  <c r="L228" i="7"/>
  <c r="K228" i="7"/>
  <c r="I228" i="7"/>
  <c r="BW226" i="7"/>
  <c r="BJ226" i="7"/>
  <c r="BF226" i="7"/>
  <c r="BD226" i="7"/>
  <c r="AW226" i="7"/>
  <c r="AP226" i="7"/>
  <c r="AO226" i="7"/>
  <c r="BH226" i="7" s="1"/>
  <c r="AB226" i="7" s="1"/>
  <c r="AL226" i="7"/>
  <c r="AK226" i="7"/>
  <c r="AJ226" i="7"/>
  <c r="AH226" i="7"/>
  <c r="AG226" i="7"/>
  <c r="AF226" i="7"/>
  <c r="AE226" i="7"/>
  <c r="AD226" i="7"/>
  <c r="Z226" i="7"/>
  <c r="N226" i="7"/>
  <c r="L226" i="7"/>
  <c r="K226" i="7"/>
  <c r="I226" i="7"/>
  <c r="BW224" i="7"/>
  <c r="BJ224" i="7"/>
  <c r="BF224" i="7"/>
  <c r="BD224" i="7"/>
  <c r="AW224" i="7"/>
  <c r="AP224" i="7"/>
  <c r="AO224" i="7"/>
  <c r="BH224" i="7" s="1"/>
  <c r="AB224" i="7" s="1"/>
  <c r="AL224" i="7"/>
  <c r="AK224" i="7"/>
  <c r="AJ224" i="7"/>
  <c r="AH224" i="7"/>
  <c r="AG224" i="7"/>
  <c r="AF224" i="7"/>
  <c r="AE224" i="7"/>
  <c r="AD224" i="7"/>
  <c r="Z224" i="7"/>
  <c r="N224" i="7"/>
  <c r="L224" i="7"/>
  <c r="K224" i="7"/>
  <c r="I224" i="7"/>
  <c r="BW221" i="7"/>
  <c r="BJ221" i="7"/>
  <c r="BF221" i="7"/>
  <c r="BD221" i="7"/>
  <c r="AW221" i="7"/>
  <c r="AP221" i="7"/>
  <c r="AO221" i="7"/>
  <c r="BH221" i="7" s="1"/>
  <c r="AB221" i="7" s="1"/>
  <c r="AL221" i="7"/>
  <c r="AK221" i="7"/>
  <c r="AJ221" i="7"/>
  <c r="AH221" i="7"/>
  <c r="AG221" i="7"/>
  <c r="AF221" i="7"/>
  <c r="AE221" i="7"/>
  <c r="AD221" i="7"/>
  <c r="Z221" i="7"/>
  <c r="N221" i="7"/>
  <c r="L221" i="7"/>
  <c r="K221" i="7"/>
  <c r="I221" i="7"/>
  <c r="BW218" i="7"/>
  <c r="BJ218" i="7"/>
  <c r="BF218" i="7"/>
  <c r="BD218" i="7"/>
  <c r="AW218" i="7"/>
  <c r="AP218" i="7"/>
  <c r="AO218" i="7"/>
  <c r="BH218" i="7" s="1"/>
  <c r="AB218" i="7" s="1"/>
  <c r="AL218" i="7"/>
  <c r="AK218" i="7"/>
  <c r="AJ218" i="7"/>
  <c r="AH218" i="7"/>
  <c r="AG218" i="7"/>
  <c r="AF218" i="7"/>
  <c r="AE218" i="7"/>
  <c r="AD218" i="7"/>
  <c r="Z218" i="7"/>
  <c r="N218" i="7"/>
  <c r="L218" i="7"/>
  <c r="K218" i="7"/>
  <c r="I218" i="7"/>
  <c r="BW216" i="7"/>
  <c r="BJ216" i="7"/>
  <c r="BF216" i="7"/>
  <c r="BD216" i="7"/>
  <c r="AW216" i="7"/>
  <c r="AP216" i="7"/>
  <c r="AO216" i="7"/>
  <c r="BH216" i="7" s="1"/>
  <c r="AB216" i="7" s="1"/>
  <c r="AL216" i="7"/>
  <c r="AK216" i="7"/>
  <c r="AJ216" i="7"/>
  <c r="AH216" i="7"/>
  <c r="AG216" i="7"/>
  <c r="AF216" i="7"/>
  <c r="AE216" i="7"/>
  <c r="AD216" i="7"/>
  <c r="Z216" i="7"/>
  <c r="N216" i="7"/>
  <c r="L216" i="7"/>
  <c r="K216" i="7"/>
  <c r="I216" i="7"/>
  <c r="BW214" i="7"/>
  <c r="BJ214" i="7"/>
  <c r="BF214" i="7"/>
  <c r="BD214" i="7"/>
  <c r="AW214" i="7"/>
  <c r="AP214" i="7"/>
  <c r="AO214" i="7"/>
  <c r="BH214" i="7" s="1"/>
  <c r="AB214" i="7" s="1"/>
  <c r="AL214" i="7"/>
  <c r="AK214" i="7"/>
  <c r="AJ214" i="7"/>
  <c r="AH214" i="7"/>
  <c r="AG214" i="7"/>
  <c r="AF214" i="7"/>
  <c r="AE214" i="7"/>
  <c r="AD214" i="7"/>
  <c r="Z214" i="7"/>
  <c r="N214" i="7"/>
  <c r="L214" i="7"/>
  <c r="K214" i="7"/>
  <c r="I214" i="7"/>
  <c r="BW211" i="7"/>
  <c r="BJ211" i="7"/>
  <c r="BF211" i="7"/>
  <c r="BD211" i="7"/>
  <c r="AW211" i="7"/>
  <c r="AP211" i="7"/>
  <c r="AO211" i="7"/>
  <c r="BH211" i="7" s="1"/>
  <c r="AB211" i="7" s="1"/>
  <c r="AL211" i="7"/>
  <c r="AK211" i="7"/>
  <c r="AJ211" i="7"/>
  <c r="AH211" i="7"/>
  <c r="AG211" i="7"/>
  <c r="AF211" i="7"/>
  <c r="AE211" i="7"/>
  <c r="AD211" i="7"/>
  <c r="Z211" i="7"/>
  <c r="N211" i="7"/>
  <c r="L211" i="7"/>
  <c r="K211" i="7"/>
  <c r="I211" i="7"/>
  <c r="BW209" i="7"/>
  <c r="BJ209" i="7"/>
  <c r="BF209" i="7"/>
  <c r="BD209" i="7"/>
  <c r="AW209" i="7"/>
  <c r="AP209" i="7"/>
  <c r="AO209" i="7"/>
  <c r="BH209" i="7" s="1"/>
  <c r="AB209" i="7" s="1"/>
  <c r="AL209" i="7"/>
  <c r="AK209" i="7"/>
  <c r="AJ209" i="7"/>
  <c r="AH209" i="7"/>
  <c r="AG209" i="7"/>
  <c r="AF209" i="7"/>
  <c r="AE209" i="7"/>
  <c r="AD209" i="7"/>
  <c r="Z209" i="7"/>
  <c r="N209" i="7"/>
  <c r="L209" i="7"/>
  <c r="K209" i="7"/>
  <c r="I209" i="7"/>
  <c r="BW207" i="7"/>
  <c r="BJ207" i="7"/>
  <c r="BF207" i="7"/>
  <c r="BD207" i="7"/>
  <c r="AW207" i="7"/>
  <c r="AP207" i="7"/>
  <c r="AO207" i="7"/>
  <c r="BH207" i="7" s="1"/>
  <c r="AB207" i="7" s="1"/>
  <c r="AL207" i="7"/>
  <c r="AK207" i="7"/>
  <c r="AJ207" i="7"/>
  <c r="AH207" i="7"/>
  <c r="AG207" i="7"/>
  <c r="AF207" i="7"/>
  <c r="AE207" i="7"/>
  <c r="AD207" i="7"/>
  <c r="Z207" i="7"/>
  <c r="N207" i="7"/>
  <c r="L207" i="7"/>
  <c r="K207" i="7"/>
  <c r="I207" i="7"/>
  <c r="BW202" i="7"/>
  <c r="BJ202" i="7"/>
  <c r="BF202" i="7"/>
  <c r="BD202" i="7"/>
  <c r="AW202" i="7"/>
  <c r="AP202" i="7"/>
  <c r="AO202" i="7"/>
  <c r="BH202" i="7" s="1"/>
  <c r="AB202" i="7" s="1"/>
  <c r="AL202" i="7"/>
  <c r="AK202" i="7"/>
  <c r="AJ202" i="7"/>
  <c r="AH202" i="7"/>
  <c r="AG202" i="7"/>
  <c r="AF202" i="7"/>
  <c r="AE202" i="7"/>
  <c r="AD202" i="7"/>
  <c r="Z202" i="7"/>
  <c r="N202" i="7"/>
  <c r="L202" i="7"/>
  <c r="K202" i="7"/>
  <c r="I202" i="7"/>
  <c r="BW199" i="7"/>
  <c r="BJ199" i="7"/>
  <c r="BF199" i="7"/>
  <c r="BD199" i="7"/>
  <c r="AW199" i="7"/>
  <c r="AP199" i="7"/>
  <c r="AO199" i="7"/>
  <c r="BH199" i="7" s="1"/>
  <c r="AB199" i="7" s="1"/>
  <c r="AL199" i="7"/>
  <c r="AU198" i="7" s="1"/>
  <c r="AK199" i="7"/>
  <c r="AJ199" i="7"/>
  <c r="AS198" i="7" s="1"/>
  <c r="AH199" i="7"/>
  <c r="AG199" i="7"/>
  <c r="AF199" i="7"/>
  <c r="AE199" i="7"/>
  <c r="AD199" i="7"/>
  <c r="Z199" i="7"/>
  <c r="N199" i="7"/>
  <c r="L199" i="7"/>
  <c r="K199" i="7"/>
  <c r="I199" i="7"/>
  <c r="AT198" i="7"/>
  <c r="N198" i="7"/>
  <c r="L198" i="7"/>
  <c r="K198" i="7"/>
  <c r="I198" i="7"/>
  <c r="K196" i="7"/>
  <c r="BW179" i="7"/>
  <c r="BJ179" i="7"/>
  <c r="BH179" i="7"/>
  <c r="AB179" i="7" s="1"/>
  <c r="BD179" i="7"/>
  <c r="AX179" i="7"/>
  <c r="AP179" i="7"/>
  <c r="BI179" i="7" s="1"/>
  <c r="AC179" i="7" s="1"/>
  <c r="AO179" i="7"/>
  <c r="AW179" i="7" s="1"/>
  <c r="AK179" i="7"/>
  <c r="AJ179" i="7"/>
  <c r="AH179" i="7"/>
  <c r="AG179" i="7"/>
  <c r="AF179" i="7"/>
  <c r="AE179" i="7"/>
  <c r="AD179" i="7"/>
  <c r="Z179" i="7"/>
  <c r="N179" i="7"/>
  <c r="BF179" i="7" s="1"/>
  <c r="K179" i="7"/>
  <c r="J179" i="7"/>
  <c r="I179" i="7"/>
  <c r="BW171" i="7"/>
  <c r="BJ171" i="7"/>
  <c r="BD171" i="7"/>
  <c r="AX171" i="7"/>
  <c r="AP171" i="7"/>
  <c r="BI171" i="7" s="1"/>
  <c r="AC171" i="7" s="1"/>
  <c r="AO171" i="7"/>
  <c r="AK171" i="7"/>
  <c r="AJ171" i="7"/>
  <c r="AH171" i="7"/>
  <c r="AG171" i="7"/>
  <c r="AF171" i="7"/>
  <c r="AE171" i="7"/>
  <c r="AD171" i="7"/>
  <c r="Z171" i="7"/>
  <c r="N171" i="7"/>
  <c r="BF171" i="7" s="1"/>
  <c r="K171" i="7"/>
  <c r="J171" i="7"/>
  <c r="AT170" i="7"/>
  <c r="AS170" i="7"/>
  <c r="N170" i="7"/>
  <c r="J170" i="7"/>
  <c r="BW169" i="7"/>
  <c r="BJ169" i="7"/>
  <c r="BH169" i="7"/>
  <c r="AB169" i="7" s="1"/>
  <c r="BD169" i="7"/>
  <c r="AX169" i="7"/>
  <c r="AP169" i="7"/>
  <c r="BI169" i="7" s="1"/>
  <c r="AC169" i="7" s="1"/>
  <c r="AO169" i="7"/>
  <c r="AW169" i="7" s="1"/>
  <c r="AK169" i="7"/>
  <c r="AJ169" i="7"/>
  <c r="AH169" i="7"/>
  <c r="AG169" i="7"/>
  <c r="AF169" i="7"/>
  <c r="AE169" i="7"/>
  <c r="AD169" i="7"/>
  <c r="Z169" i="7"/>
  <c r="N169" i="7"/>
  <c r="BF169" i="7" s="1"/>
  <c r="K169" i="7"/>
  <c r="J169" i="7"/>
  <c r="I169" i="7"/>
  <c r="BW162" i="7"/>
  <c r="BJ162" i="7"/>
  <c r="BD162" i="7"/>
  <c r="AX162" i="7"/>
  <c r="AP162" i="7"/>
  <c r="BI162" i="7" s="1"/>
  <c r="AC162" i="7" s="1"/>
  <c r="AO162" i="7"/>
  <c r="AK162" i="7"/>
  <c r="AJ162" i="7"/>
  <c r="AH162" i="7"/>
  <c r="AG162" i="7"/>
  <c r="AF162" i="7"/>
  <c r="AE162" i="7"/>
  <c r="AD162" i="7"/>
  <c r="Z162" i="7"/>
  <c r="N162" i="7"/>
  <c r="BF162" i="7" s="1"/>
  <c r="K162" i="7"/>
  <c r="J162" i="7"/>
  <c r="BW154" i="7"/>
  <c r="BJ154" i="7"/>
  <c r="BH154" i="7"/>
  <c r="AB154" i="7" s="1"/>
  <c r="BD154" i="7"/>
  <c r="AX154" i="7"/>
  <c r="AP154" i="7"/>
  <c r="BI154" i="7" s="1"/>
  <c r="AC154" i="7" s="1"/>
  <c r="AO154" i="7"/>
  <c r="AW154" i="7" s="1"/>
  <c r="AK154" i="7"/>
  <c r="AJ154" i="7"/>
  <c r="AH154" i="7"/>
  <c r="AG154" i="7"/>
  <c r="AF154" i="7"/>
  <c r="AE154" i="7"/>
  <c r="AD154" i="7"/>
  <c r="Z154" i="7"/>
  <c r="N154" i="7"/>
  <c r="BF154" i="7" s="1"/>
  <c r="K154" i="7"/>
  <c r="J154" i="7"/>
  <c r="I154" i="7"/>
  <c r="BW147" i="7"/>
  <c r="BJ147" i="7"/>
  <c r="BD147" i="7"/>
  <c r="AX147" i="7"/>
  <c r="AP147" i="7"/>
  <c r="BI147" i="7" s="1"/>
  <c r="AC147" i="7" s="1"/>
  <c r="AO147" i="7"/>
  <c r="AK147" i="7"/>
  <c r="AJ147" i="7"/>
  <c r="AH147" i="7"/>
  <c r="AG147" i="7"/>
  <c r="AF147" i="7"/>
  <c r="AE147" i="7"/>
  <c r="AD147" i="7"/>
  <c r="Z147" i="7"/>
  <c r="N147" i="7"/>
  <c r="BF147" i="7" s="1"/>
  <c r="K147" i="7"/>
  <c r="J147" i="7"/>
  <c r="AT146" i="7"/>
  <c r="AS146" i="7"/>
  <c r="N146" i="7"/>
  <c r="J146" i="7"/>
  <c r="BW129" i="7"/>
  <c r="BJ129" i="7"/>
  <c r="BH129" i="7"/>
  <c r="AB129" i="7" s="1"/>
  <c r="BD129" i="7"/>
  <c r="AX129" i="7"/>
  <c r="AP129" i="7"/>
  <c r="BI129" i="7" s="1"/>
  <c r="AC129" i="7" s="1"/>
  <c r="AO129" i="7"/>
  <c r="AW129" i="7" s="1"/>
  <c r="AK129" i="7"/>
  <c r="AT128" i="7" s="1"/>
  <c r="AJ129" i="7"/>
  <c r="AH129" i="7"/>
  <c r="AG129" i="7"/>
  <c r="AF129" i="7"/>
  <c r="AE129" i="7"/>
  <c r="AD129" i="7"/>
  <c r="Z129" i="7"/>
  <c r="N129" i="7"/>
  <c r="BF129" i="7" s="1"/>
  <c r="K129" i="7"/>
  <c r="K128" i="7" s="1"/>
  <c r="J129" i="7"/>
  <c r="I129" i="7"/>
  <c r="I128" i="7" s="1"/>
  <c r="AS128" i="7"/>
  <c r="N128" i="7"/>
  <c r="J128" i="7"/>
  <c r="BW126" i="7"/>
  <c r="BJ126" i="7"/>
  <c r="BD126" i="7"/>
  <c r="AX126" i="7"/>
  <c r="AP126" i="7"/>
  <c r="BI126" i="7" s="1"/>
  <c r="AC126" i="7" s="1"/>
  <c r="AO126" i="7"/>
  <c r="AK126" i="7"/>
  <c r="AJ126" i="7"/>
  <c r="AH126" i="7"/>
  <c r="AG126" i="7"/>
  <c r="AF126" i="7"/>
  <c r="AE126" i="7"/>
  <c r="AD126" i="7"/>
  <c r="Z126" i="7"/>
  <c r="N126" i="7"/>
  <c r="BF126" i="7" s="1"/>
  <c r="K126" i="7"/>
  <c r="J126" i="7"/>
  <c r="BW118" i="7"/>
  <c r="BJ118" i="7"/>
  <c r="BD118" i="7"/>
  <c r="AX118" i="7"/>
  <c r="AP118" i="7"/>
  <c r="BI118" i="7" s="1"/>
  <c r="AO118" i="7"/>
  <c r="AW118" i="7" s="1"/>
  <c r="BC118" i="7" s="1"/>
  <c r="AK118" i="7"/>
  <c r="AJ118" i="7"/>
  <c r="AH118" i="7"/>
  <c r="AG118" i="7"/>
  <c r="AF118" i="7"/>
  <c r="AE118" i="7"/>
  <c r="AD118" i="7"/>
  <c r="AC118" i="7"/>
  <c r="Z118" i="7"/>
  <c r="N118" i="7"/>
  <c r="BF118" i="7" s="1"/>
  <c r="K118" i="7"/>
  <c r="J118" i="7"/>
  <c r="I118" i="7"/>
  <c r="BW96" i="7"/>
  <c r="BJ96" i="7"/>
  <c r="BD96" i="7"/>
  <c r="AX96" i="7"/>
  <c r="AP96" i="7"/>
  <c r="BI96" i="7" s="1"/>
  <c r="AC96" i="7" s="1"/>
  <c r="AO96" i="7"/>
  <c r="AW96" i="7" s="1"/>
  <c r="BC96" i="7" s="1"/>
  <c r="AK96" i="7"/>
  <c r="AJ96" i="7"/>
  <c r="AH96" i="7"/>
  <c r="AG96" i="7"/>
  <c r="AF96" i="7"/>
  <c r="AE96" i="7"/>
  <c r="AD96" i="7"/>
  <c r="Z96" i="7"/>
  <c r="N96" i="7"/>
  <c r="BF96" i="7" s="1"/>
  <c r="K96" i="7"/>
  <c r="J96" i="7"/>
  <c r="BW94" i="7"/>
  <c r="BJ94" i="7"/>
  <c r="BH94" i="7"/>
  <c r="AB94" i="7" s="1"/>
  <c r="BD94" i="7"/>
  <c r="AX94" i="7"/>
  <c r="AP94" i="7"/>
  <c r="BI94" i="7" s="1"/>
  <c r="AC94" i="7" s="1"/>
  <c r="AO94" i="7"/>
  <c r="AW94" i="7" s="1"/>
  <c r="AK94" i="7"/>
  <c r="AJ94" i="7"/>
  <c r="AH94" i="7"/>
  <c r="AG94" i="7"/>
  <c r="AF94" i="7"/>
  <c r="AE94" i="7"/>
  <c r="AD94" i="7"/>
  <c r="Z94" i="7"/>
  <c r="N94" i="7"/>
  <c r="BF94" i="7" s="1"/>
  <c r="K94" i="7"/>
  <c r="J94" i="7"/>
  <c r="I94" i="7"/>
  <c r="BW90" i="7"/>
  <c r="BJ90" i="7"/>
  <c r="BD90" i="7"/>
  <c r="AX90" i="7"/>
  <c r="AP90" i="7"/>
  <c r="BI90" i="7" s="1"/>
  <c r="AC90" i="7" s="1"/>
  <c r="AO90" i="7"/>
  <c r="AW90" i="7" s="1"/>
  <c r="BC90" i="7" s="1"/>
  <c r="AK90" i="7"/>
  <c r="AJ90" i="7"/>
  <c r="AH90" i="7"/>
  <c r="AG90" i="7"/>
  <c r="AF90" i="7"/>
  <c r="AE90" i="7"/>
  <c r="AD90" i="7"/>
  <c r="Z90" i="7"/>
  <c r="N90" i="7"/>
  <c r="BF90" i="7" s="1"/>
  <c r="K90" i="7"/>
  <c r="J90" i="7"/>
  <c r="BW70" i="7"/>
  <c r="BJ70" i="7"/>
  <c r="BH70" i="7"/>
  <c r="AB70" i="7" s="1"/>
  <c r="BD70" i="7"/>
  <c r="AX70" i="7"/>
  <c r="AP70" i="7"/>
  <c r="BI70" i="7" s="1"/>
  <c r="AC70" i="7" s="1"/>
  <c r="AO70" i="7"/>
  <c r="AW70" i="7" s="1"/>
  <c r="AK70" i="7"/>
  <c r="AT69" i="7" s="1"/>
  <c r="AJ70" i="7"/>
  <c r="AH70" i="7"/>
  <c r="AG70" i="7"/>
  <c r="AF70" i="7"/>
  <c r="AE70" i="7"/>
  <c r="AD70" i="7"/>
  <c r="Z70" i="7"/>
  <c r="N70" i="7"/>
  <c r="BF70" i="7" s="1"/>
  <c r="K70" i="7"/>
  <c r="J70" i="7"/>
  <c r="I70" i="7"/>
  <c r="AS69" i="7"/>
  <c r="K69" i="7"/>
  <c r="J69" i="7"/>
  <c r="BW63" i="7"/>
  <c r="BJ63" i="7"/>
  <c r="BD63" i="7"/>
  <c r="AX63" i="7"/>
  <c r="AP63" i="7"/>
  <c r="BI63" i="7" s="1"/>
  <c r="AC63" i="7" s="1"/>
  <c r="AO63" i="7"/>
  <c r="AW63" i="7" s="1"/>
  <c r="BC63" i="7" s="1"/>
  <c r="AK63" i="7"/>
  <c r="AJ63" i="7"/>
  <c r="AH63" i="7"/>
  <c r="AG63" i="7"/>
  <c r="AF63" i="7"/>
  <c r="AE63" i="7"/>
  <c r="AD63" i="7"/>
  <c r="Z63" i="7"/>
  <c r="N63" i="7"/>
  <c r="BF63" i="7" s="1"/>
  <c r="K63" i="7"/>
  <c r="J63" i="7"/>
  <c r="BW57" i="7"/>
  <c r="BJ57" i="7"/>
  <c r="BH57" i="7"/>
  <c r="AB57" i="7" s="1"/>
  <c r="BD57" i="7"/>
  <c r="AX57" i="7"/>
  <c r="AP57" i="7"/>
  <c r="BI57" i="7" s="1"/>
  <c r="AC57" i="7" s="1"/>
  <c r="AO57" i="7"/>
  <c r="AW57" i="7" s="1"/>
  <c r="AK57" i="7"/>
  <c r="AJ57" i="7"/>
  <c r="AH57" i="7"/>
  <c r="AG57" i="7"/>
  <c r="AF57" i="7"/>
  <c r="AE57" i="7"/>
  <c r="AD57" i="7"/>
  <c r="Z57" i="7"/>
  <c r="N57" i="7"/>
  <c r="BF57" i="7" s="1"/>
  <c r="K57" i="7"/>
  <c r="J57" i="7"/>
  <c r="I57" i="7"/>
  <c r="BW35" i="7"/>
  <c r="BJ35" i="7"/>
  <c r="BD35" i="7"/>
  <c r="AX35" i="7"/>
  <c r="AP35" i="7"/>
  <c r="BI35" i="7" s="1"/>
  <c r="AC35" i="7" s="1"/>
  <c r="AO35" i="7"/>
  <c r="AW35" i="7" s="1"/>
  <c r="BC35" i="7" s="1"/>
  <c r="AK35" i="7"/>
  <c r="AJ35" i="7"/>
  <c r="AH35" i="7"/>
  <c r="AG35" i="7"/>
  <c r="AF35" i="7"/>
  <c r="AE35" i="7"/>
  <c r="AD35" i="7"/>
  <c r="Z35" i="7"/>
  <c r="N35" i="7"/>
  <c r="BF35" i="7" s="1"/>
  <c r="K35" i="7"/>
  <c r="J35" i="7"/>
  <c r="BW12" i="7"/>
  <c r="BJ12" i="7"/>
  <c r="BH12" i="7"/>
  <c r="AB12" i="7" s="1"/>
  <c r="BD12" i="7"/>
  <c r="AX12" i="7"/>
  <c r="AP12" i="7"/>
  <c r="BI12" i="7" s="1"/>
  <c r="AC12" i="7" s="1"/>
  <c r="AO12" i="7"/>
  <c r="AW12" i="7" s="1"/>
  <c r="AK12" i="7"/>
  <c r="AT11" i="7" s="1"/>
  <c r="AJ12" i="7"/>
  <c r="AH12" i="7"/>
  <c r="AG12" i="7"/>
  <c r="AF12" i="7"/>
  <c r="AE12" i="7"/>
  <c r="AD12" i="7"/>
  <c r="Z12" i="7"/>
  <c r="N12" i="7"/>
  <c r="BF12" i="7" s="1"/>
  <c r="K12" i="7"/>
  <c r="J12" i="7"/>
  <c r="I12" i="7"/>
  <c r="AS11" i="7"/>
  <c r="K11" i="7"/>
  <c r="J11" i="7"/>
  <c r="BW8" i="7"/>
  <c r="BJ8" i="7"/>
  <c r="BD8" i="7"/>
  <c r="AX8" i="7"/>
  <c r="AP8" i="7"/>
  <c r="BI8" i="7" s="1"/>
  <c r="AC8" i="7" s="1"/>
  <c r="AO8" i="7"/>
  <c r="AW8" i="7" s="1"/>
  <c r="BC8" i="7" s="1"/>
  <c r="AK8" i="7"/>
  <c r="AJ8" i="7"/>
  <c r="AH8" i="7"/>
  <c r="AG8" i="7"/>
  <c r="AF8" i="7"/>
  <c r="AE8" i="7"/>
  <c r="AD8" i="7"/>
  <c r="Z8" i="7"/>
  <c r="N8" i="7"/>
  <c r="BF8" i="7" s="1"/>
  <c r="K8" i="7"/>
  <c r="J8" i="7"/>
  <c r="BW7" i="7"/>
  <c r="BJ7" i="7"/>
  <c r="BH7" i="7"/>
  <c r="AB7" i="7" s="1"/>
  <c r="BD7" i="7"/>
  <c r="AX7" i="7"/>
  <c r="AP7" i="7"/>
  <c r="BI7" i="7" s="1"/>
  <c r="AC7" i="7" s="1"/>
  <c r="AO7" i="7"/>
  <c r="AW7" i="7" s="1"/>
  <c r="AK7" i="7"/>
  <c r="AJ7" i="7"/>
  <c r="AH7" i="7"/>
  <c r="AG7" i="7"/>
  <c r="AF7" i="7"/>
  <c r="AE7" i="7"/>
  <c r="AD7" i="7"/>
  <c r="Z7" i="7"/>
  <c r="N7" i="7"/>
  <c r="BF7" i="7" s="1"/>
  <c r="K7" i="7"/>
  <c r="J7" i="7"/>
  <c r="I7" i="7"/>
  <c r="BW5" i="7"/>
  <c r="BJ5" i="7"/>
  <c r="BD5" i="7"/>
  <c r="AX5" i="7"/>
  <c r="AP5" i="7"/>
  <c r="BI5" i="7" s="1"/>
  <c r="AC5" i="7" s="1"/>
  <c r="AO5" i="7"/>
  <c r="AW5" i="7" s="1"/>
  <c r="BC5" i="7" s="1"/>
  <c r="AK5" i="7"/>
  <c r="AJ5" i="7"/>
  <c r="AH5" i="7"/>
  <c r="AG5" i="7"/>
  <c r="AF5" i="7"/>
  <c r="AE5" i="7"/>
  <c r="AD5" i="7"/>
  <c r="Z5" i="7"/>
  <c r="N5" i="7"/>
  <c r="BF5" i="7" s="1"/>
  <c r="K5" i="7"/>
  <c r="J5" i="7"/>
  <c r="AT4" i="7"/>
  <c r="AS4" i="7"/>
  <c r="N4" i="7"/>
  <c r="J4" i="7"/>
  <c r="AE166" i="6"/>
  <c r="V162" i="6"/>
  <c r="Q162" i="6"/>
  <c r="O162" i="6"/>
  <c r="K162" i="6"/>
  <c r="I162" i="6"/>
  <c r="G162" i="6"/>
  <c r="M162" i="6" s="1"/>
  <c r="V155" i="6"/>
  <c r="Q155" i="6"/>
  <c r="O155" i="6"/>
  <c r="M155" i="6"/>
  <c r="K155" i="6"/>
  <c r="I155" i="6"/>
  <c r="G155" i="6"/>
  <c r="V151" i="6"/>
  <c r="Q151" i="6"/>
  <c r="O151" i="6"/>
  <c r="O122" i="6" s="1"/>
  <c r="K151" i="6"/>
  <c r="I151" i="6"/>
  <c r="G151" i="6"/>
  <c r="M151" i="6" s="1"/>
  <c r="V143" i="6"/>
  <c r="Q143" i="6"/>
  <c r="O143" i="6"/>
  <c r="M143" i="6"/>
  <c r="K143" i="6"/>
  <c r="I143" i="6"/>
  <c r="G143" i="6"/>
  <c r="V128" i="6"/>
  <c r="Q128" i="6"/>
  <c r="O128" i="6"/>
  <c r="K128" i="6"/>
  <c r="I128" i="6"/>
  <c r="G128" i="6"/>
  <c r="M128" i="6" s="1"/>
  <c r="V123" i="6"/>
  <c r="Q123" i="6"/>
  <c r="Q122" i="6" s="1"/>
  <c r="O123" i="6"/>
  <c r="M123" i="6"/>
  <c r="M122" i="6" s="1"/>
  <c r="K123" i="6"/>
  <c r="I123" i="6"/>
  <c r="I122" i="6" s="1"/>
  <c r="G123" i="6"/>
  <c r="V122" i="6"/>
  <c r="K122" i="6"/>
  <c r="V120" i="6"/>
  <c r="Q120" i="6"/>
  <c r="O120" i="6"/>
  <c r="M120" i="6"/>
  <c r="K120" i="6"/>
  <c r="I120" i="6"/>
  <c r="G120" i="6"/>
  <c r="V118" i="6"/>
  <c r="Q118" i="6"/>
  <c r="O118" i="6"/>
  <c r="K118" i="6"/>
  <c r="I118" i="6"/>
  <c r="G118" i="6"/>
  <c r="M118" i="6" s="1"/>
  <c r="V116" i="6"/>
  <c r="Q116" i="6"/>
  <c r="O116" i="6"/>
  <c r="M116" i="6"/>
  <c r="K116" i="6"/>
  <c r="I116" i="6"/>
  <c r="G116" i="6"/>
  <c r="V114" i="6"/>
  <c r="V113" i="6" s="1"/>
  <c r="Q114" i="6"/>
  <c r="O114" i="6"/>
  <c r="O113" i="6" s="1"/>
  <c r="K114" i="6"/>
  <c r="I114" i="6"/>
  <c r="G114" i="6"/>
  <c r="Q113" i="6"/>
  <c r="I113" i="6"/>
  <c r="V110" i="6"/>
  <c r="V109" i="6" s="1"/>
  <c r="Q110" i="6"/>
  <c r="O110" i="6"/>
  <c r="O109" i="6" s="1"/>
  <c r="K110" i="6"/>
  <c r="K109" i="6" s="1"/>
  <c r="I110" i="6"/>
  <c r="G110" i="6"/>
  <c r="Q109" i="6"/>
  <c r="I109" i="6"/>
  <c r="V105" i="6"/>
  <c r="Q105" i="6"/>
  <c r="O105" i="6"/>
  <c r="K105" i="6"/>
  <c r="I105" i="6"/>
  <c r="G105" i="6"/>
  <c r="M105" i="6" s="1"/>
  <c r="V93" i="6"/>
  <c r="Q93" i="6"/>
  <c r="O93" i="6"/>
  <c r="M93" i="6"/>
  <c r="K93" i="6"/>
  <c r="I93" i="6"/>
  <c r="G93" i="6"/>
  <c r="V89" i="6"/>
  <c r="Q89" i="6"/>
  <c r="O89" i="6"/>
  <c r="K89" i="6"/>
  <c r="I89" i="6"/>
  <c r="G89" i="6"/>
  <c r="M89" i="6" s="1"/>
  <c r="V84" i="6"/>
  <c r="Q84" i="6"/>
  <c r="O84" i="6"/>
  <c r="M84" i="6"/>
  <c r="K84" i="6"/>
  <c r="I84" i="6"/>
  <c r="G84" i="6"/>
  <c r="V81" i="6"/>
  <c r="Q81" i="6"/>
  <c r="O81" i="6"/>
  <c r="K81" i="6"/>
  <c r="I81" i="6"/>
  <c r="G81" i="6"/>
  <c r="M81" i="6" s="1"/>
  <c r="V75" i="6"/>
  <c r="Q75" i="6"/>
  <c r="O75" i="6"/>
  <c r="M75" i="6"/>
  <c r="K75" i="6"/>
  <c r="I75" i="6"/>
  <c r="G75" i="6"/>
  <c r="V69" i="6"/>
  <c r="Q69" i="6"/>
  <c r="O69" i="6"/>
  <c r="K69" i="6"/>
  <c r="I69" i="6"/>
  <c r="G69" i="6"/>
  <c r="M69" i="6" s="1"/>
  <c r="BA67" i="6"/>
  <c r="V66" i="6"/>
  <c r="Q66" i="6"/>
  <c r="O66" i="6"/>
  <c r="K66" i="6"/>
  <c r="I66" i="6"/>
  <c r="G66" i="6"/>
  <c r="M66" i="6" s="1"/>
  <c r="BA62" i="6"/>
  <c r="V61" i="6"/>
  <c r="Q61" i="6"/>
  <c r="O61" i="6"/>
  <c r="K61" i="6"/>
  <c r="I61" i="6"/>
  <c r="G61" i="6"/>
  <c r="M61" i="6" s="1"/>
  <c r="BA57" i="6"/>
  <c r="V56" i="6"/>
  <c r="Q56" i="6"/>
  <c r="O56" i="6"/>
  <c r="K56" i="6"/>
  <c r="I56" i="6"/>
  <c r="G56" i="6"/>
  <c r="M56" i="6" s="1"/>
  <c r="V54" i="6"/>
  <c r="Q54" i="6"/>
  <c r="O54" i="6"/>
  <c r="M54" i="6"/>
  <c r="K54" i="6"/>
  <c r="I54" i="6"/>
  <c r="G54" i="6"/>
  <c r="V52" i="6"/>
  <c r="Q52" i="6"/>
  <c r="O52" i="6"/>
  <c r="K52" i="6"/>
  <c r="I52" i="6"/>
  <c r="G52" i="6"/>
  <c r="M52" i="6" s="1"/>
  <c r="V48" i="6"/>
  <c r="Q48" i="6"/>
  <c r="O48" i="6"/>
  <c r="M48" i="6"/>
  <c r="K48" i="6"/>
  <c r="I48" i="6"/>
  <c r="G48" i="6"/>
  <c r="V36" i="6"/>
  <c r="Q36" i="6"/>
  <c r="O36" i="6"/>
  <c r="K36" i="6"/>
  <c r="I36" i="6"/>
  <c r="G36" i="6"/>
  <c r="M36" i="6" s="1"/>
  <c r="V31" i="6"/>
  <c r="Q31" i="6"/>
  <c r="O31" i="6"/>
  <c r="M31" i="6"/>
  <c r="K31" i="6"/>
  <c r="I31" i="6"/>
  <c r="G31" i="6"/>
  <c r="V29" i="6"/>
  <c r="Q29" i="6"/>
  <c r="O29" i="6"/>
  <c r="K29" i="6"/>
  <c r="I29" i="6"/>
  <c r="G29" i="6"/>
  <c r="M29" i="6" s="1"/>
  <c r="V25" i="6"/>
  <c r="Q25" i="6"/>
  <c r="Q8" i="6" s="1"/>
  <c r="O25" i="6"/>
  <c r="M25" i="6"/>
  <c r="K25" i="6"/>
  <c r="I25" i="6"/>
  <c r="I8" i="6" s="1"/>
  <c r="G25" i="6"/>
  <c r="V17" i="6"/>
  <c r="Q17" i="6"/>
  <c r="O17" i="6"/>
  <c r="K17" i="6"/>
  <c r="I17" i="6"/>
  <c r="G17" i="6"/>
  <c r="M17" i="6" s="1"/>
  <c r="V14" i="6"/>
  <c r="Q14" i="6"/>
  <c r="O14" i="6"/>
  <c r="M14" i="6"/>
  <c r="K14" i="6"/>
  <c r="I14" i="6"/>
  <c r="G14" i="6"/>
  <c r="V9" i="6"/>
  <c r="Q9" i="6"/>
  <c r="O9" i="6"/>
  <c r="K9" i="6"/>
  <c r="K8" i="6" s="1"/>
  <c r="I9" i="6"/>
  <c r="G9" i="6"/>
  <c r="AE90" i="5"/>
  <c r="V87" i="5"/>
  <c r="Q87" i="5"/>
  <c r="O87" i="5"/>
  <c r="M87" i="5"/>
  <c r="K87" i="5"/>
  <c r="I87" i="5"/>
  <c r="G87" i="5"/>
  <c r="V82" i="5"/>
  <c r="V72" i="5" s="1"/>
  <c r="Q82" i="5"/>
  <c r="O82" i="5"/>
  <c r="O72" i="5" s="1"/>
  <c r="K82" i="5"/>
  <c r="I82" i="5"/>
  <c r="G82" i="5"/>
  <c r="M82" i="5" s="1"/>
  <c r="V73" i="5"/>
  <c r="Q73" i="5"/>
  <c r="O73" i="5"/>
  <c r="M73" i="5"/>
  <c r="K73" i="5"/>
  <c r="I73" i="5"/>
  <c r="G73" i="5"/>
  <c r="K72" i="5"/>
  <c r="G72" i="5"/>
  <c r="V70" i="5"/>
  <c r="Q70" i="5"/>
  <c r="O70" i="5"/>
  <c r="M70" i="5"/>
  <c r="K70" i="5"/>
  <c r="I70" i="5"/>
  <c r="G70" i="5"/>
  <c r="V64" i="5"/>
  <c r="Q64" i="5"/>
  <c r="O64" i="5"/>
  <c r="K64" i="5"/>
  <c r="I64" i="5"/>
  <c r="G64" i="5"/>
  <c r="M64" i="5" s="1"/>
  <c r="V61" i="5"/>
  <c r="Q61" i="5"/>
  <c r="O61" i="5"/>
  <c r="M61" i="5"/>
  <c r="K61" i="5"/>
  <c r="I61" i="5"/>
  <c r="G61" i="5"/>
  <c r="V59" i="5"/>
  <c r="Q59" i="5"/>
  <c r="O59" i="5"/>
  <c r="K59" i="5"/>
  <c r="I59" i="5"/>
  <c r="G59" i="5"/>
  <c r="M59" i="5" s="1"/>
  <c r="V56" i="5"/>
  <c r="Q56" i="5"/>
  <c r="Q38" i="5" s="1"/>
  <c r="O56" i="5"/>
  <c r="M56" i="5"/>
  <c r="K56" i="5"/>
  <c r="I56" i="5"/>
  <c r="I38" i="5" s="1"/>
  <c r="G56" i="5"/>
  <c r="V53" i="5"/>
  <c r="Q53" i="5"/>
  <c r="O53" i="5"/>
  <c r="K53" i="5"/>
  <c r="I53" i="5"/>
  <c r="G53" i="5"/>
  <c r="M53" i="5" s="1"/>
  <c r="V51" i="5"/>
  <c r="Q51" i="5"/>
  <c r="O51" i="5"/>
  <c r="M51" i="5"/>
  <c r="K51" i="5"/>
  <c r="I51" i="5"/>
  <c r="G51" i="5"/>
  <c r="BA49" i="5"/>
  <c r="V48" i="5"/>
  <c r="Q48" i="5"/>
  <c r="O48" i="5"/>
  <c r="M48" i="5"/>
  <c r="K48" i="5"/>
  <c r="I48" i="5"/>
  <c r="G48" i="5"/>
  <c r="V39" i="5"/>
  <c r="Q39" i="5"/>
  <c r="O39" i="5"/>
  <c r="K39" i="5"/>
  <c r="K38" i="5" s="1"/>
  <c r="I39" i="5"/>
  <c r="G39" i="5"/>
  <c r="V37" i="5"/>
  <c r="V36" i="5" s="1"/>
  <c r="Q37" i="5"/>
  <c r="O37" i="5"/>
  <c r="O36" i="5" s="1"/>
  <c r="K37" i="5"/>
  <c r="K36" i="5" s="1"/>
  <c r="I37" i="5"/>
  <c r="G37" i="5"/>
  <c r="Q36" i="5"/>
  <c r="I36" i="5"/>
  <c r="BA35" i="5"/>
  <c r="V34" i="5"/>
  <c r="Q34" i="5"/>
  <c r="Q33" i="5" s="1"/>
  <c r="O34" i="5"/>
  <c r="M34" i="5"/>
  <c r="M33" i="5" s="1"/>
  <c r="K34" i="5"/>
  <c r="I34" i="5"/>
  <c r="I33" i="5" s="1"/>
  <c r="G34" i="5"/>
  <c r="V33" i="5"/>
  <c r="O33" i="5"/>
  <c r="K33" i="5"/>
  <c r="G33" i="5"/>
  <c r="V31" i="5"/>
  <c r="Q31" i="5"/>
  <c r="Q8" i="5" s="1"/>
  <c r="O31" i="5"/>
  <c r="M31" i="5"/>
  <c r="K31" i="5"/>
  <c r="I31" i="5"/>
  <c r="I8" i="5" s="1"/>
  <c r="G31" i="5"/>
  <c r="V29" i="5"/>
  <c r="Q29" i="5"/>
  <c r="O29" i="5"/>
  <c r="K29" i="5"/>
  <c r="I29" i="5"/>
  <c r="G29" i="5"/>
  <c r="M29" i="5" s="1"/>
  <c r="V26" i="5"/>
  <c r="Q26" i="5"/>
  <c r="O26" i="5"/>
  <c r="M26" i="5"/>
  <c r="K26" i="5"/>
  <c r="I26" i="5"/>
  <c r="G26" i="5"/>
  <c r="BA23" i="5"/>
  <c r="V22" i="5"/>
  <c r="Q22" i="5"/>
  <c r="O22" i="5"/>
  <c r="M22" i="5"/>
  <c r="K22" i="5"/>
  <c r="I22" i="5"/>
  <c r="G22" i="5"/>
  <c r="BA20" i="5"/>
  <c r="V19" i="5"/>
  <c r="Q19" i="5"/>
  <c r="O19" i="5"/>
  <c r="M19" i="5"/>
  <c r="K19" i="5"/>
  <c r="I19" i="5"/>
  <c r="G19" i="5"/>
  <c r="BA17" i="5"/>
  <c r="V16" i="5"/>
  <c r="Q16" i="5"/>
  <c r="O16" i="5"/>
  <c r="M16" i="5"/>
  <c r="K16" i="5"/>
  <c r="I16" i="5"/>
  <c r="G16" i="5"/>
  <c r="V9" i="5"/>
  <c r="Q9" i="5"/>
  <c r="O9" i="5"/>
  <c r="K9" i="5"/>
  <c r="K8" i="5" s="1"/>
  <c r="I9" i="5"/>
  <c r="G9" i="5"/>
  <c r="P51" i="4"/>
  <c r="M51" i="4"/>
  <c r="K51" i="4"/>
  <c r="I51" i="4"/>
  <c r="O51" i="4" s="1"/>
  <c r="O50" i="4"/>
  <c r="M50" i="4"/>
  <c r="K50" i="4"/>
  <c r="I50" i="4"/>
  <c r="P49" i="4"/>
  <c r="M49" i="4"/>
  <c r="K49" i="4"/>
  <c r="I49" i="4"/>
  <c r="O49" i="4" s="1"/>
  <c r="O48" i="4"/>
  <c r="M48" i="4"/>
  <c r="K48" i="4"/>
  <c r="I48" i="4"/>
  <c r="P47" i="4"/>
  <c r="M47" i="4"/>
  <c r="K47" i="4"/>
  <c r="I47" i="4"/>
  <c r="O47" i="4" s="1"/>
  <c r="O46" i="4"/>
  <c r="M46" i="4"/>
  <c r="K46" i="4"/>
  <c r="I46" i="4"/>
  <c r="P45" i="4"/>
  <c r="M45" i="4"/>
  <c r="K45" i="4"/>
  <c r="I45" i="4"/>
  <c r="O45" i="4" s="1"/>
  <c r="O44" i="4"/>
  <c r="M44" i="4"/>
  <c r="K44" i="4"/>
  <c r="I44" i="4"/>
  <c r="P43" i="4"/>
  <c r="M43" i="4"/>
  <c r="K43" i="4"/>
  <c r="I43" i="4"/>
  <c r="O43" i="4" s="1"/>
  <c r="O42" i="4"/>
  <c r="M42" i="4"/>
  <c r="K42" i="4"/>
  <c r="I42" i="4"/>
  <c r="P41" i="4"/>
  <c r="M41" i="4"/>
  <c r="K41" i="4"/>
  <c r="I41" i="4"/>
  <c r="O41" i="4" s="1"/>
  <c r="O39" i="4"/>
  <c r="M39" i="4"/>
  <c r="K39" i="4"/>
  <c r="I39" i="4"/>
  <c r="P38" i="4"/>
  <c r="M38" i="4"/>
  <c r="K38" i="4"/>
  <c r="I38" i="4"/>
  <c r="O38" i="4" s="1"/>
  <c r="O36" i="4"/>
  <c r="M36" i="4"/>
  <c r="K36" i="4"/>
  <c r="I36" i="4"/>
  <c r="P34" i="4"/>
  <c r="M34" i="4"/>
  <c r="K34" i="4"/>
  <c r="I34" i="4"/>
  <c r="O34" i="4" s="1"/>
  <c r="O32" i="4"/>
  <c r="O31" i="4" s="1"/>
  <c r="M32" i="4"/>
  <c r="K32" i="4"/>
  <c r="K31" i="4" s="1"/>
  <c r="I32" i="4"/>
  <c r="M31" i="4"/>
  <c r="I31" i="4"/>
  <c r="C11" i="2" s="1"/>
  <c r="O28" i="4"/>
  <c r="M28" i="4"/>
  <c r="K28" i="4"/>
  <c r="I28" i="4"/>
  <c r="P28" i="4" s="1"/>
  <c r="M26" i="4"/>
  <c r="K26" i="4"/>
  <c r="I26" i="4"/>
  <c r="O26" i="4" s="1"/>
  <c r="K13" i="4"/>
  <c r="K7" i="4" s="1"/>
  <c r="K6" i="4" s="1"/>
  <c r="G13" i="4"/>
  <c r="O12" i="4"/>
  <c r="M12" i="4"/>
  <c r="K12" i="4"/>
  <c r="I12" i="4"/>
  <c r="I11" i="4"/>
  <c r="I10" i="4"/>
  <c r="I9" i="4"/>
  <c r="O8" i="4"/>
  <c r="M8" i="4"/>
  <c r="K8" i="4"/>
  <c r="I8" i="4"/>
  <c r="P8" i="4" s="1"/>
  <c r="G17" i="3"/>
  <c r="G16" i="3"/>
  <c r="G15" i="3"/>
  <c r="G14" i="3"/>
  <c r="G13" i="3"/>
  <c r="C8" i="2" s="1"/>
  <c r="G11" i="3"/>
  <c r="G10" i="3"/>
  <c r="G9" i="3"/>
  <c r="G8" i="3"/>
  <c r="G7" i="3"/>
  <c r="G6" i="3"/>
  <c r="C40" i="2"/>
  <c r="M39" i="5" l="1"/>
  <c r="M38" i="5" s="1"/>
  <c r="G38" i="5"/>
  <c r="M110" i="6"/>
  <c r="M109" i="6" s="1"/>
  <c r="G109" i="6"/>
  <c r="AL7" i="7"/>
  <c r="L7" i="7"/>
  <c r="AV8" i="7"/>
  <c r="AL12" i="7"/>
  <c r="L12" i="7"/>
  <c r="AV63" i="7"/>
  <c r="AL70" i="7"/>
  <c r="L70" i="7"/>
  <c r="AV90" i="7"/>
  <c r="AL94" i="7"/>
  <c r="L94" i="7"/>
  <c r="AV96" i="7"/>
  <c r="AL118" i="7"/>
  <c r="L118" i="7"/>
  <c r="AV118" i="7"/>
  <c r="AW126" i="7"/>
  <c r="BH126" i="7"/>
  <c r="AB126" i="7" s="1"/>
  <c r="I126" i="7"/>
  <c r="AL154" i="7"/>
  <c r="L154" i="7"/>
  <c r="K146" i="7"/>
  <c r="AX199" i="7"/>
  <c r="BC199" i="7" s="1"/>
  <c r="BI199" i="7"/>
  <c r="AC199" i="7" s="1"/>
  <c r="J199" i="7"/>
  <c r="AX207" i="7"/>
  <c r="BC207" i="7" s="1"/>
  <c r="BI207" i="7"/>
  <c r="AC207" i="7" s="1"/>
  <c r="J207" i="7"/>
  <c r="AX209" i="7"/>
  <c r="BC209" i="7" s="1"/>
  <c r="BI209" i="7"/>
  <c r="AC209" i="7" s="1"/>
  <c r="J209" i="7"/>
  <c r="AX214" i="7"/>
  <c r="BC214" i="7" s="1"/>
  <c r="BI214" i="7"/>
  <c r="AC214" i="7" s="1"/>
  <c r="J214" i="7"/>
  <c r="AX221" i="7"/>
  <c r="BC221" i="7" s="1"/>
  <c r="BI221" i="7"/>
  <c r="AC221" i="7" s="1"/>
  <c r="J221" i="7"/>
  <c r="AX226" i="7"/>
  <c r="BC226" i="7" s="1"/>
  <c r="BI226" i="7"/>
  <c r="AC226" i="7" s="1"/>
  <c r="J226" i="7"/>
  <c r="AX228" i="7"/>
  <c r="BC228" i="7" s="1"/>
  <c r="BI228" i="7"/>
  <c r="AC228" i="7" s="1"/>
  <c r="J228" i="7"/>
  <c r="AX230" i="7"/>
  <c r="BC230" i="7" s="1"/>
  <c r="BI230" i="7"/>
  <c r="AC230" i="7" s="1"/>
  <c r="J230" i="7"/>
  <c r="AX232" i="7"/>
  <c r="BC232" i="7" s="1"/>
  <c r="BI232" i="7"/>
  <c r="AC232" i="7" s="1"/>
  <c r="J232" i="7"/>
  <c r="P12" i="4"/>
  <c r="M13" i="4"/>
  <c r="M7" i="4" s="1"/>
  <c r="M6" i="4" s="1"/>
  <c r="I13" i="4"/>
  <c r="P26" i="4"/>
  <c r="P32" i="4"/>
  <c r="P36" i="4"/>
  <c r="P39" i="4"/>
  <c r="P42" i="4"/>
  <c r="P44" i="4"/>
  <c r="P46" i="4"/>
  <c r="P48" i="4"/>
  <c r="P50" i="4"/>
  <c r="O8" i="5"/>
  <c r="V8" i="5"/>
  <c r="M37" i="5"/>
  <c r="M36" i="5" s="1"/>
  <c r="G36" i="5"/>
  <c r="O38" i="5"/>
  <c r="V38" i="5"/>
  <c r="I72" i="5"/>
  <c r="M72" i="5"/>
  <c r="Q72" i="5"/>
  <c r="O8" i="6"/>
  <c r="V8" i="6"/>
  <c r="M114" i="6"/>
  <c r="M113" i="6" s="1"/>
  <c r="G113" i="6"/>
  <c r="K113" i="6"/>
  <c r="G122" i="6"/>
  <c r="K4" i="7"/>
  <c r="I5" i="7"/>
  <c r="AL5" i="7"/>
  <c r="L5" i="7"/>
  <c r="BH5" i="7"/>
  <c r="AB5" i="7" s="1"/>
  <c r="BC7" i="7"/>
  <c r="AV7" i="7"/>
  <c r="I8" i="7"/>
  <c r="AL8" i="7"/>
  <c r="L8" i="7"/>
  <c r="BH8" i="7"/>
  <c r="AB8" i="7" s="1"/>
  <c r="N11" i="7"/>
  <c r="BC12" i="7"/>
  <c r="AV12" i="7"/>
  <c r="I35" i="7"/>
  <c r="AL35" i="7"/>
  <c r="L35" i="7"/>
  <c r="BH35" i="7"/>
  <c r="AB35" i="7" s="1"/>
  <c r="BC57" i="7"/>
  <c r="AV57" i="7"/>
  <c r="I63" i="7"/>
  <c r="AL63" i="7"/>
  <c r="L63" i="7"/>
  <c r="BH63" i="7"/>
  <c r="AB63" i="7" s="1"/>
  <c r="N69" i="7"/>
  <c r="BC70" i="7"/>
  <c r="AV70" i="7"/>
  <c r="I90" i="7"/>
  <c r="AL90" i="7"/>
  <c r="L90" i="7"/>
  <c r="BH90" i="7"/>
  <c r="AB90" i="7" s="1"/>
  <c r="BC94" i="7"/>
  <c r="AV94" i="7"/>
  <c r="I96" i="7"/>
  <c r="AL96" i="7"/>
  <c r="L96" i="7"/>
  <c r="BH96" i="7"/>
  <c r="AB96" i="7" s="1"/>
  <c r="BH118" i="7"/>
  <c r="AB118" i="7" s="1"/>
  <c r="AW147" i="7"/>
  <c r="BH147" i="7"/>
  <c r="AB147" i="7" s="1"/>
  <c r="I147" i="7"/>
  <c r="AW162" i="7"/>
  <c r="BH162" i="7"/>
  <c r="AB162" i="7" s="1"/>
  <c r="I162" i="7"/>
  <c r="AW171" i="7"/>
  <c r="BH171" i="7"/>
  <c r="AB171" i="7" s="1"/>
  <c r="I171" i="7"/>
  <c r="I170" i="7" s="1"/>
  <c r="C7" i="2"/>
  <c r="C6" i="2" s="1"/>
  <c r="G5" i="3"/>
  <c r="M9" i="5"/>
  <c r="M8" i="5" s="1"/>
  <c r="G8" i="5"/>
  <c r="G90" i="5" s="1"/>
  <c r="C13" i="2" s="1"/>
  <c r="AF90" i="5"/>
  <c r="AF166" i="6"/>
  <c r="M9" i="6"/>
  <c r="M8" i="6" s="1"/>
  <c r="G8" i="6"/>
  <c r="G166" i="6" s="1"/>
  <c r="C14" i="2" s="1"/>
  <c r="AV5" i="7"/>
  <c r="AV35" i="7"/>
  <c r="AL57" i="7"/>
  <c r="L57" i="7"/>
  <c r="AL129" i="7"/>
  <c r="AU128" i="7" s="1"/>
  <c r="L129" i="7"/>
  <c r="L128" i="7" s="1"/>
  <c r="AL169" i="7"/>
  <c r="L169" i="7"/>
  <c r="AL179" i="7"/>
  <c r="L179" i="7"/>
  <c r="K170" i="7"/>
  <c r="AX202" i="7"/>
  <c r="BC202" i="7" s="1"/>
  <c r="BI202" i="7"/>
  <c r="AC202" i="7" s="1"/>
  <c r="J202" i="7"/>
  <c r="AX211" i="7"/>
  <c r="BC211" i="7" s="1"/>
  <c r="BI211" i="7"/>
  <c r="AC211" i="7" s="1"/>
  <c r="J211" i="7"/>
  <c r="AX216" i="7"/>
  <c r="BC216" i="7" s="1"/>
  <c r="BI216" i="7"/>
  <c r="AC216" i="7" s="1"/>
  <c r="J216" i="7"/>
  <c r="AX218" i="7"/>
  <c r="BC218" i="7" s="1"/>
  <c r="BI218" i="7"/>
  <c r="AC218" i="7" s="1"/>
  <c r="J218" i="7"/>
  <c r="AX224" i="7"/>
  <c r="BC224" i="7" s="1"/>
  <c r="BI224" i="7"/>
  <c r="AC224" i="7" s="1"/>
  <c r="J224" i="7"/>
  <c r="AX234" i="7"/>
  <c r="BC234" i="7" s="1"/>
  <c r="BI234" i="7"/>
  <c r="AC234" i="7" s="1"/>
  <c r="J234" i="7"/>
  <c r="AX237" i="7"/>
  <c r="BC237" i="7" s="1"/>
  <c r="BI237" i="7"/>
  <c r="AC237" i="7" s="1"/>
  <c r="J237" i="7"/>
  <c r="AX239" i="7"/>
  <c r="BC239" i="7" s="1"/>
  <c r="BI239" i="7"/>
  <c r="AC239" i="7" s="1"/>
  <c r="J239" i="7"/>
  <c r="AX241" i="7"/>
  <c r="BC241" i="7" s="1"/>
  <c r="BI241" i="7"/>
  <c r="AC241" i="7" s="1"/>
  <c r="J241" i="7"/>
  <c r="AX243" i="7"/>
  <c r="BC243" i="7" s="1"/>
  <c r="BI243" i="7"/>
  <c r="AC243" i="7" s="1"/>
  <c r="J243" i="7"/>
  <c r="AX245" i="7"/>
  <c r="BC245" i="7" s="1"/>
  <c r="BI245" i="7"/>
  <c r="AC245" i="7" s="1"/>
  <c r="J245" i="7"/>
  <c r="AX248" i="7"/>
  <c r="BC248" i="7" s="1"/>
  <c r="BI248" i="7"/>
  <c r="AC248" i="7" s="1"/>
  <c r="J248" i="7"/>
  <c r="AX251" i="7"/>
  <c r="BC251" i="7" s="1"/>
  <c r="BI251" i="7"/>
  <c r="AC251" i="7" s="1"/>
  <c r="J251" i="7"/>
  <c r="AX254" i="7"/>
  <c r="BC254" i="7" s="1"/>
  <c r="BI254" i="7"/>
  <c r="AC254" i="7" s="1"/>
  <c r="J254" i="7"/>
  <c r="AX257" i="7"/>
  <c r="BC257" i="7" s="1"/>
  <c r="BI257" i="7"/>
  <c r="AC257" i="7" s="1"/>
  <c r="J257" i="7"/>
  <c r="AX259" i="7"/>
  <c r="BC259" i="7" s="1"/>
  <c r="BI259" i="7"/>
  <c r="AC259" i="7" s="1"/>
  <c r="J259" i="7"/>
  <c r="AX261" i="7"/>
  <c r="BC261" i="7" s="1"/>
  <c r="BI261" i="7"/>
  <c r="AC261" i="7" s="1"/>
  <c r="J261" i="7"/>
  <c r="AX263" i="7"/>
  <c r="BC263" i="7" s="1"/>
  <c r="BI263" i="7"/>
  <c r="AC263" i="7" s="1"/>
  <c r="J263" i="7"/>
  <c r="AX265" i="7"/>
  <c r="BC265" i="7" s="1"/>
  <c r="BI265" i="7"/>
  <c r="AC265" i="7" s="1"/>
  <c r="J265" i="7"/>
  <c r="AX267" i="7"/>
  <c r="BC267" i="7" s="1"/>
  <c r="BI267" i="7"/>
  <c r="AC267" i="7" s="1"/>
  <c r="J267" i="7"/>
  <c r="AX269" i="7"/>
  <c r="BC269" i="7" s="1"/>
  <c r="BI269" i="7"/>
  <c r="AC269" i="7" s="1"/>
  <c r="J269" i="7"/>
  <c r="AX271" i="7"/>
  <c r="BC271" i="7" s="1"/>
  <c r="BI271" i="7"/>
  <c r="AC271" i="7" s="1"/>
  <c r="J271" i="7"/>
  <c r="AX273" i="7"/>
  <c r="BC273" i="7" s="1"/>
  <c r="BI273" i="7"/>
  <c r="AC273" i="7" s="1"/>
  <c r="J273" i="7"/>
  <c r="AX275" i="7"/>
  <c r="BC275" i="7" s="1"/>
  <c r="BI275" i="7"/>
  <c r="AC275" i="7" s="1"/>
  <c r="J275" i="7"/>
  <c r="AX277" i="7"/>
  <c r="BC277" i="7" s="1"/>
  <c r="BI277" i="7"/>
  <c r="AC277" i="7" s="1"/>
  <c r="J277" i="7"/>
  <c r="AX279" i="7"/>
  <c r="BC279" i="7" s="1"/>
  <c r="BI279" i="7"/>
  <c r="AC279" i="7" s="1"/>
  <c r="J279" i="7"/>
  <c r="AX281" i="7"/>
  <c r="BC281" i="7" s="1"/>
  <c r="BI281" i="7"/>
  <c r="AC281" i="7" s="1"/>
  <c r="J281" i="7"/>
  <c r="AX283" i="7"/>
  <c r="BC283" i="7" s="1"/>
  <c r="BI283" i="7"/>
  <c r="AC283" i="7" s="1"/>
  <c r="J283" i="7"/>
  <c r="AX285" i="7"/>
  <c r="BC285" i="7" s="1"/>
  <c r="BI285" i="7"/>
  <c r="AC285" i="7" s="1"/>
  <c r="J285" i="7"/>
  <c r="AX287" i="7"/>
  <c r="BC287" i="7" s="1"/>
  <c r="BI287" i="7"/>
  <c r="AC287" i="7" s="1"/>
  <c r="J287" i="7"/>
  <c r="AX289" i="7"/>
  <c r="BC289" i="7" s="1"/>
  <c r="BI289" i="7"/>
  <c r="AC289" i="7" s="1"/>
  <c r="J289" i="7"/>
  <c r="AX291" i="7"/>
  <c r="BC291" i="7" s="1"/>
  <c r="BI291" i="7"/>
  <c r="AC291" i="7" s="1"/>
  <c r="J291" i="7"/>
  <c r="AX293" i="7"/>
  <c r="BC293" i="7" s="1"/>
  <c r="BI293" i="7"/>
  <c r="AC293" i="7" s="1"/>
  <c r="J293" i="7"/>
  <c r="AX295" i="7"/>
  <c r="BC295" i="7" s="1"/>
  <c r="BI295" i="7"/>
  <c r="AC295" i="7" s="1"/>
  <c r="J295" i="7"/>
  <c r="AX299" i="7"/>
  <c r="BC299" i="7" s="1"/>
  <c r="BI299" i="7"/>
  <c r="AC299" i="7" s="1"/>
  <c r="J299" i="7"/>
  <c r="AX302" i="7"/>
  <c r="BC302" i="7" s="1"/>
  <c r="BI302" i="7"/>
  <c r="AC302" i="7" s="1"/>
  <c r="J302" i="7"/>
  <c r="AX305" i="7"/>
  <c r="BC305" i="7" s="1"/>
  <c r="BI305" i="7"/>
  <c r="AE305" i="7" s="1"/>
  <c r="J305" i="7"/>
  <c r="AX308" i="7"/>
  <c r="BC308" i="7" s="1"/>
  <c r="BI308" i="7"/>
  <c r="AE308" i="7" s="1"/>
  <c r="J308" i="7"/>
  <c r="AX310" i="7"/>
  <c r="BC310" i="7" s="1"/>
  <c r="BI310" i="7"/>
  <c r="AE310" i="7" s="1"/>
  <c r="J310" i="7"/>
  <c r="AV311" i="7"/>
  <c r="BC311" i="7"/>
  <c r="AX313" i="7"/>
  <c r="BC313" i="7" s="1"/>
  <c r="BI313" i="7"/>
  <c r="AC313" i="7" s="1"/>
  <c r="J313" i="7"/>
  <c r="AX326" i="7"/>
  <c r="BC326" i="7" s="1"/>
  <c r="BI326" i="7"/>
  <c r="AC326" i="7" s="1"/>
  <c r="J326" i="7"/>
  <c r="AX328" i="7"/>
  <c r="BC328" i="7" s="1"/>
  <c r="BI328" i="7"/>
  <c r="AC328" i="7" s="1"/>
  <c r="J328" i="7"/>
  <c r="AX337" i="7"/>
  <c r="BC337" i="7" s="1"/>
  <c r="BI337" i="7"/>
  <c r="AC337" i="7" s="1"/>
  <c r="J337" i="7"/>
  <c r="AX342" i="7"/>
  <c r="BC342" i="7" s="1"/>
  <c r="BI342" i="7"/>
  <c r="AC342" i="7" s="1"/>
  <c r="J342" i="7"/>
  <c r="AX346" i="7"/>
  <c r="BC346" i="7" s="1"/>
  <c r="BI346" i="7"/>
  <c r="AC346" i="7" s="1"/>
  <c r="J346" i="7"/>
  <c r="AX351" i="7"/>
  <c r="BC351" i="7" s="1"/>
  <c r="BI351" i="7"/>
  <c r="AC351" i="7" s="1"/>
  <c r="J351" i="7"/>
  <c r="AX360" i="7"/>
  <c r="BC360" i="7" s="1"/>
  <c r="BI360" i="7"/>
  <c r="AC360" i="7" s="1"/>
  <c r="J360" i="7"/>
  <c r="AX369" i="7"/>
  <c r="BC369" i="7" s="1"/>
  <c r="BI369" i="7"/>
  <c r="AC369" i="7" s="1"/>
  <c r="J369" i="7"/>
  <c r="AX376" i="7"/>
  <c r="BC376" i="7" s="1"/>
  <c r="BI376" i="7"/>
  <c r="AC376" i="7" s="1"/>
  <c r="J376" i="7"/>
  <c r="AX378" i="7"/>
  <c r="BC378" i="7" s="1"/>
  <c r="BI378" i="7"/>
  <c r="AC378" i="7" s="1"/>
  <c r="J378" i="7"/>
  <c r="AX382" i="7"/>
  <c r="BC382" i="7" s="1"/>
  <c r="BI382" i="7"/>
  <c r="AC382" i="7" s="1"/>
  <c r="J382" i="7"/>
  <c r="AX386" i="7"/>
  <c r="BC386" i="7" s="1"/>
  <c r="BI386" i="7"/>
  <c r="AC386" i="7" s="1"/>
  <c r="J386" i="7"/>
  <c r="AX395" i="7"/>
  <c r="BC395" i="7" s="1"/>
  <c r="BI395" i="7"/>
  <c r="AC395" i="7" s="1"/>
  <c r="J395" i="7"/>
  <c r="AX397" i="7"/>
  <c r="BC397" i="7" s="1"/>
  <c r="BI397" i="7"/>
  <c r="AC397" i="7" s="1"/>
  <c r="J397" i="7"/>
  <c r="AX399" i="7"/>
  <c r="BC399" i="7" s="1"/>
  <c r="BI399" i="7"/>
  <c r="AC399" i="7" s="1"/>
  <c r="J399" i="7"/>
  <c r="AX401" i="7"/>
  <c r="BC401" i="7" s="1"/>
  <c r="BI401" i="7"/>
  <c r="AC401" i="7" s="1"/>
  <c r="J401" i="7"/>
  <c r="AX403" i="7"/>
  <c r="BC403" i="7" s="1"/>
  <c r="BI403" i="7"/>
  <c r="AC403" i="7" s="1"/>
  <c r="J403" i="7"/>
  <c r="AX405" i="7"/>
  <c r="BC405" i="7" s="1"/>
  <c r="BI405" i="7"/>
  <c r="AC405" i="7" s="1"/>
  <c r="J405" i="7"/>
  <c r="AX407" i="7"/>
  <c r="BC407" i="7" s="1"/>
  <c r="BI407" i="7"/>
  <c r="AC407" i="7" s="1"/>
  <c r="J407" i="7"/>
  <c r="AX409" i="7"/>
  <c r="BC409" i="7" s="1"/>
  <c r="BI409" i="7"/>
  <c r="AC409" i="7" s="1"/>
  <c r="J409" i="7"/>
  <c r="AX412" i="7"/>
  <c r="BC412" i="7" s="1"/>
  <c r="BI412" i="7"/>
  <c r="AC412" i="7" s="1"/>
  <c r="J412" i="7"/>
  <c r="AX414" i="7"/>
  <c r="BC414" i="7" s="1"/>
  <c r="BI414" i="7"/>
  <c r="AC414" i="7" s="1"/>
  <c r="J414" i="7"/>
  <c r="AX417" i="7"/>
  <c r="BC417" i="7" s="1"/>
  <c r="BI417" i="7"/>
  <c r="AC417" i="7" s="1"/>
  <c r="J417" i="7"/>
  <c r="AX424" i="7"/>
  <c r="BC424" i="7" s="1"/>
  <c r="BI424" i="7"/>
  <c r="AC424" i="7" s="1"/>
  <c r="J424" i="7"/>
  <c r="AX426" i="7"/>
  <c r="BC426" i="7" s="1"/>
  <c r="BI426" i="7"/>
  <c r="AC426" i="7" s="1"/>
  <c r="J426" i="7"/>
  <c r="AX428" i="7"/>
  <c r="BC428" i="7" s="1"/>
  <c r="BI428" i="7"/>
  <c r="AC428" i="7" s="1"/>
  <c r="J428" i="7"/>
  <c r="AX432" i="7"/>
  <c r="BC432" i="7" s="1"/>
  <c r="BI432" i="7"/>
  <c r="AC432" i="7" s="1"/>
  <c r="J432" i="7"/>
  <c r="AX434" i="7"/>
  <c r="BC434" i="7" s="1"/>
  <c r="BI434" i="7"/>
  <c r="AC434" i="7" s="1"/>
  <c r="J434" i="7"/>
  <c r="AX438" i="7"/>
  <c r="BC438" i="7" s="1"/>
  <c r="BI438" i="7"/>
  <c r="AC438" i="7" s="1"/>
  <c r="J438" i="7"/>
  <c r="AW577" i="7"/>
  <c r="BH577" i="7"/>
  <c r="AB577" i="7" s="1"/>
  <c r="I577" i="7"/>
  <c r="AW586" i="7"/>
  <c r="BH586" i="7"/>
  <c r="AB586" i="7" s="1"/>
  <c r="I586" i="7"/>
  <c r="AW593" i="7"/>
  <c r="BH593" i="7"/>
  <c r="AB593" i="7" s="1"/>
  <c r="I593" i="7"/>
  <c r="AW598" i="7"/>
  <c r="BH598" i="7"/>
  <c r="AB598" i="7" s="1"/>
  <c r="I598" i="7"/>
  <c r="AW608" i="7"/>
  <c r="BH608" i="7"/>
  <c r="AB608" i="7" s="1"/>
  <c r="I608" i="7"/>
  <c r="AW613" i="7"/>
  <c r="BH613" i="7"/>
  <c r="AB613" i="7" s="1"/>
  <c r="I613" i="7"/>
  <c r="AW617" i="7"/>
  <c r="BH617" i="7"/>
  <c r="AB617" i="7" s="1"/>
  <c r="I617" i="7"/>
  <c r="AW622" i="7"/>
  <c r="BH622" i="7"/>
  <c r="AB622" i="7" s="1"/>
  <c r="I622" i="7"/>
  <c r="AW627" i="7"/>
  <c r="BH627" i="7"/>
  <c r="AB627" i="7" s="1"/>
  <c r="I627" i="7"/>
  <c r="AW633" i="7"/>
  <c r="BH633" i="7"/>
  <c r="AB633" i="7" s="1"/>
  <c r="I633" i="7"/>
  <c r="AW637" i="7"/>
  <c r="BH637" i="7"/>
  <c r="AB637" i="7" s="1"/>
  <c r="I637" i="7"/>
  <c r="AW640" i="7"/>
  <c r="BH640" i="7"/>
  <c r="AB640" i="7" s="1"/>
  <c r="I640" i="7"/>
  <c r="AW644" i="7"/>
  <c r="BH644" i="7"/>
  <c r="AB644" i="7" s="1"/>
  <c r="I644" i="7"/>
  <c r="AX655" i="7"/>
  <c r="BC655" i="7" s="1"/>
  <c r="BI655" i="7"/>
  <c r="AC655" i="7" s="1"/>
  <c r="J655" i="7"/>
  <c r="J654" i="7" s="1"/>
  <c r="AL658" i="7"/>
  <c r="L658" i="7"/>
  <c r="K656" i="7"/>
  <c r="AW658" i="7"/>
  <c r="BH658" i="7"/>
  <c r="M111" i="10"/>
  <c r="M117" i="10"/>
  <c r="G111" i="10"/>
  <c r="M15" i="11"/>
  <c r="M8" i="11" s="1"/>
  <c r="G8" i="11"/>
  <c r="M20" i="11"/>
  <c r="M33" i="11"/>
  <c r="G20" i="11"/>
  <c r="V69" i="13"/>
  <c r="O69" i="13"/>
  <c r="K69" i="13"/>
  <c r="G69" i="13"/>
  <c r="M69" i="13" s="1"/>
  <c r="Q69" i="13"/>
  <c r="I69" i="13"/>
  <c r="M79" i="13"/>
  <c r="M75" i="13" s="1"/>
  <c r="G75" i="13"/>
  <c r="Q321" i="13"/>
  <c r="I321" i="13"/>
  <c r="V321" i="13"/>
  <c r="V274" i="13" s="1"/>
  <c r="O321" i="13"/>
  <c r="K321" i="13"/>
  <c r="G321" i="13"/>
  <c r="M321" i="13" s="1"/>
  <c r="BF577" i="7"/>
  <c r="N541" i="7"/>
  <c r="AW581" i="7"/>
  <c r="BH581" i="7"/>
  <c r="AB581" i="7" s="1"/>
  <c r="I581" i="7"/>
  <c r="AL126" i="7"/>
  <c r="L126" i="7"/>
  <c r="BC129" i="7"/>
  <c r="AV129" i="7"/>
  <c r="AL147" i="7"/>
  <c r="L147" i="7"/>
  <c r="BC154" i="7"/>
  <c r="AV154" i="7"/>
  <c r="AL162" i="7"/>
  <c r="L162" i="7"/>
  <c r="BC169" i="7"/>
  <c r="AV169" i="7"/>
  <c r="AL171" i="7"/>
  <c r="AU170" i="7" s="1"/>
  <c r="L171" i="7"/>
  <c r="L170" i="7" s="1"/>
  <c r="BC179" i="7"/>
  <c r="AV179" i="7"/>
  <c r="AV199" i="7"/>
  <c r="AV202" i="7"/>
  <c r="AV207" i="7"/>
  <c r="AV209" i="7"/>
  <c r="AV211" i="7"/>
  <c r="AV214" i="7"/>
  <c r="AV216" i="7"/>
  <c r="AV218" i="7"/>
  <c r="AV221" i="7"/>
  <c r="AV224" i="7"/>
  <c r="AV226" i="7"/>
  <c r="AV228" i="7"/>
  <c r="AV230" i="7"/>
  <c r="AV232" i="7"/>
  <c r="AV234" i="7"/>
  <c r="AV237" i="7"/>
  <c r="AV239" i="7"/>
  <c r="AV241" i="7"/>
  <c r="AV243" i="7"/>
  <c r="AV245" i="7"/>
  <c r="AV248" i="7"/>
  <c r="AV251" i="7"/>
  <c r="AV254" i="7"/>
  <c r="AV257" i="7"/>
  <c r="AV259" i="7"/>
  <c r="AV261" i="7"/>
  <c r="AV263" i="7"/>
  <c r="AV265" i="7"/>
  <c r="AV267" i="7"/>
  <c r="AV269" i="7"/>
  <c r="AV271" i="7"/>
  <c r="AV273" i="7"/>
  <c r="AV275" i="7"/>
  <c r="AV277" i="7"/>
  <c r="AV279" i="7"/>
  <c r="AV281" i="7"/>
  <c r="AV283" i="7"/>
  <c r="AV285" i="7"/>
  <c r="AV287" i="7"/>
  <c r="AV289" i="7"/>
  <c r="AV291" i="7"/>
  <c r="AV293" i="7"/>
  <c r="AV295" i="7"/>
  <c r="AV299" i="7"/>
  <c r="AV302" i="7"/>
  <c r="AV305" i="7"/>
  <c r="AV308" i="7"/>
  <c r="AV310" i="7"/>
  <c r="AV313" i="7"/>
  <c r="AV326" i="7"/>
  <c r="AV328" i="7"/>
  <c r="AV337" i="7"/>
  <c r="AV342" i="7"/>
  <c r="AV346" i="7"/>
  <c r="AV351" i="7"/>
  <c r="AV360" i="7"/>
  <c r="AV369" i="7"/>
  <c r="AV376" i="7"/>
  <c r="AV378" i="7"/>
  <c r="AV382" i="7"/>
  <c r="AV386" i="7"/>
  <c r="AV395" i="7"/>
  <c r="AV397" i="7"/>
  <c r="AV399" i="7"/>
  <c r="AV401" i="7"/>
  <c r="AV403" i="7"/>
  <c r="AV405" i="7"/>
  <c r="AV407" i="7"/>
  <c r="AV409" i="7"/>
  <c r="AV412" i="7"/>
  <c r="AV414" i="7"/>
  <c r="AV417" i="7"/>
  <c r="AV424" i="7"/>
  <c r="AV426" i="7"/>
  <c r="AV428" i="7"/>
  <c r="AV432" i="7"/>
  <c r="AV434" i="7"/>
  <c r="AV438" i="7"/>
  <c r="J440" i="7"/>
  <c r="AV440" i="7"/>
  <c r="BI440" i="7"/>
  <c r="AC440" i="7" s="1"/>
  <c r="J442" i="7"/>
  <c r="AV442" i="7"/>
  <c r="BI442" i="7"/>
  <c r="AC442" i="7" s="1"/>
  <c r="J444" i="7"/>
  <c r="AV444" i="7"/>
  <c r="BI444" i="7"/>
  <c r="AC444" i="7" s="1"/>
  <c r="J448" i="7"/>
  <c r="AV448" i="7"/>
  <c r="BI448" i="7"/>
  <c r="AC448" i="7" s="1"/>
  <c r="J450" i="7"/>
  <c r="AV450" i="7"/>
  <c r="BI450" i="7"/>
  <c r="AC450" i="7" s="1"/>
  <c r="J454" i="7"/>
  <c r="AV454" i="7"/>
  <c r="BI454" i="7"/>
  <c r="AC454" i="7" s="1"/>
  <c r="J456" i="7"/>
  <c r="AV456" i="7"/>
  <c r="BI456" i="7"/>
  <c r="AC456" i="7" s="1"/>
  <c r="J466" i="7"/>
  <c r="AV466" i="7"/>
  <c r="BI466" i="7"/>
  <c r="AC466" i="7" s="1"/>
  <c r="J469" i="7"/>
  <c r="AV469" i="7"/>
  <c r="BI469" i="7"/>
  <c r="AC469" i="7" s="1"/>
  <c r="J471" i="7"/>
  <c r="AV471" i="7"/>
  <c r="BI471" i="7"/>
  <c r="AC471" i="7" s="1"/>
  <c r="J474" i="7"/>
  <c r="AV474" i="7"/>
  <c r="BI474" i="7"/>
  <c r="AC474" i="7" s="1"/>
  <c r="J476" i="7"/>
  <c r="AV476" i="7"/>
  <c r="BI476" i="7"/>
  <c r="AC476" i="7" s="1"/>
  <c r="J478" i="7"/>
  <c r="AV478" i="7"/>
  <c r="BI478" i="7"/>
  <c r="AC478" i="7" s="1"/>
  <c r="J480" i="7"/>
  <c r="AV480" i="7"/>
  <c r="BI480" i="7"/>
  <c r="AC480" i="7" s="1"/>
  <c r="J488" i="7"/>
  <c r="AV488" i="7"/>
  <c r="BI488" i="7"/>
  <c r="AC488" i="7" s="1"/>
  <c r="J491" i="7"/>
  <c r="AV491" i="7"/>
  <c r="BI491" i="7"/>
  <c r="AC491" i="7" s="1"/>
  <c r="J493" i="7"/>
  <c r="AV493" i="7"/>
  <c r="BI493" i="7"/>
  <c r="AC493" i="7" s="1"/>
  <c r="J501" i="7"/>
  <c r="AV501" i="7"/>
  <c r="BI501" i="7"/>
  <c r="AC501" i="7" s="1"/>
  <c r="J505" i="7"/>
  <c r="AV505" i="7"/>
  <c r="BI505" i="7"/>
  <c r="AC505" i="7" s="1"/>
  <c r="J507" i="7"/>
  <c r="AV507" i="7"/>
  <c r="BI507" i="7"/>
  <c r="AC507" i="7" s="1"/>
  <c r="J509" i="7"/>
  <c r="AV509" i="7"/>
  <c r="BI509" i="7"/>
  <c r="AC509" i="7" s="1"/>
  <c r="J511" i="7"/>
  <c r="AV511" i="7"/>
  <c r="BI511" i="7"/>
  <c r="AC511" i="7" s="1"/>
  <c r="J513" i="7"/>
  <c r="AV513" i="7"/>
  <c r="BI513" i="7"/>
  <c r="AC513" i="7" s="1"/>
  <c r="J516" i="7"/>
  <c r="AV516" i="7"/>
  <c r="BI516" i="7"/>
  <c r="AC516" i="7" s="1"/>
  <c r="J518" i="7"/>
  <c r="AV518" i="7"/>
  <c r="BI518" i="7"/>
  <c r="AC518" i="7" s="1"/>
  <c r="J520" i="7"/>
  <c r="AV520" i="7"/>
  <c r="BI520" i="7"/>
  <c r="AC520" i="7" s="1"/>
  <c r="J522" i="7"/>
  <c r="AV522" i="7"/>
  <c r="BI522" i="7"/>
  <c r="AC522" i="7" s="1"/>
  <c r="J529" i="7"/>
  <c r="AV529" i="7"/>
  <c r="BI529" i="7"/>
  <c r="AC529" i="7" s="1"/>
  <c r="J535" i="7"/>
  <c r="AV535" i="7"/>
  <c r="BI535" i="7"/>
  <c r="AC535" i="7" s="1"/>
  <c r="J542" i="7"/>
  <c r="AV542" i="7"/>
  <c r="BI542" i="7"/>
  <c r="AC542" i="7" s="1"/>
  <c r="J543" i="7"/>
  <c r="AV543" i="7"/>
  <c r="BI543" i="7"/>
  <c r="AC543" i="7" s="1"/>
  <c r="J550" i="7"/>
  <c r="AV550" i="7"/>
  <c r="BI550" i="7"/>
  <c r="AC550" i="7" s="1"/>
  <c r="J551" i="7"/>
  <c r="AV551" i="7"/>
  <c r="BI551" i="7"/>
  <c r="AC551" i="7" s="1"/>
  <c r="J553" i="7"/>
  <c r="AV553" i="7"/>
  <c r="BI553" i="7"/>
  <c r="AC553" i="7" s="1"/>
  <c r="J554" i="7"/>
  <c r="AV554" i="7"/>
  <c r="BI554" i="7"/>
  <c r="AC554" i="7" s="1"/>
  <c r="J556" i="7"/>
  <c r="AV556" i="7"/>
  <c r="BI556" i="7"/>
  <c r="AC556" i="7" s="1"/>
  <c r="J558" i="7"/>
  <c r="AV558" i="7"/>
  <c r="BI558" i="7"/>
  <c r="AC558" i="7" s="1"/>
  <c r="J560" i="7"/>
  <c r="AV560" i="7"/>
  <c r="BI560" i="7"/>
  <c r="AC560" i="7" s="1"/>
  <c r="J564" i="7"/>
  <c r="AV564" i="7"/>
  <c r="BI564" i="7"/>
  <c r="AC564" i="7" s="1"/>
  <c r="J566" i="7"/>
  <c r="AV566" i="7"/>
  <c r="BI566" i="7"/>
  <c r="AC566" i="7" s="1"/>
  <c r="J571" i="7"/>
  <c r="AV571" i="7"/>
  <c r="BI571" i="7"/>
  <c r="AC571" i="7" s="1"/>
  <c r="J573" i="7"/>
  <c r="AV573" i="7"/>
  <c r="BI573" i="7"/>
  <c r="AC573" i="7" s="1"/>
  <c r="AL579" i="7"/>
  <c r="L579" i="7"/>
  <c r="K541" i="7"/>
  <c r="AL583" i="7"/>
  <c r="L583" i="7"/>
  <c r="AL589" i="7"/>
  <c r="L589" i="7"/>
  <c r="AL596" i="7"/>
  <c r="L596" i="7"/>
  <c r="AL603" i="7"/>
  <c r="L603" i="7"/>
  <c r="AL610" i="7"/>
  <c r="L610" i="7"/>
  <c r="AL615" i="7"/>
  <c r="L615" i="7"/>
  <c r="AL619" i="7"/>
  <c r="L619" i="7"/>
  <c r="AL624" i="7"/>
  <c r="L624" i="7"/>
  <c r="AL631" i="7"/>
  <c r="L631" i="7"/>
  <c r="AL635" i="7"/>
  <c r="L635" i="7"/>
  <c r="AL639" i="7"/>
  <c r="L639" i="7"/>
  <c r="AL642" i="7"/>
  <c r="L642" i="7"/>
  <c r="AL646" i="7"/>
  <c r="L646" i="7"/>
  <c r="AX652" i="7"/>
  <c r="BC652" i="7" s="1"/>
  <c r="BI652" i="7"/>
  <c r="AC652" i="7" s="1"/>
  <c r="J652" i="7"/>
  <c r="J651" i="7" s="1"/>
  <c r="AX653" i="7"/>
  <c r="BC653" i="7" s="1"/>
  <c r="BI653" i="7"/>
  <c r="AC653" i="7" s="1"/>
  <c r="J653" i="7"/>
  <c r="AV657" i="7"/>
  <c r="BC657" i="7"/>
  <c r="AX659" i="7"/>
  <c r="BC659" i="7" s="1"/>
  <c r="BI659" i="7"/>
  <c r="M16" i="10"/>
  <c r="M8" i="10" s="1"/>
  <c r="G8" i="10"/>
  <c r="M83" i="10"/>
  <c r="M87" i="10"/>
  <c r="G83" i="10"/>
  <c r="M64" i="11"/>
  <c r="M63" i="11" s="1"/>
  <c r="G63" i="11"/>
  <c r="M12" i="12"/>
  <c r="M8" i="12" s="1"/>
  <c r="G8" i="12"/>
  <c r="M30" i="12"/>
  <c r="M29" i="12" s="1"/>
  <c r="G29" i="12"/>
  <c r="AL577" i="7"/>
  <c r="AU541" i="7" s="1"/>
  <c r="L577" i="7"/>
  <c r="BC579" i="7"/>
  <c r="AV579" i="7"/>
  <c r="AL581" i="7"/>
  <c r="L581" i="7"/>
  <c r="BC583" i="7"/>
  <c r="AV583" i="7"/>
  <c r="AL586" i="7"/>
  <c r="L586" i="7"/>
  <c r="BC589" i="7"/>
  <c r="AV589" i="7"/>
  <c r="AL593" i="7"/>
  <c r="L593" i="7"/>
  <c r="BC596" i="7"/>
  <c r="AV596" i="7"/>
  <c r="AL598" i="7"/>
  <c r="L598" i="7"/>
  <c r="BC603" i="7"/>
  <c r="AV603" i="7"/>
  <c r="AL608" i="7"/>
  <c r="L608" i="7"/>
  <c r="BC610" i="7"/>
  <c r="AV610" i="7"/>
  <c r="AL613" i="7"/>
  <c r="L613" i="7"/>
  <c r="BC615" i="7"/>
  <c r="AV615" i="7"/>
  <c r="AL617" i="7"/>
  <c r="L617" i="7"/>
  <c r="BC619" i="7"/>
  <c r="AV619" i="7"/>
  <c r="AL622" i="7"/>
  <c r="L622" i="7"/>
  <c r="BC624" i="7"/>
  <c r="AV624" i="7"/>
  <c r="AL627" i="7"/>
  <c r="L627" i="7"/>
  <c r="BC631" i="7"/>
  <c r="AV631" i="7"/>
  <c r="AL633" i="7"/>
  <c r="L633" i="7"/>
  <c r="BC635" i="7"/>
  <c r="AV635" i="7"/>
  <c r="AL637" i="7"/>
  <c r="L637" i="7"/>
  <c r="BC639" i="7"/>
  <c r="AV639" i="7"/>
  <c r="AL640" i="7"/>
  <c r="L640" i="7"/>
  <c r="BC642" i="7"/>
  <c r="AV642" i="7"/>
  <c r="AL644" i="7"/>
  <c r="L644" i="7"/>
  <c r="BC646" i="7"/>
  <c r="AV646" i="7"/>
  <c r="AV652" i="7"/>
  <c r="AV653" i="7"/>
  <c r="AV655" i="7"/>
  <c r="BF658" i="7"/>
  <c r="N656" i="7"/>
  <c r="AT656" i="7"/>
  <c r="AV659" i="7"/>
  <c r="AL660" i="7"/>
  <c r="L660" i="7"/>
  <c r="BC660" i="7"/>
  <c r="AV660" i="7"/>
  <c r="AF307" i="10"/>
  <c r="M120" i="10"/>
  <c r="M119" i="10" s="1"/>
  <c r="G119" i="10"/>
  <c r="K119" i="10"/>
  <c r="M264" i="10"/>
  <c r="M263" i="10" s="1"/>
  <c r="G263" i="10"/>
  <c r="K263" i="10"/>
  <c r="M296" i="10"/>
  <c r="M295" i="10" s="1"/>
  <c r="G295" i="10"/>
  <c r="K295" i="10"/>
  <c r="AF86" i="11"/>
  <c r="M61" i="11"/>
  <c r="M60" i="11" s="1"/>
  <c r="G60" i="11"/>
  <c r="O63" i="11"/>
  <c r="V63" i="11"/>
  <c r="V46" i="13"/>
  <c r="O46" i="13"/>
  <c r="K46" i="13"/>
  <c r="G46" i="13"/>
  <c r="M46" i="13" s="1"/>
  <c r="Q46" i="13"/>
  <c r="I46" i="13"/>
  <c r="I70" i="10"/>
  <c r="I8" i="10" s="1"/>
  <c r="AF32" i="12"/>
  <c r="V17" i="13"/>
  <c r="O17" i="13"/>
  <c r="K17" i="13"/>
  <c r="G17" i="13"/>
  <c r="M17" i="13" s="1"/>
  <c r="E9" i="13"/>
  <c r="V53" i="13"/>
  <c r="O53" i="13"/>
  <c r="K53" i="13"/>
  <c r="G53" i="13"/>
  <c r="M53" i="13" s="1"/>
  <c r="V57" i="13"/>
  <c r="O57" i="13"/>
  <c r="K57" i="13"/>
  <c r="G57" i="13"/>
  <c r="M57" i="13" s="1"/>
  <c r="V65" i="13"/>
  <c r="O65" i="13"/>
  <c r="K65" i="13"/>
  <c r="G65" i="13"/>
  <c r="M65" i="13" s="1"/>
  <c r="M464" i="13"/>
  <c r="M19" i="14"/>
  <c r="I286" i="13"/>
  <c r="Q286" i="13"/>
  <c r="I302" i="13"/>
  <c r="Q302" i="13"/>
  <c r="I318" i="13"/>
  <c r="Q318" i="13"/>
  <c r="I330" i="13"/>
  <c r="Q330" i="13"/>
  <c r="I334" i="13"/>
  <c r="Q334" i="13"/>
  <c r="I458" i="13"/>
  <c r="G462" i="13"/>
  <c r="M462" i="13" s="1"/>
  <c r="K462" i="13"/>
  <c r="O462" i="13"/>
  <c r="V462" i="13"/>
  <c r="G464" i="13"/>
  <c r="P182" i="16"/>
  <c r="I12" i="13"/>
  <c r="I29" i="13"/>
  <c r="I44" i="13"/>
  <c r="I48" i="13"/>
  <c r="I67" i="13"/>
  <c r="I73" i="13"/>
  <c r="G120" i="13"/>
  <c r="G286" i="13"/>
  <c r="M286" i="13" s="1"/>
  <c r="M274" i="13" s="1"/>
  <c r="K286" i="13"/>
  <c r="K274" i="13" s="1"/>
  <c r="G302" i="13"/>
  <c r="M302" i="13" s="1"/>
  <c r="K302" i="13"/>
  <c r="O302" i="13"/>
  <c r="O274" i="13" s="1"/>
  <c r="I310" i="13"/>
  <c r="G318" i="13"/>
  <c r="M318" i="13" s="1"/>
  <c r="K318" i="13"/>
  <c r="O318" i="13"/>
  <c r="I328" i="13"/>
  <c r="G330" i="13"/>
  <c r="M330" i="13" s="1"/>
  <c r="K330" i="13"/>
  <c r="O330" i="13"/>
  <c r="I332" i="13"/>
  <c r="G334" i="13"/>
  <c r="M334" i="13" s="1"/>
  <c r="K334" i="13"/>
  <c r="O334" i="13"/>
  <c r="I336" i="13"/>
  <c r="I462" i="13"/>
  <c r="G8" i="14"/>
  <c r="G71" i="14" s="1"/>
  <c r="C22" i="2" s="1"/>
  <c r="M9" i="14"/>
  <c r="M8" i="14" s="1"/>
  <c r="P162" i="16"/>
  <c r="P157" i="16" s="1"/>
  <c r="P147" i="16" s="1"/>
  <c r="P123" i="16" s="1"/>
  <c r="P115" i="16" s="1"/>
  <c r="P99" i="16" s="1"/>
  <c r="C43" i="2"/>
  <c r="C42" i="2" s="1"/>
  <c r="G44" i="19"/>
  <c r="Q82" i="15"/>
  <c r="P84" i="15"/>
  <c r="P80" i="15" s="1"/>
  <c r="P8" i="15" s="1"/>
  <c r="P6" i="15" s="1"/>
  <c r="Q86" i="15"/>
  <c r="P96" i="15"/>
  <c r="P94" i="15" s="1"/>
  <c r="Q100" i="15"/>
  <c r="Q99" i="15" s="1"/>
  <c r="Q104" i="15"/>
  <c r="Q14" i="16"/>
  <c r="Q7" i="16" s="1"/>
  <c r="P26" i="16"/>
  <c r="Q34" i="16"/>
  <c r="P48" i="16"/>
  <c r="Q48" i="16" s="1"/>
  <c r="Q50" i="16"/>
  <c r="P53" i="16"/>
  <c r="Q53" i="16" s="1"/>
  <c r="Q69" i="16"/>
  <c r="Q67" i="16" s="1"/>
  <c r="Q120" i="16"/>
  <c r="Q168" i="16"/>
  <c r="Q173" i="16"/>
  <c r="Q175" i="16"/>
  <c r="Q179" i="16"/>
  <c r="Q188" i="16"/>
  <c r="Q182" i="16" s="1"/>
  <c r="Q195" i="16"/>
  <c r="P204" i="16"/>
  <c r="P210" i="16"/>
  <c r="Q210" i="16" s="1"/>
  <c r="C25" i="2"/>
  <c r="I167" i="16"/>
  <c r="C36" i="2" s="1"/>
  <c r="Q96" i="15" l="1"/>
  <c r="Q94" i="15" s="1"/>
  <c r="Q274" i="13"/>
  <c r="Q9" i="13"/>
  <c r="I9" i="13"/>
  <c r="O9" i="13"/>
  <c r="G9" i="13"/>
  <c r="E36" i="13"/>
  <c r="K9" i="13"/>
  <c r="V9" i="13"/>
  <c r="J541" i="7"/>
  <c r="L146" i="7"/>
  <c r="BC581" i="7"/>
  <c r="AV581" i="7"/>
  <c r="BC658" i="7"/>
  <c r="AV658" i="7"/>
  <c r="L656" i="7"/>
  <c r="BC640" i="7"/>
  <c r="AV640" i="7"/>
  <c r="BC633" i="7"/>
  <c r="AV633" i="7"/>
  <c r="BC622" i="7"/>
  <c r="AV622" i="7"/>
  <c r="BC613" i="7"/>
  <c r="AV613" i="7"/>
  <c r="BC598" i="7"/>
  <c r="AV598" i="7"/>
  <c r="BC586" i="7"/>
  <c r="AV586" i="7"/>
  <c r="J304" i="7"/>
  <c r="BC162" i="7"/>
  <c r="AV162" i="7"/>
  <c r="I69" i="7"/>
  <c r="L4" i="7"/>
  <c r="I4" i="7"/>
  <c r="P31" i="4"/>
  <c r="O13" i="4"/>
  <c r="O7" i="4" s="1"/>
  <c r="O6" i="4" s="1"/>
  <c r="AU69" i="7"/>
  <c r="L11" i="7"/>
  <c r="P24" i="16"/>
  <c r="Q84" i="15"/>
  <c r="C24" i="2"/>
  <c r="P203" i="16"/>
  <c r="Q167" i="16"/>
  <c r="Q162" i="16" s="1"/>
  <c r="Q157" i="16" s="1"/>
  <c r="Q147" i="16" s="1"/>
  <c r="Q123" i="16" s="1"/>
  <c r="Q115" i="16" s="1"/>
  <c r="Q99" i="16" s="1"/>
  <c r="Q80" i="15"/>
  <c r="Q8" i="15" s="1"/>
  <c r="Q6" i="15" s="1"/>
  <c r="I6" i="16"/>
  <c r="Q204" i="16"/>
  <c r="Q203" i="16" s="1"/>
  <c r="Q26" i="16"/>
  <c r="Q24" i="16" s="1"/>
  <c r="I274" i="13"/>
  <c r="L541" i="7"/>
  <c r="G32" i="12"/>
  <c r="C20" i="2" s="1"/>
  <c r="G307" i="10"/>
  <c r="C18" i="2" s="1"/>
  <c r="AU146" i="7"/>
  <c r="G86" i="11"/>
  <c r="C19" i="2" s="1"/>
  <c r="AU656" i="7"/>
  <c r="BC644" i="7"/>
  <c r="AV644" i="7"/>
  <c r="BC637" i="7"/>
  <c r="AV637" i="7"/>
  <c r="BC627" i="7"/>
  <c r="AV627" i="7"/>
  <c r="BC617" i="7"/>
  <c r="AV617" i="7"/>
  <c r="BC608" i="7"/>
  <c r="AV608" i="7"/>
  <c r="BC593" i="7"/>
  <c r="AV593" i="7"/>
  <c r="I541" i="7"/>
  <c r="BC577" i="7"/>
  <c r="AV577" i="7"/>
  <c r="J312" i="7"/>
  <c r="BC171" i="7"/>
  <c r="AV171" i="7"/>
  <c r="I146" i="7"/>
  <c r="BC147" i="7"/>
  <c r="AV147" i="7"/>
  <c r="I11" i="7"/>
  <c r="AU4" i="7"/>
  <c r="K661" i="7"/>
  <c r="C15" i="2" s="1"/>
  <c r="J198" i="7"/>
  <c r="BC126" i="7"/>
  <c r="AV126" i="7"/>
  <c r="L69" i="7"/>
  <c r="AU11" i="7"/>
  <c r="I7" i="4"/>
  <c r="P13" i="4" l="1"/>
  <c r="P7" i="4" s="1"/>
  <c r="P6" i="4" s="1"/>
  <c r="V36" i="13"/>
  <c r="V8" i="13" s="1"/>
  <c r="O36" i="13"/>
  <c r="K36" i="13"/>
  <c r="G36" i="13"/>
  <c r="M36" i="13" s="1"/>
  <c r="Q36" i="13"/>
  <c r="Q8" i="13" s="1"/>
  <c r="I36" i="13"/>
  <c r="O8" i="13"/>
  <c r="C10" i="2"/>
  <c r="C9" i="2" s="1"/>
  <c r="I6" i="4"/>
  <c r="K8" i="13"/>
  <c r="M9" i="13"/>
  <c r="M8" i="13" s="1"/>
  <c r="AF541" i="13"/>
  <c r="G8" i="13"/>
  <c r="G541" i="13" s="1"/>
  <c r="C21" i="2" s="1"/>
  <c r="C12" i="2" s="1"/>
  <c r="I8" i="13"/>
  <c r="C4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FBCF7E14-3AAF-4430-B115-907087FC440B}">
      <text>
        <r>
          <rPr>
            <sz val="10"/>
            <color rgb="FF000000"/>
            <rFont val="Arial"/>
            <family val="2"/>
            <charset val="238"/>
          </rPr>
          <t>Jedná se o informaci, zda se jedná o položku, která je do rozpočtu zadána z cenové soustavy RTS, nebo vlastní.</t>
        </r>
      </text>
    </comment>
    <comment ref="T6" authorId="0" shapeId="0" xr:uid="{9136A29F-2C27-43FC-AA28-EEAC17D4D1EB}">
      <text>
        <r>
          <rPr>
            <sz val="10"/>
            <color rgb="FF000000"/>
            <rFont val="Arial"/>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893D0851-2C2A-4C8A-9F63-2588CE58FDA7}">
      <text>
        <r>
          <rPr>
            <sz val="10"/>
            <color rgb="FF000000"/>
            <rFont val="Arial"/>
            <family val="2"/>
            <charset val="238"/>
          </rPr>
          <t>Jedná se o informaci, zda se jedná o položku, která je do rozpočtu zadána z cenové soustavy RTS, nebo vlastní.</t>
        </r>
      </text>
    </comment>
    <comment ref="T6" authorId="0" shapeId="0" xr:uid="{003708F8-01F5-484E-B2C9-83590D0C0D74}">
      <text>
        <r>
          <rPr>
            <sz val="10"/>
            <color rgb="FF000000"/>
            <rFont val="Arial"/>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19C69D78-A3B9-4984-ABE1-018895816DFA}">
      <text>
        <r>
          <rPr>
            <sz val="10"/>
            <color rgb="FF000000"/>
            <rFont val="Arial"/>
            <family val="2"/>
            <charset val="238"/>
          </rPr>
          <t>Jedná se o informaci, zda se jedná o položku, která je do rozpočtu zadána z cenové soustavy RTS, nebo vlastní.</t>
        </r>
      </text>
    </comment>
    <comment ref="T6" authorId="0" shapeId="0" xr:uid="{FBFB52DE-FA0A-4DA8-926A-FA005E9B0AEF}">
      <text>
        <r>
          <rPr>
            <sz val="10"/>
            <color rgb="FF000000"/>
            <rFont val="Arial"/>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3C7DBC57-4BA0-4A08-B5D3-734A185C2177}">
      <text>
        <r>
          <rPr>
            <sz val="10"/>
            <color rgb="FF000000"/>
            <rFont val="Arial"/>
            <family val="2"/>
            <charset val="238"/>
          </rPr>
          <t>Jedná se o informaci, zda se jedná o položku, která je do rozpočtu zadána z cenové soustavy RTS, nebo vlastní.</t>
        </r>
      </text>
    </comment>
    <comment ref="T6" authorId="0" shapeId="0" xr:uid="{B4A963E7-EB07-42CB-80A9-837E22C091B7}">
      <text>
        <r>
          <rPr>
            <sz val="10"/>
            <color rgb="FF000000"/>
            <rFont val="Arial"/>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D8FD1311-39B4-4B1C-8647-6AB668926369}">
      <text>
        <r>
          <rPr>
            <sz val="10"/>
            <color rgb="FF000000"/>
            <rFont val="Arial"/>
            <family val="2"/>
            <charset val="238"/>
          </rPr>
          <t>Jedná se o informaci, zda se jedná o položku, která je do rozpočtu zadána z cenové soustavy RTS, nebo vlastní.</t>
        </r>
      </text>
    </comment>
    <comment ref="T6" authorId="0" shapeId="0" xr:uid="{D56003A1-8CB4-478A-A961-EA8DCAD4896A}">
      <text>
        <r>
          <rPr>
            <sz val="10"/>
            <color rgb="FF000000"/>
            <rFont val="Arial"/>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4A1D3D34-A29D-4C77-ABCA-6B4943F3E42C}">
      <text>
        <r>
          <rPr>
            <sz val="10"/>
            <color rgb="FF000000"/>
            <rFont val="Arial"/>
            <family val="2"/>
            <charset val="238"/>
          </rPr>
          <t>Jedná se o informaci, zda se jedná o položku, která je do rozpočtu zadána z cenové soustavy RTS, nebo vlastní.</t>
        </r>
      </text>
    </comment>
    <comment ref="T6" authorId="0" shapeId="0" xr:uid="{66EBB475-EE14-4506-8C40-7DD2D5F943F9}">
      <text>
        <r>
          <rPr>
            <sz val="10"/>
            <color rgb="FF000000"/>
            <rFont val="Arial"/>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S6" authorId="0" shapeId="0" xr:uid="{6B1A6CC1-95E8-4DD7-ACF5-7853FC74023A}">
      <text>
        <r>
          <rPr>
            <sz val="10"/>
            <color rgb="FF000000"/>
            <rFont val="Arial"/>
            <family val="2"/>
            <charset val="238"/>
          </rPr>
          <t>Jedná se o informaci, zda se jedná o položku, která je do rozpočtu zadána z cenové soustavy RTS, nebo vlastní.</t>
        </r>
      </text>
    </comment>
    <comment ref="T6" authorId="0" shapeId="0" xr:uid="{41EFD58E-4BBA-402E-BEC9-4123C156C3E3}">
      <text>
        <r>
          <rPr>
            <sz val="10"/>
            <color rgb="FF000000"/>
            <rFont val="Arial"/>
            <family val="2"/>
            <charset val="238"/>
          </rPr>
          <t>Jedná se o název CÚ, která je zadána u položky rozpočtu</t>
        </r>
      </text>
    </comment>
  </commentList>
</comments>
</file>

<file path=xl/sharedStrings.xml><?xml version="1.0" encoding="utf-8"?>
<sst xmlns="http://schemas.openxmlformats.org/spreadsheetml/2006/main" count="9315" uniqueCount="2964">
  <si>
    <t>Stavba:</t>
  </si>
  <si>
    <t>Rozšíření parku u muzea Moravská Třebová</t>
  </si>
  <si>
    <t>ROZPOČET</t>
  </si>
  <si>
    <t>Investor:</t>
  </si>
  <si>
    <t>Město Moravská Třebová</t>
  </si>
  <si>
    <t>Projektant:</t>
  </si>
  <si>
    <t>Rusina Frei, s.r.o.</t>
  </si>
  <si>
    <t>Stupeň:</t>
  </si>
  <si>
    <t>Dokumentace pro provedení stavby</t>
  </si>
  <si>
    <t>Č.zakázky:</t>
  </si>
  <si>
    <t>Datum:</t>
  </si>
  <si>
    <t>01/2025</t>
  </si>
  <si>
    <t>Rekapitulace</t>
  </si>
  <si>
    <t>Popis</t>
  </si>
  <si>
    <t>Cena</t>
  </si>
  <si>
    <t>Hmotnost</t>
  </si>
  <si>
    <t>DPH</t>
  </si>
  <si>
    <t>Cena s DPH</t>
  </si>
  <si>
    <t>VN ON - Vedlejší a ostatní náklady</t>
  </si>
  <si>
    <t>VN 01: Staveništní náklady</t>
  </si>
  <si>
    <t>VN 03: Vzorky</t>
  </si>
  <si>
    <t>SO 00 - Demolice</t>
  </si>
  <si>
    <t>0096: Bourací práce</t>
  </si>
  <si>
    <t>0096d: Přesuny suti a vybouraných hmot</t>
  </si>
  <si>
    <t>SO 01 - Exteriérové plochy</t>
  </si>
  <si>
    <t>01.1.1 Příprava</t>
  </si>
  <si>
    <t>01.1.2 Zemní práce</t>
  </si>
  <si>
    <t>01.2 Vodohospodářská část</t>
  </si>
  <si>
    <t>01.3.1 Silnoproud</t>
  </si>
  <si>
    <t>01.3.2 Slaboproud</t>
  </si>
  <si>
    <t>01.4.1 Povrchy</t>
  </si>
  <si>
    <t>01.4.2 Lemy</t>
  </si>
  <si>
    <t>01.5.1 Vegetace příprava</t>
  </si>
  <si>
    <t>01.5.2 Vegetace</t>
  </si>
  <si>
    <t>01.5.3 Závlaha</t>
  </si>
  <si>
    <t>01.6 Drobné architektonické prvky</t>
  </si>
  <si>
    <t>SO 02 - Vnitřní zahrada</t>
  </si>
  <si>
    <t>0022: Svislé konstrukce zděné</t>
  </si>
  <si>
    <t>0032: Svislé konstrukce železobetonové</t>
  </si>
  <si>
    <t>0033: Sloupy, pilíře</t>
  </si>
  <si>
    <t>0062: Úprava povrchů vnějších</t>
  </si>
  <si>
    <t>711.:  Izolace proti vodě, vlhkosti a plynu</t>
  </si>
  <si>
    <t>763.01: Konstrukce montované - příčky a předstěny</t>
  </si>
  <si>
    <t>764.: Klempířské výrobky</t>
  </si>
  <si>
    <t>767.: Zámečnické výrobky</t>
  </si>
  <si>
    <t>7677: Mobiliář</t>
  </si>
  <si>
    <t>7678: Ostatní výrobky</t>
  </si>
  <si>
    <t>7679: Stínící prvky</t>
  </si>
  <si>
    <t>0094: Lešení a stavební výtahy</t>
  </si>
  <si>
    <t>0096: Bourání konstrukcí</t>
  </si>
  <si>
    <t>0997: Doprava suti a vybouraných hmot</t>
  </si>
  <si>
    <t>02.1 Elektro silnoproud</t>
  </si>
  <si>
    <t>SO 04 – Sklad</t>
  </si>
  <si>
    <t>04.2 Elektro silnoproud</t>
  </si>
  <si>
    <t>SO 05 - Trafostanice</t>
  </si>
  <si>
    <t>05.1 Materiál</t>
  </si>
  <si>
    <t>05.2 Ostatní práce</t>
  </si>
  <si>
    <t>05.3 Inženýrská činnost</t>
  </si>
  <si>
    <t>Celkem (bez DPH)</t>
  </si>
  <si>
    <t>Poř.</t>
  </si>
  <si>
    <t>Kód</t>
  </si>
  <si>
    <t>MJ</t>
  </si>
  <si>
    <t>Výměra</t>
  </si>
  <si>
    <t>Jedn. cena</t>
  </si>
  <si>
    <t>VN_ON: VEDLEJŠÍ A OSTATNÍ NÁKLADY</t>
  </si>
  <si>
    <t>030001001</t>
  </si>
  <si>
    <t>Vybudování zařízení staveniště - pro výkon činnosti zhotovitele a jeho subdodavatelů</t>
  </si>
  <si>
    <t>kpl</t>
  </si>
  <si>
    <t>030001002</t>
  </si>
  <si>
    <t>Provozní náklady zařízení staveniště</t>
  </si>
  <si>
    <t>030001003</t>
  </si>
  <si>
    <t>Likvidace zařízení staveniště</t>
  </si>
  <si>
    <t>072203000</t>
  </si>
  <si>
    <t>Dopravně inženýrská opatření a rozhodnutí, dopravní opatření po dobu výstavby - včetně projektu a projednání s DOSS</t>
  </si>
  <si>
    <t>012124001</t>
  </si>
  <si>
    <t>Geodetické práce - vytyčení, průběžné sledování stávajících konstrukcí v průběhu rekonstrukce, zaměření sítí, vyhotovení geodetického plánu, zaměření stávajíćich konstrukcí, atd...</t>
  </si>
  <si>
    <t>ON 05</t>
  </si>
  <si>
    <t>vzorek ocelové mříže oplocení</t>
  </si>
  <si>
    <t>kus</t>
  </si>
  <si>
    <t>ON 06</t>
  </si>
  <si>
    <t>vzorek oplechování</t>
  </si>
  <si>
    <t>ON 07</t>
  </si>
  <si>
    <t>vzorek krytiny</t>
  </si>
  <si>
    <t>ON 08</t>
  </si>
  <si>
    <t>vzorek zábradlí u rampy</t>
  </si>
  <si>
    <t>K OCENĚNÍ JEDNOTLIVÝCH POLOŽEK JE VŽDY BEZPODMÍNEČNĚ NUTNÉ RESPEKTOVAT INFORMACE VE VŠECH ČÁSTECH PROJEKTOVÉ DOKUMENTACE!</t>
  </si>
  <si>
    <t>Jedn. Cena</t>
  </si>
  <si>
    <t>Jedn. hmotn.</t>
  </si>
  <si>
    <t>Jedn. suť</t>
  </si>
  <si>
    <t>Suť</t>
  </si>
  <si>
    <t>Sazba DPH</t>
  </si>
  <si>
    <t>Cenová úroveň</t>
  </si>
  <si>
    <t>SO 00</t>
  </si>
  <si>
    <t>SO 00: Demolice</t>
  </si>
  <si>
    <t>SO 00/0096</t>
  </si>
  <si>
    <t>722900001</t>
  </si>
  <si>
    <t>Odpojení přípojky vodovodu</t>
  </si>
  <si>
    <t>722900002</t>
  </si>
  <si>
    <t>Odpojení přípojky kanalizace</t>
  </si>
  <si>
    <t>741900001</t>
  </si>
  <si>
    <t>Odpojení přípojky elektro</t>
  </si>
  <si>
    <t>723900001</t>
  </si>
  <si>
    <t>Odpojení přípojky plynu</t>
  </si>
  <si>
    <t>722900003</t>
  </si>
  <si>
    <t>Odpojení lapolu</t>
  </si>
  <si>
    <t>981011312</t>
  </si>
  <si>
    <t>Demolice budov zděných na MVC podíl konstrukcí přes 10 do 15 % postupným rozebíráním</t>
  </si>
  <si>
    <t>m3</t>
  </si>
  <si>
    <t>CS ÚRS 2024 01</t>
  </si>
  <si>
    <t>Výkaz výměr:</t>
  </si>
  <si>
    <t>přístavba A – Vrátnice</t>
  </si>
  <si>
    <t>výpočet;   (20,900*5,474*4,130+0,360*5,474+3,600*4,750+14,981*3,590*4,130)</t>
  </si>
  <si>
    <t>přístavba B – Atrium</t>
  </si>
  <si>
    <t>výpočet;  (6,180*10,010*4,538+5,808*17,200*4,538+2,180*10,010*4,538)</t>
  </si>
  <si>
    <t>přístavba C – Expedice</t>
  </si>
  <si>
    <t>výpočet;  (10,015*14,550*5,700)</t>
  </si>
  <si>
    <t>přístavba D – Jídelna</t>
  </si>
  <si>
    <t>výpočet;  (6,900*44,780*3,820)</t>
  </si>
  <si>
    <t>přístavba E – Venkovní sklady</t>
  </si>
  <si>
    <t>výpočet;  (3,650*63,030)</t>
  </si>
  <si>
    <t>Přístavba F – Kanceláře</t>
  </si>
  <si>
    <t>Výpočet; (43,89*7,4*5,45)</t>
  </si>
  <si>
    <t>765323830R00</t>
  </si>
  <si>
    <t>Demontáž azbestocementové krytiny z šablon, na dřevěné nebo ocelové konstrukci, do suti</t>
  </si>
  <si>
    <t>m2</t>
  </si>
  <si>
    <t>981011312R</t>
  </si>
  <si>
    <t>Odstranění střešní shedové konstrukce tovární haly, konstrukce krovu, krytiny, sklaněných výplní včetně rámů a navazujících konstrukcí, ručně nebo drobnou mechanizací postupným rozebíráním</t>
  </si>
  <si>
    <t>plocha střechy</t>
  </si>
  <si>
    <t>((42,570*5,900+42,570*3,150)*3)+(42,570*0,380)*2</t>
  </si>
  <si>
    <t>SO 00/0096d</t>
  </si>
  <si>
    <t>997013501</t>
  </si>
  <si>
    <t>Odvoz suti a vybouraných hmot na skládku nebo meziskládku do 1 km, s naložením a se složením</t>
  </si>
  <si>
    <t>t</t>
  </si>
  <si>
    <t>5557,829*0,15*1,6</t>
  </si>
  <si>
    <t>997013509</t>
  </si>
  <si>
    <t>Příplatek k odvozu suti a vybouraných hmot na skládku ZKD  přes 1 km do 3 km</t>
  </si>
  <si>
    <t>předpokládaná vzdálenost pro přesun suti a materiálu určeného k recyklaci je do 3km</t>
  </si>
  <si>
    <t>997013871</t>
  </si>
  <si>
    <t>Poplatek za uložení stavebního odpadu na recyklační skládce (skládkovné) směsného stavebního a demoličního kód odpadu  17 09 04</t>
  </si>
  <si>
    <t>suť z demolice;  (1333,879)</t>
  </si>
  <si>
    <t>979990201</t>
  </si>
  <si>
    <t>Poplatek za likvidaci stavebního odpadu  - odpad s obsahem azbestu, skupina odpadu 17 06 01</t>
  </si>
  <si>
    <t>979990202</t>
  </si>
  <si>
    <t>Poplatek za likvidaci stavebního odpadu  - asfaltové pásy, skupina odpadu 17 03 02</t>
  </si>
  <si>
    <t>979 99-9983.R00</t>
  </si>
  <si>
    <t>Poplatek za recyklaci cihel kusovost do 1600 cm2 (skup.17 01 02)</t>
  </si>
  <si>
    <t>979 99-0161.R00</t>
  </si>
  <si>
    <t xml:space="preserve">Poplatek za uložení - dřevo, skupina odpadu 17 02 01  </t>
  </si>
  <si>
    <t>CS ÚRS 2024 02</t>
  </si>
  <si>
    <t>979 99-0168.R00</t>
  </si>
  <si>
    <t>Poplatek za uložení suti - sklo, skupina odpadu 17 02 02</t>
  </si>
  <si>
    <t>979 99-0191.R00</t>
  </si>
  <si>
    <t xml:space="preserve">Poplatek za uložení suti - plastové výrobky, skupina odpadu 17 02 03  </t>
  </si>
  <si>
    <t>979 99-0141.R00</t>
  </si>
  <si>
    <t xml:space="preserve">Poplatek za uložení suti - polystyren s perlinkou, skupina odpadu 17 06 04  </t>
  </si>
  <si>
    <t>979 95-1141.R00</t>
  </si>
  <si>
    <t>Výkup kovů - měď, staré kusy a plechy, skupina odpadu 17 04 05</t>
  </si>
  <si>
    <t>979 95-1132.R00</t>
  </si>
  <si>
    <t>Výkup kovů - hliník, profily, skupina odpadu 17 04 05</t>
  </si>
  <si>
    <t>979 95-1111.R00</t>
  </si>
  <si>
    <t>Výkup kovů - železný šrot, skupina odpadu 17 04 05</t>
  </si>
  <si>
    <t>Poplatek za likvidaci stavebního odpadu  - odpadní kabely, skupina odpadu 17 04 11</t>
  </si>
  <si>
    <t>979 99-0110.R00</t>
  </si>
  <si>
    <t>Poplatek za uložení suti - sádrokartonové desky, skupina odpadu 17 08 02</t>
  </si>
  <si>
    <t>Poplatek za likvidaci stavebního odpadu  - směsný komunální odpad, skupina odpadu 20 03 01</t>
  </si>
  <si>
    <t>Položkový soupis prací a dodávek</t>
  </si>
  <si>
    <t>#TypZaznamu#</t>
  </si>
  <si>
    <t>S:</t>
  </si>
  <si>
    <t>2501001</t>
  </si>
  <si>
    <t>Rozšíření parku u muzea, Mor. Třebová</t>
  </si>
  <si>
    <t>STA</t>
  </si>
  <si>
    <t>O:</t>
  </si>
  <si>
    <t>SO 01</t>
  </si>
  <si>
    <t>Část přípravná</t>
  </si>
  <si>
    <t>OBJ</t>
  </si>
  <si>
    <t>R:</t>
  </si>
  <si>
    <t>01.1</t>
  </si>
  <si>
    <t>Asanace</t>
  </si>
  <si>
    <t>ROZ</t>
  </si>
  <si>
    <t>P.č.</t>
  </si>
  <si>
    <t>Číslo položky</t>
  </si>
  <si>
    <t>Název položky</t>
  </si>
  <si>
    <t>Množství</t>
  </si>
  <si>
    <t>Cena / MJ</t>
  </si>
  <si>
    <t>Celkem</t>
  </si>
  <si>
    <t>Dodávka</t>
  </si>
  <si>
    <t>Dodávka celk.</t>
  </si>
  <si>
    <t>Montáž</t>
  </si>
  <si>
    <t>Montáž celk.</t>
  </si>
  <si>
    <t>Hmotnost / MJ</t>
  </si>
  <si>
    <t>Hmotnost celk.(t)</t>
  </si>
  <si>
    <t>Dem. hmotnost / MJ</t>
  </si>
  <si>
    <t>Dem. hmotnost celk.(t)</t>
  </si>
  <si>
    <t>Ceník</t>
  </si>
  <si>
    <t>Cen. soustava / platnost</t>
  </si>
  <si>
    <t>Nhod / MJ</t>
  </si>
  <si>
    <t>Nhod celk.</t>
  </si>
  <si>
    <t>Dodavatel</t>
  </si>
  <si>
    <t>Typ položky</t>
  </si>
  <si>
    <t>Stav položky</t>
  </si>
  <si>
    <t>Díl:</t>
  </si>
  <si>
    <t>96</t>
  </si>
  <si>
    <t>Bourání konstrukcí</t>
  </si>
  <si>
    <t>DIL</t>
  </si>
  <si>
    <t>961044111R00</t>
  </si>
  <si>
    <t>Bourání základů z betonu prostého</t>
  </si>
  <si>
    <t>801-3</t>
  </si>
  <si>
    <t>RTS 25/ I</t>
  </si>
  <si>
    <t>Práce</t>
  </si>
  <si>
    <t>Běžná</t>
  </si>
  <si>
    <t>POL1_</t>
  </si>
  <si>
    <t>nebo vybourání otvorů průřezové plochy přes 4 m2 v základech,</t>
  </si>
  <si>
    <t>SPI</t>
  </si>
  <si>
    <t>základy pilířů brány - odhad : 0,5*0,5*1,0*2</t>
  </si>
  <si>
    <t>VV</t>
  </si>
  <si>
    <t>základ zídky oplocení areálu i školky - odhad : 0,3*1,0*52,0</t>
  </si>
  <si>
    <t>základy kovového přístřešku - odhad : 0,5*0,5*1,0*4</t>
  </si>
  <si>
    <t>základy sloupků oplocení z drátěného pletiva - odhad : 0,3*0,3*0,5*34</t>
  </si>
  <si>
    <t>základy přemístěných herních prvků - odhad : 5</t>
  </si>
  <si>
    <t>962042321R00</t>
  </si>
  <si>
    <t>Bourání zdiva z betonu prostého nadzákladového</t>
  </si>
  <si>
    <t>nebo vybourání otvorů průřezové plochy přes 4 m2 ve zdivu z betonu prostého, včetně pomocného lešení o výšce podlahy do 1900 mm a pro zatížení do 1,5 kPa  (150 kg/m2),</t>
  </si>
  <si>
    <t>podezdívka stáv. oplocení areálu z ulice : 29,5*0,5*0,2</t>
  </si>
  <si>
    <t>962052211R00</t>
  </si>
  <si>
    <t>Bourání zdiva železobetonového nadzákladového</t>
  </si>
  <si>
    <t>nebo vybourání otvorů průřezové plochy přes 4 m2 ve zdivu železobetonovém, včetně pomocného lešení o výšce podlahy do 1900 mm a pro zatížení do 1,5 kPa  (150 kg/m2),</t>
  </si>
  <si>
    <t>zídka oplocení školky : 0,2*0,4*(16,5+5,5)</t>
  </si>
  <si>
    <t>962052314R00</t>
  </si>
  <si>
    <t>Bourání zdiva železobetonového piliřů</t>
  </si>
  <si>
    <t>pilíře vjezdové brány : 0,3*0,3*(2,0+2,8)</t>
  </si>
  <si>
    <t>sloupky oplocení školky : 0,2*0,4*1,3*10</t>
  </si>
  <si>
    <t>968071125R00</t>
  </si>
  <si>
    <t>Vyvěšení nebo zavěšení kovových křídel dveří, plochy do 2 m2</t>
  </si>
  <si>
    <t>s případným uložením a opětovným zavěšením po provedení stavebních změn,</t>
  </si>
  <si>
    <t>plechové dveře přístřešku : 5</t>
  </si>
  <si>
    <t>968072455R00</t>
  </si>
  <si>
    <t>Vybourání a vyjmutí kovových rámů a rolet rámů, včetně pomocného lešení o výšce podlahy do 1900 mm a pro zatížení do 1,5 kPa  (150 kg/m2) dveřních zárubní, plochy do 2 m2</t>
  </si>
  <si>
    <t>jednoduché dveře přístřešku : 2</t>
  </si>
  <si>
    <t>968072558R00</t>
  </si>
  <si>
    <t>Vybourání a vyjmutí kovových rámů a rolet rámů, včetně pomocného lešení o výšce podlahy do 1900 mm a pro zatížení do 1,5 kPa  (150 kg/m2) vrat, plochy do 5 m2</t>
  </si>
  <si>
    <t>dvoukřídlé dveře přístřšku : 1,8*2,0*2</t>
  </si>
  <si>
    <t>99</t>
  </si>
  <si>
    <t>Staveništní přesun hmot</t>
  </si>
  <si>
    <t>998151111R00</t>
  </si>
  <si>
    <t>Přesun hmot pro oplocení a objekty zvláštní, zděné vodorovně do 50 m výšky do 10 m</t>
  </si>
  <si>
    <t>801-5</t>
  </si>
  <si>
    <t>Přesun hmot</t>
  </si>
  <si>
    <t>POL7_</t>
  </si>
  <si>
    <t>na novostavbách a změnách objektů pro oplocení (815 2 JKSo), objekty zvláštní pro chov živočichů (815 3 JKSO), objekty pozemní různé (815 9 JKSO)</t>
  </si>
  <si>
    <t>999</t>
  </si>
  <si>
    <t>Ostatní</t>
  </si>
  <si>
    <t>999V001</t>
  </si>
  <si>
    <t>Demontáž, přemístění v rámci pozemku MŠ a zpětná montáž herních prvků na nově zhotovené základy</t>
  </si>
  <si>
    <t>soubor</t>
  </si>
  <si>
    <t>Vlastní</t>
  </si>
  <si>
    <t>Indiv</t>
  </si>
  <si>
    <t>767</t>
  </si>
  <si>
    <t>Konstrukce zámečnické</t>
  </si>
  <si>
    <t>979084215R00</t>
  </si>
  <si>
    <t>Vodorovná doprava vybouraných hmot po suchu Vodorovná doprava vybour. hmot po suchu do 3 km</t>
  </si>
  <si>
    <t>822-1</t>
  </si>
  <si>
    <t>Odkaz na dem. hmot. položky pořadí 6 : 0,00000</t>
  </si>
  <si>
    <t>Odkaz na dem. hmot. položky pořadí 7 : 0,15200</t>
  </si>
  <si>
    <t>Odkaz na dem. hmot. položky pořadí 8 : 0,43200</t>
  </si>
  <si>
    <t>Odkaz na dem. hmot. položky pořadí 15 : 0,15686</t>
  </si>
  <si>
    <t>Odkaz na dem. hmot. položky pořadí 16 : 0,42088</t>
  </si>
  <si>
    <t>Odkaz na dem. hmot. položky pořadí 17 : 0,38400</t>
  </si>
  <si>
    <t>Odkaz na dem. hmot. položky pořadí 18 : 0,40000</t>
  </si>
  <si>
    <t>Odkaz na dem. hmot. položky pořadí 19 : 0,60000</t>
  </si>
  <si>
    <t>979951111R00</t>
  </si>
  <si>
    <t>Výkup kovů - železný šrot tl. do 4 mm</t>
  </si>
  <si>
    <t>Pro vyjádření výnosu ve prospěch zhotovitele je nutné jednotkovou cenu uvést se záporným znaménkem. (Získaná částka ponižuje náklad stavby.)</t>
  </si>
  <si>
    <t>POP</t>
  </si>
  <si>
    <t>Odkaz na mn. položky pořadí 13 : 2,54574</t>
  </si>
  <si>
    <t>767911822R00</t>
  </si>
  <si>
    <t>Demontáž oplocení demontáž pletiva, výšky do 2,0 m</t>
  </si>
  <si>
    <t>m</t>
  </si>
  <si>
    <t>800-767</t>
  </si>
  <si>
    <t>mezi areálem a školkou : 63,25</t>
  </si>
  <si>
    <t>767914830R00</t>
  </si>
  <si>
    <t>Demontáž oplocení demontáž rámového oplocení, výšky do 2,0 m</t>
  </si>
  <si>
    <t>stáv. oplocení areálu z ulice : 29,5</t>
  </si>
  <si>
    <t>oplocení školky z ulice : 2,0*8</t>
  </si>
  <si>
    <t>767920810R00</t>
  </si>
  <si>
    <t>Demontáž vrat a vrátek k oplocení o ploše jednotlivě do 2 m2</t>
  </si>
  <si>
    <t>vstupní branka do areálu : 1</t>
  </si>
  <si>
    <t>branka u bouraného přístřešku : 1</t>
  </si>
  <si>
    <t>767920860R00</t>
  </si>
  <si>
    <t>Demontáž vrat a vrátek k oplocení o ploše jednotlivě přes 10 do 20 m2</t>
  </si>
  <si>
    <t>brána vjedu do areálu : 1</t>
  </si>
  <si>
    <t>767999804R00</t>
  </si>
  <si>
    <t>Demontáž ostatních doplňků staveb doplňků staveb  o hmotnosti přes 250 do 500 kg</t>
  </si>
  <si>
    <t>kg</t>
  </si>
  <si>
    <t>ocelový přístřešek za vjezdovou bránou - odhad : 350</t>
  </si>
  <si>
    <t>nosná konstrukce azbestocementové krytiny přístřešku u hranice pozemku MŠ - odhad : 250</t>
  </si>
  <si>
    <t>979082111R00</t>
  </si>
  <si>
    <t>Vnitrostaveništní doprava suti a vybouraných hmot Vnitrostaveništní doprava suti do 10 m</t>
  </si>
  <si>
    <t>979082121R00</t>
  </si>
  <si>
    <t>Vnitrostaveništní doprava suti a vybouraných hmot Příplatek k vnitrost. dopravě suti za dalších 5 m</t>
  </si>
  <si>
    <t>Odkaz na mn. položky pořadí 20 : 1,96174</t>
  </si>
  <si>
    <t>D96</t>
  </si>
  <si>
    <t>Přesuny suti a vybouraných hmot</t>
  </si>
  <si>
    <t>979083117R00</t>
  </si>
  <si>
    <t>Vodorovné přemístění suti na skládku do 6000 m</t>
  </si>
  <si>
    <t>800-6</t>
  </si>
  <si>
    <t>včetně naložení na dopravní prostředek a složení,</t>
  </si>
  <si>
    <t>Odkaz na dem. hmot. položky pořadí 1 : 47,26000</t>
  </si>
  <si>
    <t>Odkaz na dem. hmot. položky pořadí 2 : 29,76750</t>
  </si>
  <si>
    <t>Odkaz na dem. hmot. položky pořadí 3 : 6,49000</t>
  </si>
  <si>
    <t>Odkaz na dem. hmot. položky pořadí 4 : 4,22400</t>
  </si>
  <si>
    <t>Odkaz na dem. hmot. položky pořadí 5 : 3,53280</t>
  </si>
  <si>
    <t>Odkaz na dem. hmot. položky pořadí 11 : 0,63900</t>
  </si>
  <si>
    <t>Odkaz na dem. hmot. položky pořadí 12 : 1,89200</t>
  </si>
  <si>
    <t>979999982R00</t>
  </si>
  <si>
    <t>Poplatek za recyklaci betonu kusovost nad 1600 cm2 (skup.170101)</t>
  </si>
  <si>
    <t>979999983R00</t>
  </si>
  <si>
    <t>Poplatek za recyklaci cihel kusovost do 1600 cm2 (skup.170102)</t>
  </si>
  <si>
    <t>SUM</t>
  </si>
  <si>
    <t>END</t>
  </si>
  <si>
    <t>Terénní úpravy a příprava stanoviště, část stavební</t>
  </si>
  <si>
    <t>1</t>
  </si>
  <si>
    <t>Zemní práce</t>
  </si>
  <si>
    <t>113106121R00</t>
  </si>
  <si>
    <t>Rozebrání komunikací pro pěší s jakýmkoliv ložem a výplní spár  z betonových nebo kameninových dlaždic nebo tvarovek</t>
  </si>
  <si>
    <t>s přemístěním hmot na skládku na vzdálenost do 3 m nebo s naložením na dopravní prostředek</t>
  </si>
  <si>
    <t>ZP2.01 : 75,1</t>
  </si>
  <si>
    <t>ZP5.01 : 30,8</t>
  </si>
  <si>
    <t>ZP5.02 : 204,5</t>
  </si>
  <si>
    <t>113106221R00</t>
  </si>
  <si>
    <t>Rozebrání vozovek a ploch s jakoukoliv výplní spár   v ploše jednotlivě do 200 m2, z drobných kostek nebo odseků, kladených do lože z kameniva těženého, škváry nebo strusky</t>
  </si>
  <si>
    <t>ZK1.01 : 12,1</t>
  </si>
  <si>
    <t>113106231R00</t>
  </si>
  <si>
    <t>Rozebrání vozovek a ploch s jakoukoliv výplní spár   v jakékoliv ploše, ze zámkové dlažky, kladených do lože z kameniva</t>
  </si>
  <si>
    <t>ZP1.01 : 175,7</t>
  </si>
  <si>
    <t>ZP2.01 : 3,0</t>
  </si>
  <si>
    <t>ZP2.02 : 2,1</t>
  </si>
  <si>
    <t>ZP2.03 : 13,9</t>
  </si>
  <si>
    <t>ZP2.04 : 250,4</t>
  </si>
  <si>
    <t>ZP4.02 : 10,1</t>
  </si>
  <si>
    <t>113106241R00</t>
  </si>
  <si>
    <t>Rozebrání vozovek a ploch s jakoukoliv výplní spár   v jakékoliv ploše, ze silničních panelů jakýchkoliv rozměrů, kladených do jakéhokoliv lože a se spárami zalitými živicí nebo cementovou maltou</t>
  </si>
  <si>
    <t>ZP3.01 : 160,6</t>
  </si>
  <si>
    <t>ZP5.01 : 341,8</t>
  </si>
  <si>
    <t>113107615R00</t>
  </si>
  <si>
    <t>Odstranění podkladů nebo krytů z kameniva hrubého drceného, v ploše jednotlivě nad 50 m2, tloušťka vrstvy 150 mm</t>
  </si>
  <si>
    <t>113107630R00</t>
  </si>
  <si>
    <t>Odstranění podkladů nebo krytů z kameniva hrubého drceného, v ploše jednotlivě nad 50 m2, tloušťka vrstvy 300 mm</t>
  </si>
  <si>
    <t>ZP1.02 : 46,2</t>
  </si>
  <si>
    <t>ZP1.03 : 88,0</t>
  </si>
  <si>
    <t>113107640R00</t>
  </si>
  <si>
    <t>Odstranění podkladů nebo krytů z kameniva hrubého drceného, v ploše jednotlivě nad 50 m2, tloušťka vrstvy 200 mm</t>
  </si>
  <si>
    <t>ASF.01 : 602,3</t>
  </si>
  <si>
    <t>ASF.02 : 84,4</t>
  </si>
  <si>
    <t>ZP2.02 : 1,05</t>
  </si>
  <si>
    <t>ZP2.03 : 6,95</t>
  </si>
  <si>
    <t>ZP2.04 : 130,25</t>
  </si>
  <si>
    <t>ZP1.01 : 87,35</t>
  </si>
  <si>
    <t>ZP4.01 : 122,85</t>
  </si>
  <si>
    <t>ZP4.02 : 5,05</t>
  </si>
  <si>
    <t>ZP2.01 : 37,55</t>
  </si>
  <si>
    <t>ZP5.01 : 15,4</t>
  </si>
  <si>
    <t>ZP5.02 : 102,25</t>
  </si>
  <si>
    <t>113108415R00</t>
  </si>
  <si>
    <t>Odstranění podkladů nebo krytů živičných, v ploše jednotlivě nad 50 m2, tloušťka vrstvy 150 mm</t>
  </si>
  <si>
    <t>ASF.01 : 1240,5</t>
  </si>
  <si>
    <t>ASF.02 : 153,8</t>
  </si>
  <si>
    <t>ZP4.01 : 245,7</t>
  </si>
  <si>
    <t>113109315R00</t>
  </si>
  <si>
    <t>Odstranění podkladů nebo krytů z betonu prostého, v ploše jednotlivě do 50 m2, tloušťka vrstvy 150 mm</t>
  </si>
  <si>
    <t>113109415R00</t>
  </si>
  <si>
    <t>Odstranění podkladů nebo krytů z betonu prostého, v ploše jednotlivě nad 50 m2, tloušťka vrstvy 150 mm</t>
  </si>
  <si>
    <t>113201111R00</t>
  </si>
  <si>
    <t>Vytrhání obrub chodníkových ležatých</t>
  </si>
  <si>
    <t>s vybouráním lože, s přemístěním hmot na skládku na vzdálenost do 3 m nebo naložením na dopravní prostředek</t>
  </si>
  <si>
    <t>chodník podél Jiráskovy ulice : 44+47*2</t>
  </si>
  <si>
    <t>chodník v boční uličce : 6+112,5+21</t>
  </si>
  <si>
    <t>vozovka v boční uličce - odhad : 114,5*2+11,0+10,0</t>
  </si>
  <si>
    <t>113202111R00</t>
  </si>
  <si>
    <t>Vytrhání obrub z krajníků nebo obrubníků stojatých</t>
  </si>
  <si>
    <t>podél ulice : 53+54</t>
  </si>
  <si>
    <t>uvnitř areálu - stojaté obruby (odhad) : 52</t>
  </si>
  <si>
    <t>uvnitř areálu - plochá betonová obruba : 15+30+42+24+35</t>
  </si>
  <si>
    <t>113203111R00</t>
  </si>
  <si>
    <t>Vytrhání obrub z dlažebních kostek</t>
  </si>
  <si>
    <t>přechodový oblouk mezi ul. Jiráskovou a boční uličkou : 2</t>
  </si>
  <si>
    <t>122201101R00</t>
  </si>
  <si>
    <t>Odkopávky a  prokopávky nezapažené v hornině 3  do 100 m3</t>
  </si>
  <si>
    <t>800-1</t>
  </si>
  <si>
    <t>s přehozením výkopku na vzdálenost do 3 m nebo s naložením na dopravní prostředek,</t>
  </si>
  <si>
    <t>Po odstranění zpevněných ploch a jejich podkladních vrstev: :</t>
  </si>
  <si>
    <t>beton : (46,2+88,0)*0,2</t>
  </si>
  <si>
    <t>žulová kostka : 12,1*0,2</t>
  </si>
  <si>
    <t>část panelové plochy : 160,6*0,2</t>
  </si>
  <si>
    <t>122201102R00</t>
  </si>
  <si>
    <t>Odkopávky a  prokopávky nezapažené v hornině 3  přes 100 do 1 000 m3</t>
  </si>
  <si>
    <t>betonová dlažba : 204,5*0,2</t>
  </si>
  <si>
    <t>zámková dlažba : 250,4*0,2</t>
  </si>
  <si>
    <t>asfaltový povrch : (1240,5+156,8+254,7)*0,2</t>
  </si>
  <si>
    <t>139711101RT3</t>
  </si>
  <si>
    <t>Vykopávka v prostoru zahrady v hornině 3</t>
  </si>
  <si>
    <t>s naložením výkopku na dopravní prostředek</t>
  </si>
  <si>
    <t>atrium : 41,9*18,6*0,2</t>
  </si>
  <si>
    <t>162701105R00</t>
  </si>
  <si>
    <t>Vodorovné přemístění výkopku z horniny 1 až 4, na vzdálenost přes 1 000  do 3 km</t>
  </si>
  <si>
    <t>po suchu, bez naložení výkopku, avšak se složením bez rozhrnutí, zpáteční cesta vozidla.</t>
  </si>
  <si>
    <t>Odvoz vytěžené zeminy na skládku :</t>
  </si>
  <si>
    <t>Odkaz na mn. položky pořadí 14 : 61,38</t>
  </si>
  <si>
    <t>Odkaz na mn. položky pořadí 15 : 421,38</t>
  </si>
  <si>
    <t>167101102R00</t>
  </si>
  <si>
    <t>Nakládání, skládání, překládání neulehlého výkopku nakládání výkopku  přes 100 m3, z horniny 1 až 4</t>
  </si>
  <si>
    <t>zemina vytěžená v budoucím atriu :</t>
  </si>
  <si>
    <t>Odkaz na mn. položky pořadí 17 : 155,868</t>
  </si>
  <si>
    <t>Odkaz na mn. položky pořadí 26 : 155,86800</t>
  </si>
  <si>
    <t>171101103R00</t>
  </si>
  <si>
    <t>Úprava pláně aktivní plochy a do násypů zhutněných s uzavřením povrchu násypu z hornin soudržných s předepsanou mírou zhutnění v procentech výsledků zkoušek Proctor-Standard  přes 96 do 100 % PS</t>
  </si>
  <si>
    <t>s rozprostřením sypaniny ve vrstvách a s hrubým urovnáním,</t>
  </si>
  <si>
    <t>Stabilizační vrstva v tl. 0,5 m po odstranění stávajících zpevněných ploch do hl. 1,0 m pod UT, promíchání podloží vhodnou směsí (např. provápnění), včetně návrhu směsi :</t>
  </si>
  <si>
    <t>asfaltové plochy ASF.01, ASF .02 : (1240,5+156,8)*0,5</t>
  </si>
  <si>
    <t>betonové dlaždice : (75,1+30,8+204,5)*0,5</t>
  </si>
  <si>
    <t>zámková dlažba : (3,0+13,9+174,7+10,1+250,4)*0,5</t>
  </si>
  <si>
    <t>žulová dlažba : 12,1*0,5</t>
  </si>
  <si>
    <t>litý beton : (46,2+88,0)*0,5</t>
  </si>
  <si>
    <t>panelová plocha : 160,6*0,5</t>
  </si>
  <si>
    <t>atrium : 783,9*0,5</t>
  </si>
  <si>
    <t>ostatní zpevněná plocha (ZP4.01) : 245,7*0,5</t>
  </si>
  <si>
    <t>po odstranění obrubníků všech typů : 920,5*0,2*0,5</t>
  </si>
  <si>
    <t>181101111R00</t>
  </si>
  <si>
    <t>Úprava pláně v zářezech bez rozlišení horniny, se zhutněním - strojně</t>
  </si>
  <si>
    <t>vyrovnáním výškových rozdílů, ploch vodorovných a ploch do sklonu 1 : 5.</t>
  </si>
  <si>
    <t>před rozprostřenám stabilizační vrstvy zeminy :</t>
  </si>
  <si>
    <t>Odkaz na mn. položky pořadí 21 : 1840,20000</t>
  </si>
  <si>
    <t>91</t>
  </si>
  <si>
    <t>Doplňující práce na komunikaci</t>
  </si>
  <si>
    <t>919735114R00</t>
  </si>
  <si>
    <t>Řezání stávajících krytů nebo podkladů živičných, hloubky přes 150 do 200 mm</t>
  </si>
  <si>
    <t>včetně spotřeby vody</t>
  </si>
  <si>
    <t>16+12</t>
  </si>
  <si>
    <t>965042241RT4</t>
  </si>
  <si>
    <t>Bourání podkladů pod dlažby nebo litých celistvých dlažeb a mazanin  betonových nebo z litého asfaltu, tloušťky do 100 mm, plochy přes 4 m2</t>
  </si>
  <si>
    <t>stávající podlaha haly v ploše budoucího atria : 41,9*18,6*0,06</t>
  </si>
  <si>
    <t>965049112RT1</t>
  </si>
  <si>
    <t>Bourání podkladů pod dlažby nebo litých celistvých dlažeb a mazanin  příplatek za bourání mazanin vyztužených svařovanou sítí, tloušťky přes 100 mm</t>
  </si>
  <si>
    <t>stávající podlaha haly v ploše budoucího atria : 41,9*18,6*0,15</t>
  </si>
  <si>
    <t>965082933RT2</t>
  </si>
  <si>
    <t>Odstranění násypu pod podlahami a ochranného na střechách tloušťky do 200 mm, plochy přes 2 m2</t>
  </si>
  <si>
    <t>stávající podlaha haly v ploše budoucího atria : 41,9*18,6*0,12</t>
  </si>
  <si>
    <t>970251100R00</t>
  </si>
  <si>
    <t>Řezání železobetonu hloubka řezu 100 mm</t>
  </si>
  <si>
    <t>oddělení bourané podlahy v budoucím atriu : 41,9</t>
  </si>
  <si>
    <t>Vnitrostaveništní doprava suti a vybouraných hmot Vnitrostaveništní doprava suti do 20 m</t>
  </si>
  <si>
    <t>Odkaz na dem. hmot. položky pořadí 2 : 2,42000</t>
  </si>
  <si>
    <t>Odkaz na dem. hmot. položky pořadí 24 : 102,87</t>
  </si>
  <si>
    <t>Odkaz na mn. položky pořadí 17 : 155,868*1,6</t>
  </si>
  <si>
    <t>Odkaz na mn. položky pořadí 26 : 93,5208*1,6</t>
  </si>
  <si>
    <t>Vodorovné přemístění suti na skládku do 3 km</t>
  </si>
  <si>
    <t>Odkaz na dem. hmot. položky pořadí 1 : 42,83520</t>
  </si>
  <si>
    <t>Odkaz na dem. hmot. položky pořadí 3 : 102,42000</t>
  </si>
  <si>
    <t>Odkaz na dem. hmot. položky pořadí 4 : 204,97920</t>
  </si>
  <si>
    <t>Odkaz na dem. hmot. položky pořadí 5 : 112,79400</t>
  </si>
  <si>
    <t>Odkaz na dem. hmot. položky pořadí 6 : 202,55400</t>
  </si>
  <si>
    <t>Odkaz na dem. hmot. položky pořadí 7 : 1051,95</t>
  </si>
  <si>
    <t>Odkaz na dem. hmot. položky pořadí 8 : 541,20000</t>
  </si>
  <si>
    <t>Odkaz na dem. hmot. položky pořadí 9 : 16,63200</t>
  </si>
  <si>
    <t>Odkaz na dem. hmot. položky pořadí 10 : 31,68000</t>
  </si>
  <si>
    <t>Odkaz na dem. hmot. položky pořadí 11 : 116,05000</t>
  </si>
  <si>
    <t>Odkaz na dem. hmot. položky pořadí 12 : 82,35000</t>
  </si>
  <si>
    <t>Odkaz na dem. hmot. položky pořadí 13 : 0,23000</t>
  </si>
  <si>
    <t>979999973R00</t>
  </si>
  <si>
    <t>Poplatek za uložení, zemina a kamení, (skup.170504)</t>
  </si>
  <si>
    <t>Odkaz na mn. položky pořadí 14 : 61,38*1,6</t>
  </si>
  <si>
    <t>Odkaz na mn. položky pořadí 15 : 421,38*1,6</t>
  </si>
  <si>
    <t>979999981R00</t>
  </si>
  <si>
    <t>Poplatek za recyklaci betonu kusovost do 1600 cm2, čistý (skup.170101)</t>
  </si>
  <si>
    <t>979999995R00</t>
  </si>
  <si>
    <t>Poplatek za recyklaci asfaltu, kusovost do 1600 cm2, (skup.170302)</t>
  </si>
  <si>
    <t>170 302</t>
  </si>
  <si>
    <t>Č</t>
  </si>
  <si>
    <t>Zkrácený popis</t>
  </si>
  <si>
    <t>Cena/MJ</t>
  </si>
  <si>
    <t>Náklady (Kč)</t>
  </si>
  <si>
    <t>Hmotnost (t)</t>
  </si>
  <si>
    <t>Cenová</t>
  </si>
  <si>
    <t>ISWORK</t>
  </si>
  <si>
    <t>GROUPCODE</t>
  </si>
  <si>
    <t>VATTAX</t>
  </si>
  <si>
    <t xml:space="preserve"> </t>
  </si>
  <si>
    <t>Rozměry</t>
  </si>
  <si>
    <t>(Kč)</t>
  </si>
  <si>
    <t>Celkem vč. DPH</t>
  </si>
  <si>
    <t>Jednot.</t>
  </si>
  <si>
    <t>soustava</t>
  </si>
  <si>
    <t>Přesuny</t>
  </si>
  <si>
    <t>Typ skupiny</t>
  </si>
  <si>
    <t>HSV mat</t>
  </si>
  <si>
    <t>HSV prac</t>
  </si>
  <si>
    <t>PSV mat</t>
  </si>
  <si>
    <t>PSV prac</t>
  </si>
  <si>
    <t>Mont mat</t>
  </si>
  <si>
    <t>Mont prac</t>
  </si>
  <si>
    <t>Ostatní mat.</t>
  </si>
  <si>
    <t>MAT</t>
  </si>
  <si>
    <t>WORK</t>
  </si>
  <si>
    <t>CELK</t>
  </si>
  <si>
    <t>11</t>
  </si>
  <si>
    <t>Přípravné a přidružené práce</t>
  </si>
  <si>
    <t>115100001RAA</t>
  </si>
  <si>
    <t>Čerpání vody na výšku 10 m, do 500 l (včetně pohotovosti čerpací soupravy)</t>
  </si>
  <si>
    <t>h</t>
  </si>
  <si>
    <t>21</t>
  </si>
  <si>
    <t>RTS II / 2024</t>
  </si>
  <si>
    <t>11_</t>
  </si>
  <si>
    <t>1_</t>
  </si>
  <si>
    <t>_</t>
  </si>
  <si>
    <t>90*7</t>
  </si>
  <si>
    <t>předpoklad 90 dní</t>
  </si>
  <si>
    <t>2</t>
  </si>
  <si>
    <t>110001VD</t>
  </si>
  <si>
    <t>Práce spojené se snižováním HPV pro výstavbu (dočasné čerpací šachty, drenáž atd.)</t>
  </si>
  <si>
    <t>9</t>
  </si>
  <si>
    <t>119001411R00</t>
  </si>
  <si>
    <t>Dočasné zajištění potrubí do DN 200 (křížení sítě)</t>
  </si>
  <si>
    <t>1*1,5</t>
  </si>
  <si>
    <t>vodovod</t>
  </si>
  <si>
    <t>2*1,5</t>
  </si>
  <si>
    <t>plyn</t>
  </si>
  <si>
    <t>13</t>
  </si>
  <si>
    <t>Hloubené vykopávky</t>
  </si>
  <si>
    <t>132101210R00</t>
  </si>
  <si>
    <t>Hloubení rýh š.do 200 cm hor.2 nad 50 m3, STROJNĚ</t>
  </si>
  <si>
    <t>13_</t>
  </si>
  <si>
    <t>Hloubení rýh š.do 200 cm hor.2 do 50 m3, STROJNĚ</t>
  </si>
  <si>
    <t>181*1,2*0,8</t>
  </si>
  <si>
    <t>jednotná kanalizace KŠ583-KŠ9</t>
  </si>
  <si>
    <t>60*1,75*0,8</t>
  </si>
  <si>
    <t>KŠ9-komín</t>
  </si>
  <si>
    <t>4*1*2*4*0,8</t>
  </si>
  <si>
    <t>přípojky jednotné kanalizace</t>
  </si>
  <si>
    <t>14*1,2*0,8</t>
  </si>
  <si>
    <t>Stoka A  KŠ10-AN3</t>
  </si>
  <si>
    <t>(59*1,2+2*2*1,5)*0,8</t>
  </si>
  <si>
    <t>Stoka A  AN2-DV1</t>
  </si>
  <si>
    <t>(33*1,2+2*1,2*1,5)*0,8</t>
  </si>
  <si>
    <t>Stoka A1</t>
  </si>
  <si>
    <t>(29*1+2*1*1)*0,8</t>
  </si>
  <si>
    <t>Stoka A2 mimo společný výkop</t>
  </si>
  <si>
    <t>1,7*1*1,5*0,8</t>
  </si>
  <si>
    <t>Ostatní napojení na A</t>
  </si>
  <si>
    <t>(9,3+43+38+13)*1,2*0,8</t>
  </si>
  <si>
    <t>Stoka B+B1+B2+B3</t>
  </si>
  <si>
    <t>1,5*1*12*0,8</t>
  </si>
  <si>
    <t>Ostatní napojení na B</t>
  </si>
  <si>
    <t>(122*1,2+2*2*1,2)*0,8</t>
  </si>
  <si>
    <t>Stoka C</t>
  </si>
  <si>
    <t>1*1*1*12*0,8</t>
  </si>
  <si>
    <t>Ostatní napojení na C</t>
  </si>
  <si>
    <t>přepad do jednotné kanalizace</t>
  </si>
  <si>
    <t>(3,5*3,5*3,1+2*2*2,8)*0,8</t>
  </si>
  <si>
    <t>OLK+SŠ3</t>
  </si>
  <si>
    <t>3*3*1,95*0,8</t>
  </si>
  <si>
    <t>VDŠ1</t>
  </si>
  <si>
    <t>2,5*2*2,45*0,8</t>
  </si>
  <si>
    <t>VDŠ2</t>
  </si>
  <si>
    <t>91*1,2*0,8</t>
  </si>
  <si>
    <t>Stoka D (DN250)</t>
  </si>
  <si>
    <t>(16,5*1+4,3*1*1+1,5*1*1+1*1*1)*0,8</t>
  </si>
  <si>
    <t>Ostatní napojení na D (stoka D DN150)</t>
  </si>
  <si>
    <t>(3+3+38+7+2+5+15+3*5)*0,6*1,5*0,8</t>
  </si>
  <si>
    <t>Vodovod mimo společné výkopy</t>
  </si>
  <si>
    <t>(85+2)*0,6*1,5*0,8</t>
  </si>
  <si>
    <t>Ostatní tlakové mimo společné výkopy</t>
  </si>
  <si>
    <t>0,5*0,5*83,77</t>
  </si>
  <si>
    <t>Drenáž v uličce</t>
  </si>
  <si>
    <t>Poznámka:</t>
  </si>
  <si>
    <t>80%</t>
  </si>
  <si>
    <t>12</t>
  </si>
  <si>
    <t>132201210R00</t>
  </si>
  <si>
    <t>Hloubení rýh š.do 200 cm hor.3 nad 50 m3,STROJNĚ</t>
  </si>
  <si>
    <t>Hloubení rýh š.do 200 cm hor.3 do 50 m3,STROJNĚ</t>
  </si>
  <si>
    <t>181*1,2*0,2</t>
  </si>
  <si>
    <t>60*1,75*0,2</t>
  </si>
  <si>
    <t>4*1*2*4*0,2</t>
  </si>
  <si>
    <t>14*1,2*0,2</t>
  </si>
  <si>
    <t>(59*1,2+2*2*1,5)*0,2</t>
  </si>
  <si>
    <t>(33*1,2+2*1,2*1,5)*0,2</t>
  </si>
  <si>
    <t>(29*1+2*1*1)*0,2</t>
  </si>
  <si>
    <t>1,7*1*1,5*0,2</t>
  </si>
  <si>
    <t>(9,3+43+38+13)*1,2*0,2</t>
  </si>
  <si>
    <t>1,5*1*12*0,2</t>
  </si>
  <si>
    <t>(122*1,2+2*2*1,2)*0,2</t>
  </si>
  <si>
    <t>1*1*1*12*0,2</t>
  </si>
  <si>
    <t>(3,5*3,5*3,1+2*2*2,8)*0,2</t>
  </si>
  <si>
    <t>91*1,2*0,2</t>
  </si>
  <si>
    <t>(16,5*1+4,3*1*1+1,5*1*1+1*1*1)*0,2</t>
  </si>
  <si>
    <t>3*3*1,95*0,2</t>
  </si>
  <si>
    <t>2,5*2*2,45*0,2</t>
  </si>
  <si>
    <t>(3+3+38+7+2+5+15+3*5)*0,6*1,5*0,2</t>
  </si>
  <si>
    <t>(85+2)*0,6*1,5*0,2</t>
  </si>
  <si>
    <t>20%</t>
  </si>
  <si>
    <t>14</t>
  </si>
  <si>
    <t>131101202R00</t>
  </si>
  <si>
    <t>Hloubení nezapažených jam v hor.2 do 1000 m3</t>
  </si>
  <si>
    <t>Hloubení zapažených jam v hor.2 do 1000 m3</t>
  </si>
  <si>
    <t>16,7*5,6*3,95*0,8</t>
  </si>
  <si>
    <t>AN1</t>
  </si>
  <si>
    <t>(16,7*4,6+5,6*4,6)*2*3,95*0,5*0,8</t>
  </si>
  <si>
    <t>25,2*5,6*3,42*0,8</t>
  </si>
  <si>
    <t>AN2+AN3</t>
  </si>
  <si>
    <t>(25,2*4,1+5,6*4,1)*2*3,42*0,5*0,8</t>
  </si>
  <si>
    <t>15</t>
  </si>
  <si>
    <t>131201202R00</t>
  </si>
  <si>
    <t>Hloubení nezapažených jam v hor.3 do 1000 m3</t>
  </si>
  <si>
    <t>Hloubení zapažených jam v hor.3 do 1000 m3</t>
  </si>
  <si>
    <t>16,7*5,6*3,95*0,2</t>
  </si>
  <si>
    <t>(16,7*4,6+5,6*4,6)*2*3,95*0,5*0,2</t>
  </si>
  <si>
    <t>25,2*5,6*3,42*0,2</t>
  </si>
  <si>
    <t>(25,2*4,1+5,6*4,1)*2*3,42*0,5*0,2</t>
  </si>
  <si>
    <t>16</t>
  </si>
  <si>
    <t>Přemístění výkopku</t>
  </si>
  <si>
    <t>32</t>
  </si>
  <si>
    <t>161101101R00</t>
  </si>
  <si>
    <t>Svislé přemístění výkopku z hor.1-4 do 2,5 m, včetně naložení</t>
  </si>
  <si>
    <t>16_</t>
  </si>
  <si>
    <t>Svislé přemístění výkopku z hor.1-4 do 2,5 m</t>
  </si>
  <si>
    <t>16,7*5,6*1,5</t>
  </si>
  <si>
    <t>25,2*5,6*1,5</t>
  </si>
  <si>
    <t>110*1,2</t>
  </si>
  <si>
    <t>35*1,75</t>
  </si>
  <si>
    <t>4*1*1*4</t>
  </si>
  <si>
    <t>8*1,2</t>
  </si>
  <si>
    <t>30*1,2+2*2*1,5</t>
  </si>
  <si>
    <t>12*1,2+2*1,2*0,5</t>
  </si>
  <si>
    <t>8*1</t>
  </si>
  <si>
    <t>1,7*1*0,5</t>
  </si>
  <si>
    <t>(4+10+11)*1,2</t>
  </si>
  <si>
    <t>Stoka B+B1+B2</t>
  </si>
  <si>
    <t>40*1,2+2*2*1,2</t>
  </si>
  <si>
    <t>3,5*3,5*1,5+2*2*1,5</t>
  </si>
  <si>
    <t>34*1,2</t>
  </si>
  <si>
    <t>3*3*1,45</t>
  </si>
  <si>
    <t>2,5*2*1,45</t>
  </si>
  <si>
    <t>(3+3+38+7+2+5+15+3*5)*0,6*0,5</t>
  </si>
  <si>
    <t>(85+2)*0,6*0,5</t>
  </si>
  <si>
    <t>33</t>
  </si>
  <si>
    <t>161101102R00</t>
  </si>
  <si>
    <t>Svislé přemístění výkopku z hor.1-4 do 4,0 m, včetně naložení</t>
  </si>
  <si>
    <t>Svislé přemístění výkopku z hor.1-4 do 4,0 m</t>
  </si>
  <si>
    <t>25,2*5,6*1</t>
  </si>
  <si>
    <t>3,5*3,5*0,6+2*2*0,3</t>
  </si>
  <si>
    <t>34</t>
  </si>
  <si>
    <t>161101103R00</t>
  </si>
  <si>
    <t>Svislé přemístění výkopku z hor.1-4 do 6,0 m, včetně naložení</t>
  </si>
  <si>
    <t>Svislé přemístění výkopku z hor.1-4 do 6,0 m</t>
  </si>
  <si>
    <t>16,7*5,6*0,5</t>
  </si>
  <si>
    <t>Zásyp jam, šachet rýh nebo kolem objektů sypaninou se zhutněním</t>
  </si>
  <si>
    <t>(16,7*4,6+5,6*4,6)*2*3,95*0,5</t>
  </si>
  <si>
    <t>(25,2*4,1+5,6*4,1)*2*3,42*0,5</t>
  </si>
  <si>
    <t>110*1,2*0,7</t>
  </si>
  <si>
    <t>35*1,75*0,7</t>
  </si>
  <si>
    <t>4*1*1*4*0,7</t>
  </si>
  <si>
    <t>8*1,2*0,7</t>
  </si>
  <si>
    <t>30*1,2+2*2*1,5*0,7</t>
  </si>
  <si>
    <t>12*1,2+2*1,2*0,5*0,7</t>
  </si>
  <si>
    <t>8*1*0,7</t>
  </si>
  <si>
    <t>1,7*1*0,5*0,7</t>
  </si>
  <si>
    <t>(4+10+11)*1,2*0,7</t>
  </si>
  <si>
    <t>40*1,2+2*2*1,2*0,7</t>
  </si>
  <si>
    <t>3,5*3,5*1,5+2*2*1,5*0,7</t>
  </si>
  <si>
    <t>34*1,2*0,7</t>
  </si>
  <si>
    <t>3*3*1,45*0,7</t>
  </si>
  <si>
    <t>2,5*2*1,45*0,7</t>
  </si>
  <si>
    <t>(3+3+38+7+2+5+15+3*5)*0,6*0,5*0,7</t>
  </si>
  <si>
    <t>(85+2)*0,6*0,5*0,7</t>
  </si>
  <si>
    <t>35</t>
  </si>
  <si>
    <t>Vodorovné přemístění výkopku z hor.1-4 do 3 km (koeficient načechrání 1.5), včetně naložení</t>
  </si>
  <si>
    <t>Vodorovné přemístění výkopku z hor.1-4 do 10000 m (koeficient načechrání 1.5)</t>
  </si>
  <si>
    <t>993,33+243,097</t>
  </si>
  <si>
    <t>Výkopy rýhy</t>
  </si>
  <si>
    <t>1351,28+337,83</t>
  </si>
  <si>
    <t>Výkopy jámy</t>
  </si>
  <si>
    <t>93,32-166,6*0,4</t>
  </si>
  <si>
    <t>Přebytek ornice</t>
  </si>
  <si>
    <t>odpočet zásyp</t>
  </si>
  <si>
    <t>mezisoučet</t>
  </si>
  <si>
    <t>1402,22*1,5</t>
  </si>
  <si>
    <t>načechrání</t>
  </si>
  <si>
    <t>Trvalý odvoz zeminy</t>
  </si>
  <si>
    <t>37</t>
  </si>
  <si>
    <t>199000005R00</t>
  </si>
  <si>
    <t>Poplatek za skládku zeminy 1- 4, č. dle katal. odpadů 17 05 04</t>
  </si>
  <si>
    <t>2103,33*1.2</t>
  </si>
  <si>
    <t>přepočet načechrané zeminy na tuny</t>
  </si>
  <si>
    <t>17</t>
  </si>
  <si>
    <t>Konstrukce ze zemin</t>
  </si>
  <si>
    <t>38</t>
  </si>
  <si>
    <t>175101101RT2</t>
  </si>
  <si>
    <t>Obsyp potrubí bez prohození sypaniny (s dodáním štěrkopísku frakce 0 - 22 mm)</t>
  </si>
  <si>
    <t>17_</t>
  </si>
  <si>
    <t>30*1,75*0,6</t>
  </si>
  <si>
    <t>komín-KŠ9</t>
  </si>
  <si>
    <t>(9,6+70)*1,2*0,55</t>
  </si>
  <si>
    <t>Jednotná kanalizační přípojka a areálová kan.</t>
  </si>
  <si>
    <t>4*4*1*0,45</t>
  </si>
  <si>
    <t>Přípojky jednotné kanalizace</t>
  </si>
  <si>
    <t>(3,8+6,6+2,6+35,6)*1,2*0,55</t>
  </si>
  <si>
    <t>Stoka A</t>
  </si>
  <si>
    <t>(22,5+2)*1,2*0,55</t>
  </si>
  <si>
    <t>(18,6+13,4+2)*1*0,45</t>
  </si>
  <si>
    <t>1,7*1*0,45</t>
  </si>
  <si>
    <t>(5,3+32+29+13,3)*1,2*0,55</t>
  </si>
  <si>
    <t>1,5*12*1*0,45</t>
  </si>
  <si>
    <t>(0,6+5+34+48,1)*1,2*0,6</t>
  </si>
  <si>
    <t>8*1,2*0,6</t>
  </si>
  <si>
    <t>(2,7+1,5+29,7+23,8+15)*1,2*0,55</t>
  </si>
  <si>
    <t>(13,7+4,3+1,5+1)*1*0,45</t>
  </si>
  <si>
    <t>(3+3+38+7+2+5+15+3*5)*0,6*0,35</t>
  </si>
  <si>
    <t>(85+2)*0,6*0,35</t>
  </si>
  <si>
    <t>27</t>
  </si>
  <si>
    <t>Základy</t>
  </si>
  <si>
    <t>46</t>
  </si>
  <si>
    <t>273321321R00</t>
  </si>
  <si>
    <t>Železobeton základových desek C 20/25</t>
  </si>
  <si>
    <t>27_</t>
  </si>
  <si>
    <t>2_</t>
  </si>
  <si>
    <t>15*3,9*0,15</t>
  </si>
  <si>
    <t>23,5*3,9*0,15</t>
  </si>
  <si>
    <t>2,75*2,75*0,15</t>
  </si>
  <si>
    <t>OLK</t>
  </si>
  <si>
    <t>1,5*1,5*0,15*7</t>
  </si>
  <si>
    <t>SŠ1-3, KŠ7-10</t>
  </si>
  <si>
    <t>2*2*0,15</t>
  </si>
  <si>
    <t>1,64*1,34*0,15</t>
  </si>
  <si>
    <t>47</t>
  </si>
  <si>
    <t>273361921RT8</t>
  </si>
  <si>
    <t>Výztuž základových desek ze svařovaných sítí (průměr drátu  8,0, oka 100/100 mm KY81)</t>
  </si>
  <si>
    <t>14,8*3,7*0.0079*1.2*2</t>
  </si>
  <si>
    <t>23,3*3,7*0.0079*1.2*2</t>
  </si>
  <si>
    <t>2,55*2,55*0.0079*1.2</t>
  </si>
  <si>
    <t>1,3*1,3*0.0079*1.2*7</t>
  </si>
  <si>
    <t>1,8*1,8*0.0079*1.2</t>
  </si>
  <si>
    <t>1,44*1,14*0.0079*1.2</t>
  </si>
  <si>
    <t>20% krytí a ztratné</t>
  </si>
  <si>
    <t>48</t>
  </si>
  <si>
    <t>273351215R00</t>
  </si>
  <si>
    <t>Bednění stěn základových desek - zřízení</t>
  </si>
  <si>
    <t>(15*2+3,9*2)*0.15</t>
  </si>
  <si>
    <t>(23,5*2+3,9*2)*0.15</t>
  </si>
  <si>
    <t>2,75*4*0.15</t>
  </si>
  <si>
    <t>1,5*4*7*0.15</t>
  </si>
  <si>
    <t>2*4*0.15</t>
  </si>
  <si>
    <t>(1,64*2+1,34*2)*0.15</t>
  </si>
  <si>
    <t>49</t>
  </si>
  <si>
    <t>273351216R00</t>
  </si>
  <si>
    <t>Bednění stěn základových desek - odstranění</t>
  </si>
  <si>
    <t>45</t>
  </si>
  <si>
    <t>Podkladní a vedlejší konstrukce (kromě vozovek a železničního svršku)</t>
  </si>
  <si>
    <t>51</t>
  </si>
  <si>
    <t>451535111R00</t>
  </si>
  <si>
    <t>Podkladní vrstva tl. do 25 cm ze štěrku</t>
  </si>
  <si>
    <t>45_</t>
  </si>
  <si>
    <t>4_</t>
  </si>
  <si>
    <t>15.2*4,1*0,1</t>
  </si>
  <si>
    <t>23,7*4,1*0,1</t>
  </si>
  <si>
    <t>2,95*2,95*0,1</t>
  </si>
  <si>
    <t>1,7*1,7*0,1*7</t>
  </si>
  <si>
    <t>2,2*2,2*0,1</t>
  </si>
  <si>
    <t>1,84*1,54*0,1</t>
  </si>
  <si>
    <t>52</t>
  </si>
  <si>
    <t>451572111R00</t>
  </si>
  <si>
    <t>Lože pod potrubí z kameniva těženého 0 - 4 mm</t>
  </si>
  <si>
    <t>30*1,75*0,1</t>
  </si>
  <si>
    <t>(9,6+70)*1,2*0,1</t>
  </si>
  <si>
    <t>4*4*1*0,1</t>
  </si>
  <si>
    <t>(3,8+6,6+2,6+35,6)*1,2*0,1</t>
  </si>
  <si>
    <t>(22,5+2)*1,2*0,1</t>
  </si>
  <si>
    <t>(18,6+13,4+2)*1*0,1</t>
  </si>
  <si>
    <t>(0,6+5+34+48,1)*1,2*0,1</t>
  </si>
  <si>
    <t>1,5*12*1*0,1</t>
  </si>
  <si>
    <t>8*1,2*0,1</t>
  </si>
  <si>
    <t>(2,7+1,5+29,7+23,8+15)*1,2*0,1</t>
  </si>
  <si>
    <t>(13,7+4,3+1,5+1)*1*0,1</t>
  </si>
  <si>
    <t>(3+3+38+7+2+5+15+3*5)*0,6*0,1</t>
  </si>
  <si>
    <t>(85+2)*0,6*0,1</t>
  </si>
  <si>
    <t>1,7*1*0,1</t>
  </si>
  <si>
    <t>(5,3+32+29+13,3)*1,2*0,1</t>
  </si>
  <si>
    <t>457571214R00</t>
  </si>
  <si>
    <t>Filtrační vrstva z nezhut.kam.těž.hr.32-63, bez úpravy</t>
  </si>
  <si>
    <t>RTS I / 2025</t>
  </si>
  <si>
    <t>59</t>
  </si>
  <si>
    <t>Kryty pozemních komunikací, letišť a ploch dlážděných (předlažby)</t>
  </si>
  <si>
    <t>60</t>
  </si>
  <si>
    <t>597101112RT1</t>
  </si>
  <si>
    <t>Montáž odvodňovacího žlabu - polymerbeton B 125 (včetně betonového lože)</t>
  </si>
  <si>
    <t>59_</t>
  </si>
  <si>
    <t>5_</t>
  </si>
  <si>
    <t>42</t>
  </si>
  <si>
    <t>LV1</t>
  </si>
  <si>
    <t>10</t>
  </si>
  <si>
    <t>LV2</t>
  </si>
  <si>
    <t>61</t>
  </si>
  <si>
    <t>597101113RT1</t>
  </si>
  <si>
    <t>Montáž odvodňovacího žlabu - polymerbeton D 400 (včetně betonového lože)</t>
  </si>
  <si>
    <t>4,5</t>
  </si>
  <si>
    <t>LV3</t>
  </si>
  <si>
    <t>10,5</t>
  </si>
  <si>
    <t>LV4</t>
  </si>
  <si>
    <t>17,5</t>
  </si>
  <si>
    <t>LV5</t>
  </si>
  <si>
    <t>23</t>
  </si>
  <si>
    <t>LV6</t>
  </si>
  <si>
    <t>62</t>
  </si>
  <si>
    <t>5534298122</t>
  </si>
  <si>
    <t>Rošt můstkový B125, litina, 500 x 123 mm</t>
  </si>
  <si>
    <t>42*2</t>
  </si>
  <si>
    <t>63</t>
  </si>
  <si>
    <t>5534298200</t>
  </si>
  <si>
    <t>Rošt můstkový B125, litina, 500 x 173 mm</t>
  </si>
  <si>
    <t>10*2</t>
  </si>
  <si>
    <t>64</t>
  </si>
  <si>
    <t>5534298150</t>
  </si>
  <si>
    <t>Rošt můstkový D400, litina, 500 x 123 mm</t>
  </si>
  <si>
    <t>4,5*2</t>
  </si>
  <si>
    <t>10,5*2</t>
  </si>
  <si>
    <t>65</t>
  </si>
  <si>
    <t>5534298210</t>
  </si>
  <si>
    <t>Rošt můstkový D400, litina, 500 x 173 mm</t>
  </si>
  <si>
    <t>17,5*2</t>
  </si>
  <si>
    <t>66</t>
  </si>
  <si>
    <t>5534298310</t>
  </si>
  <si>
    <t>Rošt můstkový D400, litina, 500 x 223 mm</t>
  </si>
  <si>
    <t>23*2</t>
  </si>
  <si>
    <t>67</t>
  </si>
  <si>
    <t>592272331VD1</t>
  </si>
  <si>
    <t>Vpust polymerbetonová -  , rozměr 500 x 135 x 600 mm, DN 160</t>
  </si>
  <si>
    <t>68</t>
  </si>
  <si>
    <t>5922720000</t>
  </si>
  <si>
    <t>Žlab polymerbetonový -   - 0.0, rozměr 1000 x 135 x 150 mm, E 600</t>
  </si>
  <si>
    <t>Žlab polymerbetonový   0.0, rozměr 1000 x 135 x 150 mm, E 600</t>
  </si>
  <si>
    <t>6</t>
  </si>
  <si>
    <t>69</t>
  </si>
  <si>
    <t>5922720100</t>
  </si>
  <si>
    <t>Žlab polymerbetonový   1, rozměr 1000 x 135 x 150 - 155 mm, E 600</t>
  </si>
  <si>
    <t>70</t>
  </si>
  <si>
    <t>5922720200</t>
  </si>
  <si>
    <t>Žlab polymerbetonový   2, rozměr 1000 x 135 x 155 - 160 mm, E 600</t>
  </si>
  <si>
    <t>71</t>
  </si>
  <si>
    <t>5922720300</t>
  </si>
  <si>
    <t>Žlab polymerbetonový   3, rozměr 1000 x 135 x 160 - 165 mm, E 600</t>
  </si>
  <si>
    <t>72</t>
  </si>
  <si>
    <t>5922720400</t>
  </si>
  <si>
    <t>Žlab polymerbetonový   4, rozměr 1000 x 135 x 165 - 170 mm, E 600</t>
  </si>
  <si>
    <t>73</t>
  </si>
  <si>
    <t>5922720510</t>
  </si>
  <si>
    <t>Žlab polymerbetonový   5.0, rozměr 1000 x 135 x 175 mm, E 600</t>
  </si>
  <si>
    <t>8</t>
  </si>
  <si>
    <t>74</t>
  </si>
  <si>
    <t>5922721010</t>
  </si>
  <si>
    <t>Žlab polymerbetonový   10.0, rozměr 1000 x 135 x 200 mm, E 600</t>
  </si>
  <si>
    <t>4</t>
  </si>
  <si>
    <t>75</t>
  </si>
  <si>
    <t>5922721500</t>
  </si>
  <si>
    <t>Žlab polymerbetonový   15.0, rozměr 1000 x 135 x 225 mm, E 600</t>
  </si>
  <si>
    <t>76</t>
  </si>
  <si>
    <t>5922722000</t>
  </si>
  <si>
    <t>Žlab polymerbetonový   20.0, rozměr 1000 x 135 x 250 mm, E 600</t>
  </si>
  <si>
    <t>77</t>
  </si>
  <si>
    <t>5922722010</t>
  </si>
  <si>
    <t>Žlab polymerbetonový   20.0.2, rozměr 1000 x 135 x 260 mm, E 600</t>
  </si>
  <si>
    <t>78</t>
  </si>
  <si>
    <t>59227223010</t>
  </si>
  <si>
    <t>Žlab polymerbetonový  1, rozměr 1000 x 185 x 210 - 215 mm, E 600</t>
  </si>
  <si>
    <t>79</t>
  </si>
  <si>
    <t>59227223020</t>
  </si>
  <si>
    <t>Žlab polymerbetonový  2, rozměr 1000 x 185 x 215 - 220 mm, E 600</t>
  </si>
  <si>
    <t>80</t>
  </si>
  <si>
    <t>59227223030</t>
  </si>
  <si>
    <t>Žlab polymerbetonový  3, rozměr 1000 x 185 x 220 - 225 mm, E 600</t>
  </si>
  <si>
    <t>81</t>
  </si>
  <si>
    <t>59227223040</t>
  </si>
  <si>
    <t>Žlab polymerbetonový  4, rozměr 1000 x 185 x 225 - 230 mm, E 600</t>
  </si>
  <si>
    <t>82</t>
  </si>
  <si>
    <t>592272230500</t>
  </si>
  <si>
    <t>Žlab polymerbetonový  5, rozměr 1000 x 185 x 230 - 235 mm, E 600</t>
  </si>
  <si>
    <t>83</t>
  </si>
  <si>
    <t>592272230520</t>
  </si>
  <si>
    <t>Žlab polymerbetonový  5.0.2, rozměr 1000 x 185 x 245 mm, E 600, s těsněním</t>
  </si>
  <si>
    <t>84</t>
  </si>
  <si>
    <t>59227223060</t>
  </si>
  <si>
    <t>Žlab polymerbetonový  6, rozměr 1000 x 185 x 235 - 240 mm, E 600</t>
  </si>
  <si>
    <t>85</t>
  </si>
  <si>
    <t>59227223070</t>
  </si>
  <si>
    <t>Žlab polymerbetonový  7, rozměr 1000 x 185 x 240 - 245 mm, E 600</t>
  </si>
  <si>
    <t>86</t>
  </si>
  <si>
    <t>59227223080</t>
  </si>
  <si>
    <t>Žlab polymerbetonový  8, rozměr 1000 x 185 x 245 - 250 mm, E 600</t>
  </si>
  <si>
    <t>87</t>
  </si>
  <si>
    <t>59227223090</t>
  </si>
  <si>
    <t>Žlab polymerbetonový  9, rozměr 1000 x 185 x 250 - 255 mm, E 600</t>
  </si>
  <si>
    <t>88</t>
  </si>
  <si>
    <t>592272231000</t>
  </si>
  <si>
    <t>Žlab polymerbetonový  10, rozměr 1000 x 185 x 255 - 260 mm, E 600</t>
  </si>
  <si>
    <t>89</t>
  </si>
  <si>
    <t>592272231040</t>
  </si>
  <si>
    <t>Žlab polymerbetonový  10.2, rozměr 500 x 185 x 270 mm, E 600, s těsněním</t>
  </si>
  <si>
    <t>90</t>
  </si>
  <si>
    <t>592272240000</t>
  </si>
  <si>
    <t>Žlab polymerbetonový  0.0, rozměr 1000 x 235 x 265 mm, E 600</t>
  </si>
  <si>
    <t>59227224010</t>
  </si>
  <si>
    <t>Žlab polymerbetonový  1, rozměr 1000 x 235 x 265 - 270 mm, E 600</t>
  </si>
  <si>
    <t>92</t>
  </si>
  <si>
    <t>59227224020</t>
  </si>
  <si>
    <t>Žlab polymerbetonový  2, rozměr 1000 x 235 x 270 - 275 mm, E 600</t>
  </si>
  <si>
    <t>93</t>
  </si>
  <si>
    <t>59227224030</t>
  </si>
  <si>
    <t>Žlab polymerbetonový  3, rozměr 1000 x 235 x 275 - 280 mm, E 600</t>
  </si>
  <si>
    <t>94</t>
  </si>
  <si>
    <t>59227224040</t>
  </si>
  <si>
    <t>Žlab polymerbetonový  4, rozměr 1000 x 235 x 280 - 285 mm, E 600</t>
  </si>
  <si>
    <t>95</t>
  </si>
  <si>
    <t>592272240500</t>
  </si>
  <si>
    <t>Žlab polymerbetonový  5, rozměr 1000 x 235 x 285 - 290 mm, E 600</t>
  </si>
  <si>
    <t>59227224060</t>
  </si>
  <si>
    <t>Žlab polymerbetonový  6, rozměr 1000 x 235 x 290 - 295 mm, E 600</t>
  </si>
  <si>
    <t>97</t>
  </si>
  <si>
    <t>59227224070</t>
  </si>
  <si>
    <t>Žlab polymerbetonový  7, rozměr 1000 x 235 x 295 - 300 mm, E 600</t>
  </si>
  <si>
    <t>98</t>
  </si>
  <si>
    <t>59227224080</t>
  </si>
  <si>
    <t>Žlab polymerbetonový  8, rozměr 1000 x 235 x 300 - 305 mm, E 600</t>
  </si>
  <si>
    <t>59227224090</t>
  </si>
  <si>
    <t>Žlab polymerbetonový  9, rozměr 1000 x 235 x 305 - 310 mm, E 600</t>
  </si>
  <si>
    <t>100</t>
  </si>
  <si>
    <t>592272241000</t>
  </si>
  <si>
    <t>Žlab polymerbetonový  10, rozměr 1000 x 235 x 310 - 315 mm, E 600</t>
  </si>
  <si>
    <t>101</t>
  </si>
  <si>
    <t>592272241020</t>
  </si>
  <si>
    <t>Žlab polymerbetonový  10.0.2, rozměr 1000 x 235 x 325 mm, E 600 s těsněním</t>
  </si>
  <si>
    <t>102</t>
  </si>
  <si>
    <t>592272400</t>
  </si>
  <si>
    <t>Stěna čelní polymerbetonová   0.-20., hrana litina</t>
  </si>
  <si>
    <t>103</t>
  </si>
  <si>
    <t>59227243300</t>
  </si>
  <si>
    <t>Stěna čelní polymerbetonová  0.-20., hrana litina</t>
  </si>
  <si>
    <t>104</t>
  </si>
  <si>
    <t>59227243500</t>
  </si>
  <si>
    <t>721</t>
  </si>
  <si>
    <t>Vnitřní kanalizace</t>
  </si>
  <si>
    <t>110</t>
  </si>
  <si>
    <t>721242117VD1</t>
  </si>
  <si>
    <t>Lapač střešních splavenin spodní DN150, litinový povrch D+M</t>
  </si>
  <si>
    <t>7</t>
  </si>
  <si>
    <t>721_</t>
  </si>
  <si>
    <t>72_</t>
  </si>
  <si>
    <t>SvV</t>
  </si>
  <si>
    <t>SvZ</t>
  </si>
  <si>
    <t>111</t>
  </si>
  <si>
    <t>721211520VD1</t>
  </si>
  <si>
    <t>Vpusť dvorní s litinovou mříží rozměr 250x250mm D+M</t>
  </si>
  <si>
    <t>DV1</t>
  </si>
  <si>
    <t>112</t>
  </si>
  <si>
    <t>721242804R00</t>
  </si>
  <si>
    <t>Demontáž lapače střešních splavenin, DN 125 mm včetně likvidace</t>
  </si>
  <si>
    <t>113</t>
  </si>
  <si>
    <t>998276101R00</t>
  </si>
  <si>
    <t>Přesun hmot, trubní vedení plastová, otevř. výkop</t>
  </si>
  <si>
    <t>5</t>
  </si>
  <si>
    <t>Potrubí z trub plastických, skleněných a čedičových</t>
  </si>
  <si>
    <t>114</t>
  </si>
  <si>
    <t>871373121R00</t>
  </si>
  <si>
    <t>Montáž trub kanaliz. z plastu, hrdlových, DN 300 (DN250)</t>
  </si>
  <si>
    <t>87_</t>
  </si>
  <si>
    <t>8_</t>
  </si>
  <si>
    <t>9,6</t>
  </si>
  <si>
    <t>Jednotná kanalizační přípojka</t>
  </si>
  <si>
    <t>91,3</t>
  </si>
  <si>
    <t>Areálová jednotná kanalizace</t>
  </si>
  <si>
    <t>Stoka A DN300</t>
  </si>
  <si>
    <t>35,6</t>
  </si>
  <si>
    <t>Stoka A DN250</t>
  </si>
  <si>
    <t>22,5+2</t>
  </si>
  <si>
    <t>5,3</t>
  </si>
  <si>
    <t>Stoka B</t>
  </si>
  <si>
    <t>Stoka B1</t>
  </si>
  <si>
    <t>29</t>
  </si>
  <si>
    <t>Stoka B2</t>
  </si>
  <si>
    <t>0,6+5+34</t>
  </si>
  <si>
    <t>Stoka C DN300</t>
  </si>
  <si>
    <t>48,1</t>
  </si>
  <si>
    <t>Stoka C DN250</t>
  </si>
  <si>
    <t>2,7+1,5+29,7+23,8+15</t>
  </si>
  <si>
    <t>Stoka D</t>
  </si>
  <si>
    <t>115</t>
  </si>
  <si>
    <t>871353121R00</t>
  </si>
  <si>
    <t>Montáž trub kanaliz. z plastu, hrdlových, DN 200</t>
  </si>
  <si>
    <t>116</t>
  </si>
  <si>
    <t>871313121R00</t>
  </si>
  <si>
    <t>Montáž trub kanaliz. z plastu, hrdlových, do DN 150</t>
  </si>
  <si>
    <t>24,1</t>
  </si>
  <si>
    <t>1,7</t>
  </si>
  <si>
    <t>1,5*6</t>
  </si>
  <si>
    <t>Stoka B1 (6x od gajgru)</t>
  </si>
  <si>
    <t>1,5*4</t>
  </si>
  <si>
    <t>Stoka B2 (4x od gajgru)</t>
  </si>
  <si>
    <t>1,5*12</t>
  </si>
  <si>
    <t>Stoka C (12x od gajgru)</t>
  </si>
  <si>
    <t>13,7+4,3+1,5</t>
  </si>
  <si>
    <t>13,3+1,5+1,4</t>
  </si>
  <si>
    <t>Stoka B3</t>
  </si>
  <si>
    <t>18,7+18,6+13,4+2</t>
  </si>
  <si>
    <t>Stoka A2</t>
  </si>
  <si>
    <t>117</t>
  </si>
  <si>
    <t>286147856</t>
  </si>
  <si>
    <t>Trubka kanalizační odolná PPKGEM SN16 315 x 12,1 x 6000 mm</t>
  </si>
  <si>
    <t>118</t>
  </si>
  <si>
    <t>286147853</t>
  </si>
  <si>
    <t>Trubka kanalizační odolná PPKGEM SN16 315 x 12,1 x 3000 mm</t>
  </si>
  <si>
    <t>119</t>
  </si>
  <si>
    <t>286147851</t>
  </si>
  <si>
    <t>Trubka kanalizační odolná PPKGEM SN16 315 x 12,1 x 1000 mm</t>
  </si>
  <si>
    <t>3</t>
  </si>
  <si>
    <t>120</t>
  </si>
  <si>
    <t>286147846</t>
  </si>
  <si>
    <t>Trubka kanalizační odolná PPKGEM SN16 250 x 9,6 x 6000 mm</t>
  </si>
  <si>
    <t>121</t>
  </si>
  <si>
    <t>286147843</t>
  </si>
  <si>
    <t>Trubka kanalizační odolná PPKGEM SN16 250 x 9,6 x 3000 mm</t>
  </si>
  <si>
    <t>122</t>
  </si>
  <si>
    <t>286147841</t>
  </si>
  <si>
    <t>Trubka kanalizační odolná PPKGEM SN16 250 x 9,6 x 1000 mm</t>
  </si>
  <si>
    <t>123</t>
  </si>
  <si>
    <t>286147831</t>
  </si>
  <si>
    <t>Trubka kanalizační odolná PPKGEM SN16 200 x 7,7 x 1000 mm</t>
  </si>
  <si>
    <t>124</t>
  </si>
  <si>
    <t>286147826</t>
  </si>
  <si>
    <t>Trubka kanalizační odolná PPKGEM SN16 160 x 6,2 x 6000 mm</t>
  </si>
  <si>
    <t>125</t>
  </si>
  <si>
    <t>286147823</t>
  </si>
  <si>
    <t>Trubka kanalizační odolná PPKGEM SN16 160 x 6,2 x 3000 mm</t>
  </si>
  <si>
    <t>126</t>
  </si>
  <si>
    <t>286147821</t>
  </si>
  <si>
    <t>Trubka kanalizační odolná PPKGEM SN16 160 x 6,2 x 1000 mm</t>
  </si>
  <si>
    <t>2*6</t>
  </si>
  <si>
    <t>2*4</t>
  </si>
  <si>
    <t>2*12</t>
  </si>
  <si>
    <t>127</t>
  </si>
  <si>
    <t>286147801</t>
  </si>
  <si>
    <t>Trubka kanalizační odolná PPKGEM SN16 110 x 4,2 x 1000 mm</t>
  </si>
  <si>
    <t>128</t>
  </si>
  <si>
    <t>877373121R00</t>
  </si>
  <si>
    <t>Montáž tvarovek odboč. plast. gum. kroužek DN 300</t>
  </si>
  <si>
    <t>129</t>
  </si>
  <si>
    <t>28656170</t>
  </si>
  <si>
    <t>Odbočka 45° kanalizační odolná PPKGEA DN 315/160</t>
  </si>
  <si>
    <t>130</t>
  </si>
  <si>
    <t>877373123R00</t>
  </si>
  <si>
    <t>Montáž tvarovek jednoos. plast. gum.kroužek DN 300</t>
  </si>
  <si>
    <t>3+1+1+2</t>
  </si>
  <si>
    <t>131</t>
  </si>
  <si>
    <t>28656115</t>
  </si>
  <si>
    <t>Spojka dvouhrdlá kanalizační PPKGMM DN 315</t>
  </si>
  <si>
    <t>dopojování</t>
  </si>
  <si>
    <t>132</t>
  </si>
  <si>
    <t>28651677.A</t>
  </si>
  <si>
    <t>Koleno kanalizační KGB 315/ 87° PVC</t>
  </si>
  <si>
    <t>133</t>
  </si>
  <si>
    <t>28656145</t>
  </si>
  <si>
    <t>Koleno 45° kanalizační odolné PPKGB DN 315</t>
  </si>
  <si>
    <t>134</t>
  </si>
  <si>
    <t>28656136</t>
  </si>
  <si>
    <t>Koleno 15° kanalizační odolné PPKGB DN 315</t>
  </si>
  <si>
    <t>135</t>
  </si>
  <si>
    <t>877363121R00</t>
  </si>
  <si>
    <t>Montáž tvarovek odboč. plast. gum. kroužek DN 250</t>
  </si>
  <si>
    <t>3+22</t>
  </si>
  <si>
    <t>136</t>
  </si>
  <si>
    <t>28656169</t>
  </si>
  <si>
    <t>Odbočka 45° kanalizační odolná PPKGEA DN 250/250</t>
  </si>
  <si>
    <t>137</t>
  </si>
  <si>
    <t>28656168</t>
  </si>
  <si>
    <t>Odbočka 45° kanalizační odolná PPKGEA DN 250/160</t>
  </si>
  <si>
    <t>138</t>
  </si>
  <si>
    <t>877363123R00</t>
  </si>
  <si>
    <t>Montáž tvarovek jednoos. plast. gum.kroužek DN 250</t>
  </si>
  <si>
    <t>3+7+1+5+2</t>
  </si>
  <si>
    <t>139</t>
  </si>
  <si>
    <t>28656114</t>
  </si>
  <si>
    <t>Spojka dvouhrdlá kanalizační PPKGMM DN 250</t>
  </si>
  <si>
    <t>140</t>
  </si>
  <si>
    <t>28656144</t>
  </si>
  <si>
    <t>Koleno 45° kanalizační odolné PPKGB DN 250</t>
  </si>
  <si>
    <t>141</t>
  </si>
  <si>
    <t>28656135</t>
  </si>
  <si>
    <t>Koleno 15° kanalizační odolné PPKGB DN 250</t>
  </si>
  <si>
    <t>142</t>
  </si>
  <si>
    <t>28656159</t>
  </si>
  <si>
    <t>Redukce kanalizační odolná PPKGR DN 250/200</t>
  </si>
  <si>
    <t>Napojení DV1</t>
  </si>
  <si>
    <t>Napojení SvZ13+SvZ14</t>
  </si>
  <si>
    <t>143</t>
  </si>
  <si>
    <t>28656104</t>
  </si>
  <si>
    <t>Zátka hrdlová kanalizační PPKGM DN 250 délka 88 mm</t>
  </si>
  <si>
    <t>koncové šachty</t>
  </si>
  <si>
    <t>144</t>
  </si>
  <si>
    <t>877353123R00</t>
  </si>
  <si>
    <t>Montáž tvarovek jednoos. plast. gum.kroužek DN 200</t>
  </si>
  <si>
    <t>2+4</t>
  </si>
  <si>
    <t>145</t>
  </si>
  <si>
    <t>28656143</t>
  </si>
  <si>
    <t>Koleno 45° kanalizační odolné PPKGB DN 200</t>
  </si>
  <si>
    <t>146</t>
  </si>
  <si>
    <t>28656158</t>
  </si>
  <si>
    <t>Redukce kanalizační odolná PPKGR DN 200/160</t>
  </si>
  <si>
    <t>147</t>
  </si>
  <si>
    <t>877353121R00</t>
  </si>
  <si>
    <t>Montáž tvarovek odboč. plast. gum. kroužek do DN 150</t>
  </si>
  <si>
    <t>148</t>
  </si>
  <si>
    <t>28656165</t>
  </si>
  <si>
    <t>Odbočka 45° kanalizační odolná PPKGEA DN 160/160</t>
  </si>
  <si>
    <t>stoka A2</t>
  </si>
  <si>
    <t>149</t>
  </si>
  <si>
    <t>877313123R00</t>
  </si>
  <si>
    <t>Montáž tvarovek jednoos. plast. gum.kroužek do DN 150</t>
  </si>
  <si>
    <t>105+3+3+2+5+3+2</t>
  </si>
  <si>
    <t>150</t>
  </si>
  <si>
    <t>28656142</t>
  </si>
  <si>
    <t>Koleno 45° kanalizační odolné PPKGB DN 160</t>
  </si>
  <si>
    <t>3*5+2</t>
  </si>
  <si>
    <t>3*4</t>
  </si>
  <si>
    <t>3*12</t>
  </si>
  <si>
    <t>151</t>
  </si>
  <si>
    <t>28656139</t>
  </si>
  <si>
    <t>Koleno 30° kanalizační odolné PPKGB DN 160</t>
  </si>
  <si>
    <t>152</t>
  </si>
  <si>
    <t>28656133</t>
  </si>
  <si>
    <t>Koleno 15° kanalizační odolné PPKGB DN 160</t>
  </si>
  <si>
    <t>153</t>
  </si>
  <si>
    <t>28656156</t>
  </si>
  <si>
    <t>Redukce kanalizační odolná PPKGR DN 160/110</t>
  </si>
  <si>
    <t>154</t>
  </si>
  <si>
    <t>28656102</t>
  </si>
  <si>
    <t>Zátka hrdlová kanalizační PPKGM DN 160 délka 70 mm</t>
  </si>
  <si>
    <t>155</t>
  </si>
  <si>
    <t>28656112</t>
  </si>
  <si>
    <t>Spojka dvouhrdlá kanalizační PPKGMM DN 160</t>
  </si>
  <si>
    <t>156</t>
  </si>
  <si>
    <t>28656140</t>
  </si>
  <si>
    <t>Koleno 45° kanalizační odolné PPKGB DN 110</t>
  </si>
  <si>
    <t>157</t>
  </si>
  <si>
    <t>871211121R00</t>
  </si>
  <si>
    <t>Montáž trubek polyetylenových ve výkopu d 63 mm</t>
  </si>
  <si>
    <t>61,2+3,5</t>
  </si>
  <si>
    <t>tlakové AN2-vodojem</t>
  </si>
  <si>
    <t>46+4</t>
  </si>
  <si>
    <t>tlakové užitková</t>
  </si>
  <si>
    <t>85+4,5</t>
  </si>
  <si>
    <t>tlakové AN1-vodojem</t>
  </si>
  <si>
    <t>3,5</t>
  </si>
  <si>
    <t>bezpečnostní AN1</t>
  </si>
  <si>
    <t>2,5</t>
  </si>
  <si>
    <t>přečerpávání AN2-AN3</t>
  </si>
  <si>
    <t>bezpečnostní AN3</t>
  </si>
  <si>
    <t>3+66+32+2+58+24</t>
  </si>
  <si>
    <t>areálový vodovod</t>
  </si>
  <si>
    <t>158</t>
  </si>
  <si>
    <t>286134604</t>
  </si>
  <si>
    <t>Trubka tlaková PE 100 RC, rozměr 63 x 5,8 mm, SDR 11</t>
  </si>
  <si>
    <t>403,2*1.05</t>
  </si>
  <si>
    <t>5% ztratné</t>
  </si>
  <si>
    <t>159</t>
  </si>
  <si>
    <t>877212121R00</t>
  </si>
  <si>
    <t>Přirážka za 1 spoj elektrotvarovky d 63 mm</t>
  </si>
  <si>
    <t>41+5+10+4+3</t>
  </si>
  <si>
    <t>160</t>
  </si>
  <si>
    <t>286538095</t>
  </si>
  <si>
    <t>Elektrokoleno 90° SDR 11, PE 100 d 63 mm</t>
  </si>
  <si>
    <t>161</t>
  </si>
  <si>
    <t>286538109</t>
  </si>
  <si>
    <t>Elektrokoleno 45° SDR 11, PE 100 d 63 mm</t>
  </si>
  <si>
    <t>162</t>
  </si>
  <si>
    <t>286538005</t>
  </si>
  <si>
    <t>Elektrospojka SDR 11, PE 100 d 63 mm</t>
  </si>
  <si>
    <t>163</t>
  </si>
  <si>
    <t>286538142</t>
  </si>
  <si>
    <t>ElektroT-kus SDR 11, PE 100 d 63 mm</t>
  </si>
  <si>
    <t>164</t>
  </si>
  <si>
    <t>286538073</t>
  </si>
  <si>
    <t>Elektroredukce SDR 11, PE 100 d 63 x 32 mm</t>
  </si>
  <si>
    <t>165</t>
  </si>
  <si>
    <t>871161121R00</t>
  </si>
  <si>
    <t>Montáž trubek polyetylenových ve výkopu d 32 mm</t>
  </si>
  <si>
    <t>5*4</t>
  </si>
  <si>
    <t>166</t>
  </si>
  <si>
    <t>286134601</t>
  </si>
  <si>
    <t>Trubka tlaková PE 100 RC, rozměr 32 x 3,0 mm, SDR 11</t>
  </si>
  <si>
    <t>20*1.05</t>
  </si>
  <si>
    <t>167</t>
  </si>
  <si>
    <t>8728601VD</t>
  </si>
  <si>
    <t>Vystrojení VDŠ1 vodoměrnou sestavou D+M</t>
  </si>
  <si>
    <t>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uchyceníVodoměrná sestava na přítokovém potrubí DN50
Upřesnění dle podmínek provozovatele veřejného vodovodu
-uzávěr, filtr, vodoměr, zpětný ventil, uzávěr s vypouštěním
komplet včetně uchycení</t>
  </si>
  <si>
    <t>168</t>
  </si>
  <si>
    <t>8728602VD</t>
  </si>
  <si>
    <t>Vystrojení VDŠ2 vodoměrnou sestavou a rozvody D+M</t>
  </si>
  <si>
    <t>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uchyceníVodoměrná sestava na přítokovém potrubí DN50
Upřesnění dle podmínek provozovatele areálu
-uzávěr, filtr, vodoměr, zpětný ventil, uzávěr s vypouštěním
-rozvovedení odtoků s uzávěry
komplet včetně uchycení</t>
  </si>
  <si>
    <t>169</t>
  </si>
  <si>
    <t>8728603VD</t>
  </si>
  <si>
    <t>Osazení výtlačného potrubí D63 zpětnou klapkou, uzávěrem a rozebíratelným šroubením D+M</t>
  </si>
  <si>
    <t>Č1-Č5</t>
  </si>
  <si>
    <t>170</t>
  </si>
  <si>
    <t>870001VD</t>
  </si>
  <si>
    <t>Prostup potrubí DN300 betonovou stěnou (jádrový vrt, těsnění) D+M</t>
  </si>
  <si>
    <t>SŠ1</t>
  </si>
  <si>
    <t>SŠ2</t>
  </si>
  <si>
    <t>171</t>
  </si>
  <si>
    <t>870002VD</t>
  </si>
  <si>
    <t>Prostup potrubí DN250 betonovou stěnou (jádrový vrt, těsnění) D+M</t>
  </si>
  <si>
    <t>KŠ8</t>
  </si>
  <si>
    <t>SŠ3</t>
  </si>
  <si>
    <t>mimo šachtové dno</t>
  </si>
  <si>
    <t>174</t>
  </si>
  <si>
    <t>28611336.A</t>
  </si>
  <si>
    <t>Klapka koncová kanalizační KG DN 300 včetně instalace do prostupu D+M</t>
  </si>
  <si>
    <t>871318111R00</t>
  </si>
  <si>
    <t>Kladení drenážního potrubí z plastických hmot</t>
  </si>
  <si>
    <t>83,77m</t>
  </si>
  <si>
    <t>286139911</t>
  </si>
  <si>
    <t>Trubka drenážní PE-HD DN 160, zesílená, perforovaná</t>
  </si>
  <si>
    <t>Ostatní konstrukce a práce na trubním vedení</t>
  </si>
  <si>
    <t>176</t>
  </si>
  <si>
    <t>899311112R00</t>
  </si>
  <si>
    <t>Osazení poklopů litinových s rámem do 100 kg</t>
  </si>
  <si>
    <t>89_</t>
  </si>
  <si>
    <t>177</t>
  </si>
  <si>
    <t>552433481</t>
  </si>
  <si>
    <t>Poklop šachtový litina bez odvětrání KD 05 d 610 mm "D5" D400</t>
  </si>
  <si>
    <t>03</t>
  </si>
  <si>
    <t>03_</t>
  </si>
  <si>
    <t>KŠ7</t>
  </si>
  <si>
    <t>SŠ1, SŠ2, SŠ3</t>
  </si>
  <si>
    <t>VŠ1, VŠ2</t>
  </si>
  <si>
    <t>VŠ3, VŠ4, VŠ5, VŠ6</t>
  </si>
  <si>
    <t>VDŠ1, VDŠ2</t>
  </si>
  <si>
    <t>KŠ8, KŠ9, KŠ10</t>
  </si>
  <si>
    <t>178</t>
  </si>
  <si>
    <t>894423116R00</t>
  </si>
  <si>
    <t>Osaz. bet. dílců šachet, dna, do 7,0 t</t>
  </si>
  <si>
    <t>179</t>
  </si>
  <si>
    <t>592261027</t>
  </si>
  <si>
    <t>Dno nádrže PNK Q.1 150/164 BZP 2,78 m3</t>
  </si>
  <si>
    <t>180</t>
  </si>
  <si>
    <t>894423114R00</t>
  </si>
  <si>
    <t>Osaz. bet. dílců šachet, dna, do 5,0 t</t>
  </si>
  <si>
    <t>181</t>
  </si>
  <si>
    <t>59225348VD1</t>
  </si>
  <si>
    <t>Dno vodoměrné šachty beton PVS 120/90/180 - D400</t>
  </si>
  <si>
    <t>182</t>
  </si>
  <si>
    <t>894423112R00</t>
  </si>
  <si>
    <t>Osazení betonových dílců šachet do 3,0 t</t>
  </si>
  <si>
    <t>1+6</t>
  </si>
  <si>
    <t>183</t>
  </si>
  <si>
    <t>59224366.A</t>
  </si>
  <si>
    <t>Dno šachtové beton Prefa přímé TBZ-Q.1 100/60 V max. 40</t>
  </si>
  <si>
    <t>KŠ9</t>
  </si>
  <si>
    <t>184</t>
  </si>
  <si>
    <t>59224368.A</t>
  </si>
  <si>
    <t>Dno šachtové beton přímé TBZ-Q.1 100/100 V max. 60</t>
  </si>
  <si>
    <t>KŠ8, KŠ10</t>
  </si>
  <si>
    <t>185</t>
  </si>
  <si>
    <t>894421112R00</t>
  </si>
  <si>
    <t>Osazení betonových dílců šachet do 1,4 t</t>
  </si>
  <si>
    <t>9+1+6+1+1</t>
  </si>
  <si>
    <t>186</t>
  </si>
  <si>
    <t>59224353.A</t>
  </si>
  <si>
    <t>Konus šachtový beton TBR-Q.1 100-63/58/12 KPS</t>
  </si>
  <si>
    <t>187</t>
  </si>
  <si>
    <t>59224364.A</t>
  </si>
  <si>
    <t>Skruž šachtová beton TBS-Q.1 100/100/12 PS</t>
  </si>
  <si>
    <t>188</t>
  </si>
  <si>
    <t>59224361.A</t>
  </si>
  <si>
    <t>Skruž šachtová beton TBS-Q.1 100/50/12 PS</t>
  </si>
  <si>
    <t>KŠ10</t>
  </si>
  <si>
    <t>SŠ2, SŠ3</t>
  </si>
  <si>
    <t>189</t>
  </si>
  <si>
    <t>592261020</t>
  </si>
  <si>
    <t>Deska zákrytová nádrže PNK-Q.1 150-63/17 ZDP</t>
  </si>
  <si>
    <t>190</t>
  </si>
  <si>
    <t>59225348VD2</t>
  </si>
  <si>
    <t>Zákrytová deska vodoměrné šachty beton PVS 144/114/20 ZD2 - D400</t>
  </si>
  <si>
    <t>191</t>
  </si>
  <si>
    <t>894421111R00</t>
  </si>
  <si>
    <t>Osazení betonových dílců šachet do 0,5 t</t>
  </si>
  <si>
    <t>3+7+15+2+1+5</t>
  </si>
  <si>
    <t>192</t>
  </si>
  <si>
    <t>59224358.A</t>
  </si>
  <si>
    <t>Skruž šachtová beton TBS-Q.1 100/25/12 PS</t>
  </si>
  <si>
    <t>SŠ1, SŠ3</t>
  </si>
  <si>
    <t>VŠ2</t>
  </si>
  <si>
    <t>193</t>
  </si>
  <si>
    <t>59224349</t>
  </si>
  <si>
    <t>Prstenec šachtový vyrovnávací TBW-Q.1 63/12</t>
  </si>
  <si>
    <t>VŠ3, VŠ6</t>
  </si>
  <si>
    <t>194</t>
  </si>
  <si>
    <t>59224349.A</t>
  </si>
  <si>
    <t>Prstenec šachtový vyrovnávací TBW-Q.1 63/10</t>
  </si>
  <si>
    <t>KŠ9, KŠ10</t>
  </si>
  <si>
    <t>VŠ4, VŠ5, VŠ6</t>
  </si>
  <si>
    <t>195</t>
  </si>
  <si>
    <t>59224348.A</t>
  </si>
  <si>
    <t>Prstenec šachtový vyrovnávací TBW-Q.1 63/8</t>
  </si>
  <si>
    <t>VŠ1</t>
  </si>
  <si>
    <t>196</t>
  </si>
  <si>
    <t>59224347.A</t>
  </si>
  <si>
    <t>Prstenec šachtový vyrovnávací TBW-Q.1 63/6</t>
  </si>
  <si>
    <t>197</t>
  </si>
  <si>
    <t>59224346</t>
  </si>
  <si>
    <t>Prstenec šachtový vyrovnávací TBW-Q.1 63/4</t>
  </si>
  <si>
    <t>198</t>
  </si>
  <si>
    <t>59224373.A</t>
  </si>
  <si>
    <t>Těsnění elastomerové pro šachtové díly EMT DN 1000</t>
  </si>
  <si>
    <t>199</t>
  </si>
  <si>
    <t>592243733</t>
  </si>
  <si>
    <t>Těsnění elastomerové Prefa pro šachtové díly EMT DN 1500</t>
  </si>
  <si>
    <t>200</t>
  </si>
  <si>
    <t>894431421RDB</t>
  </si>
  <si>
    <t>Šachta D 600 mm, dl.šach.roury 2,00 m, přímá (dno KG D 315 mm, poklop litina 40 t)</t>
  </si>
  <si>
    <t>KŠ2</t>
  </si>
  <si>
    <t>KŠ3</t>
  </si>
  <si>
    <t>201</t>
  </si>
  <si>
    <t>894431423RCB</t>
  </si>
  <si>
    <t>Šachta D 600 mm, dl.šach.roury 2,00 m, sběrná (dno KG D 250 mm, poklop litina 40 t)</t>
  </si>
  <si>
    <t>KŠ5</t>
  </si>
  <si>
    <t>202</t>
  </si>
  <si>
    <t>894431412RCB</t>
  </si>
  <si>
    <t>Šachta D 600 mm, dl.šach.roury 1,00 m, 1 přítok (dno KG D 250 mm, poklop litina 40 t)</t>
  </si>
  <si>
    <t>KŠ11</t>
  </si>
  <si>
    <t>203</t>
  </si>
  <si>
    <t>894431422RCB</t>
  </si>
  <si>
    <t>Šachta D 600 mm, dl.šach.roury 2,00 m, 1 přítok (dno KG D 250 mm, poklop litina 40 t)</t>
  </si>
  <si>
    <t>KŠ12</t>
  </si>
  <si>
    <t>204</t>
  </si>
  <si>
    <t>894431311RDB</t>
  </si>
  <si>
    <t>Šachta, D 425 mm, dl.šach.roury 1,50 m, přímá (dno KG D 250 mm, poklop šedá litina 40 t)</t>
  </si>
  <si>
    <t>KŠ1</t>
  </si>
  <si>
    <t>KŠ4 (napojení svodu do roury)</t>
  </si>
  <si>
    <t>205</t>
  </si>
  <si>
    <t>KŠ6</t>
  </si>
  <si>
    <t>206</t>
  </si>
  <si>
    <t>894431311RBB</t>
  </si>
  <si>
    <t>Šachta, D 425 mm, dl.šach.roury 1,50 m, přímá (dno KG D 160 mm, poklop šedá litina 40 t)</t>
  </si>
  <si>
    <t>KŠ13</t>
  </si>
  <si>
    <t>KŠ14</t>
  </si>
  <si>
    <t>207</t>
  </si>
  <si>
    <t>899521411RT1</t>
  </si>
  <si>
    <t>Stupadla šacht. vidlicová oceloplast,D+M</t>
  </si>
  <si>
    <t>KŠ7-10 (šachtová dna)</t>
  </si>
  <si>
    <t>VDŠ1-2</t>
  </si>
  <si>
    <t>SŠ1-3 (šachtová dna)</t>
  </si>
  <si>
    <t>208</t>
  </si>
  <si>
    <t>8940001VD1</t>
  </si>
  <si>
    <t>Akumulační jímka AN1 (rozměr 3.6x2.65x14.66m) dodávka+montáž</t>
  </si>
  <si>
    <t>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těsnostiJedná se o dodávku a montáž nádrží z dílů:
-průběžný díl celkem 5 ks
-koncový díl celkem 2 ks
včetně těsněného napojení dílů, vyhotovení otvorů na vstupy, stupadla poplastovaná, zkouška těsnosti</t>
  </si>
  <si>
    <t>209</t>
  </si>
  <si>
    <t>8940002VD1</t>
  </si>
  <si>
    <t>Akumulační jímka AN2+AN3 (rozměr 3.6x2.65x23.15m) dodávka+montáž</t>
  </si>
  <si>
    <t>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těsnostiJedná se o dodávku a montáž nádrží z dílů:
-průběžný díl celkem 8 ks
-koncový díl celkem 3 ks
včetně těsněného napojení dílů, vyhotovení otvorů na vstupy, stupadla poplastovaná, zkouška těsnosti</t>
  </si>
  <si>
    <t>210</t>
  </si>
  <si>
    <t>8940002VD2</t>
  </si>
  <si>
    <t>Dodatečné kotvení jímky AN2+AN3 proti vztlaku D+M</t>
  </si>
  <si>
    <t>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46ks.Návrh kotvení AN2+AN3 proti vztlaku
Dno ŽB rámu jímky bude kotveno nerez kotvami do podkladní ŽB desky z betonu C20/25. Kotvení bude 2 ks na m´ jímky. Je použita chemická malta na bázi vinylesterové pryskyřice, průměr nerez kotvy 16mm (závitová tyč) do otvoru pr.18mm a hloubky 100mm (hloubka v ŽB desce). Způsob provedení bude projednán s dodavatelem jímek. Celkový počet kotev je 46ks.</t>
  </si>
  <si>
    <t>211</t>
  </si>
  <si>
    <t>8940003VD1</t>
  </si>
  <si>
    <t>Odlučovač lehkých kapalin OLK NS30 betonový (vnější průměr 2,44m, celková vnější výška k poklopu 2,99m) dodávka+montáž</t>
  </si>
  <si>
    <t>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těsnostiJedná se o dodávku a montáž odlučovače lehkých kapalin
jmenovitá velikost NS30 a objemu kalové jímky 100NS
zahrnuje betonové dno nádrže, zákrytovou desku s přechodem, litinový poklop DN600 D400, vyrovnávací prstence
vnitřní vystrojení, těsněné prostupy potrubí, zkouška těsnosti</t>
  </si>
  <si>
    <t>212</t>
  </si>
  <si>
    <t>892581111R00</t>
  </si>
  <si>
    <t>Zkouška těsnosti kanalizace DN do 300, vodou</t>
  </si>
  <si>
    <t>213</t>
  </si>
  <si>
    <t>892571111R00</t>
  </si>
  <si>
    <t>Zkouška těsnosti kanalizace DN do 200, vodou</t>
  </si>
  <si>
    <t>1+147,2</t>
  </si>
  <si>
    <t>214</t>
  </si>
  <si>
    <t>892241111R00</t>
  </si>
  <si>
    <t>Tlaková zkouška vodovodního potrubí do DN 80</t>
  </si>
  <si>
    <t>403,2+20</t>
  </si>
  <si>
    <t>215</t>
  </si>
  <si>
    <t>899711121R00</t>
  </si>
  <si>
    <t>Fólie výstražná z PVC šedá, šířka 22 cm</t>
  </si>
  <si>
    <t>408,7+148,2+423,2</t>
  </si>
  <si>
    <t>216</t>
  </si>
  <si>
    <t>899731111R00</t>
  </si>
  <si>
    <t>Vodič signalizační CYY 1,5 mm2</t>
  </si>
  <si>
    <t>423,2*1,1</t>
  </si>
  <si>
    <t>10% ztratné</t>
  </si>
  <si>
    <t>69370150</t>
  </si>
  <si>
    <t>Geotextilie netkaná PP 300g/m2</t>
  </si>
  <si>
    <t>5*0,5*83,77</t>
  </si>
  <si>
    <t>TECH</t>
  </si>
  <si>
    <t>Technologie</t>
  </si>
  <si>
    <t>235</t>
  </si>
  <si>
    <t>MTtech01IM</t>
  </si>
  <si>
    <t>P-001 Ponorné čerpadlo, Q = 3,6 m3/h; h = 50 m; ocel n. nerez 1,1 kW, 230 V</t>
  </si>
  <si>
    <t>ks</t>
  </si>
  <si>
    <t>TECH_</t>
  </si>
  <si>
    <t>9_</t>
  </si>
  <si>
    <t>236</t>
  </si>
  <si>
    <t>MTtech02IM</t>
  </si>
  <si>
    <t>P-002 Ponorné čerpadlo, Q = 3,6 m3/h; h = 50 m; ocel n. nerez 1,1 kW, 230 V</t>
  </si>
  <si>
    <t>ELMT</t>
  </si>
  <si>
    <t>Elektro</t>
  </si>
  <si>
    <t>279</t>
  </si>
  <si>
    <t>EL-MT05IM</t>
  </si>
  <si>
    <t>Polní instrumentace LS13, LS14 Vibrační snímač hladiny, 24V DC, PNP. Tělo i smáčená část v provedení nerez. Uchycení a typ dle doporučení výrobce nádr</t>
  </si>
  <si>
    <t>ELMT_</t>
  </si>
  <si>
    <t>VRN</t>
  </si>
  <si>
    <t>Inženýrské činnosti</t>
  </si>
  <si>
    <t>365</t>
  </si>
  <si>
    <t>013002VRN</t>
  </si>
  <si>
    <t>Hutnící zkoušky</t>
  </si>
  <si>
    <t>Soubor</t>
  </si>
  <si>
    <t>04VRN_</t>
  </si>
  <si>
    <t>Â _</t>
  </si>
  <si>
    <t>366</t>
  </si>
  <si>
    <t>013003VRN</t>
  </si>
  <si>
    <t>Rozbor výkopku (1x vhodnost ke zpětnému zásypu a 1x analýza dle vyhl.273/2021 přílohy č.5)</t>
  </si>
  <si>
    <t>367</t>
  </si>
  <si>
    <t>013004VRN</t>
  </si>
  <si>
    <t>Rozbor asfaltu na obsah dehtu</t>
  </si>
  <si>
    <t>368</t>
  </si>
  <si>
    <t>013005VRN</t>
  </si>
  <si>
    <t>Posouzení a návrh pažení jam AN1 a AN2+AN3 dle skutečných podmínek</t>
  </si>
  <si>
    <t>Celkem:</t>
  </si>
  <si>
    <t>Chyba:508</t>
  </si>
  <si>
    <t>Č.p.</t>
  </si>
  <si>
    <t>Popis položky</t>
  </si>
  <si>
    <t>druh MJ</t>
  </si>
  <si>
    <t>počet MJ</t>
  </si>
  <si>
    <t>cena za MJ</t>
  </si>
  <si>
    <t>cena
(bez DPH)</t>
  </si>
  <si>
    <t>D.1.3.1 Elektroinstalace a veřejné osvětlení</t>
  </si>
  <si>
    <t>SVÍTIDLA VEŘEJNÉ OSVĚTLENÍ</t>
  </si>
  <si>
    <t>VO06, VO07, VO08, VO09,VO10
svítidlo veřejného osvětlení LED 10W, stožár 5m, bezdrátová DALI komunikace kompatibilní se stávajícím sytémem DATMO
ref. typ DATMO DLE68MINI-10W-C15021-2700K
kompletní dodávka vč. zesíleného stožáru, výzbroje stožáru, upevnění na stožár, pouzdrového základu pro stožár</t>
  </si>
  <si>
    <t>SVÍTIDLA AREÁLOVÉ OSVĚTLENÍ</t>
  </si>
  <si>
    <t>VO1 - Venkovní LED svítidlo
3x LED reflektor R1 cca 128,3W, stožár 9m, ovládání DALI
orientace reflektorů a přesné složení svítidla viz Návrh osvětlení
Kompletní dodávka vč. stožáru, výzbroje stožáru, svorkovnice pro odbočení kabelu, upevnění na stožár, pouzdrového základu pro stožár, předřadníků svítidla</t>
  </si>
  <si>
    <t>VO2 - Venkovní LED svítidlo
3x LED reflektor R1 cca 128,3W, stožár 9m, ovládání DALI
orientace reflektorů a přesné složení svítidla viz Návrh osvětlení
Kompletní dodávka vč. stožáru, výzbroje stožáru, svorkovnice pro odbočení kabelu, upevnění na stožár, pouzdrového základu pro stožár, předřadníků svítidla</t>
  </si>
  <si>
    <t>VO3 - Venkovní LED svítidlo
1x LED reflektor R2 cca 161,8W, stožár 9m, ovládání DALI
orientace reflektorů a přesné složení svítidla viz Návrh osvětlení
Kompletní dodávka vč. stožáru, výzbroje stožáru, svorkovnice pro odbočení kabelu, upevnění na stožár, pouzdrového základu pro stožár, předřadníků svítidla</t>
  </si>
  <si>
    <t>VO4 - Venkovní LED svítidlo
3x LED reflektor R1 cca 128,3W cca 1x161,8W, stožár 9m, ovládání DALI
orientace reflektorů a přesné složení svítidla viz Návrh osvětlení
Kompletní dodávka vč. stožáru, výzbroje stožáru, svorkovnice pro odbočení kabelu, upevnění na stožár, pouzdrového základu pro stožár, předřadníků svítidla</t>
  </si>
  <si>
    <t>VO5 - Venkovní LED svítidlo
LED reflektory 4x R1 cca 128,3W + 2x R2 cca 161,8W, stožár 9m, ovládání DALI
orientace reflektorů a přesné složení svítidla viz Návrh osvětlení
Kompletní dodávka vč. stožáru, výzbroje stožáru, svorkovnice pro odbočení kabelu, upevnění na stožár, pouzdrového základu pro stožár, předřadníků svítidla</t>
  </si>
  <si>
    <t>VO11 - Venkovní LED svítidlo
LED reflektory 1x R1 cca 128,3W 1xR2 cca 161,8W, nástěnné v.9m, ovládání DALI
orientace reflektorů a přesné složení svítidla viz Návrh osvětlení
Kompletní dodávka vč. upevnění, svorkovnicové skříně na fasádu pro odbočení kabelu, předřadníků svítidla</t>
  </si>
  <si>
    <t>VO12, VO13 - Venkovní LED svítidlo
1x LED reflektor R3 cca 10,9W, nástěnné v.9m, ovládání DALI
orientace reflektorů a přesné složení svítidla viz Návrh osvětlení
Kompletní dodávka vč. upevnění, svorkovnicové skříně na fasádu pro odbočení kabelu, předřadníků svítidla</t>
  </si>
  <si>
    <t>SVO01 - Venkovní LED svítidlo
LED reflektor cca 2,5W, na úrovni terénu, ovládání DALI
orientace reflektorů a přesné složení svítidla viz Návrh osvětlení
Kompletní dodávka vč. předřadníku, upevnění, svorkovnicové zemní krabice pro odbočení kabelu a předřadník</t>
  </si>
  <si>
    <t>SVO02 - Venkovní LED svítidlo
LED reflektor cca 6W, na úrovni terénu, ovládání DALI
orientace reflektorů a přesné složení svítidla viz Návrh osvětlení
Kompletní dodávka vč. předřadníku, upevnění, svorkovnicové zemní krabice pro odbočení kabelu a předřadník</t>
  </si>
  <si>
    <t>SVO03 - Venkovní LED svítidlo
LED zemní svítidlo cca 6W, na úrovni terénu, ovládání DALI
přesné složení svítidla viz Návrh osvětlení
Kompletní dodávka vč. předřadníku, osazení do betonové kapsy, svorkovnicové zemní krabice pro odbočení kabelu a předřadník</t>
  </si>
  <si>
    <t>KABELY</t>
  </si>
  <si>
    <t>AYKY 3x240+120</t>
  </si>
  <si>
    <t>AYKY 3x120+70</t>
  </si>
  <si>
    <t>AYKY 3x95+50</t>
  </si>
  <si>
    <t>CYKY 5x35</t>
  </si>
  <si>
    <t>CYKY 5x10</t>
  </si>
  <si>
    <t>CYKY 4x10</t>
  </si>
  <si>
    <t>CYKY 5x6</t>
  </si>
  <si>
    <t>CYKY 3x4</t>
  </si>
  <si>
    <t>CYKY 5x2,5</t>
  </si>
  <si>
    <t>CYKY 3x2,5</t>
  </si>
  <si>
    <t>CYKY 3x1,5</t>
  </si>
  <si>
    <t>FTP venkovní cat 5, vč. HDPE chráničky prům. 25 mm pro uložení v zemi</t>
  </si>
  <si>
    <t>RE-2Y(St)Yv 4x2x1,3, vč. HDPE chráničky prům. 25 mm pro uložení v zemi</t>
  </si>
  <si>
    <t>Kabel pro napojení DALI ovládacího panelu, vč. HDPE chráničky prům. 25 mm  pro uložení do země</t>
  </si>
  <si>
    <t>Pásek FeZn 30x4</t>
  </si>
  <si>
    <t>Drát FeZn průměr 10mm</t>
  </si>
  <si>
    <t>Ukončení veškeré výše uvedené kabeláže</t>
  </si>
  <si>
    <t>Popis a přehledné označení kabelů a vodičů (popisovací štítky)</t>
  </si>
  <si>
    <t>KABELOVÉ TRASY</t>
  </si>
  <si>
    <t>Výkop 500x800mm vč. uložení vodiče, ochr. desky a folie, krytí, záhozu a úpravou terénu</t>
  </si>
  <si>
    <t>Výkop 350x800mm vč. uložení vodiče, ochr. desky a folie, krytí, záhozu a úpravou terénu</t>
  </si>
  <si>
    <t>Výkop 500x1200mm vč. uložení vodičů, ochr. folie, betonového krytí, záhozu a úpravou terénu</t>
  </si>
  <si>
    <t>Chránička HDPE, prům 160 mm, korugovaná</t>
  </si>
  <si>
    <t>Chránička HDPE, prům 110 mm, korugovaná</t>
  </si>
  <si>
    <t>Chránička HDPE, prům 63 mm, korugovaná</t>
  </si>
  <si>
    <t>Utěsnění kabelového prostupu proti vodě a prachu pr. 100 mm</t>
  </si>
  <si>
    <t>DEMONTÁŽE, ÚPRAVY, OSTATNÍ MATERIÁL</t>
  </si>
  <si>
    <t>Demontáž stávajících lamp VO, 3 kusy, včetně kabeláže, včetně likvidace odpadu</t>
  </si>
  <si>
    <t>Nastavení jednotlivých svítidel veřejného osvětlení v ulici Bezručova, začlenění 5 nových svítidel VO do mapového podkladu dispečinku správy VO, 5 svítidel, kompletní dodávka</t>
  </si>
  <si>
    <t>DALI ovládací systém pro ovládání areálového osvětlení
osazen v rozvaděči RNN v trafostanici;
8 programovatelných scén, automatické spouštění nočního osvětlení na základě soumraku, ovládání cca 60 svítidel, 4 digitální výstupy pro ovládání svítidel bez DALI;
ovládací panel DALI v trafostanici - 8 scén
ovládací panel DALI ve skladu - 8 scén
kompletní dodávka včetně osazení, zprovoznění a naprogramování scén dle požadavků investora</t>
  </si>
  <si>
    <t>UZEMNĚNÍ</t>
  </si>
  <si>
    <t>Drát FeZn pr. 8 mm, vč. podpěr a úchytů</t>
  </si>
  <si>
    <t>Svorka hromosvodu spojovací všeobecně</t>
  </si>
  <si>
    <t>Zkušební svorka, kompletní</t>
  </si>
  <si>
    <t>Pásek 30x4 V4A nerez, včetně uložení v hloubce 80cm</t>
  </si>
  <si>
    <t>Spojovací svorka uzemnění všeobecně (příp. svaření)</t>
  </si>
  <si>
    <t>Průchodka pro uzemnění pro dodatečnou montáž HEA-N</t>
  </si>
  <si>
    <t>Protikorozní nátěr</t>
  </si>
  <si>
    <t>Dodávka akce se předpokládá včetně kompletní montáže, dopravy, vnitrostaveništní manipulace, veškerého souvisejícího doplňkového,
podružného a montážního materiálu tak, aby celé zařízení bylo funkční a splňovalo všechny předpisy, které se na ně vztahují.</t>
  </si>
  <si>
    <t>Při zpracování nabídky je nutné vycházet ze všech částí dokumentace (textové i grafické části, všech schémat a specifikace materiálu).</t>
  </si>
  <si>
    <t>Povinností dodavatele je překontrolovat specifikaci materiálu a případný chybějící materiál nebo výkony doplnit a ocenit.</t>
  </si>
  <si>
    <t>Součástí ceny musí být veškeré náklady, aby cena byla konečná a zahrnovala celou dodávku a montáž akce.</t>
  </si>
  <si>
    <t>Všechny použité výrobky musí mít osvědčení o schválení k provozu v České republice.</t>
  </si>
  <si>
    <t>V průběhu provádění prací budou respektovány všechny příslušné platné předpisy a požadavky BOZP. Náklady vyplývající z jejich
dodržení jsou součástí jednotkové ceny a nebudou zvlášť hrazeny.</t>
  </si>
  <si>
    <t>Veškeré práce budou provedeny úhledně, řádně a kvalitně řemeslným způsobem.</t>
  </si>
  <si>
    <t>Zařízení bude uvedeno do provozu až po provedení všech výchozích zkouškách (revizích) el. instalace. O provedených zkouškách
budou vystaveny protokoly.</t>
  </si>
  <si>
    <t>D.1.3.2 Slaboproud</t>
  </si>
  <si>
    <t>Kabelové trasy, chráničky, kabelové komory</t>
  </si>
  <si>
    <t>Chráničky HDPE40 pro instalaci optických kabelů do země s hladkou vnitřní stěnou a s trvalou polymerní lubrikací</t>
  </si>
  <si>
    <t>Betonový technický kanál s víkem, vnitřní rozměr minimálně 100x100mm pro ochranu kabelových tras pod komunikací, pro instalace do země včetně instalačního příslušenství</t>
  </si>
  <si>
    <t>Kabelová komora vnitřní rozměr 800x800x800mm s víkem pro pojezd vozidel do 12,5t v provedení pro zadláždění dlažbou dle okolního povrchu, včetně instalačního příslušenství, průchodek pro chráničky, podsypání štěrkem, betonové základny, obetonování a instalace do země</t>
  </si>
  <si>
    <t>Koncovka PP šroubovací pro chráničky optického kabelu HDPE</t>
  </si>
  <si>
    <t>Průchod pro 2x HDPE40 pro kabelovou trasu do objektu, včetně utěsnění</t>
  </si>
  <si>
    <t>Výkop šířky 300mm, hloubky 1000mm, vč. pískového lože,  výstražné fólie, záhozu a hutnění terénu, komplet, povrchová úprava bude provedena v rámci stavby</t>
  </si>
  <si>
    <t>Výkop pod komunikacemi šířky 300mm, hloubky 1200mm, vč. pískového lože,  výstražné fólie, záhozu a hutnění terénu, komplet, povrchová úprava bude provedena v rámci stavby</t>
  </si>
  <si>
    <t>Instalace chrániček, technických kanálů, instalace průchodek, doprava</t>
  </si>
  <si>
    <t>Odvoz, třídění a ekologická likvidace obalových materiálů - komplet</t>
  </si>
  <si>
    <t>Dodavatelská dokumentace se zahrnutými změnami spojené s výběrem konkrétních prvků a zařízení</t>
  </si>
  <si>
    <t>Kamerový systém</t>
  </si>
  <si>
    <t>IP kamera minimální rozlišení 4Mpx, objektiv s motorickým zoomem 2,3-12mm, mikroSD 256GB, venkovní provedení, IP67, napájení PoE, IR přísvit 50m, DEN-NOC, ONVIF, včetně instalačního příslušenství, možnost vzdáleného přístupu</t>
  </si>
  <si>
    <t>Adaptér pro instalaci kamery na sloup, včetně instalačního příslušenství</t>
  </si>
  <si>
    <t>Adaptér pro instalaci kamery na stěnu, včetně instalačního příslušenství</t>
  </si>
  <si>
    <t>Optický kabel 4vlákna SM pro zafouknutí do mikrotrubičky v zemi, venkovní</t>
  </si>
  <si>
    <t>Mikrotrubička 10/8, instalace do HDPE trubky v zemi, venkovní</t>
  </si>
  <si>
    <t>Kabel UTP cat6 venkovní provedení, instalace do HDPE trubky v zemi</t>
  </si>
  <si>
    <t xml:space="preserve">Ohebná chránička pr.25mm  </t>
  </si>
  <si>
    <t>Rozvaděč kamerového systému se zařízením pro zakončení optického kabelu, optickým převodníkem na UTP, zálohovaným napájecím zdrojem s PoE napáječem pro jednu kameru, záloha pro 12hodin provozu. Venkovní provedení, instalace na stěnu, včetně instalačního příslušenství pro instalaci na stěnu.</t>
  </si>
  <si>
    <t>Rozvaděč kamerového systému se zařízením pro zakončení optického kabelu, optickým převodníkem na UTP, zálohovaným napájecím zdrojem s PoE napáječem pro jednu kameru, záloha pro 12hodin provozu. Venkovní provedení, instalace do volného terénu, včetně instalačního příslušenství pro instalaci do volného terénu.</t>
  </si>
  <si>
    <t>Optická vana do 19" rozvaděče pro zakončení 24 vláken SM, včetně instalačního příslušenství a panelu s optickými konektory</t>
  </si>
  <si>
    <t>Optický propojovací kabel (patchcord) 2m</t>
  </si>
  <si>
    <t>Instalace, měření kabelů, kamerové zkoušky, oživení, školení obsluhy, doprava</t>
  </si>
  <si>
    <t>Informační panely - napojení</t>
  </si>
  <si>
    <t>Informační panel - není dodávkou této části dokumentace</t>
  </si>
  <si>
    <t>Optická zásuvka se zakončením kabelu - instalace do informačního panelu</t>
  </si>
  <si>
    <t>Optický převodník pro informační panel - součást dodávky informačního panelu</t>
  </si>
  <si>
    <t>Instalace, měření kabelů, oživení, doprava</t>
  </si>
  <si>
    <t>Napojení do bezdrátové SEK</t>
  </si>
  <si>
    <t>Zařízení pro napojení do bezdrátové SEK, napájecí zdroj, anténa, router atd. - není součástí této části dokumentace - bude dodáno podle stavu na trhu v době instalace a podle podmínek smlouvy provozovatele s poskytovatelem připojení</t>
  </si>
  <si>
    <t>Nástěnný rozvaděč 19" 21U 600x600 nástěnný,s dvířky se zámkem, s ventilační jednotkou, s 2x rozvodným napájecím panelem s přepěťovou ochranou s 5 zásuvkami, včetně příslušenství pro prašné prostředí a  instalačního materiálu pro instalaci na stěnu</t>
  </si>
  <si>
    <t>UPS s dálkovou správou 100W 4hodiny</t>
  </si>
  <si>
    <t>Optický switch pro napojení 6 zařízení rychlostí 10Gb/s</t>
  </si>
  <si>
    <t>Optická zásuvka se zakončením kabelu - instalace u zařízení pro napojení do SEK</t>
  </si>
  <si>
    <t>Optický převodník pro napojení zařízení pro napojení do SEK</t>
  </si>
  <si>
    <t>Vyvazovací panel 1U</t>
  </si>
  <si>
    <t>Část stavební</t>
  </si>
  <si>
    <t>1.4.1</t>
  </si>
  <si>
    <t>Zpevněné plochy</t>
  </si>
  <si>
    <t>132201110R00</t>
  </si>
  <si>
    <t>Hloubení rýh šířky do 60 cm do 50 m3, v hornině 3, hloubení strojně</t>
  </si>
  <si>
    <t>zapažených i nezapažených s urovnáním dna do předepsaného profilu a spádu, s přehozením výkopku na přilehlém terénu na vzdálenost do 3 m od podélné osy rýhy nebo s naložením výkopku na dopravní prostředek.</t>
  </si>
  <si>
    <t>základové pasy schodiště : 0,26*(0,2+0,38)/2*(12,2+4,55+3,85+2,35)</t>
  </si>
  <si>
    <t>0,26*(0,28+0,35)/2*21,5</t>
  </si>
  <si>
    <t>Vodorovné přemístění výkopku z horniny 1 až 4, na vzdálenost  do 3 000 m</t>
  </si>
  <si>
    <t>Odkaz na mn. položky pořadí 5 : 135,69000*1,1</t>
  </si>
  <si>
    <t>B : 390,0*0,12</t>
  </si>
  <si>
    <t>C : (124,2+211,5+3,2)*0,12</t>
  </si>
  <si>
    <t>E : 429,4*0,25</t>
  </si>
  <si>
    <t>180405111R00</t>
  </si>
  <si>
    <t>Založení trávníku ve vegetačních prefabrikátech výsevem semene, v rovině nebo na svahu do 1:5</t>
  </si>
  <si>
    <t>823-1</t>
  </si>
  <si>
    <t>s doplněním ornice nebo substrátu ve vrstvě do 7 cm s utužením vodou a s případným naložením, odvozem odpadu do 20 km a se složením,</t>
  </si>
  <si>
    <t>Včetně zasypání semene zeminou nebo substrátem.</t>
  </si>
  <si>
    <t>K.01 : 146,5</t>
  </si>
  <si>
    <t>O.01 : 53,5</t>
  </si>
  <si>
    <t>O.02 : 166,0</t>
  </si>
  <si>
    <t>Q.01 : 198,6</t>
  </si>
  <si>
    <t>Zpevněné i nezpevněné plochy :</t>
  </si>
  <si>
    <t>A1 : 198,6+194,7+647,4+2,6+98,8+34,0+50,0+55,8+19,0+42,1</t>
  </si>
  <si>
    <t>B : 390,0</t>
  </si>
  <si>
    <t>C : 124,2+211,5</t>
  </si>
  <si>
    <t>D : 258,0</t>
  </si>
  <si>
    <t>E : 429,4</t>
  </si>
  <si>
    <t>F : 228,2+24,2</t>
  </si>
  <si>
    <t>G : 23,0</t>
  </si>
  <si>
    <t>H : 591,6+63,3</t>
  </si>
  <si>
    <t>J : 264,5</t>
  </si>
  <si>
    <t>K : 146,5</t>
  </si>
  <si>
    <t>L : 98,5+158,5</t>
  </si>
  <si>
    <t>N : 226,6</t>
  </si>
  <si>
    <t>O : 166,0+53,5</t>
  </si>
  <si>
    <t>P : 77,6</t>
  </si>
  <si>
    <t>Q : 198,6</t>
  </si>
  <si>
    <t>R : 78,1+2,3+120,5+9,5</t>
  </si>
  <si>
    <t>S : 466,8</t>
  </si>
  <si>
    <t>T : 35,2</t>
  </si>
  <si>
    <t>U : 29,9</t>
  </si>
  <si>
    <t>U1 : 22,5</t>
  </si>
  <si>
    <t>U2 : 22,2</t>
  </si>
  <si>
    <t>U3 : 20,0</t>
  </si>
  <si>
    <t>V: 650</t>
  </si>
  <si>
    <t>W: 15,7+31,2+152,9</t>
  </si>
  <si>
    <t>X: 21,5+22,2</t>
  </si>
  <si>
    <t>Schodiště : 188,0</t>
  </si>
  <si>
    <t>Mezisoučet</t>
  </si>
  <si>
    <t>Lemy :</t>
  </si>
  <si>
    <t>ZK1 : 0,4*(101,0+11+15,0+5)</t>
  </si>
  <si>
    <t>ZK2 : 0,2*(25,5+25,4+30+30,5)</t>
  </si>
  <si>
    <t>ZK3 : 0,16*(14,6+33,5+45)</t>
  </si>
  <si>
    <t>ZO2 : 0,1*(4,7+4,7)</t>
  </si>
  <si>
    <t>BO1 : 0,1*(1,5+69,1+50,8+38,5+43,7+2,9)</t>
  </si>
  <si>
    <t>BO2 : 0,1*(36,1+66,2+32,2+10,5+2,5+5,2+46,9+13,4+15,9+45,1+75+28)</t>
  </si>
  <si>
    <t>Odpočet plochy s ochranou kořenového systému ponechaných dřevin : -(16,0*3+399,0)</t>
  </si>
  <si>
    <t>185803111R00</t>
  </si>
  <si>
    <t>Ošetření trávníku v rovině nebo na svahu do 1:5</t>
  </si>
  <si>
    <t>bez ohledu na způsob založení, tj. pokosení se shrabáním, naložením shrabků na dopravní prostředek s odvezením do 20 km a se složením,</t>
  </si>
  <si>
    <t>dokonč. péče- 2. kosení :</t>
  </si>
  <si>
    <t>Odkaz na mn. položky pořadí 6 :</t>
  </si>
  <si>
    <t>0057242V01</t>
  </si>
  <si>
    <t>Směs travní okrasná pobytová</t>
  </si>
  <si>
    <t>Specifikace</t>
  </si>
  <si>
    <t>POL3_</t>
  </si>
  <si>
    <t>výsevek 30g/m2 :</t>
  </si>
  <si>
    <t>K.01 : 146,6*0,03*1,03</t>
  </si>
  <si>
    <t>O.01 : 53,5*0,03*1,03</t>
  </si>
  <si>
    <t>O.02 : 166,0*0,03*1,03</t>
  </si>
  <si>
    <t>Q.01 : 198,6*0,03*1,03</t>
  </si>
  <si>
    <t>V.01 : 650,5*0,03*1,03</t>
  </si>
  <si>
    <t>10371500R</t>
  </si>
  <si>
    <t>Substrát zahradnický, volně ložený</t>
  </si>
  <si>
    <t>SPCM</t>
  </si>
  <si>
    <t>Odkaz na mn. položky pořadí 6 : 564,6*0,036</t>
  </si>
  <si>
    <t>Základy a zvláštní zakládání</t>
  </si>
  <si>
    <t>271571112R00</t>
  </si>
  <si>
    <t xml:space="preserve">Polštáře zhutněné pod základy štěrkopísek netříděný,  </t>
  </si>
  <si>
    <t>800-2</t>
  </si>
  <si>
    <t>základové pasy schodiště : 0,26*(12,2+4,55+3,85+2,35+21,5)*0,1</t>
  </si>
  <si>
    <t>podkladní deska schodiště : (12,0+21,5)/2*0,9*0,1</t>
  </si>
  <si>
    <t>273313711R00</t>
  </si>
  <si>
    <t>Beton základových desek prostý třídy C 25/30</t>
  </si>
  <si>
    <t>801-1</t>
  </si>
  <si>
    <t>dodávka a uložení betonu do připravené konstrukce,</t>
  </si>
  <si>
    <t>podkladní deska schodiště : 1,45*(12,0+21,5)/2*0,12</t>
  </si>
  <si>
    <t>273356021R00</t>
  </si>
  <si>
    <t>Bednění základových desek z betonu vodostavebního pro plochy rovné, zřízení</t>
  </si>
  <si>
    <t>prostého i železového</t>
  </si>
  <si>
    <t>podkladní deska schodiště - boční stěna : 0,3*(9,6+0,3)</t>
  </si>
  <si>
    <t>273356022R00</t>
  </si>
  <si>
    <t>Bednění základových desek z betonu vodostavebního pro plochy rovné, odbednění</t>
  </si>
  <si>
    <t>273356031R00</t>
  </si>
  <si>
    <t>Bednění základových desek z betonu vodostavebního pro plochy zaoblené, zřízení</t>
  </si>
  <si>
    <t>S.01 : (15,1+27,9+19,8+11,3+23,1+38,9)*0,5</t>
  </si>
  <si>
    <t>273356032R00</t>
  </si>
  <si>
    <t>Bednění základových desek z betonu vodostavebního pro plochy zaoblené, odbednění</t>
  </si>
  <si>
    <t>Odkaz na mn. položky pořadí 15 : 68,05000</t>
  </si>
  <si>
    <t>274313711R00</t>
  </si>
  <si>
    <t>Beton základových pasů prostý třídy C 25/30</t>
  </si>
  <si>
    <t>Včetně dodávky a uložení betonu a kamene.</t>
  </si>
  <si>
    <t>základové pasy schodiště : 0,26*(0,38*(12,2+4,55+3,85+2,35)+0,28*21,5)</t>
  </si>
  <si>
    <t>274351215R00</t>
  </si>
  <si>
    <t>Bednění stěn základových pasů zřízení</t>
  </si>
  <si>
    <t>svislé nebo šikmé (odkloněné), půdorysně přímé nebo zalomené, stěn základových pasů ve volných nebo zapažených jámách, rýhách, šachtách, včetně případných vzpěr,</t>
  </si>
  <si>
    <t>zákl. pasy schodiště : (12,2+4,55+3,85+2,35)*(0,10+0,38)+21,5*(0,1+0,32)</t>
  </si>
  <si>
    <t>274351216R00</t>
  </si>
  <si>
    <t>Bednění stěn základových pasů odstranění</t>
  </si>
  <si>
    <t>Včetně očištění, vytřídění a uložení bednicího materiálu.</t>
  </si>
  <si>
    <t>Odkaz na mn. položky pořadí 18 : 20,04600</t>
  </si>
  <si>
    <t>Vodorovné konstrukce</t>
  </si>
  <si>
    <t>434311116R00</t>
  </si>
  <si>
    <t>Stupně dusané z betonu třídy C 25/30</t>
  </si>
  <si>
    <t>na terén nebo na desku z betonu prostého nebo prokládaného kamenem, bez potěru, se zahlazením povrchu,</t>
  </si>
  <si>
    <t>schodiště : 12,0+16,0+19,5+21,5</t>
  </si>
  <si>
    <t>434351141R00</t>
  </si>
  <si>
    <t>Bednění stupňů betonovaných na podstupňové desce nebo na terénu přímočarých zřízení</t>
  </si>
  <si>
    <t>0,195*12,0+(0,42+0,145)*16,0+(0,33+0,145)*(19,5+21,5)</t>
  </si>
  <si>
    <t>434351142R00</t>
  </si>
  <si>
    <t>Bednění stupňů betonovaných na podstupňové desce nebo na terénu přímočarých odstranění</t>
  </si>
  <si>
    <t>Odkaz na mn. položky pořadí 21 : 30,85500</t>
  </si>
  <si>
    <t>Komunikace</t>
  </si>
  <si>
    <t>564851111RT2</t>
  </si>
  <si>
    <t>Podklad ze štěrkodrti s rozprostřením a zhutněním frakce 0-32 mm, tloušťka po zhutnění 150 mm</t>
  </si>
  <si>
    <t>ŠDa :</t>
  </si>
  <si>
    <t>O : 53,5+166,0</t>
  </si>
  <si>
    <t>R : 78,1+2,3+120+9,5</t>
  </si>
  <si>
    <t>ŠDb :</t>
  </si>
  <si>
    <t>ZK1 : 0,4*(101,0+11+15+5)</t>
  </si>
  <si>
    <t>BO2 : 0,05*(36,1+66,2+32,2+10,5+2,5+5,2+46,9+13,4+15,9+45,1+75+28)</t>
  </si>
  <si>
    <t>V : 650,5</t>
  </si>
  <si>
    <t>W :15,7+31,2+152,9</t>
  </si>
  <si>
    <t>X :21,5+22,2</t>
  </si>
  <si>
    <t>564861111RT2</t>
  </si>
  <si>
    <t>Podklad ze štěrkodrti s rozprostřením a zhutněním frakce 0-32 mm, tloušťka po zhutnění 200 mm</t>
  </si>
  <si>
    <t>C : 124,2+211,5+3,2</t>
  </si>
  <si>
    <t>T - část mimo ochrannou zónu : 8,0</t>
  </si>
  <si>
    <t>564871111RT2</t>
  </si>
  <si>
    <t>Podklad ze štěrkodrti s rozprostřením a zhutněním frakce 0-32 mm, tloušťka po zhutnění 250 mm</t>
  </si>
  <si>
    <t>564952111R00</t>
  </si>
  <si>
    <t>Podklad nebo kryt z mechanicky zpevněného kameniva (MZK) tloušťka po zhutnění 150 mm</t>
  </si>
  <si>
    <t>s rozprostřením a zhutněním</t>
  </si>
  <si>
    <t>G.01 : 23</t>
  </si>
  <si>
    <t>564922104R00</t>
  </si>
  <si>
    <t xml:space="preserve">Mlatový kryt z mechanicky zpevněného kameniva (MZK) frakce 0-4 mm tloušťka po zhutnění 40 mm,  </t>
  </si>
  <si>
    <t>B.01 : 390,0</t>
  </si>
  <si>
    <t>C.01 : 124,2</t>
  </si>
  <si>
    <t>C.02 : 211,5</t>
  </si>
  <si>
    <t>C.03 : 3,2</t>
  </si>
  <si>
    <t>565161211RT3</t>
  </si>
  <si>
    <t>Podklad z kameniva obaleného asfaltem ACP 16+ až ACP 22+, v pruhu šířky přes 3 m, třídy 1, tloušťka po zhutnění 80 mm</t>
  </si>
  <si>
    <t>577132111RT3</t>
  </si>
  <si>
    <t>Beton asfaltový s rozprostřením a zhutněním v pruhu šířky přes 3 m, ACO 11+, tloušťky 40 mm, plochy do 200 m2</t>
  </si>
  <si>
    <t>591111111R00</t>
  </si>
  <si>
    <t>Kladení dlažby z kostek velkých z kamene, do lože z kameniva těženého tloušťky 50 mm</t>
  </si>
  <si>
    <t>s provedením lože do 50 mm, s vyplněním spár, s dvojím beraněním a se smetením přebytečného materiálu na krajnici</t>
  </si>
  <si>
    <t>J.01 : 264,5</t>
  </si>
  <si>
    <t>U.01-U.04 : 29,9</t>
  </si>
  <si>
    <t>591211111R00</t>
  </si>
  <si>
    <t>Kladení dlažby z kostek drobných z kamene, do lože z kameniva těženého tloušťky 50 mm</t>
  </si>
  <si>
    <t>N.01 : 226,6</t>
  </si>
  <si>
    <t>591211211R00</t>
  </si>
  <si>
    <t>Kladení dlažby z kostek drobných z kamene, do lože z kamenné drti tloušťky 50 mm</t>
  </si>
  <si>
    <t>H.01 : 591,6</t>
  </si>
  <si>
    <t>H.02 : 63,3</t>
  </si>
  <si>
    <t>L.01 : 98,5</t>
  </si>
  <si>
    <t>L.02 : 158,5</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</si>
  <si>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</si>
  <si>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</si>
  <si>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</si>
  <si>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R.01 : 78,1</t>
  </si>
  <si>
    <t>R.02 : 2,3</t>
  </si>
  <si>
    <t>R.03 : 120,5</t>
  </si>
  <si>
    <t>R.04 : 9,5</t>
  </si>
  <si>
    <t>W.01 : 15,7</t>
  </si>
  <si>
    <t>W.02 : 31,2</t>
  </si>
  <si>
    <t>W.03 : 152,9</t>
  </si>
  <si>
    <t>X.01 : 21,5</t>
  </si>
  <si>
    <t>X.02 : 22,2</t>
  </si>
  <si>
    <t>596215061R00</t>
  </si>
  <si>
    <t>Kladení zámkové dlažby do drtě tloušťka dlažby 100 mm, tloušťka lože 40 mm</t>
  </si>
  <si>
    <t>V.01 : 650,5</t>
  </si>
  <si>
    <t>596415061R00</t>
  </si>
  <si>
    <t>Kladení dlažby z kamenných desek do drtě tloušťka dlažby 100 mm, tloušťka lože 40 mm</t>
  </si>
  <si>
    <t>s provedením lože z kameniva drceného, s vyplněním spár, s dvojitým hutněním vibrováním, a se smetením přebytečného materiálu na krajnici. S dodáním hmot pro lože a výplň spár.</t>
  </si>
  <si>
    <t>T.01 : 0,2*(0,6*99+0,8*48+1,0*31+1,2*39)</t>
  </si>
  <si>
    <t>596491115R00</t>
  </si>
  <si>
    <t>Řezání kamenné dlažby tloušťky 100 mm</t>
  </si>
  <si>
    <t>1,8</t>
  </si>
  <si>
    <t>564801111V24</t>
  </si>
  <si>
    <t>Podklad z drceného kameniva frakce 2/4 mm po zhutnění tloušťky 3 cm</t>
  </si>
  <si>
    <t>564801111VT25</t>
  </si>
  <si>
    <t>Podklad ze štěrkodrti po zhutnění tloušťky 3 cm, štěrkodrť frakce 2-5 mm</t>
  </si>
  <si>
    <t>E.01 : 429,4</t>
  </si>
  <si>
    <t>564851111V16</t>
  </si>
  <si>
    <t>Podklad z drceného kameniva frakce 16/32 mm po zhutnění tloušťky 15 cm</t>
  </si>
  <si>
    <t>568111112V00</t>
  </si>
  <si>
    <t>Montáž zpevňující štěrkové rohože vč. dodávky rohože, přesná specífíkace viz PD</t>
  </si>
  <si>
    <t>E.01 :429,4</t>
  </si>
  <si>
    <t>594111111V00</t>
  </si>
  <si>
    <t>Dlažba z kamenných odseků, lože z kam.těž.do 5 cm, bez dodávky kamene</t>
  </si>
  <si>
    <t>F.01 : 228,2</t>
  </si>
  <si>
    <t>F.02 : 24,2</t>
  </si>
  <si>
    <t>596215061V12</t>
  </si>
  <si>
    <t>Kladení zámkové dlažby tl. 12 cm do drtě tl. 4 cm</t>
  </si>
  <si>
    <t>O.02 : 166</t>
  </si>
  <si>
    <t>P.01 : 77,6</t>
  </si>
  <si>
    <t>58380071V</t>
  </si>
  <si>
    <t>Žulové odseky   7 m2/t</t>
  </si>
  <si>
    <t xml:space="preserve">m2    </t>
  </si>
  <si>
    <t>Odkaz na mn. položky pořadí 41 : 252,40000</t>
  </si>
  <si>
    <t>58380120.AR</t>
  </si>
  <si>
    <t>kostka dlažební; žula; 8/10 cm; třída I; štípaná</t>
  </si>
  <si>
    <t>L.01 :98,5*1,02</t>
  </si>
  <si>
    <t>L.02 : 158,5*1,02</t>
  </si>
  <si>
    <t>N.01 : 226,6*1,02</t>
  </si>
  <si>
    <t>58380130R</t>
  </si>
  <si>
    <t>kostka dlažební; žula; 10/12 cm; třída II; štípaná</t>
  </si>
  <si>
    <t>H.01 : 591,4/4*1,02</t>
  </si>
  <si>
    <t>H.02 : 63,3/4*1,02</t>
  </si>
  <si>
    <t>odečet vybourané kostky (ZK1.01) po očištění znovu použité : -12,1/4</t>
  </si>
  <si>
    <t>58380156V20</t>
  </si>
  <si>
    <t>Kostka dlažební žulová štípaná, velká 20/20, třída I</t>
  </si>
  <si>
    <t>Dodávka investora</t>
  </si>
  <si>
    <t>INVESTOR</t>
  </si>
  <si>
    <t>J.01 : 1272,5/2,0*1,01</t>
  </si>
  <si>
    <t>K.01 : 146,5/2,0*1,01</t>
  </si>
  <si>
    <t>K.02 : 164,5/2,0*1,01</t>
  </si>
  <si>
    <t>58380156V20S</t>
  </si>
  <si>
    <t>Kostka dlažební žulová tryskaná signální, přesná specifikace viz PD</t>
  </si>
  <si>
    <t>U.01-U.04 : 29,9/2,5*1,05</t>
  </si>
  <si>
    <t>58381349R</t>
  </si>
  <si>
    <t>dlažba kamenná deska; formátová; žula; tl = 80,0 mm; max. dl = 1500 mm; povrch tryskaný</t>
  </si>
  <si>
    <t>U1.01: 22,5/2,5*1,05</t>
  </si>
  <si>
    <t>592451170R</t>
  </si>
  <si>
    <t>Dlažba betonová</t>
  </si>
  <si>
    <t>R.01-R.04 : 80,40000*1,05</t>
  </si>
  <si>
    <t>W.01-W.03: 199,80000*1,05</t>
  </si>
  <si>
    <t>X.01-X.02: 43,70000*1,05</t>
  </si>
  <si>
    <t>U3.01-U3.04: 20,00000*1,05</t>
  </si>
  <si>
    <t>5924511900V</t>
  </si>
  <si>
    <t>Dlažba betonová zatravňovací  200 x 200 x 100 mm se spárou 30 mm, specifikace viz PD</t>
  </si>
  <si>
    <t>Skladba Q : 198,60000*1,05</t>
  </si>
  <si>
    <t>5924511901V</t>
  </si>
  <si>
    <t>Dlažba betonová zatravňovací  400 x 100 x 120 mm se spárou 30 mm, specifikace viz PD</t>
  </si>
  <si>
    <t>Skladba O, P : 297,10000*1,05</t>
  </si>
  <si>
    <t>5924511902V</t>
  </si>
  <si>
    <t>Dlažba betonová zatravňovací  400 x 400 x 100 mm se spárou 40 mm, specifikace viz PD</t>
  </si>
  <si>
    <t>Skladba V :</t>
  </si>
  <si>
    <t>5924511903V</t>
  </si>
  <si>
    <t>Kostka dlažební betonová signální, přesná specifikace viz PD</t>
  </si>
  <si>
    <t>U2.01-U2,04: 22,20000*1,05</t>
  </si>
  <si>
    <t>Podlahy a podlahové konstrukce</t>
  </si>
  <si>
    <t>631315411R00</t>
  </si>
  <si>
    <t xml:space="preserve">Mazanina z betonu prostého tl. přes 120 do 240 mm třídy C 8/10 ,  </t>
  </si>
  <si>
    <t>(z kameniva) hlazená dřevěným hladítkem</t>
  </si>
  <si>
    <t>Včetně vytvoření dilatačních spár, bez zaplnění.</t>
  </si>
  <si>
    <t>S.01 : 466,8*0,15</t>
  </si>
  <si>
    <t>631315711RM1</t>
  </si>
  <si>
    <t xml:space="preserve">Mazanina z betonu prostého tl. přes 120 do 240 mm třídy C 25/30,  </t>
  </si>
  <si>
    <t>S.01 - horní vrstva : 466,8*0,2</t>
  </si>
  <si>
    <t>631317110R00</t>
  </si>
  <si>
    <t>Mazanina z betonu prostého řezání dilatačních spár v čerstvém betonu prostém, hloubky 0-100 mm</t>
  </si>
  <si>
    <t>S.01 - odměřeno z výkresu : 5,88+2,32+3,12+7,67+2,79</t>
  </si>
  <si>
    <t>3,38+4,65+1,45+5,66+5,42+6,41+5,18</t>
  </si>
  <si>
    <t>6,76+5,87+4,71+5,38+2,26</t>
  </si>
  <si>
    <t>5,97+1,77+8,8+2,85+3,29+5,43+2,59+3,39</t>
  </si>
  <si>
    <t>4,36+5,37+6,68+2,68+3,43</t>
  </si>
  <si>
    <t>9,0+3,34+5,57+1,87+2,7+4,47+4,08</t>
  </si>
  <si>
    <t>4,96+5,61+3,45+3,22+4,97</t>
  </si>
  <si>
    <t>2,93+3,09+4,09+6,56+2,32+2,42+3,49</t>
  </si>
  <si>
    <t>6,06+4,73+6,14+5,02+2,93+1,8</t>
  </si>
  <si>
    <t>2,68+2,8+1,53+1,33</t>
  </si>
  <si>
    <t>631361921RT4</t>
  </si>
  <si>
    <t>Výztuž mazanin z betonů a z lehkých betonů ze svařovaných sítí průměr drátu 6 mm, velikost oka 100/100 mm</t>
  </si>
  <si>
    <t>včetně distančních prvků</t>
  </si>
  <si>
    <t>S.01 - horní vrstva : 4,44*466,8*1,08*0,001</t>
  </si>
  <si>
    <t>631319155V01</t>
  </si>
  <si>
    <t>Příplatek za povrchovou úpravu mazanin kartáčováním tl. do 24cm</t>
  </si>
  <si>
    <t>Odkaz na mn. položky pořadí 54 : 93,36000</t>
  </si>
  <si>
    <t>631571005V08</t>
  </si>
  <si>
    <t>Násyp z kameniva těž. praného fr. 4-8 mm (kačírku)</t>
  </si>
  <si>
    <t>E.01 : 246,6*0,04</t>
  </si>
  <si>
    <t>Dokončovací práce inženýrských staveb</t>
  </si>
  <si>
    <t>931971111R00</t>
  </si>
  <si>
    <t>Vložky do dilatačních spár z lepenky jednoduché</t>
  </si>
  <si>
    <t>včetně dodání a osazení, v jakémkoliv zdivu, včetně jednostranného zajištění polohy vložek proti sesmeknutí (např. přibitím, maltovými terči).</t>
  </si>
  <si>
    <t>po obvodu betonové desky S.01 : (12,5+9,7+10,6+4,5+7,5+4,3+7,5)*0,4</t>
  </si>
  <si>
    <t>772</t>
  </si>
  <si>
    <t>Kamenné dlažby</t>
  </si>
  <si>
    <t>772231306R00</t>
  </si>
  <si>
    <t>Montáž obkladu stupňů deskami z tvrdých kamenů stupnicovými deskami pravoúhlými nebo kosoúhlými, tloušťky 100, 110 a 120 mm</t>
  </si>
  <si>
    <t>800-782</t>
  </si>
  <si>
    <t>s přímou nebo zakřivenou výstupní čárou</t>
  </si>
  <si>
    <t>Schodiště : 12,0+16,0+19,5+21,5</t>
  </si>
  <si>
    <t>dlažba kamenná deska; formátová; žula; tl = 100,0 mm; max. dl = 1500 mm; povrch tryskaný</t>
  </si>
  <si>
    <t>S1 : 0,4*1,08*43</t>
  </si>
  <si>
    <t>S2 : 0,4*0,87*1</t>
  </si>
  <si>
    <t>S3 : 0,33*1,08*19</t>
  </si>
  <si>
    <t>S4 : 0,33*0,87*1</t>
  </si>
  <si>
    <t>998772101R00</t>
  </si>
  <si>
    <t>Přesun hmot pro kamenné dlažby, obklady schodišťových stupňů a soklů v objektech výšky do 6 m</t>
  </si>
  <si>
    <t>50 m vodorovně</t>
  </si>
  <si>
    <t>1.4.2</t>
  </si>
  <si>
    <t>Lemy</t>
  </si>
  <si>
    <t>ZK1 : 0,5*133,7</t>
  </si>
  <si>
    <t>Z02 : 0,25*9,4</t>
  </si>
  <si>
    <t>BO1 : 0,25*206,5</t>
  </si>
  <si>
    <t>BO2 : 0,2*197</t>
  </si>
  <si>
    <t>ZK3 : 0,25*93,1</t>
  </si>
  <si>
    <t>NENÍ</t>
  </si>
  <si>
    <t>ZK4 : 0,25*186,0</t>
  </si>
  <si>
    <t>ZK2 : 0,3*111,4</t>
  </si>
  <si>
    <t>916561111RT7</t>
  </si>
  <si>
    <t>Osazení záhonového obrubníku betonového včetně dodávky obrubníků  1000/50/200 mm, do lože z betonu prostého C 12/15, s boční opěrou z betonu prostého</t>
  </si>
  <si>
    <t>se zřízením lože z betonu prostého C 12/15 tl. 80-100 mm</t>
  </si>
  <si>
    <t>BO2.1 : 13,4</t>
  </si>
  <si>
    <t>BO2.2 : 15,9</t>
  </si>
  <si>
    <t>BO2.3 : 46,9</t>
  </si>
  <si>
    <t>BO2.4 : 75,0</t>
  </si>
  <si>
    <t>BO2.5 : 28,0</t>
  </si>
  <si>
    <t>BO2.6 : 45,1</t>
  </si>
  <si>
    <t>BO2.7 : 2,5</t>
  </si>
  <si>
    <t>BO2.8 : 66,2</t>
  </si>
  <si>
    <t>BO2.9 : 36,1</t>
  </si>
  <si>
    <t>BO2.10 : 32,2</t>
  </si>
  <si>
    <t>917862114R00</t>
  </si>
  <si>
    <t>Osazení silničního nebo chodníkového obrubníku stojatého, s boční opěrou z betonu prostého, do lože z betonu prostého C 25/30</t>
  </si>
  <si>
    <t>S dodáním hmot pro lože tl. 80-100 mm.</t>
  </si>
  <si>
    <t>BO1.01 : 1,5</t>
  </si>
  <si>
    <t>BO1.02 : 43,7</t>
  </si>
  <si>
    <t>BO1.03 : 38,5</t>
  </si>
  <si>
    <t>BO1.04 : 2,9</t>
  </si>
  <si>
    <t>BO1.05 : 69,1</t>
  </si>
  <si>
    <t>BO1.06 : 50,8</t>
  </si>
  <si>
    <t>916161111VT16</t>
  </si>
  <si>
    <t>Osazení obruby z kostek velkých, s boční opěrou, včetně kostek velkých 10/16 cm, lože C 12/15</t>
  </si>
  <si>
    <t>ZK3.01 : 14,6</t>
  </si>
  <si>
    <t>ZK3.02 : 33,5</t>
  </si>
  <si>
    <t>ZK3.03 : 45</t>
  </si>
  <si>
    <t>916261111VT1</t>
  </si>
  <si>
    <t>Osazení obruby, dvouřádek z kostek drobných, s boční opěrou, včetně kostek drobných 12 cm, lože C 12/15</t>
  </si>
  <si>
    <t>ZK2.01 : 25,5</t>
  </si>
  <si>
    <t>ZK2.02 : 25,4</t>
  </si>
  <si>
    <t>ZK2.03 : 30,5</t>
  </si>
  <si>
    <t>ZK2.04 : 30,0</t>
  </si>
  <si>
    <t>91626111VT2</t>
  </si>
  <si>
    <t>Osazení obruby, kostka velká,2 řady, lože C12/15, včetně dodávky kamenných dlažebních kostek</t>
  </si>
  <si>
    <t>ZK1.01 : 101,0</t>
  </si>
  <si>
    <t>ZK1.02 : 6,7</t>
  </si>
  <si>
    <t>ZK1.03 : 15,0</t>
  </si>
  <si>
    <t>ZK1.04 : 11,0</t>
  </si>
  <si>
    <t>59217420R</t>
  </si>
  <si>
    <t>obrubník chodníkový materiál beton; l = 1000,0 mm; š = 100,0 mm; h = 200,0 mm; barva šedá</t>
  </si>
  <si>
    <t>Začátek provozního součtu</t>
  </si>
  <si>
    <t xml:space="preserve">  Odkaz na mn. položky pořadí 8 : 3039064*1,01</t>
  </si>
  <si>
    <t>Konec provozního součtu</t>
  </si>
  <si>
    <t>Zaokrouhleno na celé kusy : 282</t>
  </si>
  <si>
    <t>998223011R00</t>
  </si>
  <si>
    <t>Přesun hmot pozemních komunikací, kryt dlážděný jakékoliv délky objektu</t>
  </si>
  <si>
    <t>vodorovně do 200 m</t>
  </si>
  <si>
    <t>767995104R00</t>
  </si>
  <si>
    <t>Výroba a montáž atypických kovovových doplňků staveb hmotnosti přes 20 do 50 kg</t>
  </si>
  <si>
    <t>pásovina 100/12 mm : 2611,34</t>
  </si>
  <si>
    <t>pásovina 100/8 mm : 922,41</t>
  </si>
  <si>
    <t>tyč žebírková d 10 mm : 251,93</t>
  </si>
  <si>
    <t>13285291R</t>
  </si>
  <si>
    <t>Ocel svařitelná betonářská - tyč; povrch: žebírkový; značka: B500B (1.0439); d = 10,0 mm</t>
  </si>
  <si>
    <t>OP2.01 : 0,62*0,5*(136/0,5+5)*0,001*1,08</t>
  </si>
  <si>
    <t>OP1.01 : 0,62*0,5*74/0,6*0,001*1,08</t>
  </si>
  <si>
    <t>OP1.02 : 0,62*0,5*(63,0/0,6+6)*0,001*1,08</t>
  </si>
  <si>
    <t>OP1.03 : 0,62*0,5*50,0/0,6*0,001*1,08</t>
  </si>
  <si>
    <t>OP1.04 : 0,62*0,5*90,0/0,6*0,001*1,08</t>
  </si>
  <si>
    <t>OP1.05 : 0,62*0,5*47,3/0,6*0,001*1,08</t>
  </si>
  <si>
    <t>13322809R</t>
  </si>
  <si>
    <t>Tyč ocelová válcovaná za tepla průřez: plochý; značka: S235JR (1.0038); šířka ramene = 100 mm; t = 8,0 mm</t>
  </si>
  <si>
    <t>OP2.01 : 6,28*136*1,08*0,001</t>
  </si>
  <si>
    <t>13322815R</t>
  </si>
  <si>
    <t>Tyč ocelová válcovaná za tepla průřez: plochý; značka: S235JR (1.0038); šířka ramene = 100 mm; t = 12,0 mm</t>
  </si>
  <si>
    <t>OP1.01 : 9,42*74,0*0,001*1,08</t>
  </si>
  <si>
    <t>OP1.02 : 9,42*63,0*0,001*1,08</t>
  </si>
  <si>
    <t>OP1.03 : 9,42*50,0*0,001*1,08</t>
  </si>
  <si>
    <t>OP1.04 : 9,42*90,0*0,001*1,08</t>
  </si>
  <si>
    <t>OP1.05 : 9,42*47,3*0,001*1,08</t>
  </si>
  <si>
    <t>998767101R00</t>
  </si>
  <si>
    <t>Přesun hmot pro kovové stavební doplňk. konstrukce v objektech výšky do 6 m</t>
  </si>
  <si>
    <t>01.5</t>
  </si>
  <si>
    <t>Terénní úpravy a příprava stanoviště, část vegetační</t>
  </si>
  <si>
    <t>174201201R00</t>
  </si>
  <si>
    <t>Zásyp jam po pařezech průměru přes 100 do 300 mm</t>
  </si>
  <si>
    <t>výkopkem z horniny získané při dobývání pařezů s hrubým urovnáním povrchu zasypávky,</t>
  </si>
  <si>
    <t>Odkaz na mn. položky pořadí 6 : 13,00000</t>
  </si>
  <si>
    <t>174201202R00</t>
  </si>
  <si>
    <t>Zásyp jam po pařezech průměru přes 300 do 500 mm</t>
  </si>
  <si>
    <t>Odkaz na mn. položky pořadí 7 : 2,00000</t>
  </si>
  <si>
    <t>184807111R00</t>
  </si>
  <si>
    <t>Ochrana stromu bedněním zřízení bednění</t>
  </si>
  <si>
    <t>před poškozením stavebním provozem,</t>
  </si>
  <si>
    <t>Včetně řeziva.</t>
  </si>
  <si>
    <t>bednění stromů : 273,0*2,0</t>
  </si>
  <si>
    <t>184807112R00</t>
  </si>
  <si>
    <t>Ochrana stromu bedněním odstranění bednění</t>
  </si>
  <si>
    <t>Odkaz na mn. položky pořadí 39 : 546,00000</t>
  </si>
  <si>
    <t>00521102V01</t>
  </si>
  <si>
    <t>Kontrola a arborist. ošetření stávaj. dřevin na staveništi, vč. odvozu a likvidace vzniklého odpadu</t>
  </si>
  <si>
    <t>POL99_8</t>
  </si>
  <si>
    <t>25 ks stromů s plochou koruny do 75m2 : 1</t>
  </si>
  <si>
    <t>Poplatek za uložení, zemina a kamení,  , skupina 17 05 04 z Katalogu odpadů</t>
  </si>
  <si>
    <t>Odkaz na mn. položky pořadí 8 : 155,71000*1,6</t>
  </si>
  <si>
    <t>Odkaz na mn. položky pořadí 12 : 172,50000*1,6</t>
  </si>
  <si>
    <t>998231311R00</t>
  </si>
  <si>
    <t>Přesun hmot pro krajinářské a sadovnické úpravy přesun hmot pro sadovnické a krajinářské úpravy do 5000 m vodorovně, bez svislého přesunu</t>
  </si>
  <si>
    <t>Část vegetační</t>
  </si>
  <si>
    <t>Veg. část- založení</t>
  </si>
  <si>
    <t>01.Da</t>
  </si>
  <si>
    <t>Trávníky</t>
  </si>
  <si>
    <t>180402111R00</t>
  </si>
  <si>
    <t>Založení trávníku parkový trávník, výsevem, v rovině nebo na svahu do 1:5</t>
  </si>
  <si>
    <t>na půdě předem připravené s pokosením, naložením, odvozem odpadu do 20 km a se složením,</t>
  </si>
  <si>
    <t>3376,40000</t>
  </si>
  <si>
    <t>181101133R00</t>
  </si>
  <si>
    <t>Úprava pozemku hornina třídy 3, přemístění na vzdálenost přes 40 do 60 m</t>
  </si>
  <si>
    <t>s rozpojením a přehrnutím včetně urovnání,</t>
  </si>
  <si>
    <t>Včetně urovnání povrchu s tolerancí plus-mínus 10 cm.</t>
  </si>
  <si>
    <t>příprava- modelace do hl. 0,3m :</t>
  </si>
  <si>
    <t>3376,40000*0,3</t>
  </si>
  <si>
    <t>181301105R00</t>
  </si>
  <si>
    <t>Rozprostření a urovnání ornice v rovině v souvislé ploše do 500 m2, tloušťka vrstvy přes 250 do 300 mm</t>
  </si>
  <si>
    <t>s případným nutným přemístěním hromad nebo dočasných skládek na místo potřeby ze vzdálenosti do 30 m, v rovině nebo ve svahu do 1 : 5,</t>
  </si>
  <si>
    <t>trávníky- veg. vrstva (jednotlivě do 500m2) :</t>
  </si>
  <si>
    <t>A2.01 : 41,3</t>
  </si>
  <si>
    <t>A2.02 : 22,9</t>
  </si>
  <si>
    <t>A2.06 : 64,8</t>
  </si>
  <si>
    <t>A2.07 : 22,2</t>
  </si>
  <si>
    <t>A2.08 : 16,3</t>
  </si>
  <si>
    <t>A2.09 : 26,0</t>
  </si>
  <si>
    <t>A2.10 : 39,5</t>
  </si>
  <si>
    <t>A2.11 : 24,5</t>
  </si>
  <si>
    <t>A2.13 : 198,6</t>
  </si>
  <si>
    <t>181301115R00</t>
  </si>
  <si>
    <t>Rozprostření a urovnání ornice v rovině v souvislé ploše přes 500 m2, tloušťka vrstvy přes 250 do 300 mm</t>
  </si>
  <si>
    <t>plochy nad 500m2 :</t>
  </si>
  <si>
    <t>A2.03 : 827,0</t>
  </si>
  <si>
    <t>A2.04 : 900,0</t>
  </si>
  <si>
    <t>A2.05 : 682,3</t>
  </si>
  <si>
    <t>A2.12 : 511,0</t>
  </si>
  <si>
    <t>182001111R00</t>
  </si>
  <si>
    <t>Plošná úprava terénu při nerovnostech terénu přes 50 do 100 mm, v rovině nebo na svahu do 1:5</t>
  </si>
  <si>
    <t>s urovnáním povrchu, bez doplnění ornice, v hornině 1 až 4,</t>
  </si>
  <si>
    <t>příprava ploch :</t>
  </si>
  <si>
    <t>182001151R00</t>
  </si>
  <si>
    <t xml:space="preserve">Plošná úprava terénu prokypření rotavátorem,  </t>
  </si>
  <si>
    <t>183403153R00</t>
  </si>
  <si>
    <t>Obdělávání půdy hrabáním, v rovině nebo na svahu 1:5</t>
  </si>
  <si>
    <t>odstr. zbytků po chem. odplevelení + zapravení osiva : 3376,40000*2</t>
  </si>
  <si>
    <t>2x (příprava plochy + zaprav. osiva) : 3376,40000*2</t>
  </si>
  <si>
    <t>184802111R00</t>
  </si>
  <si>
    <t>Chemické odplevelení půdy před založením kultury postřikem naširoko, v rovině nebo na svahu do 1:5</t>
  </si>
  <si>
    <t>nebo trávníku nebo zpevněných ploch o výměře jednotlivě přes 20 m2,</t>
  </si>
  <si>
    <t>Včetně dovozu vody do 10 km.</t>
  </si>
  <si>
    <t>2x :</t>
  </si>
  <si>
    <t>3376,40000*2</t>
  </si>
  <si>
    <t>185802112R00</t>
  </si>
  <si>
    <t>Hnojení vitahumem, kompostem, nebo chlévskou mrvou, v rovině nebo na svahu do 1:5</t>
  </si>
  <si>
    <t>půdy nebo trávníku s rozprostřením nebo s rozdělením hnojiva,</t>
  </si>
  <si>
    <t>přidání kompostu- 30l/m2 : 3376,40000*0,03*1,4/1000</t>
  </si>
  <si>
    <t>přidání písku- 30l/m2 : 3376,40000*0,03*1,8/1000</t>
  </si>
  <si>
    <t>185802113R00</t>
  </si>
  <si>
    <t>Hnojení umělým hnojivem naširoko, v rovině nebo na svahu do 1:5</t>
  </si>
  <si>
    <t>kondicionér -0,1kg/m2 : 3376,40000*0,1/1000</t>
  </si>
  <si>
    <t>dokonč. péče- 2. kosení : 3376,40000</t>
  </si>
  <si>
    <t>185803211R00</t>
  </si>
  <si>
    <t>Uválcování trávníku uválcování trávníku v rovině nebo na svahu do 1:5</t>
  </si>
  <si>
    <t>trávník při založení : 3376,40000</t>
  </si>
  <si>
    <t>trávník : 3376,40000*0,03*1,03</t>
  </si>
  <si>
    <t>1037150V01</t>
  </si>
  <si>
    <t>Kompost zahradní</t>
  </si>
  <si>
    <t>přidání kompostu- 30l/m2 : 3376,40000*0,03*1,03</t>
  </si>
  <si>
    <t>25234010.AR</t>
  </si>
  <si>
    <t>herbicid totální; účinná látka izopropylaminová sůl glyphosatu; hubení dvouděložných plevelů, jednoděložných plevelů</t>
  </si>
  <si>
    <t>l</t>
  </si>
  <si>
    <t>množství upravit dle doporuč. výrobce konkrétního použ. přípravku :</t>
  </si>
  <si>
    <t>3376,40000*2*0,005*1,03</t>
  </si>
  <si>
    <t>583420232R</t>
  </si>
  <si>
    <t>Kamenivo nestanovené drcené; frakce 0,0 až 2,0 mm</t>
  </si>
  <si>
    <t>přidání písku- 30l/m2 : 3376,40000*0,03*1,8/1000*1,03</t>
  </si>
  <si>
    <t>01.Db</t>
  </si>
  <si>
    <t>Štěrkový trávník</t>
  </si>
  <si>
    <t>Vodorovné přemístění výkopku z horniny 1 až 4, na vzdálenost přes 9 000  do 10 000 m</t>
  </si>
  <si>
    <t>Odkaz na mn. položky pořadí 25 : 56,76000</t>
  </si>
  <si>
    <t>162701109R00</t>
  </si>
  <si>
    <t>Vodorovné přemístění výkopku příplatek k ceně za každých dalších i započatých 1 000 m přes 10 000 m  z horniny 1 až 4</t>
  </si>
  <si>
    <t>Odkaz na mn. položky pořadí 22 : 56,76000*11</t>
  </si>
  <si>
    <t>167101101R00</t>
  </si>
  <si>
    <t>Nakládání, skládání, překládání neulehlého výkopku nakládání výkopku  do 100 m3, z horniny 1 až 4</t>
  </si>
  <si>
    <t>Uložení sypaniny do násypů zhutněných s uzavřením povrchu násypu z hornin soudržných s předepsanou mírou zhutnění v procentech výsledků zkoušek Proctor-Standard                 přes 96 do 100 % PS</t>
  </si>
  <si>
    <t>stabil. zemina (vč. koeficientu pro zhutnění) : 258,00000*0,2*1,1</t>
  </si>
  <si>
    <t>trávník_štěrkový : 258,00000</t>
  </si>
  <si>
    <t>181101102R00</t>
  </si>
  <si>
    <t>Úprava pláně v zářezech v hornině 1 až 4, se zhutněním</t>
  </si>
  <si>
    <t>trávník_štěrkový (podklad + horní veg. vrstva) : 258,00000*2</t>
  </si>
  <si>
    <t>181301102R00</t>
  </si>
  <si>
    <t>Rozprostření a urovnání ornice v rovině v souvislé ploše do 500 m2, tloušťka vrstvy přes 100 do 150 mm</t>
  </si>
  <si>
    <t>horní vrstva : 258,00000</t>
  </si>
  <si>
    <t>zapravení osiva : 258,00000</t>
  </si>
  <si>
    <t>kondicionér -0,1kg/m2 : 258,00000*0,1/1000</t>
  </si>
  <si>
    <t>dokonč. péče- 2. kosení : 258,00000</t>
  </si>
  <si>
    <t>564851111RT4</t>
  </si>
  <si>
    <t>Podklad ze štěrkodrti s rozprostřením a zhutněním frakce 0-63 mm, tloušťka po zhutnění 150 mm</t>
  </si>
  <si>
    <t>16610110V01</t>
  </si>
  <si>
    <t>Promísení materiálu</t>
  </si>
  <si>
    <t>RTS 24/ I</t>
  </si>
  <si>
    <t>horní vrstva : 258,00000*0,15</t>
  </si>
  <si>
    <t>0057242V02</t>
  </si>
  <si>
    <t>Směs travní pro štěrkové trávníky s řebříčkem</t>
  </si>
  <si>
    <t>trávník_štěrkový : 258,00000*0,03*1,03</t>
  </si>
  <si>
    <t>horní vrstva- 10% : 258,00000*0,15*0,1*1,03</t>
  </si>
  <si>
    <t>10391505.AR</t>
  </si>
  <si>
    <t>kondicionér do půdy fyzikální</t>
  </si>
  <si>
    <t>kondicionér -0,1kg/m2 : 258,00000*0,1*1,03</t>
  </si>
  <si>
    <t>5832012R</t>
  </si>
  <si>
    <t>zemina zahradní; tříděná; frakce 0,0 až 8,0 mm</t>
  </si>
  <si>
    <t>horní vrstva- 10% : 258,00000*0,15*0,1*1,4*1,03</t>
  </si>
  <si>
    <t>5832101R</t>
  </si>
  <si>
    <t>zemina recyklovaná; tříděná; frakce 0,0 až 32,0 mm</t>
  </si>
  <si>
    <t>stabil. zemina : 258,00000*0,2*1,4*1,03</t>
  </si>
  <si>
    <t>583423241R</t>
  </si>
  <si>
    <t>Kamenivo nestanovené drcené; frakce 0,0 až 32,0 mm</t>
  </si>
  <si>
    <t>horní vrstva- 80% : 258,00000*0,15*0,8*1,8*1,03</t>
  </si>
  <si>
    <t>02.D</t>
  </si>
  <si>
    <t>Stromy</t>
  </si>
  <si>
    <t>139601102R00</t>
  </si>
  <si>
    <t>Ruční výkop jam, rýh a šachet v hornině 3</t>
  </si>
  <si>
    <t>s přehozením na vzdálenost do 5 m nebo s naložením na ruční dopravní prostředek</t>
  </si>
  <si>
    <t>pro strom ve strukt. substrátu : 25,00000*1,4</t>
  </si>
  <si>
    <t>Odkaz na mn. položky pořadí 40 : 35,00000</t>
  </si>
  <si>
    <t>Odkaz na mn. položky pořadí 41 : 35,00000*11</t>
  </si>
  <si>
    <t>Úprava pláně v zářezech bez rozlišení horniny, se zhutněním - ručně</t>
  </si>
  <si>
    <t>hutnění podkl. vrstvy : 25,00000</t>
  </si>
  <si>
    <t>182001121R00</t>
  </si>
  <si>
    <t>Plošná úprava terénu při nerovnostech terénu přes 100 do 150 mm, v rovině nebo na svahu do 1:5</t>
  </si>
  <si>
    <t>stromy v trávníku- vytvoření závlah. mísy : 7*1,0</t>
  </si>
  <si>
    <t>182951111R00</t>
  </si>
  <si>
    <t>Ostatní a doplňkové práce položení netkané zahradnické textilie bez upevnění, bez dodávky textilie</t>
  </si>
  <si>
    <t>strukt. substrát- dočas. rohož : 25,0</t>
  </si>
  <si>
    <t>183101121R00</t>
  </si>
  <si>
    <t>Hloubení jamek bez výměny půdy v rovině objem přes 0,4 do 1 m3</t>
  </si>
  <si>
    <t>pro vysazování rostlin v hornině 1 až 4 bez výměny půdy, s případným naložením přebytečných výkopků na dopravní prostředek, s odvozem na vzdálenost do 20 km a se složením,</t>
  </si>
  <si>
    <t>stromy_solit : 14,00000</t>
  </si>
  <si>
    <t>stromy_vícekmeny : 8,00000</t>
  </si>
  <si>
    <t>184102114R00</t>
  </si>
  <si>
    <t xml:space="preserve">Výsadba dřevin s balem průměr přes 400 do 500 mm, v rovině nebo na svahu do 1:5,  </t>
  </si>
  <si>
    <t>do předem vyhloubené jamky se zalitím,</t>
  </si>
  <si>
    <t>184102116R00</t>
  </si>
  <si>
    <t xml:space="preserve">Výsadba dřevin s balem průměr přes 600 do 800 mm, v rovině nebo na svahu do 1:5,  </t>
  </si>
  <si>
    <t>184102117R00</t>
  </si>
  <si>
    <t xml:space="preserve">Výsadba dřevin s balem průměr přes 800 do 1000 mm, v rovině nebo na svahu do 1:5,  </t>
  </si>
  <si>
    <t>stromy_strukt : 1,00000</t>
  </si>
  <si>
    <t>184801121R00</t>
  </si>
  <si>
    <t>Ošetření dřevin solitérní dřeviny, v rovině nebo na svahu 1:5</t>
  </si>
  <si>
    <t>t.j. odplevelení s nakypřením nebo vypletí, odstranění poškozených částí dřeviny s případným složením odpadu na hromady, naložením na dopravní prostředek, odvozem do 20 km a se složením,</t>
  </si>
  <si>
    <t>dokonč. péče : 14,00000</t>
  </si>
  <si>
    <t>1,00000</t>
  </si>
  <si>
    <t>8,00000</t>
  </si>
  <si>
    <t>184806111R00</t>
  </si>
  <si>
    <t>Řez stromů, keřů nebo růží řez průklestem, netrnité stromy, průměr do 2 m</t>
  </si>
  <si>
    <t>s přemístěním odstraněných větví na vzdálenost do 20 m, uložením na hromady, naložením na dopravní prostředek, odvozem do 20 km a se složením,</t>
  </si>
  <si>
    <t>při výsadbě : 14,00000</t>
  </si>
  <si>
    <t>184921096R00</t>
  </si>
  <si>
    <t>Mulčování tloušťka přes 100 do 150 mm, v rovině nebo na svahu do 1:5</t>
  </si>
  <si>
    <t>vysazených rostlin s případným naložením odpadu na dopravní prostředek, s odvezením do 20 km a se složením,</t>
  </si>
  <si>
    <t>stromy v trávníku- závlah. mísy : 7*1,0</t>
  </si>
  <si>
    <t>stromy- kompost + substrát : 14,00000*(0,25+0,25)*0,8</t>
  </si>
  <si>
    <t>8,00000*(0,25+0,25)*0,8</t>
  </si>
  <si>
    <t>185802114R00</t>
  </si>
  <si>
    <t>Hnojení umělým hnojivem s rozdělením k jednotlivým rostlinám, v rovině nebo na svahu do 1:5</t>
  </si>
  <si>
    <t>kondicionér + gel :</t>
  </si>
  <si>
    <t>stromy_solit : 14,00000*(0,75+0,2)/1000</t>
  </si>
  <si>
    <t>stromy_strukt : 1,00000*(0,75+0,2)/1000</t>
  </si>
  <si>
    <t>stromy_vícekmeny : 8,00000*(0,75+0,2)/1000</t>
  </si>
  <si>
    <t>212755114R00</t>
  </si>
  <si>
    <t>Trativody z drenážních trubek bez lože vnitřního průměru 10 cm</t>
  </si>
  <si>
    <t>strukt. substrát : 4,0*2</t>
  </si>
  <si>
    <t>Bednění stěn základových desek zřízení</t>
  </si>
  <si>
    <t>svislé nebo šikmé (odkloněné) , půdorysně přímé nebo zalomené, stěn základových desek ve volných nebo zapažených jámách, rýhách, šachtách, včetně případných vzpěr,</t>
  </si>
  <si>
    <t>strom ve strukt. substrátu : 1,0*2*pi*0,25</t>
  </si>
  <si>
    <t>Bednění stěn základových desek odstranění</t>
  </si>
  <si>
    <t>Odkaz na mn. položky pořadí 56 : 1,57080</t>
  </si>
  <si>
    <t>631571004R00</t>
  </si>
  <si>
    <t>Násyp  z kameniva  ze štěrkopísku 0-32 tř. I, Kamenivo nestanovené těžené; frakce 0,0 až 32,0 mm</t>
  </si>
  <si>
    <t>pod mazaniny a dlažby, popř. na plochých střechách, vodorovný nebo ve spádu, s udusáním a urovnáním povrchu,</t>
  </si>
  <si>
    <t>dren. vrstva pod strukt. substrátem : 25,00000*0,3</t>
  </si>
  <si>
    <t>631571010R00</t>
  </si>
  <si>
    <t>Násyp  bez dodávky materiálu  bez určení tloušťky</t>
  </si>
  <si>
    <t>strukt. substrát : 1,00000*25,0*0,82</t>
  </si>
  <si>
    <t>767995102R00</t>
  </si>
  <si>
    <t>Výroba a montáž atypických kovovových doplňků staveb hmotnosti přes 5 do 10 kg</t>
  </si>
  <si>
    <t>podzemní kotvení- kari síť (dodávka vlastní sítě ve specifikaci) :</t>
  </si>
  <si>
    <t>stromy_strukt : 1,00000*1,5*1,5*3,08</t>
  </si>
  <si>
    <t>Odkaz na mn. položky pořadí 40 : 35,00000*1,4</t>
  </si>
  <si>
    <t>18420211V01</t>
  </si>
  <si>
    <t>Dodávka + montáž podzemního kotvení stromů</t>
  </si>
  <si>
    <t>18420211V1</t>
  </si>
  <si>
    <t>Dodávka + osazení zavlažovacího vaku, vč. naplnění vodou</t>
  </si>
  <si>
    <t>2 ks/strom :</t>
  </si>
  <si>
    <t>strom ve strukt. substrátu : 1,00000*2</t>
  </si>
  <si>
    <t>stromy v trávníku : 7*2</t>
  </si>
  <si>
    <t>18450111V01</t>
  </si>
  <si>
    <t>Ochranný elast. nátěr kmene proti vlivům teplot. výkyvů a slun. záření, vč. dodávky materiálu</t>
  </si>
  <si>
    <t xml:space="preserve">ks    </t>
  </si>
  <si>
    <t>stromy mimo vícekmeny : 14,00000</t>
  </si>
  <si>
    <t>18491111V01</t>
  </si>
  <si>
    <t>Ukotvení dřeviny ke KARI síti</t>
  </si>
  <si>
    <t>250l/strom : 14,00000*0,25*1,03</t>
  </si>
  <si>
    <t>8,00000*0,25*1,03</t>
  </si>
  <si>
    <t>10391100R</t>
  </si>
  <si>
    <t>kůra mulčovací; balení volně loženo</t>
  </si>
  <si>
    <t>stromy v trávníku- závlah. mísy (50l/ks) : 7*0,05*1,03</t>
  </si>
  <si>
    <t>kondicionér- předpoklad 0,75kg/strom :</t>
  </si>
  <si>
    <t>stromy_solit : 14,00000*0,75*1,03</t>
  </si>
  <si>
    <t>stromy_strukt : 1,00000*0,75*1,03</t>
  </si>
  <si>
    <t>stromy_vícekmeny : 8,00000*0,75*1,03</t>
  </si>
  <si>
    <t>1039150V01</t>
  </si>
  <si>
    <t>Pomocná půdní látka, ve vodním prostředí silně bobtnající a vytvářející stabilní gel</t>
  </si>
  <si>
    <t>předpoklad 0,2kg/strom :</t>
  </si>
  <si>
    <t>stromy_solit : 14,00000*0,2*1,03</t>
  </si>
  <si>
    <t>stromy_vícekmeny : 8,00000*0,2*1,03</t>
  </si>
  <si>
    <t>183-99-S01</t>
  </si>
  <si>
    <t>Acer campestre ´Elsrijk´, javor babyka, ok 18-20, bal</t>
  </si>
  <si>
    <t xml:space="preserve">  vč. ztratného : 3*1,03</t>
  </si>
  <si>
    <t>zaokrouhlení na celé ks : 3</t>
  </si>
  <si>
    <t>183-99-S02</t>
  </si>
  <si>
    <t>Acer palmatum ´Sangokaku´, javor dlanitolistý, vícekmen, v. 200-250, bal</t>
  </si>
  <si>
    <t>183-99-S03</t>
  </si>
  <si>
    <t>Cotinus coggygria, ruj vlasatá, vícekmen, v. 200-250, bal</t>
  </si>
  <si>
    <t>183-99-S04</t>
  </si>
  <si>
    <t>Euonymus alatus (vícekmen), brslen křídlatý, vícekmen, v. 200-250, bal</t>
  </si>
  <si>
    <t xml:space="preserve">  vč. ztratného : 2*1,03</t>
  </si>
  <si>
    <t>zaokrouhlení na celé ks : 2</t>
  </si>
  <si>
    <t>183-99-S05</t>
  </si>
  <si>
    <t>Gleditsia triacanthos ´Skyline´, dřezovec trojtrnný, ok 18-20, bal</t>
  </si>
  <si>
    <t xml:space="preserve">  vč. ztratného : 7*1,03</t>
  </si>
  <si>
    <t>zaokrouhlení na celé ks : 7</t>
  </si>
  <si>
    <t>183-99-S06</t>
  </si>
  <si>
    <t>Liriodendron tulipifera, lyrovník tulipánokvětý, ok 25-30, bal</t>
  </si>
  <si>
    <t xml:space="preserve">  vč. ztratného : 1*1,03</t>
  </si>
  <si>
    <t>zaokrouhlení na celé ks : 1</t>
  </si>
  <si>
    <t>183-99-S07</t>
  </si>
  <si>
    <t>Quercus coccinea, dub šarlatový, ok 18-20, bal</t>
  </si>
  <si>
    <t>183-99-S08</t>
  </si>
  <si>
    <t>Tilia cordata, lípa srdčitá, ok 18-20, bal</t>
  </si>
  <si>
    <t>31390009.AR</t>
  </si>
  <si>
    <t>Ocel svařitelná betonářská - svařovaná síť; typ: KD35; povrch: žebírkový; značka: B500A (1.0438); dL = 5,0 mm; dc = 5,0 mm; PL = 100 mm; Pc = 100 mm</t>
  </si>
  <si>
    <t>síť pro podzemní kotvení : 1,00000*1,5*1,5*1,08</t>
  </si>
  <si>
    <t>583205V01</t>
  </si>
  <si>
    <t>Strukturální substrát, složení dle PD</t>
  </si>
  <si>
    <t>strukt. substrát : 1,00000*25,00000*0,82*1,03</t>
  </si>
  <si>
    <t>59217001R</t>
  </si>
  <si>
    <t>obrubník parkový materiál beton; l = 1000,0 mm; š = 100,0 mm; h = 250,0 mm; barva přírodní</t>
  </si>
  <si>
    <t>kotvení stromu- str. substrát : 1,00000</t>
  </si>
  <si>
    <t>673131297R</t>
  </si>
  <si>
    <t>Tkanina přírodní kokosová s PP síťovinou a mulčovací fólií; plošná hmotnost = 530 g/m2</t>
  </si>
  <si>
    <t>strukt. substrát- dočas. rohož : 25,0*1,2*1,03</t>
  </si>
  <si>
    <t>04.D</t>
  </si>
  <si>
    <t>Záhony</t>
  </si>
  <si>
    <t>497,00000*0,3</t>
  </si>
  <si>
    <t>181301107R00</t>
  </si>
  <si>
    <t>Rozprostření a urovnání ornice v rovině v souvislé ploše do 500 m2, tloušťka vrstvy přes 400 do 500 mm</t>
  </si>
  <si>
    <t>záhony- zemina : 497,00000</t>
  </si>
  <si>
    <t>příprava ploch : 497,00000</t>
  </si>
  <si>
    <t>183101111R00</t>
  </si>
  <si>
    <t>Hloubení jamek bez výměny půdy v rovině objem do 0,01 m3</t>
  </si>
  <si>
    <t>trvalky_ks : 3487,00000</t>
  </si>
  <si>
    <t>cibuloviny_ks : 1035,00000</t>
  </si>
  <si>
    <t>183101112R00</t>
  </si>
  <si>
    <t>Hloubení jamek bez výměny půdy v rovině objem přes 0,01 do 0,02 m3</t>
  </si>
  <si>
    <t>keře_ks : 80,00000</t>
  </si>
  <si>
    <t>183101113R00</t>
  </si>
  <si>
    <t>Hloubení jamek bez výměny půdy v rovině objem přes 0,02 do 0,05 m3</t>
  </si>
  <si>
    <t>živý_plot_ks : 355,00000</t>
  </si>
  <si>
    <t>183204112R00</t>
  </si>
  <si>
    <t>Výsadba květin do připravené půdy se zalitím výsadba trvalek do připravené půdy se zalitím</t>
  </si>
  <si>
    <t>183204113R00</t>
  </si>
  <si>
    <t>Výsadba květin do připravené půdy se zalitím výsadba cibulí nebo hlíz do připravené půdy se zalitím</t>
  </si>
  <si>
    <t>183403114R00</t>
  </si>
  <si>
    <t>Obdělávání půdy kultivátorováním, v rovině nebo na svahu 1:5</t>
  </si>
  <si>
    <t>odstr. zbytků po chem. odplevelení+ příprava pro výsadbu : 497,00000*2</t>
  </si>
  <si>
    <t>184102111R00</t>
  </si>
  <si>
    <t xml:space="preserve">Výsadba dřevin s balem průměr přes 100 do 200 mm, v rovině nebo na svahu do 1:5,  </t>
  </si>
  <si>
    <t>184102112R00</t>
  </si>
  <si>
    <t xml:space="preserve">Výsadba dřevin s balem průměr přes 200 do 300 mm, v rovině nebo na svahu do 1:5,  </t>
  </si>
  <si>
    <t>2x : 497,00000*2</t>
  </si>
  <si>
    <t>106,00000*2</t>
  </si>
  <si>
    <t>184921093R00</t>
  </si>
  <si>
    <t>Mulčování tloušťka přes 50 do 100 mm, v rovině nebo na svahu do 1:5</t>
  </si>
  <si>
    <t>497,00000</t>
  </si>
  <si>
    <t>substrát + kompost á 50l/m2 : (497,00000)*0,05*2*0,8*1,03</t>
  </si>
  <si>
    <t>kondicionér 0,1kg/m2 : (497,00000)*0,1/1000</t>
  </si>
  <si>
    <t>gel 0,1kg/m2 : (497,00000)*0,1/1000</t>
  </si>
  <si>
    <t>185804111R00</t>
  </si>
  <si>
    <t>Ošetření květin ošetření vysázených květin v rovině</t>
  </si>
  <si>
    <t>tj. vypletí s případným odstraněním odkvetlých částí rostlin, s naložením odpadu na dopravní prostředek, odvozem do 20 km a se složením,</t>
  </si>
  <si>
    <t>dokonč. péče : 497,00000</t>
  </si>
  <si>
    <t>50l/m2 : (497,00000)*0,05*1,03</t>
  </si>
  <si>
    <t>mulč : 497,00000*0,07*1,03</t>
  </si>
  <si>
    <t>kondicionér 0,1kg/m2 : (497,00000)*0,1*1,03</t>
  </si>
  <si>
    <t>gel 0,1kg/m2 : (497,00000)*0,1*1,03</t>
  </si>
  <si>
    <t>183-99-K01</t>
  </si>
  <si>
    <t>Pinus mugo ´Pumilio´, borovice kleč, v. 80-100, ko</t>
  </si>
  <si>
    <t xml:space="preserve">  vč. ztratného : 20*1,03</t>
  </si>
  <si>
    <t>zaokrouhlení na celé ks : 21</t>
  </si>
  <si>
    <t>183-99-K02</t>
  </si>
  <si>
    <t>Potentila fruticosa ´Abbostwood´, mochna křovitá, v. 40-60, ko</t>
  </si>
  <si>
    <t xml:space="preserve">  vč. ztratného : 27*1,03</t>
  </si>
  <si>
    <t>zaokrouhlení na celé ks : 28</t>
  </si>
  <si>
    <t>183-99-K03</t>
  </si>
  <si>
    <t>Prunus laurocerasus ´Piri´, bobkovišeň lékařská, v. 40-60, ko</t>
  </si>
  <si>
    <t>183-99-P01</t>
  </si>
  <si>
    <t>Akebia quinata, akébie pětičetná, v. 80-100, pnd, ko</t>
  </si>
  <si>
    <t xml:space="preserve">  vč. ztratného : 6*1,03</t>
  </si>
  <si>
    <t>zaokrouhlení na celé ks : 6</t>
  </si>
  <si>
    <t>183-99-T01</t>
  </si>
  <si>
    <t>Achillea ptarmica ´The Pearl´, řebříček, k9</t>
  </si>
  <si>
    <t xml:space="preserve">  vč. ztratného : 208*1,03</t>
  </si>
  <si>
    <t>zaokrouhlení na celé ks : 214</t>
  </si>
  <si>
    <t>183-99-T03</t>
  </si>
  <si>
    <t>Anaphalis triplinervis ´Silberregen´, plesnivka, k9</t>
  </si>
  <si>
    <t xml:space="preserve">  vč. ztratného : 199*1,03</t>
  </si>
  <si>
    <t>zaokrouhlení na celé ks : 205</t>
  </si>
  <si>
    <t>183-99-T05</t>
  </si>
  <si>
    <t>Aster novi-belgii (Dumosum Group) ´Alice Haslam´, hvězdnice, k9</t>
  </si>
  <si>
    <t xml:space="preserve">  vč. ztratného : 164*1,03</t>
  </si>
  <si>
    <t>zaokrouhlení na celé ks : 169</t>
  </si>
  <si>
    <t>183-99-T06</t>
  </si>
  <si>
    <t>Aster dumosus 'Kristina', hvězdnice, k9</t>
  </si>
  <si>
    <t xml:space="preserve">  vč. ztratného : 201*1,03</t>
  </si>
  <si>
    <t>zaokrouhlení na celé ks : 207</t>
  </si>
  <si>
    <t>183-99-T07</t>
  </si>
  <si>
    <t>Astrantia major ´Buckland´, jarmanka, k9</t>
  </si>
  <si>
    <t xml:space="preserve">  vč. ztratného : 125*1,03</t>
  </si>
  <si>
    <t>zaokrouhlení na celé ks : 129</t>
  </si>
  <si>
    <t>183-99-T10</t>
  </si>
  <si>
    <t>Calamagrostis acutiflora ´Overdam´, třtina, k9</t>
  </si>
  <si>
    <t xml:space="preserve">  vč. ztratného : 206*1,03</t>
  </si>
  <si>
    <t>zaokrouhlení na celé ks : 212</t>
  </si>
  <si>
    <t>183-99-T11</t>
  </si>
  <si>
    <t>Calamintha nepeta ´Triumphator´, marulka, k9</t>
  </si>
  <si>
    <t xml:space="preserve">  vč. ztratného : 146*1,03</t>
  </si>
  <si>
    <t>zaokrouhlení na celé ks : 150</t>
  </si>
  <si>
    <t>183-99-T13</t>
  </si>
  <si>
    <t>Coreopsis ´Full Moon´, krásnoočko, k9</t>
  </si>
  <si>
    <t xml:space="preserve">  vč. ztratného : 259*1,03</t>
  </si>
  <si>
    <t>zaokrouhlení na celé ks : 267</t>
  </si>
  <si>
    <t>183-99-T14</t>
  </si>
  <si>
    <t>Deschampsia caespitosa ´Palava´, metlice, k9</t>
  </si>
  <si>
    <t xml:space="preserve">  vč. ztratného : 248*1,03</t>
  </si>
  <si>
    <t>zaokrouhlení na celé ks : 255</t>
  </si>
  <si>
    <t>183-99-T16</t>
  </si>
  <si>
    <t>Gaura lindheimeri, svíčkovec, k9</t>
  </si>
  <si>
    <t xml:space="preserve">  vč. ztratného : 73*1,03</t>
  </si>
  <si>
    <t>zaokrouhlení na celé ks : 75</t>
  </si>
  <si>
    <t>183-99-T17</t>
  </si>
  <si>
    <t>Geum ´Mai Tai´, kuklík, k9</t>
  </si>
  <si>
    <t xml:space="preserve">  vč. ztratného : 98*1,03</t>
  </si>
  <si>
    <t>zaokrouhlení na celé ks : 101</t>
  </si>
  <si>
    <t>183-99-T19</t>
  </si>
  <si>
    <t>Molinia caerulea ´Moorhexe´, bezkolenec, k9</t>
  </si>
  <si>
    <t xml:space="preserve">  vč. ztratného : 114*1,03</t>
  </si>
  <si>
    <t>zaokrouhlení na celé ks : 117</t>
  </si>
  <si>
    <t>183-99-T21</t>
  </si>
  <si>
    <t>Salvia officinalis, šalvěj, k9</t>
  </si>
  <si>
    <t xml:space="preserve">  vč. ztratného : 186*1,03</t>
  </si>
  <si>
    <t>zaokrouhlení na celé ks : 192</t>
  </si>
  <si>
    <t>183-99-T22</t>
  </si>
  <si>
    <t>Santolina chamaecyparisias, svatolína, k9</t>
  </si>
  <si>
    <t xml:space="preserve">  vč. ztratného : 258*1,03</t>
  </si>
  <si>
    <t>zaokrouhlení na celé ks : 266</t>
  </si>
  <si>
    <t>183-99-T23</t>
  </si>
  <si>
    <t>Sesleria autumnalis, pěchava, k9</t>
  </si>
  <si>
    <t xml:space="preserve">  vč. ztratného : 651*1,03</t>
  </si>
  <si>
    <t>zaokrouhlení na celé ks : 671</t>
  </si>
  <si>
    <t>183-99-T25</t>
  </si>
  <si>
    <t>Thymus serpyllum, mateřídouška, k9</t>
  </si>
  <si>
    <t xml:space="preserve">  vč. ztratného : 351*1,03</t>
  </si>
  <si>
    <t>zaokrouhlení na celé ks : 362</t>
  </si>
  <si>
    <t>183-99-ŽP01</t>
  </si>
  <si>
    <t>Carpinus betulus, habr obecný, v. 100-125, bal</t>
  </si>
  <si>
    <t xml:space="preserve">  vč. ztratného : 355*1,03</t>
  </si>
  <si>
    <t>zaokrouhlení na celé ks : 366</t>
  </si>
  <si>
    <t>189-99-C01</t>
  </si>
  <si>
    <t>Narcissus 'February Gold', narcis, cibule/hlíza</t>
  </si>
  <si>
    <t xml:space="preserve">  vč. ztratného : 275*1,03</t>
  </si>
  <si>
    <t>zaokrouhlení na celé ks : 283</t>
  </si>
  <si>
    <t>189-99-C02</t>
  </si>
  <si>
    <t>Crocus 'Cream Beauty', šafrán, cibule/hlíza</t>
  </si>
  <si>
    <t xml:space="preserve">  vč. ztratného : 330*1,03</t>
  </si>
  <si>
    <t>zaokrouhlení na celé ks : 340</t>
  </si>
  <si>
    <t>189-99-C03</t>
  </si>
  <si>
    <t>Tulipa fosteriana 'Purissima', tulipán, cibule/hlíza</t>
  </si>
  <si>
    <t xml:space="preserve">  vč. ztratného : 430*1,03</t>
  </si>
  <si>
    <t>zaokrouhlení na celé ks : 443</t>
  </si>
  <si>
    <t>2x : 497,00000*2*0,005*1,03</t>
  </si>
  <si>
    <t>106,00000*2*0,005*1,03</t>
  </si>
  <si>
    <t>záhony- zemina : 497,00000*0,46*1,4*1,03</t>
  </si>
  <si>
    <t>05.D</t>
  </si>
  <si>
    <t>Extenzivní zelené střechy</t>
  </si>
  <si>
    <t>zel_střecha_trvalky_ks : 124,00000</t>
  </si>
  <si>
    <t>183204129R00</t>
  </si>
  <si>
    <t>Výsadba květin do připravené půdy se zalitím příplatek k ceně za výsadby na skalky nebo do zídek</t>
  </si>
  <si>
    <t xml:space="preserve"> příplatek za výs. na střechách :</t>
  </si>
  <si>
    <t>124,00000</t>
  </si>
  <si>
    <t>dokonč. péče : 39,00000</t>
  </si>
  <si>
    <t>185804129R00</t>
  </si>
  <si>
    <t>Ošetření květin příplatek k ceně za ošetření na skalce nebo květinové zídce</t>
  </si>
  <si>
    <t>dokonč. péče- příplatek za ošetř. na střechách : 39,00000</t>
  </si>
  <si>
    <t>střeš. substrát : 39,00000*0,12</t>
  </si>
  <si>
    <t>711191171RT2</t>
  </si>
  <si>
    <t>Provedení izolace proti zemní vlhkosti ostatní vodorovné uložení, podkladní textilie, 300 g/m2</t>
  </si>
  <si>
    <t>800-711</t>
  </si>
  <si>
    <t>39,00000</t>
  </si>
  <si>
    <t>711801021R00</t>
  </si>
  <si>
    <t>Vrstvy zelené střechy montáž hydroakumulační a drenážní desky,  , bez dodávky materiálu</t>
  </si>
  <si>
    <t>fólie ve specifikaci : 39,00000</t>
  </si>
  <si>
    <t>711801022RT2</t>
  </si>
  <si>
    <t>Vrstvy zelené střechy montáž mříže na střeše se sklonem nad 15° proti sesuvu substrátu,  , včetně dodávky materiálu</t>
  </si>
  <si>
    <t>přístřešek : 20,4</t>
  </si>
  <si>
    <t>712478001RZ1</t>
  </si>
  <si>
    <t>Doplňkové konstrukce k povlakovým krytinám do 30° z fólií kačírková lišta z Al plechu, montáž a dodávka</t>
  </si>
  <si>
    <t>kačírková lišta- obě střechy : 40,0</t>
  </si>
  <si>
    <t>18040211V01</t>
  </si>
  <si>
    <t>Výsev řízků</t>
  </si>
  <si>
    <t>RTS 24/ II</t>
  </si>
  <si>
    <t>02610007R</t>
  </si>
  <si>
    <t>rostlina okrasná Rozchodník; Sedum; řízky, směs min. 8 druhů. Z 1 kg lze ozelenit cca 8 m2</t>
  </si>
  <si>
    <t>řízky : (3,4+3,1)*1,03</t>
  </si>
  <si>
    <t>10371531R</t>
  </si>
  <si>
    <t>Substrát střešní, extenzivní, balený</t>
  </si>
  <si>
    <t>střeš. substrát : 39,00000*0,12*1,03</t>
  </si>
  <si>
    <t>183-99-TS01</t>
  </si>
  <si>
    <t>Allium schoenoprasum, česnek, k9</t>
  </si>
  <si>
    <t xml:space="preserve">  vč. ztratného : 12*1,03</t>
  </si>
  <si>
    <t>zaokrouhlení na celé ks : 12</t>
  </si>
  <si>
    <t>183-99-TS02</t>
  </si>
  <si>
    <t>Briza media, metlice, k9</t>
  </si>
  <si>
    <t>183-99-TS03</t>
  </si>
  <si>
    <t>Koeleria glauca, smělek, k9</t>
  </si>
  <si>
    <t>183-99-TS04</t>
  </si>
  <si>
    <t>Sempervivum sp., netřesk, k9</t>
  </si>
  <si>
    <t>183-99-TS05</t>
  </si>
  <si>
    <t>Pulsatilla vulgaris, koniklec, k9</t>
  </si>
  <si>
    <t xml:space="preserve">  vč. ztratného : 30*1,03</t>
  </si>
  <si>
    <t>zaokrouhlení na celé ks : 31</t>
  </si>
  <si>
    <t>183-99-TS06</t>
  </si>
  <si>
    <t>Dianthus carthusianorum, hvozdík, k9</t>
  </si>
  <si>
    <t xml:space="preserve">  vč. ztratného : 10*1,03</t>
  </si>
  <si>
    <t>zaokrouhlení na celé ks : 10</t>
  </si>
  <si>
    <t>183-99-TS07</t>
  </si>
  <si>
    <t>Dianthus deltoides ´Albus´, hvozdík, k9</t>
  </si>
  <si>
    <t xml:space="preserve">  vč. ztratného : 15*1,03</t>
  </si>
  <si>
    <t>zaokrouhlení na celé ks : 15</t>
  </si>
  <si>
    <t>183-99-TS08</t>
  </si>
  <si>
    <t>Petrorhagia saxifraga, hvozdíček, k9</t>
  </si>
  <si>
    <t>183-99-TS09</t>
  </si>
  <si>
    <t>Sesleria albicans, pěchava, k9</t>
  </si>
  <si>
    <t>28323126V01</t>
  </si>
  <si>
    <t>Fólie nopová s oboustranně nakašírovanou geotextílií, konstr. výška 17mm, pevnost v tlaku 450 kPa</t>
  </si>
  <si>
    <t>vč. prořezu a ztratného : 39,00000*1,2*1,03</t>
  </si>
  <si>
    <t>SO 04</t>
  </si>
  <si>
    <t>1.6</t>
  </si>
  <si>
    <t>Závlaha</t>
  </si>
  <si>
    <t>132153411</t>
  </si>
  <si>
    <t>Hloubení rýh pro závlahy rýhovačem pro potrubí do DN 100 vhorninách třídy těžitelnosti I a II,, skupiny 1 až 4 hloubky do 30 cm, šířky do 15 cm, délky přes 400 do 800 m</t>
  </si>
  <si>
    <t>POL1_1</t>
  </si>
  <si>
    <t>133212011</t>
  </si>
  <si>
    <t>Hloubení šachet ručně zapažených i nezapažených v horninách třídy těžitelnosti I skupiny 3,, půdorysná plocha výkopu do 4m2</t>
  </si>
  <si>
    <t>174111101</t>
  </si>
  <si>
    <t>Zásyp sypaninou z jakékoliv horniny ručně s uložením výkopku ve vrstvách se zhutněním jam, šachet,, rýh nebo kolem objektů v těchto vykopávkách</t>
  </si>
  <si>
    <t>174111109</t>
  </si>
  <si>
    <t>Zásyp sypaninou z jakékoliv horniny ručně Příplatek k ceně za prohození sypaniny sítem</t>
  </si>
  <si>
    <t>175111101</t>
  </si>
  <si>
    <t>Obsypání potrubí ručně sypaninou z vhodných hornin třídy těžitelnosti I a II, skupiny 1 až 4 nebo, materiálem připraveným podél výkopu ve vzdálenosti do 3 m od jeho kraje pro jakoukoliv hloubku</t>
  </si>
  <si>
    <t>výkopu a míru zhutnění bez prohození sypaniny</t>
  </si>
  <si>
    <t>175111109</t>
  </si>
  <si>
    <t>výkopu a míru zhutnění Příplatek k ceně za prohození sypaniny</t>
  </si>
  <si>
    <t>451595111</t>
  </si>
  <si>
    <t>Podkladní a vedlejší konstrukce, lože pod potrubí, stoky a drobné objekty v otevřeném výkopu z, prohozeného výkopku</t>
  </si>
  <si>
    <t>Trubní vedení</t>
  </si>
  <si>
    <t>871162101</t>
  </si>
  <si>
    <t>Montáž potrubí pro závlahy v otevřeném výkopu HDPE 100 SDR17 PN8 PE 32x2,0</t>
  </si>
  <si>
    <t>8PCD03</t>
  </si>
  <si>
    <t>Trubka tlaková PE HD (PE80) d 32 x 2,0 mm PN 8</t>
  </si>
  <si>
    <t>POL3_0</t>
  </si>
  <si>
    <t>877162001</t>
  </si>
  <si>
    <t>Montáž svěrných (mechanických) spojek na vodovodním potrubí spojek, kolen 90° nebo redukcí d 32</t>
  </si>
  <si>
    <t>8PCD04</t>
  </si>
  <si>
    <t>Svěrné šroubovací tvarovky pro PE32</t>
  </si>
  <si>
    <t>sada</t>
  </si>
  <si>
    <t>R</t>
  </si>
  <si>
    <t>Instalace povrchového kapkovacího potrubí 16mm - 2,1 l/h, (400 m) - typ: spon 40 cm, 1,0 - 3,0 bar,, počet výtokových otvorů v kapkovači4 (2 x 2)</t>
  </si>
  <si>
    <t>Kapkovací potrubí 16mm - 2,1 l/h, (400 m) - typ: spon 40 cm, 1,0 - 3,0 bar, počet výtokových otvorů, v kapkovači4 (2 x 2)</t>
  </si>
  <si>
    <t>R-položka</t>
  </si>
  <si>
    <t>POL12_0</t>
  </si>
  <si>
    <t>879311101</t>
  </si>
  <si>
    <t>Montáž a nastavení postřikovače včetně napojení na rozvodné potrubí rozprašovacího napojení 1/2"</t>
  </si>
  <si>
    <t>8PCD10</t>
  </si>
  <si>
    <t>Výsuvný postřikovač 1/2",3,1bar, jen pouzdra, zp. Ventil, výsuv 10cm</t>
  </si>
  <si>
    <t>879311102</t>
  </si>
  <si>
    <t>Montáž a nastavení postřikovače včetně napojení na rozvodné potrubí trysky pro rozprašovací, postřikovač</t>
  </si>
  <si>
    <t>8PCD15</t>
  </si>
  <si>
    <t>Rozprašovací tryska s pevně nastavitelnou výsečí 2,1bar, dostřik 1,5m, 90°</t>
  </si>
  <si>
    <t>8PCD16</t>
  </si>
  <si>
    <t>Rozprašovací tryska s pevně nastavitelnou výsečí 2,1bar, dostřik 1,5m, 180°</t>
  </si>
  <si>
    <t>8PCD25</t>
  </si>
  <si>
    <t>Hadicová spojka, 1/2"</t>
  </si>
  <si>
    <t>8PCD26</t>
  </si>
  <si>
    <t>Hadicová spojka, 3/4"</t>
  </si>
  <si>
    <t>8PCD27</t>
  </si>
  <si>
    <t>Hadicová spojka rovná 3/4"</t>
  </si>
  <si>
    <t>8PCD28</t>
  </si>
  <si>
    <t>Integrovaný připojovací pas 32mm s nástrčnou koncovkou</t>
  </si>
  <si>
    <t>8PCD29</t>
  </si>
  <si>
    <t>Flexibilní potrubí 30m role</t>
  </si>
  <si>
    <t>899921114</t>
  </si>
  <si>
    <t>Montáž elektromagnetického ventilu G 1" sestava čtyř ventilů</t>
  </si>
  <si>
    <t>8PCD30</t>
  </si>
  <si>
    <t>Elmag. ventil 1", 24V solenoid, přímé/úhlové napojení</t>
  </si>
  <si>
    <t>8PCD31</t>
  </si>
  <si>
    <t>Elmag. ventil 3/4", 24V solenoid + 3/4" filtr s reulací tlaku</t>
  </si>
  <si>
    <t>8PCD32</t>
  </si>
  <si>
    <t>Vodotěsné konektory, max. 3x4,0 mm2</t>
  </si>
  <si>
    <t>8PCD33</t>
  </si>
  <si>
    <t>50x1" navrtávací pas/PN16</t>
  </si>
  <si>
    <t>8PCD34</t>
  </si>
  <si>
    <t>50x3/4" navrtávací pas/PN16</t>
  </si>
  <si>
    <t>899921149</t>
  </si>
  <si>
    <t>Filtr závlahového systému montáž filtru ostatních typů</t>
  </si>
  <si>
    <t>8PCD35</t>
  </si>
  <si>
    <t>Filtr Tavlit 6/4" AG sítový, 120 mesh, PN10</t>
  </si>
  <si>
    <t>8PCD36</t>
  </si>
  <si>
    <t>Kulový ventil 6/4" vnitřní závit, bez vypouštění/PN16</t>
  </si>
  <si>
    <t>8PCD37</t>
  </si>
  <si>
    <t>Mosazná vsuvka 5/4" vnější závit, PN 16</t>
  </si>
  <si>
    <t>8PCD38</t>
  </si>
  <si>
    <t>Mosazná zpětná klapka 5/4" (klapka mosaz)</t>
  </si>
  <si>
    <t>8PCD44</t>
  </si>
  <si>
    <t>Manometr 0-10bar, glycerinový, boční připojení 1/4", vnější závit, nerez</t>
  </si>
  <si>
    <t>8PCD45</t>
  </si>
  <si>
    <t>CYKY4x2,5mm2</t>
  </si>
  <si>
    <t>893812101</t>
  </si>
  <si>
    <t>Montáž ventilové šachty standardní kruhového půdorysu, velká, do průměru 35cm</t>
  </si>
  <si>
    <t>8PCD62</t>
  </si>
  <si>
    <t>Rychlospojný ventil 3/4" IG, mosaz</t>
  </si>
  <si>
    <t>8PCD63</t>
  </si>
  <si>
    <t>Klíč prorychlospojný ventil 3/4", mosaz</t>
  </si>
  <si>
    <t>8PCD64</t>
  </si>
  <si>
    <t>Otočná koncovka hadice pro klíč 3/4", mosaz</t>
  </si>
  <si>
    <t>8PCD65</t>
  </si>
  <si>
    <t>Ventilová šachtice kulatá PE-HD, O 349mm, V 254mm</t>
  </si>
  <si>
    <t>893812215</t>
  </si>
  <si>
    <t>Montáž ventilové šachty zátěžové obdélníkové, výšky 30cm rozměru do 50x38cm</t>
  </si>
  <si>
    <t>8PCD66</t>
  </si>
  <si>
    <t>Ventilová šachtice PE-HD, (dxšxv)  554x422x305mm</t>
  </si>
  <si>
    <t>893812226</t>
  </si>
  <si>
    <t>Montáž ventilové šachty zátěžové obdélníkové, výšky 30cm rozměru do 64x50cm</t>
  </si>
  <si>
    <t>8PCD67</t>
  </si>
  <si>
    <t>Ventilová šachtice PE-HD, (dxšxv)  668x503x307mm</t>
  </si>
  <si>
    <t>899922513</t>
  </si>
  <si>
    <t>Montáž a nastavení řídicí jednotky závlahového systému napájené ze sítě v exteriéru - do 24 sekcí</t>
  </si>
  <si>
    <t>8PCD68</t>
  </si>
  <si>
    <t>Wi-Fi ovládací jednotka pro 24 sekcí s robustní uzamykatelnou skříňkou / 24V</t>
  </si>
  <si>
    <t>8PCD69</t>
  </si>
  <si>
    <t>CYKY5x1,5mm2</t>
  </si>
  <si>
    <t>899922701</t>
  </si>
  <si>
    <t>Montáž senzoru srážek připojeného kabelem</t>
  </si>
  <si>
    <t>8PCD70</t>
  </si>
  <si>
    <t>Čidlo srážek drátové</t>
  </si>
  <si>
    <t>8PCD71</t>
  </si>
  <si>
    <t>Nástavec pro čidlo srážek</t>
  </si>
  <si>
    <t>8PCD72</t>
  </si>
  <si>
    <t>Montáž chránícího potrubí</t>
  </si>
  <si>
    <t>8PCD73</t>
  </si>
  <si>
    <t>Chránící potrubí ohebné dvouplášťové d90</t>
  </si>
  <si>
    <t>8PCD74</t>
  </si>
  <si>
    <t>Chránící potrubí oclové 89x3,6</t>
  </si>
  <si>
    <t>899924111</t>
  </si>
  <si>
    <t>Tlaková zkouška závlahového potrubí z LDPE nebo HDPE od DN32 do DN63</t>
  </si>
  <si>
    <t>899924121</t>
  </si>
  <si>
    <t>Zprovoznění a odzkoušení závlahy přes 500 m2 zavlažované plochy</t>
  </si>
  <si>
    <t>Ostatní související práce se zhotovením závlahového systému</t>
  </si>
  <si>
    <t>SO 01 - Exterierove plochy</t>
  </si>
  <si>
    <t>SO 01 - Architektonicko stavební část</t>
  </si>
  <si>
    <t>SO 01/001.</t>
  </si>
  <si>
    <t>001: Zemní práce</t>
  </si>
  <si>
    <t>131251106</t>
  </si>
  <si>
    <t>Hloubení jam nezapažených v hornině třídy těžitelnosti I skupiny 3 objem do 5000 m3 strojně</t>
  </si>
  <si>
    <t>výkop pro základ opěrné stěny</t>
  </si>
  <si>
    <t>2,66*48,86</t>
  </si>
  <si>
    <t>162351103</t>
  </si>
  <si>
    <t>Vodorovné přemístění přes 50 do 500 m výkopku/sypaniny z horniny třídy těžitelnosti I skupiny 1 až 3</t>
  </si>
  <si>
    <t>pro zásypy - tam a zpět</t>
  </si>
  <si>
    <t>Zásyp (1,3+0,9)*48,86</t>
  </si>
  <si>
    <t>167151111</t>
  </si>
  <si>
    <t>Nakládání výkopku z hornin třídy těžitelnosti I skupiny 1 až 3 přes 100 m3</t>
  </si>
  <si>
    <t>pro zásypy</t>
  </si>
  <si>
    <t>Zásyp;  107,492</t>
  </si>
  <si>
    <t>manipulace 2x</t>
  </si>
  <si>
    <t>174151101</t>
  </si>
  <si>
    <t>zásyp základu základu opěrné zídky</t>
  </si>
  <si>
    <t>162751117</t>
  </si>
  <si>
    <t>Vodorovné přemístění přes 1 000 do 5000 m výkopku/sypaniny z horniny třídy těžitelnosti I skupiny 1 až 3</t>
  </si>
  <si>
    <t>pro odvoz</t>
  </si>
  <si>
    <t>129,968-107,492</t>
  </si>
  <si>
    <t>171201231</t>
  </si>
  <si>
    <t>Poplatek za uložení zeminy a kamení na recyklační skládce (skládkovné) kód odpadu 17 05 04</t>
  </si>
  <si>
    <t>koeficient pro přepočet - 2,0</t>
  </si>
  <si>
    <t>22,476*2</t>
  </si>
  <si>
    <t>181913112</t>
  </si>
  <si>
    <t>Úprava pláně v hornině třídy těžitelnosti II skupiny 4 se zhutněním ručně</t>
  </si>
  <si>
    <t>cca 0,5m: 91,19*0.5</t>
  </si>
  <si>
    <t>174900001_1</t>
  </si>
  <si>
    <t>Úprava zeminy pro zásyp vzhledem k nálezu IGP, předpoklad dávkování 3% hydraulickým pojivem, přesné dávkování bude upraveno dle skutečně zjištěného podloží na základě zkoušek proctor</t>
  </si>
  <si>
    <t>Předpoklad: 91,19*0.4</t>
  </si>
  <si>
    <t>0021: Úprava podloží a základové spáry</t>
  </si>
  <si>
    <t>631311114</t>
  </si>
  <si>
    <t>Podkladní beton tl přes 50 do 100 mm z betonu prostého bez zvýšených nároků na prostředí třída C12/15-X0</t>
  </si>
  <si>
    <t>podkladní beton pod základ opěrné zídky</t>
  </si>
  <si>
    <t xml:space="preserve">0,1*48,86*1
</t>
  </si>
  <si>
    <t>631319011</t>
  </si>
  <si>
    <t>Příplatek k mazanině tl přes 50 do 100 mm za přehlazení povrchu</t>
  </si>
  <si>
    <t>0027: Základy</t>
  </si>
  <si>
    <t>273323611_1</t>
  </si>
  <si>
    <t>Základové desky ze ŽB, třída C30/37-XC4-XA1</t>
  </si>
  <si>
    <t xml:space="preserve">48,86*0,3
</t>
  </si>
  <si>
    <t>273351121</t>
  </si>
  <si>
    <t>Zřízení bednění základových desek</t>
  </si>
  <si>
    <t>(48,86*0,3*+1*0,3)*2</t>
  </si>
  <si>
    <t>273351122</t>
  </si>
  <si>
    <t>Odstranění bednění základových desek</t>
  </si>
  <si>
    <t>273361821</t>
  </si>
  <si>
    <t>Výztuž základových desek betonářskou ocelí B500B</t>
  </si>
  <si>
    <t>předpoklad vyztužení - viz schema výztuže - 150 kg/m3;</t>
  </si>
  <si>
    <t>14,658*0.15</t>
  </si>
  <si>
    <t>311322611_1</t>
  </si>
  <si>
    <t>Nosná zeď ze ŽB pohledového PB1, třída C30/37-XC4</t>
  </si>
  <si>
    <t>(0,995*24,4+1,5*12,28+0,92*12,18+(0,59*12,18)/2)*0,25</t>
  </si>
  <si>
    <t>311351121</t>
  </si>
  <si>
    <t>Zřízení oboustranného bednění nosných nadzákladových zdí</t>
  </si>
  <si>
    <t>(24,4*1+24,46*1,6)*2</t>
  </si>
  <si>
    <t>311351122</t>
  </si>
  <si>
    <t>Odstranění oboustranného bednění nosných nadzákladových zdí</t>
  </si>
  <si>
    <t>311351911</t>
  </si>
  <si>
    <t>Příplatek k cenám bednění nosných nadzákladových zdí za pohledový beton</t>
  </si>
  <si>
    <t>11,16*2</t>
  </si>
  <si>
    <t>311361821</t>
  </si>
  <si>
    <t>Výztuž nosných zdí betonářskou ocelí B500B</t>
  </si>
  <si>
    <t>předpoklad vyztužení - viz schema výztuže - 250 kg/m3;</t>
  </si>
  <si>
    <t>14,374*0.25</t>
  </si>
  <si>
    <t>SO 01/0062</t>
  </si>
  <si>
    <t>622131121</t>
  </si>
  <si>
    <t>Penetrační nátěr vnějších stěn nanášený ručně</t>
  </si>
  <si>
    <t>rampa z pohledového železobetonu</t>
  </si>
  <si>
    <t>001.: Ostatní výrobky</t>
  </si>
  <si>
    <t>OV101</t>
  </si>
  <si>
    <t>Modulový venkovní přístřešek na kontejnery, rozměry jsou cca  6,860 x 2,98 m vysoký 3,35m  - na levé straně jednokřídlé otevírací dveře (šxv= 970x2100mm), pravá část dveře posuvné jednokřídlé (šxv= 1850x2100mm) pro kontejnery na tříděný odpad. Oba vstupy uzamykatelné. Nosná ocelová konstrukce tvořena trubkami, které jsou v modulárním rastru  přišroubovány pomocí spodních desek na stavebně připravený základ. Výplň pozinkovaný  děrovaný plech s kruhovým děrováním cca 5mm, tloušťka 1mm, v líci s venkovní hranou  svislých ocelových profilů. Tabule plechu na všech stranách ohraněné a šroubované mezi  ocelové profily základní konstrukce. Pultové zastřešení ocelovým trapézovým plechem s  extenzivní vegetační zelení a atikou z ocelového plechu tl. 1mm po obvodě zastřešení, včetně  okapu a svodu, který vyústí drenážní trubkou. Střešní konstrukce ve sklonu 2%. Skladba trapézový plech, síťovina, separační  tkanina a extenzivní zeleň. Povrchová úprava konstrukce a  ocelových výplní zinkováním a práškovým lakem v odstínu RAL antracitová šedá. Přesná barva bude vyspecifikována v rámci AD. Součástí dodávky statický výpočet a projekt základů. Kompletní dodávka včetně montáže. Podrobnější Výkresová dokumentace D.1.1.c.01</t>
  </si>
  <si>
    <t>OV106</t>
  </si>
  <si>
    <t>Přenosný hasící přístroj práškový 21A, umístěn 200mm nad úrovní podlahy, součástí je držák na PHP</t>
  </si>
  <si>
    <t>OV107</t>
  </si>
  <si>
    <t>Light poster
Elektronická deska 55", příkon 83W, krytí IP 65, volně stojící, kotvená do betonové patky, antivandal provedení - ocelová konstrukce - nerez, dotykový průmyslový displej IPS LCD, Bezpečnostní tepelně tvrzené, lepené čelní sklo, UV ochranná folie, součástí ventilátor zamezující mlžení displeje, součástí software. Přesná specifikace v rámci AD. RAL černá! Blíže vyspecifikováno v rámci AD, Kompletní dodávka a montáž včetně základu a kotvení dle požadavků výrobce</t>
  </si>
  <si>
    <t>OV108</t>
  </si>
  <si>
    <t>Zajištění vstupů do objektu po demolicích. Rám ze smrkového řeziva s jednostranným opláštěním z vodovzdorné překližky</t>
  </si>
  <si>
    <t>optvory po dveřích</t>
  </si>
  <si>
    <t>1,6x2,2x2+1,0*2,2*6</t>
  </si>
  <si>
    <t>optvory po oknech</t>
  </si>
  <si>
    <t>1,4x1,4+ 1,8x1,6</t>
  </si>
  <si>
    <t>SO 01.2/0015</t>
  </si>
  <si>
    <t>002: Zámečnické výrobky</t>
  </si>
  <si>
    <t>Z101</t>
  </si>
  <si>
    <t>Plot mezi parkem a mateřskou školkou
Plot oddělující pozemek MŠ a KC. Skládá se z pevných plotových dílců v. 1500 mm viz. výkres Z101. Veškeré rozměry jsou pouze orientační, nutno je ověřit na místě. Výkres D.1.1.c.02
materiál: ocel tažená za studena, antikorozní nátěr kovářskou barvou, sváry zabroušené a začištěné
včetně kotvení a spojovacího materiálu, kompletní dodávka a montáž
dílenská dokumentace, detaily nutno odladit s architektem v rámci AD</t>
  </si>
  <si>
    <t>Z102</t>
  </si>
  <si>
    <t>Atypické zábradlí u rampy v uličce. Skládá se ze sloupků cca á1,0m, vodorovné střední tyče a madla. Výška zábradlí je 900mm. Veškeré rozměry jsou pouze orientační, nutno je ověřit na místě. Výkres D.1.1.c.03
materiál: ocel tažená za studena, antikorozní nátěr kovářskou barvou
včetně kotvení a spojovacího materiálu, kompletní dodávka a montáž, kotveno zabetonovaním do žb základu bez kotevních plocháčů,  sváry zabroušené a začištěné
dílenská dokumentace, detaily nutno odladit s architektem v rámci AD</t>
  </si>
  <si>
    <t>.</t>
  </si>
  <si>
    <t>SO 01.2/0021</t>
  </si>
  <si>
    <t>003: Mobiliář</t>
  </si>
  <si>
    <t>MB101</t>
  </si>
  <si>
    <t>Masivní dubová lavice
Masivní dubová lavice z jednoho kusu dřeva, ve spodní části dvě ocelové nohy pozinkované přichycené vruty; dubové dřevo bez povrchové úpravy; kotveno chemickou kotvou pomocí 4 nerezových závitových tyčí do předem vybetonovaných základů.
rozměr cca 3000x400x440mm
komplení dodávka a montáž včetně základu a kotvení</t>
  </si>
  <si>
    <t>MB102</t>
  </si>
  <si>
    <t>Stojan na kola
Opěrný parkovací systém pro jízdní kola; konstrukce ocelová čtvercového průřezu pozinkovaná, opatřena práškovým vypalovacím lakem v odstínu antracit, přesný odstín určí AD; ve spodní části navařeny kotvící desky se čtyrmi otvory pro kotvení do předem vybetonovaného základu.
rozměr cca 600x40x900mm
komplení dodávka a montáž včetně základu a kotvení</t>
  </si>
  <si>
    <t>MB103</t>
  </si>
  <si>
    <t>Venkovní odpadkový koš
Venkovní odpadkový koš válcového tvaru, horní víko s otvory pro odpad a jako popelník, vnitřní nádoba k upevnění plastového pytle na odpadky; upevněno na sloupku se čtyrmi otvory pro kotvení do předem vybetonovaného základu; ocelová konstrukce pozinkovaná, práškový vypalovací lak v odstínu antracit; přesný odstín určí AD.
rozměr cca 400x550x1000mm
komplení dodávka a montáž včetně základu a kotvení</t>
  </si>
  <si>
    <t>SO 01.2</t>
  </si>
  <si>
    <t>SO 02: Vnitřní zahrada</t>
  </si>
  <si>
    <t>SO 01.1/0022</t>
  </si>
  <si>
    <t>962032231R</t>
  </si>
  <si>
    <t>Bourání zdiva z cihel pálených nebo vápenopískových na MV nebo MVC přes 10 m3, postupným rozebíráním, s očištěním a uložením pro následné použití</t>
  </si>
  <si>
    <t>zeď východní_(19,3*4,5+3*0,5*6,9*3,0)*0,66</t>
  </si>
  <si>
    <t>zeď jižní_(43,2*4,5)*0,5</t>
  </si>
  <si>
    <t>zeď jižní_(19,3*4,5+3*0,5*6,9*3,0)*0,66</t>
  </si>
  <si>
    <t>součet</t>
  </si>
  <si>
    <t>985223111</t>
  </si>
  <si>
    <t>Vyzdívání cihelného zdiva z cihel pálených CP, objemu přes 100 m3 - (kompletní přezdění stávajících stěn)</t>
  </si>
  <si>
    <t>objem cihelného zdiva</t>
  </si>
  <si>
    <t>zeď východní_((19,3*4,5+3*0,5*6,9*3,0)-(4,0*3,35))*0,66</t>
  </si>
  <si>
    <t>zeď jižní _ ((43,2*4,5)-(4*7,0*3,46))*0,5</t>
  </si>
  <si>
    <t>zeď západní_((19,3*4,5+3*0,5*6,9*3,0)-(2*4,0*3,35))*0,66</t>
  </si>
  <si>
    <t>59610001</t>
  </si>
  <si>
    <t>Cihla pálená plná do P15 290x140x65mm - dodávka</t>
  </si>
  <si>
    <t>přezdívání stávajících stěn - předpoklad 10%;  178*0,1*305,00</t>
  </si>
  <si>
    <t>SO 01.1/0032</t>
  </si>
  <si>
    <t>311321814</t>
  </si>
  <si>
    <t>ŽB konstrukce, třída C30/37-XC1</t>
  </si>
  <si>
    <t>věnec štítových stěn</t>
  </si>
  <si>
    <t>(27,8*0,660*0,5*2)+(43,23*0,5*0,5)</t>
  </si>
  <si>
    <t>překlady</t>
  </si>
  <si>
    <t>(4,6*0,6*0,3*2)+(7,6*0,45*0,45*4)+(4,1*0,6*0,3)</t>
  </si>
  <si>
    <t>Parapety</t>
  </si>
  <si>
    <t>4*0,66*0,13+4*0,66*0,33+7*0,5*0,66+7*0,5*0,51+7*0,5*0,36+7*0,5*0,21+3,5*0,66*0,13</t>
  </si>
  <si>
    <t>Zřízení oboustranného bednění ŽB konstrukcí</t>
  </si>
  <si>
    <t>zeď jižní _ 43,230*0,5*2</t>
  </si>
  <si>
    <t>zeď východní _ 27,8*0,5*2</t>
  </si>
  <si>
    <t>zeď západní _ 27,8*0,5*2</t>
  </si>
  <si>
    <t>překlad 4m * 2</t>
  </si>
  <si>
    <t>(4,6*0,5*2+4*0,66)*2</t>
  </si>
  <si>
    <t>překlad 7m *4</t>
  </si>
  <si>
    <t>(7,6*0,5*2+7*0,5)*4</t>
  </si>
  <si>
    <t>překlad 3,5m</t>
  </si>
  <si>
    <t>(4,1*0,5*2+3,5*0,66)</t>
  </si>
  <si>
    <t>(4,5*(0,13+0,33)+7,5*(0,66+0,51+0,36+0,21)+4*0,13)*2</t>
  </si>
  <si>
    <t>Výztuž železobetonových kcí. betonářskou ocelí B500B</t>
  </si>
  <si>
    <t>předpoklad vyztužení - stávající objekt - rekonstrukce - viz schema výztuže - 180 kg/m3;  (45,238) *0,180</t>
  </si>
  <si>
    <t>54879256</t>
  </si>
  <si>
    <t>Výztuž B500B,  D 10mm</t>
  </si>
  <si>
    <t>ztužení štítových cihelních stěn vložením výztuže</t>
  </si>
  <si>
    <t>vertikální: (8x2,0x5 + 6x2,0x5 + 4x2,0x5)x6</t>
  </si>
  <si>
    <t>vertikální pro pilíře: 8x2,0x5x6</t>
  </si>
  <si>
    <t>horizontální: (5,6+4,6+3,8+0,9+1,4+0,8+0,5+1,5)x2x6</t>
  </si>
  <si>
    <t>horizontální pro pilíře: 22x2x6</t>
  </si>
  <si>
    <t>ztužení stěny do parku</t>
  </si>
  <si>
    <t>vertikální: 0,565x2x108</t>
  </si>
  <si>
    <t>horizontalní: 4x43</t>
  </si>
  <si>
    <t>Ztratné:</t>
  </si>
  <si>
    <t>předpoklad vyztužení - stávající objekt - rekonstrukce - viz schema výztuže - 180 kg/m3;  (29.156) *0,180</t>
  </si>
  <si>
    <t>SO 01.1/0033</t>
  </si>
  <si>
    <t>330321511</t>
  </si>
  <si>
    <t>D+M Z211, Repase ocelových sloupů, kotvení do žb patek přírubou, dílenská dokumentace, 2x nátěr v RAL červená (přesný odstín určí architekt v rámci AD na základě předloženého vzorku</t>
  </si>
  <si>
    <t>622325550_1</t>
  </si>
  <si>
    <t>Nová vnější vápenná omítka s celoplošným přeštukováním členitosti 2, profilace okolo nových otvorů. Jádrová omítka na bázi vápenných a hydraulických anorganických pojiv. Odpovídá maltě třídy GP CS II dle ČSN EN 998-1. Ruční zpracování. Zrnitost: 0-4 mm. Pevnost v tlaku: 1,5 – 5,0 N/mm2, CS II. Propustnost pro vodní páru: μ 9. Nasákavost: W 0. Pevnost v tahu: ≥ 0,18 N/mm2</t>
  </si>
  <si>
    <t>plochy vnější</t>
  </si>
  <si>
    <t xml:space="preserve">(43,23*4,405)+(4,405*18,421*2)+(12,677*3*2)
</t>
  </si>
  <si>
    <t xml:space="preserve"> 428,779
</t>
  </si>
  <si>
    <t>Celoplošné zatření spár vápennou omítkou po odstranění původních vrstev omítky. Zatření bude provedeno tak, aby částečně prosvítalo stávající lícové zdivo.</t>
  </si>
  <si>
    <t>plochy vnitřní</t>
  </si>
  <si>
    <t>(428,779-4,405*0,66*2-4,405*0,5*2)</t>
  </si>
  <si>
    <t xml:space="preserve"> 418,559
</t>
  </si>
  <si>
    <t>vnější i vnitřní zdivo pro omítky: 428,779+418,559</t>
  </si>
  <si>
    <t>betonové konstrukce:</t>
  </si>
  <si>
    <t>(4,6*0,45*2+4*0,66)*2</t>
  </si>
  <si>
    <t>(7,6*0,3*2+7*0,5)*4</t>
  </si>
  <si>
    <t>(4,1*0,3*2+3,5*0,66)</t>
  </si>
  <si>
    <t>783807400_1</t>
  </si>
  <si>
    <t>Fasádní nátěr hladkých, zrnitých tenkovrstvých nebo štukových omítek stupně členitosti 2. Aplikována 2 x celoplošně minerální sol-silikátová barva. Minerálně matný charakter. Odolnost všech složek vůči UV-záření. Vysoká odolnost vůči klimatickým vlivům, rezistentní vůči biologickému napadení. Antistatický. Aplikace pomocí štětky. organický podíl: &lt;5%. trvalé pH: cca 11. stupeň pronikání vodní páry: V ~ 2000 g/(m2 d). difuzní ekvivalent tloušťky vzduch. vrstvy: sd ≤ 0,01 m podle DIN EN ISO 7783-2. propustnost pro vodu (24 h): w &lt;0,1 kg/(m2 . h0,5)</t>
  </si>
  <si>
    <t>622331140_1</t>
  </si>
  <si>
    <t xml:space="preserve">Vápenocementová omítka soklu profilovaná probarvená dvouvrstvá vnějších stěn nanášená ručně. Hydrofilní omítka. Omítková malta podle DIN EN 998-1. Vápenocementová suchá maltová směs s minerálním plnivem a speciálními pórotvornými přísadami. Odpovídá maltě kategorie CS II (skupina malt P II podle DIN V 18550). Velikost zrna 2 mm
</t>
  </si>
  <si>
    <t>vnější plocha: 82,4x0,5</t>
  </si>
  <si>
    <t>vnitřní plocha: 80,2x0,5</t>
  </si>
  <si>
    <t>783826675</t>
  </si>
  <si>
    <t>Finální nátěr, 1x celoplošně minerální sol-silikátovou barvu. Aplikace pomocí štětky. organický podíl: &lt;5%. trvalé pH: cca 11. stupeň pronikání vodní páry: V ~ 2000 g/(m2 d). difuzní ekvivalent tloušťky vzduch. vrstvy: sd ≤ 0,01 m podle DIN EN ISO 7783-2. propustnost pro vodu (24 h): w &lt;0,1 kg/(m2 . h0,5). Barevnost určí architekt vrámci AD dle vzorníku.</t>
  </si>
  <si>
    <t>SO 01/763.01</t>
  </si>
  <si>
    <t>711111001</t>
  </si>
  <si>
    <t>Provedení izolace proti zemní vlhkosti vodorovné za studena nátěrem penetračním</t>
  </si>
  <si>
    <t>zeď východní_(19,3-4,0)*0,86</t>
  </si>
  <si>
    <t>zeď jižní _ (43,2-4*7,0)*0,7</t>
  </si>
  <si>
    <t>zeď západní_(19,3-2*4,0)*0,86</t>
  </si>
  <si>
    <t>11163150</t>
  </si>
  <si>
    <t>Lak penetrační asfaltový - dodávka</t>
  </si>
  <si>
    <t>plocha vodorovná - spotřeba - 0,30 kg/m2;  (33,516) *0,30/1000</t>
  </si>
  <si>
    <t>711141559</t>
  </si>
  <si>
    <t>Provedení izolace proti zemní vlhkosti pásy přitavením vodorovné NAIP</t>
  </si>
  <si>
    <t>2x - viz penetrace vodorovná;  (33,516) *2</t>
  </si>
  <si>
    <t>62853004</t>
  </si>
  <si>
    <t>Pás asfaltový natavitelný modifikovaný SBS s vložkou ze skleněné tkaniny a spalitelnou PE fólií nebo jemnozrnným minerálním posypem na horním povrchu tl 4,0mm, 200 g/m2 - dodávka</t>
  </si>
  <si>
    <t>plocha vodorovná - viz penetrace vodorovná - včetně ztratného 15%;  (33,516) *1,15</t>
  </si>
  <si>
    <t>62855001</t>
  </si>
  <si>
    <t>Pás asfaltový natavitelný modifikovaný SBS s vložkou z polyesterové rohože a spalitelnou PE fólií nebo jemnozrnným minerálním posypem na horním povrchu tl 4,0mm, 200 g/m2 - dodávka</t>
  </si>
  <si>
    <t>763111450_01</t>
  </si>
  <si>
    <t>SDK příčka tl 126 mm profil CW+UW 100 desky 1xH2 12,5 + 1x cementovláknitá deska 12,5mm</t>
  </si>
  <si>
    <t>vlastní</t>
  </si>
  <si>
    <t xml:space="preserve">(43,230*4,405-0,660*2*4,405)
</t>
  </si>
  <si>
    <t>763111323</t>
  </si>
  <si>
    <t>Vzpěra z vnitřní strany haly, pro zajištění horizontální tuhosti, z profilů CW, kotveno do podlahy a sdk stěny (v cca 2200mm), kompletní D+M</t>
  </si>
  <si>
    <t>Vzpěra z vnitřní strany haly, pro zajištění horizontální tuhosti v mezidobí demontáže táhel. TR100mm. Délka 6,2m. Kompletní D+M</t>
  </si>
  <si>
    <t>SO 01/755.</t>
  </si>
  <si>
    <t>Pokud není uvedeno jinak jednotková cena zahrnuje dodávku i montáž.
Včetně všech kotvení, příponek</t>
  </si>
  <si>
    <t>K101</t>
  </si>
  <si>
    <t>D+M,Oplechování zhlaví zdiva, Al klempířský plech min. tl. 0,7mm, včetně
všech kotvení, příponek, pomocných plechů a podkonstrukcí, RAL dle barvy krytiny - upřesnění v rámci AD, r.š. 890mm</t>
  </si>
  <si>
    <t>K102</t>
  </si>
  <si>
    <t>D+M,Oplechování zhlaví zdiva, Al klempířský plech min. tl. 0,7mm, včetně
všech kotvení, příponek, pomocných plechů a podkonstrukcí, RAL dle barvy krytiny - upřesnění v rámci AD, r.š. 800mm</t>
  </si>
  <si>
    <t>K103</t>
  </si>
  <si>
    <t>D+M, Oplechování parapetu kruhového okna, průměr okna 500mm, Al klempířský plech min. tl. 0,7mm, včetně všech kotvení, příponek, pomocných plechů a podkonstrukcí, RAL dle barvy krytiny - upřesnění v rámci AD, r.š. 890mm</t>
  </si>
  <si>
    <t>K104</t>
  </si>
  <si>
    <t>D+M, Nový žlab u původní střechy haly, Al klempířský plech min. tl. 0,7mm, včetně všech kotvení, příponek, pomocných plechů a podkonstrukcí, RAL dle barvy krytiny - upřesnění v rámci AD, r.š. 1045mm</t>
  </si>
  <si>
    <t>K105</t>
  </si>
  <si>
    <t>D+M, Oplechování zakončení provizorního uzavření stávající haly, Al klempířský plech min. tl. 0,7mm, včetně všech kotvení, příponek, pomocných plechů a podkonstrukcí, RAL dle barvy krytiny - upřesnění v rámci AD, r.š. 290mm</t>
  </si>
  <si>
    <t>K106</t>
  </si>
  <si>
    <t>Al klempířský plech, kruhový průřez průřez DN150 povrchová úprava RAL šedá (specifikace v rámci AD), přisazen k fasádě, na svod navazuje litinový svod od úrovně 1500mm nad podlahou +0.000</t>
  </si>
  <si>
    <t>Pokud není uvedeno jinak jednotková cena zahrnuje dodávku i montáž.</t>
  </si>
  <si>
    <t>P203</t>
  </si>
  <si>
    <t>ocelový průvlak na sloupech – repasovaný, 2x antikorozní nátěr, barva červená, (přesná specifikace v AD)</t>
  </si>
  <si>
    <t>Z201</t>
  </si>
  <si>
    <t>D+M Vstupní brána do vnitřní zahrady skládající se ze dvou pevných panelů, aktivního a pasivního křídla viz. výkres Z201-Z207. Přesné rozměry budou určeny v rámci AD. Světlá š. 4000mm, v. 2000mm. Pozn.: počet ks v tabulce uvádí počet polí v rámci jednoho zámečnického výrobku.
Materiál: ocel, za studena tažená,  sváry zabroušené a začištěné
Antikorozní nátěr kovářskou barvou
Doplňky: patka, kotvící prvky, visací zámky, zástrče vč. zemních trubek
Dílenská dokumentace;  vzorek 1 plotového dílce;  detail nutno doladit s architektem!</t>
  </si>
  <si>
    <t>Z202</t>
  </si>
  <si>
    <t>D+M Oplocení vnitřní zahrady viz. výkres Z201-Z207. Přesné rozměry budou určeny v rámci AD. Světlá š. 4000mm, v. 1800mm. Pozn.: počet ks v tabulce uvádí počet plotových polí v rámci jednoho zámečnického výrobku.
Materiál: ocel, za studena tažená,  sváry zabroušené a začištěné
Antikorozní nátěr kovářskou barvou
Doplňky: kotvící prvky
Dílenská dokumentace;  vzorek 1 plotového dílce;  detail nutno doladit s architektem!</t>
  </si>
  <si>
    <t>Z203</t>
  </si>
  <si>
    <t>D+M Oplocení vnitřní zahrady viz. výkres Z201-Z207. Přesné rozměry budou určeny v rámci AD. Světlá š. 7000mm, v. 1800mm. Pozn.: počet ks v tabulce uvádí počet plotových polí v rámci jednoho zámečnického výrobku.
Materiál: ocel, za studena tažená,  sváry zabroušené a začištěné
Antikorozní nátěr kovářskou barvou
Doplňky: kotvící prvky
Dílenská dokumentace;  vzorek 1 plotového dílce;  detail nutno doladit s architektem!</t>
  </si>
  <si>
    <t>Z204</t>
  </si>
  <si>
    <t>D+M Oplocení vnitřní zahrady viz. výkres Z201-Z207. Přesné rozměry budou určeny v rámci AD. Světlá š. 7000mm, v. 1800mm. Pozn.: počet ks v tabulce uvádí počet plotových polí v rámci jednoho zámečnického výrobku.
Materiál: ocel, za studena tažená.
Antikorozní nátěr kovářskou barvou
Doplňky: kotvící prvky
Dílenská dokumentace;  vzorek 1 plotového dílce;  detail nutno doladit s architektem!</t>
  </si>
  <si>
    <t>Z205</t>
  </si>
  <si>
    <t>Z206</t>
  </si>
  <si>
    <t>Z207</t>
  </si>
  <si>
    <t>D+M Vstupní brána do vnitřní zahrady skládající se ze dvou pevných panelů, aktivního a pasivního křídla viz. výkres Z201-Z207. Přesné rozměry budou určeny v rámci AD. Světlá š. 3500Mm, v. 2000mm. Pozn.: počet ks v tabulce uvádí počet polí v rámci jednoho zámečnického výrobku.
Materiál: ocel, za studena tažená, sváry zabroušené a začištěné
Antikorozní nátěr kovářskou barvou
Doplňky: patka, kotvící prvky, visací zámky, zástrče vč. zemních trubek
Dílenská dokumentace;  vzorek 1 plotového dílce;  detail nutno doladit s architektem!</t>
  </si>
  <si>
    <t>Z212</t>
  </si>
  <si>
    <t>Skrytý svařovaný rám pro montáž do niky ve stávající zděné stěně; naložená dvoukřídlá otevíravá dvířka z ohýbaného ocelového plechu; zalícováno se stěnou; zámek na čtyřhran; navařovací závěsy; Rozměr cca 1250 x 2100mm
Materiál: černá ocel, plech tl. 3mm
Žárové zinkování, kovářská barva
Zámek na čtyřhran + krytka
Dílenská dokumentace; detail nutno doladit s architektem!</t>
  </si>
  <si>
    <t>Z213</t>
  </si>
  <si>
    <t>Repasovaná stávající ocelová táhla,6x d20mm x 6640 mm, nátěr z vysoce odolného laku do exteriéru - antikorozní, RAL (specifikace v rámci AD). Včetně kotvícího systému. Z jedné strany kotvené do železobetonu. Přesnou délku nutno ověřit v rámci AD.</t>
  </si>
  <si>
    <t>Z214</t>
  </si>
  <si>
    <t>Repasovaná ocelová táhla, 12 x d20mm x 6220 mm,  nátěr z vysoce odolného laku do exteriéru - antikorozní, RAL (specifikace v rámci AD). Včetně kotvícího systému. Přesnou délku nutno ověřit v rámci AD.</t>
  </si>
  <si>
    <t>Z215</t>
  </si>
  <si>
    <t>Skrytý svařovaný rám pro montáž do niky ve stávající zděné stěně; naložená dvoukřídlá otevíravá dvířka z ohýbaného ocelového plechu; zalícováno se stěnou; zámek na čtyřhran; navařovací závěsy; Rozměr cca 1000 x 1000mm
Materiál: černá ocel, plech tl. 3mm
Žárové zinkování, kovářská barva
Zámek na čtyřhran + krytka
Dílenská dokumentace; detail nutno doladit s architektem!</t>
  </si>
  <si>
    <t>MB201</t>
  </si>
  <si>
    <t>D+M, Venkovní lavička mobilní stohovatelná; svařovaná ocelová konstrukce pozinkovaná, sedák a opěradlo z ocelových kulatin přivařených k ocelovému rámu, práškový vypalovací lak v několika barevných variantách RAL; přesné odstíny určí AD; nekotveno.
rozměr: 1500x725x710mm</t>
  </si>
  <si>
    <t>MB202</t>
  </si>
  <si>
    <t>D+M, Venkovní křeslo mobilní stohovatelné; svařovaná ocelová konstrukce pozinkovaná, sedák a opěradlo z ocelových kulatin přivařených k ocelovému rámu, práškový vypalovací lak v několika barevných variantách RAL; přesné odstíny určí AD; nekotveno.
rozměr: 700x725x710mm</t>
  </si>
  <si>
    <t>MB203</t>
  </si>
  <si>
    <t>D+M, Venkovní lavička mobilní; svařovaná ocelová konstrukce pozinkovaná, spojená s HPL deskou pomocí lepeného spoje VHB páskou, práškový vypalovací lak v několika barevných variantách RAL; přesné odstíny určí AD; nekotveno.
rozměr: 460x440x435mm</t>
  </si>
  <si>
    <t>MB204</t>
  </si>
  <si>
    <t>D+M, Masivní dubová lavice z jednoho kusu dřeva, ve spodní části dvě ocelové nohy pozinkované přichycené vruty; dubové dřevo bez povrchové úpravy; nekotveno.
rozměr: 3000x400x440mm</t>
  </si>
  <si>
    <t>MB205</t>
  </si>
  <si>
    <t>D+M, Sud 200l z ocelového pozinkovaného plechu, plášť svařen a zpevněn lisovanými výztuhami, víko zajištěno svěracím kruhem s pákou; využití barelu jako odpadkového koše nebo stolku.
rozměr: 595x595x880mm</t>
  </si>
  <si>
    <t>MB206</t>
  </si>
  <si>
    <t>Venkovní odpadkový koš válcového tvaru s horním otočným víkem s vhazovacím otvorem, vnitřní rám k upevnění plastového pytle na odpadky; ve spodní části aretovací nožky pro vyrovnání podkladu a otvory pro případné pevné ukotvení; ocelová konstrukce pozinkovaná, práškový vypalovací lak v odstínu antracit; přesný odstín určí AD.
rozměr: cca 595x595x880mm</t>
  </si>
  <si>
    <t>MB207</t>
  </si>
  <si>
    <t>Atypická sedačka z europalet, hoblované paletové dřevo, lakováno bezbarvým lakem; variabilní uspořádání. 3ks palet.
rozměr: cca 1200x800x450mm</t>
  </si>
  <si>
    <t>OV201</t>
  </si>
  <si>
    <t>D+M, Litinový svod, kruhový průřez průřez DN150, povrchová úprava RAL tmavě šedá (specifikace v rámci AD), přisazen k fasádě, napojen na TiZn svod ve výšce 1500mm nad úrovní podlahy +0.000. Součástí jsou i veškeré navazující komponenty</t>
  </si>
  <si>
    <t>OV202</t>
  </si>
  <si>
    <t>Girlanda o výkonu 24V je tvořena závěsným osvětlením napnutým mezi sloupy v zahradě ve výšce 4,5m. Jedná se o dekorativní osvětlení odolné vůči povětrnostním podmínkám i vodě. Rozpon mezi jednotlivými sloupy je až 9m. Maximální rozteč LED svítidel 0,5m. Zdroje LED 2700K 8-12W. Min. krytí IP 44</t>
  </si>
  <si>
    <t>SP201</t>
  </si>
  <si>
    <t>D+M Baldachýn pro zastínění zahrady, rozm. 5920x5900mm, netkaná textilie světle šedá, průsvitnost 25%, včetně vodících kolejnic a ovládacího lanka, dílenská dokumentace, nutno nechat odsouhlasit architektem v rámci AD</t>
  </si>
  <si>
    <t>SP202</t>
  </si>
  <si>
    <t>D+M Baldachýn pro zastínění zahrady, rozm. 6400x5900mm, netkaná textilie světle šedá, průsvitnost 25%, včetně vodících kolejnic a ovládacího lanka, dílenská dokumentace, nutno nechat odsouhlasit architektem v rámci AD</t>
  </si>
  <si>
    <t>SO 01/0094</t>
  </si>
  <si>
    <t>941111110_1</t>
  </si>
  <si>
    <t>Montáž lešení řadového trubkového lehkého s podlahami zatížení do 200 kg/m2 š od 0,6 do 0,9 m v přes 5 do 25 m - včetně založení, konzol a odskoků</t>
  </si>
  <si>
    <t>85,6*2*8,9</t>
  </si>
  <si>
    <t>941111810_1</t>
  </si>
  <si>
    <t>Demontáž lešení řadového trubkového lehkého s podlahami zatížení do 200 kg/m2 š od 0,6 do 0,9 m v přes 10 do 25 m - včetně založení, konzol a odskoků</t>
  </si>
  <si>
    <t>944511111</t>
  </si>
  <si>
    <t>Montáž ochranné sítě z textilie z umělých vláken, včetně dodání sítě</t>
  </si>
  <si>
    <t>944511811</t>
  </si>
  <si>
    <t>Demontáž ochranné sítě z textilie z umělých vláken</t>
  </si>
  <si>
    <t>949101111</t>
  </si>
  <si>
    <t>Lešení pomocné pro objekty pozemních staveb s lešeňovou podlahou v do 1,9 m zatížení do 150 kg/m2 / 2x podlahová plocha</t>
  </si>
  <si>
    <t>42x20x2</t>
  </si>
  <si>
    <t>99311111_01</t>
  </si>
  <si>
    <t>Dovoz a odvoz lešení pomocného do 20 km včetně naložení a složení</t>
  </si>
  <si>
    <t>949121122</t>
  </si>
  <si>
    <t>Montáž lešení lehkého kozového dílcového ve schodišti v přes 1,5 do 3,5 m</t>
  </si>
  <si>
    <t>949121822</t>
  </si>
  <si>
    <t>Demontáž lešení lehkého kozového dílcového ve schodišti v přes 1,5 do 3,5 m</t>
  </si>
  <si>
    <t>SO 01.1/0096</t>
  </si>
  <si>
    <t>968072456</t>
  </si>
  <si>
    <t>Vybourání kovových dveřních zárubní pl přes 2 m2</t>
  </si>
  <si>
    <t>jižní fasáda _ 1,770*2,470</t>
  </si>
  <si>
    <t>západní fasády 2,490*2,500</t>
  </si>
  <si>
    <t>968062376</t>
  </si>
  <si>
    <t>Vybourání dřevěných rámů oken zdvojených včetně křídel pl do 4 m2</t>
  </si>
  <si>
    <t>jih</t>
  </si>
  <si>
    <t>(1,540*1,550*3)</t>
  </si>
  <si>
    <t>978059541</t>
  </si>
  <si>
    <t>Odsekání a odebrání obkladů stěn z vnitřních obkládaček plochy přes 1 m2</t>
  </si>
  <si>
    <t xml:space="preserve">předpoklad;  (9,051*2)+(6,800*2)+((41,91-4,650)*2+4,650*0,850)+(18,421*2)
předpoklad;  (9,051*2)+(6,800*2)+((41,91-4,650)*2+4,650*0,850)+(18,421*2)
</t>
  </si>
  <si>
    <t>965043441</t>
  </si>
  <si>
    <t>Bourání podkladů pod dlažby betonových s potěrem nebo teracem tl do 150 mm pl přes 4 m2</t>
  </si>
  <si>
    <t>41,910*18,421*0,07</t>
  </si>
  <si>
    <t>962031132</t>
  </si>
  <si>
    <t>Bourání příček nebo přizdívek z cihel pálených tl do 100 mm</t>
  </si>
  <si>
    <t xml:space="preserve">(7*3,850*6,090)+(3,850*41,910)
(7*3,850*6,090)+(3,850*41,910)
</t>
  </si>
  <si>
    <t>SO 01.1/0997</t>
  </si>
  <si>
    <t>997013155</t>
  </si>
  <si>
    <t>Vnitrostaveništní doprava suti a vybouraných hmot pro budovy v přes 5 do 15 m s omezením mechanizace</t>
  </si>
  <si>
    <t>Vybourané zdivo nevyužité k opakovanému zdění</t>
  </si>
  <si>
    <t>252,828-177,856</t>
  </si>
  <si>
    <t>Ostatní konstrukce (odhad +50%)</t>
  </si>
  <si>
    <t>997013511</t>
  </si>
  <si>
    <t>Odvoz suti a vybouraných hmot z meziskládky na skládku do 3 km s naložením a se složením</t>
  </si>
  <si>
    <t>Poplatek za uložení stavebního odpadu na recyklační skládce (skládkovné) směsného stavebního a demoličního kód odpadu 17 09 04</t>
  </si>
  <si>
    <t>112,458*2,0</t>
  </si>
  <si>
    <t>SO 02 - VNITŘNÍ ZAHRADA
D.2.2 ELEKTROINSTALACE</t>
  </si>
  <si>
    <t>Měr.
jedn.</t>
  </si>
  <si>
    <t>Množství
položky
dle projektu</t>
  </si>
  <si>
    <t>Cena za měr. jedn. [Kč]</t>
  </si>
  <si>
    <t>Cena celkem
[Kč]</t>
  </si>
  <si>
    <t>ELEKTROINSTALACE</t>
  </si>
  <si>
    <t>1-1</t>
  </si>
  <si>
    <r>
      <t xml:space="preserve">Rozvaděč </t>
    </r>
    <r>
      <rPr>
        <i/>
        <sz val="10"/>
        <color rgb="FF000000"/>
        <rFont val="Times New Roman"/>
        <family val="1"/>
        <charset val="238"/>
      </rPr>
      <t>Rzahr</t>
    </r>
  </si>
  <si>
    <t>Polyesterový nástěnný s dveřmi</t>
  </si>
  <si>
    <t>Rozměry (šxvxh): 750x750x312 mm</t>
  </si>
  <si>
    <t>Přístrojová náplň dle výkresové části</t>
  </si>
  <si>
    <t>Kompletní dodávka sestavy vč. pomocného materiálu pro montáž a propojení, instalace a oživení a dodavatelské dokumentace</t>
  </si>
  <si>
    <t>1-2</t>
  </si>
  <si>
    <t>Zásuvka 230V, 16A, s víčkem, nástěnná, IP44, kompletní</t>
  </si>
  <si>
    <t>1-3</t>
  </si>
  <si>
    <t>Zásuvka 400V, 32A, s víčkem, nástěnná, IP44, kompletní</t>
  </si>
  <si>
    <t>1-4</t>
  </si>
  <si>
    <t>CYKY-J 5x6</t>
  </si>
  <si>
    <t>1-5</t>
  </si>
  <si>
    <t>CYKY-J 3x2,5</t>
  </si>
  <si>
    <t>1-6</t>
  </si>
  <si>
    <t>Vodič CYA 4, žz</t>
  </si>
  <si>
    <t>1-7</t>
  </si>
  <si>
    <t>Izolovaný drát FeZn pr. 8 mm</t>
  </si>
  <si>
    <t>1-8</t>
  </si>
  <si>
    <t>1-9</t>
  </si>
  <si>
    <t>Instalační trubka plastová, UV odolná, prům 16-32 mm, pevná/ohebná, vč. příchytek</t>
  </si>
  <si>
    <t>1-10</t>
  </si>
  <si>
    <t>Drobný nespecifikovaný materiál (krabice, svorky, víčka, popisky apod.)</t>
  </si>
  <si>
    <t>OSTATNÍ MATERIÁL A MONTÁŽNÍ PRÁCE</t>
  </si>
  <si>
    <t>2-1</t>
  </si>
  <si>
    <t>Kovové pomocné konstrukce</t>
  </si>
  <si>
    <t>2-2</t>
  </si>
  <si>
    <t>Stavební připravenost a přípomocné práce (prostupy, drážky, průrazy, vrtání)</t>
  </si>
  <si>
    <t>2-3</t>
  </si>
  <si>
    <t>2-4</t>
  </si>
  <si>
    <t>Doprava</t>
  </si>
  <si>
    <t>INŽENÝRSKÁ ČINNOST</t>
  </si>
  <si>
    <t>3-1</t>
  </si>
  <si>
    <t>Dodavatelská realizační a dílenská dokumentace</t>
  </si>
  <si>
    <t>3-2</t>
  </si>
  <si>
    <t>Dokumentace skutečného provedení stavby</t>
  </si>
  <si>
    <t>3-3</t>
  </si>
  <si>
    <t>Autorský dozor</t>
  </si>
  <si>
    <t>3-4</t>
  </si>
  <si>
    <t>Uvedení do provozu, předání uživateli, proškolení obsluhy všech směn, instruktážní návody, atd.</t>
  </si>
  <si>
    <t>3-5</t>
  </si>
  <si>
    <t>Provozní zkoušky</t>
  </si>
  <si>
    <t>3-6</t>
  </si>
  <si>
    <t>Výchozí revize elektro</t>
  </si>
  <si>
    <t>CELKEM ELEKTRO SILNOPROUD</t>
  </si>
  <si>
    <t>4-1</t>
  </si>
  <si>
    <t>Celkem za elektro silnoproud [Kč]</t>
  </si>
  <si>
    <t>SO 04 - SKLAD
D.4.2 ELEKTROINSTALACE</t>
  </si>
  <si>
    <t>ROZVADĚČE</t>
  </si>
  <si>
    <r>
      <t xml:space="preserve">Rozvaděč </t>
    </r>
    <r>
      <rPr>
        <i/>
        <sz val="10"/>
        <color rgb="FF000000"/>
        <rFont val="Times New Roman"/>
        <family val="1"/>
        <charset val="238"/>
      </rPr>
      <t>Rsklad</t>
    </r>
  </si>
  <si>
    <t>Oceloplechový, skříňový s podstavcem, s dveřmi</t>
  </si>
  <si>
    <t>Rozměry (šxvxh): 800x2000x400 mm</t>
  </si>
  <si>
    <t>SVÍTIDLA</t>
  </si>
  <si>
    <t>Přisazené LED svítidlo, IP44, 6000lm
kompletní včetně pomocného materiálu a upevnění</t>
  </si>
  <si>
    <t>Venkovní LED svítidlo, kruhové s mřížkou, nástěnné, IP65</t>
  </si>
  <si>
    <t>KONCOVÉ PRVKY</t>
  </si>
  <si>
    <t>Poznámka: Provedení a typ koncových prvků dle architekta</t>
  </si>
  <si>
    <t>Jednopólový vypínač,  nástěnný, IP 44, kompletní</t>
  </si>
  <si>
    <t>Drobný nespecifikovaný materiál (krabice, víčka, popisky apod.)</t>
  </si>
  <si>
    <t>4-2</t>
  </si>
  <si>
    <t>4-3</t>
  </si>
  <si>
    <t>CYKY-J 3x1,5</t>
  </si>
  <si>
    <t>4-4</t>
  </si>
  <si>
    <t>4-5</t>
  </si>
  <si>
    <t>5-1</t>
  </si>
  <si>
    <t>Mřížový kabelový žlab 100/50, žárově zinkovaný, vč. příslušenství a nosného materiálu, kompletní dodávka, typ: Arkys Merkur 2</t>
  </si>
  <si>
    <t>5-2</t>
  </si>
  <si>
    <t>Instalační trubka plastová, prům 16-32 mm, pevná/ohebná, vč. příchytek</t>
  </si>
  <si>
    <t>5-3</t>
  </si>
  <si>
    <t>5-4</t>
  </si>
  <si>
    <t>Chránička PVC, prům 110 mm, ohebná</t>
  </si>
  <si>
    <t>5-5</t>
  </si>
  <si>
    <t>Vodotěsné a prachotěsné ucpávky kabelových prostupů</t>
  </si>
  <si>
    <t>HROMOSVOD A UZEMNĚNÍ</t>
  </si>
  <si>
    <t>6-1</t>
  </si>
  <si>
    <t>6-2</t>
  </si>
  <si>
    <t>6-3</t>
  </si>
  <si>
    <t>6-4</t>
  </si>
  <si>
    <t>Pásek FeZn 30x4, včetně uložení v hloubce 80cm</t>
  </si>
  <si>
    <t>6-5</t>
  </si>
  <si>
    <t>Izolovaný drát FeZn pr. 10 mm</t>
  </si>
  <si>
    <t>6-6</t>
  </si>
  <si>
    <t>6-7</t>
  </si>
  <si>
    <t>6-8</t>
  </si>
  <si>
    <t>7-1</t>
  </si>
  <si>
    <t>7-2</t>
  </si>
  <si>
    <t>8-5</t>
  </si>
  <si>
    <t>8-6</t>
  </si>
  <si>
    <t>10-1</t>
  </si>
  <si>
    <t>SO 05 TRAFOSTANICE
D.5.2 Elektroinstalace</t>
  </si>
  <si>
    <t>Ceny v Kč</t>
  </si>
  <si>
    <t>Cena za jednotku v Kč</t>
  </si>
  <si>
    <t>Celková částka</t>
  </si>
  <si>
    <t>Materiál</t>
  </si>
  <si>
    <t>Trafostanice</t>
  </si>
  <si>
    <t>Betonová prefabrikovaná stanice s vnitřní obsluhou
Celkové rozměry (vxšxd): 3600x3060x7780 mm
místnosti: Rozvodna ČEZd, Trafokobka, Rozvodna odběratel</t>
  </si>
  <si>
    <t>Kompletní stavební dodávka kiosku: dveře, větrací otvory, chladicí mřížka, kabelové prostupy, dvojitá podlaha, dielektrický koberec, atd. viz výkresová část</t>
  </si>
  <si>
    <t>Kompletní dodávka technologie: VN rozvaděč 22 kV, olejový hermetizovaný transformátor 1000 kVA s kompenzací, rozvaděč NN, skříň obchodního měření, viz výkresová část</t>
  </si>
  <si>
    <t>Montáž technologie do TS</t>
  </si>
  <si>
    <t>VN propoj mezi VN rozvaděči a mezi VN rozvaděčem a transformátorem</t>
  </si>
  <si>
    <t>NN propoj mezi transformátorem a NN rozvaděčem</t>
  </si>
  <si>
    <t>Kabelové zapojení skříně měření</t>
  </si>
  <si>
    <t>Vnitřní elektroinstalace</t>
  </si>
  <si>
    <t>Vnitřní uzemnění trafostanice</t>
  </si>
  <si>
    <t>Systémová víka k průchodkám VN a NN</t>
  </si>
  <si>
    <t>Kontrola připravenosti staveniště zhotovitelem TS</t>
  </si>
  <si>
    <t>Doprava stanice na místo určení</t>
  </si>
  <si>
    <t>Manipulace se stanicí (jeřáb)</t>
  </si>
  <si>
    <t>Usazení stanice montážní četou zhotovitele TS</t>
  </si>
  <si>
    <t>Kompletní dodávka sestavy, včetně stavebních komponentů, pomocného materiálu pro montáž a propojení</t>
  </si>
  <si>
    <t>Vnější uzemnění TS s ekvipotenciálními prahy:
- pásek FeZn 30x4 včetně výkopu pro uložení 70m,
Kompletní vč. příslušenství, svorek, protikorozního nátěru</t>
  </si>
  <si>
    <t>Celkem materiál</t>
  </si>
  <si>
    <t>Ostatní náklady</t>
  </si>
  <si>
    <t>Stavební připravenost:
úprava terénu, stavební jáma pro TS cca 9x4x1,0 m, podklad z hutněného štěrkopísku, okapový chodníček kolem TS, architektonické návaznosti (střecha) - řeší stavební část</t>
  </si>
  <si>
    <t>Žádost o připojení z hladiny VN, koordinace dle aktuálních technických podmínek připojení</t>
  </si>
  <si>
    <t>Manipulace v síti ČEZd (vypínání)</t>
  </si>
  <si>
    <t>Provozní zkoušky, uvedení do provozu, předání uživateli, proškolení obsluhy všech směn, instruktážní návody, atd.</t>
  </si>
  <si>
    <t>Celkem ostatní náklady bez DPH</t>
  </si>
  <si>
    <t>Inženýrská činnost</t>
  </si>
  <si>
    <t>Vytyčení stávajících inž. sítí</t>
  </si>
  <si>
    <t>Geodetické vytyčení nové stanice</t>
  </si>
  <si>
    <t>Dodavatelská realizační a dílenská dokumetnace</t>
  </si>
  <si>
    <t>Dokumentace skutečného provedení</t>
  </si>
  <si>
    <t>Celkové náklady bez DPH</t>
  </si>
  <si>
    <t>Sloupec1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</si>
</sst>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 &quot;#,##0.000;&quot;- &quot;#,##0.000;&quot;–&quot;#;@&quot; &quot;"/>
    <numFmt numFmtId="165" formatCode="&quot; &quot;#,##0.00&quot; &quot;;[Red]&quot;- &quot;#,##0.00&quot; &quot;;&quot;–&quot;#;@&quot; &quot;"/>
    <numFmt numFmtId="166" formatCode="&quot; &quot;#,##0&quot; &quot;;[Red]&quot;- &quot;#,##0&quot; &quot;;&quot;–&quot;#;@&quot; &quot;"/>
    <numFmt numFmtId="167" formatCode="[$-405]#,##0"/>
    <numFmt numFmtId="168" formatCode="[$-405]0"/>
    <numFmt numFmtId="169" formatCode="&quot; &quot;#,##0&quot;. &quot;;;;@&quot; &quot;"/>
    <numFmt numFmtId="170" formatCode="&quot; &quot;#,##0.000&quot; &quot;;[Red]&quot;- &quot;#,##0.000&quot; &quot;;&quot;–&quot;#;@&quot; &quot;"/>
    <numFmt numFmtId="171" formatCode="[$-405]0.00"/>
    <numFmt numFmtId="172" formatCode="#,##0.00;[Red]#,##0.00"/>
    <numFmt numFmtId="173" formatCode="#,##0.00000"/>
    <numFmt numFmtId="174" formatCode="[$-405]#,##0.00"/>
    <numFmt numFmtId="175" formatCode="#,##0&quot;     &quot;"/>
    <numFmt numFmtId="176" formatCode="#,##0.00&quot; &quot;[$Kč-405]"/>
    <numFmt numFmtId="177" formatCode="[$-405]0%"/>
    <numFmt numFmtId="178" formatCode="0.000"/>
    <numFmt numFmtId="179" formatCode="[$-405]0.00%"/>
    <numFmt numFmtId="180" formatCode="#,##0&quot;     &quot;;[Red]#,##0&quot;     &quot;"/>
    <numFmt numFmtId="181" formatCode="[$-405]General"/>
    <numFmt numFmtId="182" formatCode="#,##0.00&quot; &quot;[$Kč-405];[Red]&quot;-&quot;#,##0.00&quot; &quot;[$Kč-405]"/>
  </numFmts>
  <fonts count="69">
    <font>
      <sz val="11"/>
      <color theme="1"/>
      <name val="Arial"/>
      <family val="2"/>
      <charset val="238"/>
    </font>
    <font>
      <sz val="10"/>
      <color rgb="FF000000"/>
      <name val="Arial1"/>
      <charset val="238"/>
    </font>
    <font>
      <b/>
      <i/>
      <sz val="16"/>
      <color theme="1"/>
      <name val="Arial"/>
      <family val="2"/>
      <charset val="238"/>
    </font>
    <font>
      <sz val="11"/>
      <color rgb="FF000000"/>
      <name val="Arial1"/>
      <charset val="238"/>
    </font>
    <font>
      <b/>
      <i/>
      <u/>
      <sz val="11"/>
      <color theme="1"/>
      <name val="Arial"/>
      <family val="2"/>
      <charset val="238"/>
    </font>
    <font>
      <b/>
      <sz val="10"/>
      <color rgb="FF000000"/>
      <name val="Arial"/>
      <family val="2"/>
      <charset val="238"/>
    </font>
    <font>
      <b/>
      <sz val="12"/>
      <color rgb="FF000000"/>
      <name val="Arial"/>
      <family val="2"/>
      <charset val="238"/>
    </font>
    <font>
      <b/>
      <sz val="14"/>
      <color rgb="FF000000"/>
      <name val="Arial"/>
      <family val="2"/>
      <charset val="238"/>
    </font>
    <font>
      <b/>
      <sz val="6"/>
      <color rgb="FF000000"/>
      <name val="Arial"/>
      <family val="2"/>
      <charset val="238"/>
    </font>
    <font>
      <sz val="10"/>
      <color rgb="FF000000"/>
      <name val="Arial"/>
      <family val="2"/>
      <charset val="238"/>
    </font>
    <font>
      <sz val="15"/>
      <color rgb="FF000000"/>
      <name val="Arial"/>
      <family val="2"/>
      <charset val="238"/>
    </font>
    <font>
      <b/>
      <sz val="20"/>
      <color rgb="FF000000"/>
      <name val="Arial"/>
      <family val="2"/>
      <charset val="238"/>
    </font>
    <font>
      <sz val="11"/>
      <color rgb="FF000000"/>
      <name val="Times New Roman"/>
      <family val="1"/>
      <charset val="238"/>
    </font>
    <font>
      <sz val="12"/>
      <color rgb="FF000000"/>
      <name val="Arial"/>
      <family val="2"/>
      <charset val="238"/>
    </font>
    <font>
      <sz val="6"/>
      <color rgb="FF000000"/>
      <name val="Arial"/>
      <family val="2"/>
      <charset val="238"/>
    </font>
    <font>
      <sz val="6"/>
      <color rgb="FFC00000"/>
      <name val="Arial"/>
      <family val="2"/>
      <charset val="238"/>
    </font>
    <font>
      <sz val="6"/>
      <color rgb="FF0070C0"/>
      <name val="Arial"/>
      <family val="2"/>
      <charset val="238"/>
    </font>
    <font>
      <b/>
      <sz val="8"/>
      <color rgb="FF000000"/>
      <name val="Arial"/>
      <family val="2"/>
      <charset val="238"/>
    </font>
    <font>
      <b/>
      <sz val="9"/>
      <color rgb="FF000000"/>
      <name val="Arial"/>
      <family val="2"/>
      <charset val="238"/>
    </font>
    <font>
      <sz val="12"/>
      <color rgb="FFC00000"/>
      <name val="Arial"/>
      <family val="2"/>
      <charset val="238"/>
    </font>
    <font>
      <sz val="12"/>
      <color rgb="FF0070C0"/>
      <name val="Arial"/>
      <family val="2"/>
      <charset val="238"/>
    </font>
    <font>
      <b/>
      <sz val="11"/>
      <color rgb="FF000000"/>
      <name val="Arial"/>
      <family val="2"/>
      <charset val="238"/>
    </font>
    <font>
      <sz val="9"/>
      <color rgb="FF000000"/>
      <name val="Arial"/>
      <family val="2"/>
      <charset val="238"/>
    </font>
    <font>
      <sz val="11"/>
      <color rgb="FF000000"/>
      <name val="Calibri"/>
      <family val="2"/>
      <charset val="238"/>
    </font>
    <font>
      <b/>
      <sz val="11"/>
      <color rgb="FFFF0000"/>
      <name val="Arial"/>
      <family val="2"/>
      <charset val="238"/>
    </font>
    <font>
      <sz val="10"/>
      <color rgb="FF0070C0"/>
      <name val="Arial"/>
      <family val="2"/>
      <charset val="238"/>
    </font>
    <font>
      <sz val="8"/>
      <color rgb="FF000000"/>
      <name val="Arial"/>
      <family val="2"/>
      <charset val="238"/>
    </font>
    <font>
      <sz val="7"/>
      <color rgb="FF008000"/>
      <name val="Arial"/>
      <family val="2"/>
      <charset val="238"/>
    </font>
    <font>
      <b/>
      <sz val="11"/>
      <color rgb="FF000000"/>
      <name val="Calibri"/>
      <family val="2"/>
      <charset val="238"/>
    </font>
    <font>
      <b/>
      <sz val="11"/>
      <color rgb="FF000000"/>
      <name val="Times New Roman"/>
      <family val="1"/>
      <charset val="238"/>
    </font>
    <font>
      <sz val="8"/>
      <color rgb="FF0070C0"/>
      <name val="Arial"/>
      <family val="2"/>
      <charset val="238"/>
    </font>
    <font>
      <b/>
      <sz val="11"/>
      <color rgb="FFFF3333"/>
      <name val="Arial"/>
      <family val="2"/>
      <charset val="238"/>
    </font>
    <font>
      <sz val="8"/>
      <color rgb="FF0000FF"/>
      <name val="Arial"/>
      <family val="2"/>
      <charset val="238"/>
    </font>
    <font>
      <sz val="8"/>
      <color rgb="FFFFFFFF"/>
      <name val="Arial"/>
      <family val="2"/>
      <charset val="238"/>
    </font>
    <font>
      <sz val="8"/>
      <color rgb="FF008000"/>
      <name val="Arial"/>
      <family val="2"/>
      <charset val="238"/>
    </font>
    <font>
      <i/>
      <sz val="10"/>
      <color rgb="FF000000"/>
      <name val="Arial"/>
      <family val="2"/>
      <charset val="238"/>
    </font>
    <font>
      <i/>
      <sz val="10"/>
      <color rgb="FF808080"/>
      <name val="Arial"/>
      <family val="2"/>
      <charset val="238"/>
    </font>
    <font>
      <sz val="9"/>
      <color rgb="FF000000"/>
      <name val="Arial CE"/>
      <charset val="238"/>
    </font>
    <font>
      <sz val="10"/>
      <color rgb="FF0000FF"/>
      <name val="Arial"/>
      <family val="2"/>
      <charset val="238"/>
    </font>
    <font>
      <sz val="11"/>
      <color rgb="FF000000"/>
      <name val="Arial"/>
      <family val="2"/>
      <charset val="238"/>
    </font>
    <font>
      <sz val="11"/>
      <color rgb="FF3333FF"/>
      <name val="Calibri"/>
      <family val="2"/>
      <charset val="238"/>
    </font>
    <font>
      <sz val="10"/>
      <color rgb="FF3333FF"/>
      <name val="Arial"/>
      <family val="2"/>
      <charset val="238"/>
    </font>
    <font>
      <i/>
      <sz val="10"/>
      <color rgb="FF3333FF"/>
      <name val="Arial"/>
      <family val="2"/>
      <charset val="238"/>
    </font>
    <font>
      <b/>
      <sz val="12"/>
      <color rgb="FF000000"/>
      <name val="Arial1"/>
      <charset val="238"/>
    </font>
    <font>
      <i/>
      <sz val="8"/>
      <color rgb="FF000000"/>
      <name val="Arial"/>
      <family val="2"/>
      <charset val="238"/>
    </font>
    <font>
      <sz val="10"/>
      <color rgb="FF000000"/>
      <name val="Times New Roman"/>
      <family val="1"/>
      <charset val="238"/>
    </font>
    <font>
      <b/>
      <sz val="12"/>
      <color rgb="FF000000"/>
      <name val="Times New Roman"/>
      <family val="1"/>
      <charset val="238"/>
    </font>
    <font>
      <b/>
      <sz val="10"/>
      <color rgb="FF000000"/>
      <name val="Times New Roman"/>
      <family val="1"/>
      <charset val="238"/>
    </font>
    <font>
      <sz val="8"/>
      <color rgb="FF000000"/>
      <name val="Times New Roman"/>
      <family val="1"/>
      <charset val="238"/>
    </font>
    <font>
      <sz val="9"/>
      <color rgb="FF000000"/>
      <name val="Times New Roman"/>
      <family val="1"/>
      <charset val="238"/>
    </font>
    <font>
      <b/>
      <sz val="14"/>
      <color rgb="FF000000"/>
      <name val="Times New Roman"/>
      <family val="1"/>
      <charset val="238"/>
    </font>
    <font>
      <u/>
      <sz val="9"/>
      <color rgb="FF000000"/>
      <name val="Arial"/>
      <family val="2"/>
      <charset val="238"/>
    </font>
    <font>
      <sz val="8"/>
      <color rgb="FFDF7000"/>
      <name val="Arial"/>
      <family val="2"/>
      <charset val="238"/>
    </font>
    <font>
      <sz val="8"/>
      <color rgb="FF008080"/>
      <name val="Arial"/>
      <family val="2"/>
      <charset val="238"/>
    </font>
    <font>
      <sz val="8"/>
      <color rgb="FF0000FF"/>
      <name val="Arial CE1"/>
      <charset val="238"/>
    </font>
    <font>
      <sz val="8"/>
      <color rgb="FF000000"/>
      <name val="Arial CE1"/>
      <charset val="238"/>
    </font>
    <font>
      <sz val="6"/>
      <color rgb="FF777777"/>
      <name val="Arial"/>
      <family val="2"/>
      <charset val="238"/>
    </font>
    <font>
      <sz val="10"/>
      <color rgb="FFC00000"/>
      <name val="Arial"/>
      <family val="2"/>
      <charset val="238"/>
    </font>
    <font>
      <sz val="7"/>
      <color rgb="FF000000"/>
      <name val="Arial"/>
      <family val="2"/>
      <charset val="238"/>
    </font>
    <font>
      <sz val="8"/>
      <color rgb="FF000000"/>
      <name val="Arial1"/>
      <charset val="238"/>
    </font>
    <font>
      <sz val="6"/>
      <color rgb="FF0070C0"/>
      <name val="Arial1"/>
      <charset val="238"/>
    </font>
    <font>
      <sz val="6"/>
      <color rgb="FF000000"/>
      <name val="Arial1"/>
      <charset val="238"/>
    </font>
    <font>
      <sz val="7"/>
      <color rgb="FF008000"/>
      <name val="Arial1"/>
      <charset val="238"/>
    </font>
    <font>
      <sz val="8"/>
      <color rgb="FF000000"/>
      <name val="Calibri"/>
      <family val="2"/>
      <charset val="238"/>
    </font>
    <font>
      <b/>
      <sz val="10"/>
      <color rgb="FF000000"/>
      <name val="Calibri"/>
      <family val="2"/>
      <charset val="238"/>
    </font>
    <font>
      <b/>
      <sz val="18"/>
      <color rgb="FF000000"/>
      <name val="Times New Roman"/>
      <family val="1"/>
      <charset val="238"/>
    </font>
    <font>
      <i/>
      <sz val="10"/>
      <color rgb="FF000000"/>
      <name val="Times New Roman"/>
      <family val="1"/>
      <charset val="238"/>
    </font>
    <font>
      <b/>
      <sz val="15"/>
      <color rgb="FF000000"/>
      <name val="Arial"/>
      <family val="2"/>
      <charset val="238"/>
    </font>
    <font>
      <b/>
      <sz val="18"/>
      <color rgb="FF000000"/>
      <name val="Arial"/>
      <family val="2"/>
      <charset val="238"/>
    </font>
  </fonts>
  <fills count="13">
    <fill>
      <patternFill patternType="none"/>
    </fill>
    <fill>
      <patternFill patternType="gray125"/>
    </fill>
    <fill>
      <patternFill patternType="solid">
        <fgColor rgb="FFFBD4B4"/>
        <bgColor rgb="FFFBD4B4"/>
      </patternFill>
    </fill>
    <fill>
      <patternFill patternType="solid">
        <fgColor rgb="FFC2D69B"/>
        <bgColor rgb="FFC2D69B"/>
      </patternFill>
    </fill>
    <fill>
      <patternFill patternType="solid">
        <fgColor rgb="FFD8D8D8"/>
        <bgColor rgb="FFD8D8D8"/>
      </patternFill>
    </fill>
    <fill>
      <patternFill patternType="solid">
        <fgColor rgb="FFFDEADA"/>
        <bgColor rgb="FFFDEADA"/>
      </patternFill>
    </fill>
    <fill>
      <patternFill patternType="solid">
        <fgColor rgb="FFFFFF66"/>
        <bgColor rgb="FFFFFF66"/>
      </patternFill>
    </fill>
    <fill>
      <patternFill patternType="solid">
        <fgColor rgb="FFD6E1EE"/>
        <bgColor rgb="FFD6E1EE"/>
      </patternFill>
    </fill>
    <fill>
      <patternFill patternType="solid">
        <fgColor rgb="FFDBDBDB"/>
        <bgColor rgb="FFDBDBDB"/>
      </patternFill>
    </fill>
    <fill>
      <patternFill patternType="solid">
        <fgColor rgb="FF99CCFF"/>
        <bgColor rgb="FF99CCFF"/>
      </patternFill>
    </fill>
    <fill>
      <patternFill patternType="solid">
        <fgColor rgb="FFC0C0C0"/>
        <bgColor rgb="FFC0C0C0"/>
      </patternFill>
    </fill>
    <fill>
      <patternFill patternType="solid">
        <fgColor rgb="FFFF6600"/>
        <bgColor rgb="FFFF6600"/>
      </patternFill>
    </fill>
    <fill>
      <patternFill patternType="solid">
        <fgColor rgb="FFDCE6F2"/>
        <bgColor rgb="FFDCE6F2"/>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DB303B"/>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808080"/>
      </right>
      <top style="thin">
        <color rgb="FF000000"/>
      </top>
      <bottom style="thin">
        <color rgb="FF000000"/>
      </bottom>
      <diagonal/>
    </border>
    <border>
      <left style="thin">
        <color rgb="FF808080"/>
      </left>
      <right style="thin">
        <color rgb="FF808080"/>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style="thin">
        <color rgb="FF000000"/>
      </left>
      <right style="thin">
        <color rgb="FF808080"/>
      </right>
      <top style="thin">
        <color rgb="FF000000"/>
      </top>
      <bottom/>
      <diagonal/>
    </border>
    <border>
      <left style="thin">
        <color rgb="FF808080"/>
      </left>
      <right style="thin">
        <color rgb="FF808080"/>
      </right>
      <top style="thin">
        <color rgb="FF000000"/>
      </top>
      <bottom/>
      <diagonal/>
    </border>
    <border>
      <left style="thin">
        <color rgb="FF80808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969696"/>
      </left>
      <right style="thin">
        <color rgb="FF969696"/>
      </right>
      <top style="thin">
        <color rgb="FF969696"/>
      </top>
      <bottom style="thin">
        <color rgb="FF969696"/>
      </bottom>
      <diagonal/>
    </border>
  </borders>
  <cellStyleXfs count="8">
    <xf numFmtId="0" fontId="0" fillId="0" borderId="0"/>
    <xf numFmtId="181" fontId="1" fillId="0" borderId="0"/>
    <xf numFmtId="0" fontId="2" fillId="0" borderId="0">
      <alignment horizontal="center"/>
    </xf>
    <xf numFmtId="0" fontId="2" fillId="0" borderId="0">
      <alignment horizontal="center" textRotation="90"/>
    </xf>
    <xf numFmtId="181" fontId="1" fillId="0" borderId="0"/>
    <xf numFmtId="181" fontId="3" fillId="0" borderId="0"/>
    <xf numFmtId="0" fontId="4" fillId="0" borderId="0"/>
    <xf numFmtId="182" fontId="4" fillId="0" borderId="0"/>
  </cellStyleXfs>
  <cellXfs count="752">
    <xf numFmtId="0" fontId="0" fillId="0" borderId="0" xfId="0"/>
    <xf numFmtId="181" fontId="5" fillId="0" borderId="1" xfId="1" applyFont="1" applyBorder="1"/>
    <xf numFmtId="181" fontId="6" fillId="0" borderId="2" xfId="1" applyFont="1" applyBorder="1"/>
    <xf numFmtId="181" fontId="7" fillId="0" borderId="3" xfId="1" applyFont="1" applyBorder="1" applyAlignment="1">
      <alignment horizontal="left" vertical="top" wrapText="1"/>
    </xf>
    <xf numFmtId="181" fontId="8" fillId="0" borderId="0" xfId="1" applyFont="1"/>
    <xf numFmtId="181" fontId="1" fillId="0" borderId="0" xfId="1"/>
    <xf numFmtId="181" fontId="5" fillId="0" borderId="4" xfId="1" applyFont="1" applyBorder="1"/>
    <xf numFmtId="181" fontId="6" fillId="0" borderId="0" xfId="1" applyFont="1"/>
    <xf numFmtId="181" fontId="7" fillId="0" borderId="5" xfId="1" applyFont="1" applyBorder="1" applyAlignment="1">
      <alignment horizontal="left" vertical="top" wrapText="1"/>
    </xf>
    <xf numFmtId="181" fontId="9" fillId="0" borderId="4" xfId="1" applyFont="1" applyBorder="1"/>
    <xf numFmtId="181" fontId="10" fillId="0" borderId="0" xfId="1" applyFont="1" applyAlignment="1">
      <alignment vertical="center"/>
    </xf>
    <xf numFmtId="181" fontId="11" fillId="0" borderId="4" xfId="1" applyFont="1" applyBorder="1" applyAlignment="1">
      <alignment vertical="center"/>
    </xf>
    <xf numFmtId="181" fontId="12" fillId="0" borderId="0" xfId="1" applyFont="1"/>
    <xf numFmtId="181" fontId="13" fillId="0" borderId="5" xfId="1" applyFont="1" applyBorder="1" applyAlignment="1">
      <alignment horizontal="center"/>
    </xf>
    <xf numFmtId="181" fontId="11" fillId="0" borderId="4" xfId="1" applyFont="1" applyBorder="1" applyAlignment="1">
      <alignment vertical="center" wrapText="1"/>
    </xf>
    <xf numFmtId="181" fontId="13" fillId="0" borderId="4" xfId="1" applyFont="1" applyBorder="1"/>
    <xf numFmtId="181" fontId="13" fillId="0" borderId="0" xfId="1" applyFont="1"/>
    <xf numFmtId="181" fontId="13" fillId="0" borderId="5" xfId="1" applyFont="1" applyBorder="1"/>
    <xf numFmtId="181" fontId="13" fillId="0" borderId="4" xfId="1" applyFont="1" applyBorder="1" applyAlignment="1">
      <alignment vertical="top"/>
    </xf>
    <xf numFmtId="181" fontId="10" fillId="0" borderId="0" xfId="1" applyFont="1" applyAlignment="1">
      <alignment vertical="top"/>
    </xf>
    <xf numFmtId="181" fontId="13" fillId="0" borderId="5" xfId="1" applyFont="1" applyBorder="1" applyAlignment="1">
      <alignment vertical="top"/>
    </xf>
    <xf numFmtId="181" fontId="10" fillId="0" borderId="0" xfId="1" applyFont="1"/>
    <xf numFmtId="181" fontId="13" fillId="0" borderId="4" xfId="1" applyFont="1" applyBorder="1" applyAlignment="1">
      <alignment vertical="center"/>
    </xf>
    <xf numFmtId="181" fontId="13" fillId="0" borderId="5" xfId="1" applyFont="1" applyBorder="1" applyAlignment="1">
      <alignment vertical="center"/>
    </xf>
    <xf numFmtId="181" fontId="13" fillId="0" borderId="5" xfId="1" applyFont="1" applyBorder="1" applyAlignment="1">
      <alignment horizontal="left" vertical="center"/>
    </xf>
    <xf numFmtId="181" fontId="13" fillId="0" borderId="7" xfId="1" applyFont="1" applyBorder="1" applyAlignment="1">
      <alignment vertical="center"/>
    </xf>
    <xf numFmtId="181" fontId="10" fillId="0" borderId="8" xfId="1" applyFont="1" applyBorder="1" applyAlignment="1">
      <alignment vertical="center"/>
    </xf>
    <xf numFmtId="49" fontId="13" fillId="0" borderId="9" xfId="1" applyNumberFormat="1" applyFont="1" applyBorder="1" applyAlignment="1">
      <alignment horizontal="left" vertical="center"/>
    </xf>
    <xf numFmtId="181" fontId="7" fillId="0" borderId="0" xfId="1" applyFont="1"/>
    <xf numFmtId="0" fontId="0" fillId="0" borderId="6" xfId="0" applyFill="1" applyBorder="1"/>
    <xf numFmtId="181" fontId="11" fillId="0" borderId="5" xfId="1" applyFont="1" applyFill="1" applyBorder="1" applyAlignment="1">
      <alignment horizontal="center" vertical="center"/>
    </xf>
    <xf numFmtId="181" fontId="14" fillId="0" borderId="0" xfId="1" applyFont="1"/>
    <xf numFmtId="181" fontId="6" fillId="0" borderId="0" xfId="1" applyFont="1" applyAlignment="1">
      <alignment horizontal="center" vertical="top"/>
    </xf>
    <xf numFmtId="166" fontId="14" fillId="0" borderId="0" xfId="1" applyNumberFormat="1" applyFont="1"/>
    <xf numFmtId="170" fontId="14" fillId="0" borderId="0" xfId="1" applyNumberFormat="1" applyFont="1"/>
    <xf numFmtId="181" fontId="15" fillId="0" borderId="0" xfId="1" applyFont="1"/>
    <xf numFmtId="170" fontId="16" fillId="0" borderId="0" xfId="1" applyNumberFormat="1" applyFont="1"/>
    <xf numFmtId="166" fontId="16" fillId="0" borderId="0" xfId="1" applyNumberFormat="1" applyFont="1"/>
    <xf numFmtId="181" fontId="16" fillId="0" borderId="0" xfId="1" applyFont="1"/>
    <xf numFmtId="181" fontId="17" fillId="0" borderId="10" xfId="1" applyFont="1" applyBorder="1" applyAlignment="1">
      <alignment horizontal="center"/>
    </xf>
    <xf numFmtId="166" fontId="17" fillId="0" borderId="10" xfId="1" applyNumberFormat="1" applyFont="1" applyBorder="1" applyAlignment="1">
      <alignment horizontal="center"/>
    </xf>
    <xf numFmtId="170" fontId="17" fillId="0" borderId="10" xfId="1" applyNumberFormat="1" applyFont="1" applyBorder="1" applyAlignment="1">
      <alignment horizontal="center"/>
    </xf>
    <xf numFmtId="181" fontId="18" fillId="0" borderId="0" xfId="1" applyFont="1" applyAlignment="1">
      <alignment horizontal="right" vertical="top"/>
    </xf>
    <xf numFmtId="49" fontId="5" fillId="2" borderId="0" xfId="1" applyNumberFormat="1" applyFont="1" applyFill="1" applyBorder="1" applyAlignment="1">
      <alignment horizontal="left" vertical="top" wrapText="1"/>
    </xf>
    <xf numFmtId="166" fontId="5" fillId="2" borderId="0" xfId="1" applyNumberFormat="1" applyFont="1" applyFill="1" applyBorder="1" applyAlignment="1">
      <alignment horizontal="right" vertical="top"/>
    </xf>
    <xf numFmtId="170" fontId="18" fillId="0" borderId="0" xfId="1" applyNumberFormat="1" applyFont="1" applyAlignment="1">
      <alignment horizontal="right" vertical="top"/>
    </xf>
    <xf numFmtId="166" fontId="18" fillId="0" borderId="0" xfId="1" applyNumberFormat="1" applyFont="1" applyAlignment="1">
      <alignment horizontal="right" vertical="top"/>
    </xf>
    <xf numFmtId="181" fontId="18" fillId="0" borderId="11" xfId="1" applyFont="1" applyBorder="1" applyAlignment="1">
      <alignment horizontal="left" vertical="top" wrapText="1"/>
    </xf>
    <xf numFmtId="166" fontId="18" fillId="0" borderId="12" xfId="1" applyNumberFormat="1" applyFont="1" applyBorder="1" applyAlignment="1">
      <alignment horizontal="right" vertical="top"/>
    </xf>
    <xf numFmtId="49" fontId="18" fillId="0" borderId="11" xfId="1" applyNumberFormat="1" applyFont="1" applyBorder="1" applyAlignment="1">
      <alignment horizontal="left" vertical="top" wrapText="1"/>
    </xf>
    <xf numFmtId="181" fontId="5" fillId="2" borderId="0" xfId="1" applyFont="1" applyFill="1" applyBorder="1" applyAlignment="1">
      <alignment horizontal="left" vertical="top" wrapText="1"/>
    </xf>
    <xf numFmtId="179" fontId="15" fillId="0" borderId="0" xfId="1" applyNumberFormat="1" applyFont="1"/>
    <xf numFmtId="181" fontId="18" fillId="0" borderId="0" xfId="1" applyFont="1" applyAlignment="1">
      <alignment horizontal="left" vertical="top" wrapText="1"/>
    </xf>
    <xf numFmtId="49" fontId="18" fillId="0" borderId="0" xfId="1" applyNumberFormat="1" applyFont="1" applyAlignment="1">
      <alignment horizontal="left" vertical="top" wrapText="1"/>
    </xf>
    <xf numFmtId="181" fontId="14" fillId="0" borderId="10" xfId="1" applyFont="1" applyBorder="1"/>
    <xf numFmtId="166" fontId="14" fillId="0" borderId="10" xfId="1" applyNumberFormat="1" applyFont="1" applyBorder="1"/>
    <xf numFmtId="170" fontId="14" fillId="0" borderId="10" xfId="1" applyNumberFormat="1" applyFont="1" applyBorder="1"/>
    <xf numFmtId="181" fontId="6" fillId="3" borderId="0" xfId="1" applyFont="1" applyFill="1" applyBorder="1" applyAlignment="1">
      <alignment horizontal="left" vertical="top"/>
    </xf>
    <xf numFmtId="166" fontId="6" fillId="3" borderId="0" xfId="1" applyNumberFormat="1" applyFont="1" applyFill="1" applyBorder="1" applyAlignment="1">
      <alignment horizontal="right" vertical="top"/>
    </xf>
    <xf numFmtId="170" fontId="6" fillId="0" borderId="0" xfId="1" applyNumberFormat="1" applyFont="1"/>
    <xf numFmtId="166" fontId="6" fillId="0" borderId="0" xfId="1" applyNumberFormat="1" applyFont="1"/>
    <xf numFmtId="181" fontId="19" fillId="0" borderId="0" xfId="1" applyFont="1"/>
    <xf numFmtId="181" fontId="20" fillId="0" borderId="0" xfId="1" applyFont="1"/>
    <xf numFmtId="49" fontId="6" fillId="0" borderId="0" xfId="1" applyNumberFormat="1" applyFont="1" applyAlignment="1">
      <alignment horizontal="left"/>
    </xf>
    <xf numFmtId="49" fontId="6" fillId="0" borderId="0" xfId="1" applyNumberFormat="1" applyFont="1"/>
    <xf numFmtId="165" fontId="6" fillId="0" borderId="0" xfId="1" applyNumberFormat="1" applyFont="1"/>
    <xf numFmtId="181" fontId="9" fillId="0" borderId="0" xfId="1" applyFont="1"/>
    <xf numFmtId="167" fontId="9" fillId="0" borderId="0" xfId="1" applyNumberFormat="1" applyFont="1"/>
    <xf numFmtId="49" fontId="18" fillId="0" borderId="8" xfId="1" applyNumberFormat="1" applyFont="1" applyBorder="1" applyAlignment="1">
      <alignment horizontal="right"/>
    </xf>
    <xf numFmtId="49" fontId="18" fillId="0" borderId="8" xfId="1" applyNumberFormat="1" applyFont="1" applyBorder="1" applyAlignment="1">
      <alignment horizontal="left"/>
    </xf>
    <xf numFmtId="181" fontId="18" fillId="0" borderId="8" xfId="1" applyFont="1" applyBorder="1" applyAlignment="1">
      <alignment horizontal="left"/>
    </xf>
    <xf numFmtId="49" fontId="18" fillId="0" borderId="8" xfId="1" applyNumberFormat="1" applyFont="1" applyBorder="1" applyAlignment="1">
      <alignment horizontal="center"/>
    </xf>
    <xf numFmtId="49" fontId="18" fillId="0" borderId="0" xfId="1" applyNumberFormat="1" applyFont="1" applyAlignment="1">
      <alignment horizontal="right"/>
    </xf>
    <xf numFmtId="49" fontId="18" fillId="0" borderId="0" xfId="1" applyNumberFormat="1" applyFont="1" applyAlignment="1">
      <alignment horizontal="left"/>
    </xf>
    <xf numFmtId="181" fontId="18" fillId="0" borderId="0" xfId="1" applyFont="1" applyAlignment="1">
      <alignment horizontal="left" wrapText="1"/>
    </xf>
    <xf numFmtId="49" fontId="18" fillId="0" borderId="0" xfId="1" applyNumberFormat="1" applyFont="1" applyAlignment="1">
      <alignment horizontal="center"/>
    </xf>
    <xf numFmtId="169" fontId="5" fillId="4" borderId="0" xfId="1" applyNumberFormat="1" applyFont="1" applyFill="1" applyBorder="1"/>
    <xf numFmtId="181" fontId="21" fillId="4" borderId="0" xfId="1" applyFont="1" applyFill="1" applyBorder="1" applyAlignment="1">
      <alignment horizontal="left"/>
    </xf>
    <xf numFmtId="49" fontId="5" fillId="4" borderId="0" xfId="1" applyNumberFormat="1" applyFont="1" applyFill="1" applyBorder="1" applyAlignment="1">
      <alignment horizontal="center"/>
    </xf>
    <xf numFmtId="164" fontId="5" fillId="4" borderId="0" xfId="1" applyNumberFormat="1" applyFont="1" applyFill="1" applyBorder="1"/>
    <xf numFmtId="165" fontId="5" fillId="4" borderId="0" xfId="1" applyNumberFormat="1" applyFont="1" applyFill="1" applyBorder="1"/>
    <xf numFmtId="166" fontId="21" fillId="4" borderId="0" xfId="1" applyNumberFormat="1" applyFont="1" applyFill="1" applyBorder="1"/>
    <xf numFmtId="167" fontId="5" fillId="0" borderId="0" xfId="1" applyNumberFormat="1" applyFont="1"/>
    <xf numFmtId="181" fontId="5" fillId="0" borderId="0" xfId="1" applyFont="1"/>
    <xf numFmtId="169" fontId="18" fillId="0" borderId="0" xfId="1" applyNumberFormat="1" applyFont="1"/>
    <xf numFmtId="181" fontId="18" fillId="0" borderId="0" xfId="1" applyFont="1"/>
    <xf numFmtId="181" fontId="18" fillId="0" borderId="0" xfId="1" applyFont="1" applyAlignment="1">
      <alignment horizontal="left"/>
    </xf>
    <xf numFmtId="164" fontId="18" fillId="0" borderId="0" xfId="1" applyNumberFormat="1" applyFont="1"/>
    <xf numFmtId="165" fontId="18" fillId="0" borderId="0" xfId="1" applyNumberFormat="1" applyFont="1"/>
    <xf numFmtId="166" fontId="18" fillId="0" borderId="0" xfId="1" applyNumberFormat="1" applyFont="1"/>
    <xf numFmtId="167" fontId="18" fillId="0" borderId="0" xfId="1" applyNumberFormat="1" applyFont="1"/>
    <xf numFmtId="169" fontId="22" fillId="0" borderId="13" xfId="1" applyNumberFormat="1" applyFont="1" applyBorder="1" applyAlignment="1">
      <alignment horizontal="right" vertical="top"/>
    </xf>
    <xf numFmtId="49" fontId="22" fillId="0" borderId="13" xfId="1" applyNumberFormat="1" applyFont="1" applyBorder="1" applyAlignment="1">
      <alignment horizontal="left" vertical="top"/>
    </xf>
    <xf numFmtId="181" fontId="22" fillId="0" borderId="13" xfId="1" applyFont="1" applyBorder="1" applyAlignment="1">
      <alignment horizontal="left" vertical="top" wrapText="1"/>
    </xf>
    <xf numFmtId="49" fontId="22" fillId="0" borderId="13" xfId="1" applyNumberFormat="1" applyFont="1" applyBorder="1" applyAlignment="1">
      <alignment horizontal="center" vertical="top"/>
    </xf>
    <xf numFmtId="164" fontId="22" fillId="0" borderId="13" xfId="1" applyNumberFormat="1" applyFont="1" applyBorder="1" applyAlignment="1">
      <alignment horizontal="right" vertical="top"/>
    </xf>
    <xf numFmtId="165" fontId="22" fillId="5" borderId="13" xfId="1" applyNumberFormat="1" applyFont="1" applyFill="1" applyBorder="1" applyAlignment="1">
      <alignment horizontal="right" vertical="top"/>
    </xf>
    <xf numFmtId="166" fontId="22" fillId="0" borderId="13" xfId="1" applyNumberFormat="1" applyFont="1" applyBorder="1" applyAlignment="1">
      <alignment horizontal="right" vertical="top"/>
    </xf>
    <xf numFmtId="167" fontId="22" fillId="0" borderId="0" xfId="1" applyNumberFormat="1" applyFont="1"/>
    <xf numFmtId="181" fontId="22" fillId="0" borderId="0" xfId="1" applyFont="1"/>
    <xf numFmtId="169" fontId="9" fillId="0" borderId="0" xfId="1" applyNumberFormat="1" applyFont="1" applyAlignment="1">
      <alignment horizontal="right" vertical="top"/>
    </xf>
    <xf numFmtId="49" fontId="9" fillId="0" borderId="0" xfId="1" applyNumberFormat="1" applyFont="1" applyAlignment="1">
      <alignment horizontal="left" vertical="top"/>
    </xf>
    <xf numFmtId="49" fontId="9" fillId="0" borderId="0" xfId="1" applyNumberFormat="1" applyFont="1" applyAlignment="1">
      <alignment horizontal="left" vertical="top" wrapText="1"/>
    </xf>
    <xf numFmtId="49" fontId="9" fillId="0" borderId="0" xfId="1" applyNumberFormat="1" applyFont="1" applyAlignment="1">
      <alignment horizontal="center" vertical="top"/>
    </xf>
    <xf numFmtId="164" fontId="9" fillId="0" borderId="0" xfId="1" applyNumberFormat="1" applyFont="1" applyAlignment="1">
      <alignment horizontal="right" vertical="top"/>
    </xf>
    <xf numFmtId="165" fontId="9" fillId="0" borderId="0" xfId="1" applyNumberFormat="1" applyFont="1" applyAlignment="1">
      <alignment horizontal="right" vertical="top"/>
    </xf>
    <xf numFmtId="166" fontId="9" fillId="0" borderId="0" xfId="1" applyNumberFormat="1" applyFont="1" applyAlignment="1">
      <alignment horizontal="right" vertical="top"/>
    </xf>
    <xf numFmtId="169" fontId="22" fillId="0" borderId="13" xfId="1" applyNumberFormat="1" applyFont="1" applyFill="1" applyBorder="1" applyAlignment="1">
      <alignment horizontal="right" vertical="top"/>
    </xf>
    <xf numFmtId="49" fontId="22" fillId="0" borderId="13" xfId="1" applyNumberFormat="1" applyFont="1" applyFill="1" applyBorder="1" applyAlignment="1">
      <alignment horizontal="left" vertical="top"/>
    </xf>
    <xf numFmtId="181" fontId="22" fillId="0" borderId="13" xfId="1" applyFont="1" applyFill="1" applyBorder="1" applyAlignment="1">
      <alignment horizontal="left" vertical="top" wrapText="1"/>
    </xf>
    <xf numFmtId="49" fontId="22" fillId="0" borderId="13" xfId="1" applyNumberFormat="1" applyFont="1" applyFill="1" applyBorder="1" applyAlignment="1">
      <alignment horizontal="center" vertical="top"/>
    </xf>
    <xf numFmtId="164" fontId="22" fillId="0" borderId="13" xfId="1" applyNumberFormat="1" applyFont="1" applyFill="1" applyBorder="1" applyAlignment="1">
      <alignment horizontal="right" vertical="top"/>
    </xf>
    <xf numFmtId="166" fontId="22" fillId="0" borderId="13" xfId="1" applyNumberFormat="1" applyFont="1" applyFill="1" applyBorder="1" applyAlignment="1">
      <alignment horizontal="right" vertical="top"/>
    </xf>
    <xf numFmtId="167" fontId="9" fillId="0" borderId="0" xfId="1" applyNumberFormat="1" applyFont="1" applyFill="1"/>
    <xf numFmtId="167" fontId="5" fillId="0" borderId="0" xfId="1" applyNumberFormat="1" applyFont="1" applyFill="1"/>
    <xf numFmtId="181" fontId="9" fillId="0" borderId="0" xfId="1" applyFont="1" applyFill="1"/>
    <xf numFmtId="181" fontId="1" fillId="0" borderId="0" xfId="1" applyFill="1"/>
    <xf numFmtId="181" fontId="23" fillId="0" borderId="0" xfId="1" applyFont="1"/>
    <xf numFmtId="168" fontId="14" fillId="0" borderId="0" xfId="1" applyNumberFormat="1" applyFont="1"/>
    <xf numFmtId="49" fontId="14" fillId="0" borderId="0" xfId="1" applyNumberFormat="1" applyFont="1"/>
    <xf numFmtId="165" fontId="14" fillId="0" borderId="0" xfId="1" applyNumberFormat="1" applyFont="1"/>
    <xf numFmtId="49" fontId="24" fillId="0" borderId="0" xfId="1" applyNumberFormat="1" applyFont="1" applyAlignment="1">
      <alignment wrapText="1"/>
    </xf>
    <xf numFmtId="168" fontId="17" fillId="0" borderId="10" xfId="1" applyNumberFormat="1" applyFont="1" applyBorder="1" applyAlignment="1">
      <alignment horizontal="center"/>
    </xf>
    <xf numFmtId="168" fontId="17" fillId="0" borderId="0" xfId="1" applyNumberFormat="1" applyFont="1" applyAlignment="1">
      <alignment horizontal="center"/>
    </xf>
    <xf numFmtId="49" fontId="17" fillId="0" borderId="0" xfId="1" applyNumberFormat="1" applyFont="1" applyAlignment="1">
      <alignment horizontal="center"/>
    </xf>
    <xf numFmtId="170" fontId="17" fillId="0" borderId="0" xfId="1" applyNumberFormat="1" applyFont="1" applyAlignment="1">
      <alignment horizontal="center"/>
    </xf>
    <xf numFmtId="165" fontId="17" fillId="0" borderId="0" xfId="1" applyNumberFormat="1" applyFont="1" applyAlignment="1">
      <alignment horizontal="center"/>
    </xf>
    <xf numFmtId="166" fontId="17" fillId="0" borderId="0" xfId="1" applyNumberFormat="1" applyFont="1" applyAlignment="1">
      <alignment horizontal="center"/>
    </xf>
    <xf numFmtId="168" fontId="14" fillId="0" borderId="2" xfId="1" applyNumberFormat="1" applyFont="1" applyBorder="1"/>
    <xf numFmtId="49" fontId="14" fillId="0" borderId="2" xfId="1" applyNumberFormat="1" applyFont="1" applyBorder="1"/>
    <xf numFmtId="170" fontId="14" fillId="0" borderId="2" xfId="1" applyNumberFormat="1" applyFont="1" applyBorder="1"/>
    <xf numFmtId="165" fontId="14" fillId="0" borderId="2" xfId="1" applyNumberFormat="1" applyFont="1" applyBorder="1"/>
    <xf numFmtId="166" fontId="14" fillId="0" borderId="2" xfId="1" applyNumberFormat="1" applyFont="1" applyBorder="1"/>
    <xf numFmtId="181" fontId="5" fillId="0" borderId="0" xfId="1" applyFont="1" applyAlignment="1">
      <alignment horizontal="right" vertical="top"/>
    </xf>
    <xf numFmtId="168" fontId="5" fillId="0" borderId="0" xfId="1" applyNumberFormat="1" applyFont="1" applyAlignment="1">
      <alignment horizontal="right" vertical="top"/>
    </xf>
    <xf numFmtId="168" fontId="5" fillId="2" borderId="0" xfId="1" applyNumberFormat="1" applyFont="1" applyFill="1" applyBorder="1"/>
    <xf numFmtId="49" fontId="5" fillId="2" borderId="0" xfId="1" applyNumberFormat="1" applyFont="1" applyFill="1" applyBorder="1"/>
    <xf numFmtId="170" fontId="5" fillId="2" borderId="0" xfId="1" applyNumberFormat="1" applyFont="1" applyFill="1" applyBorder="1"/>
    <xf numFmtId="165" fontId="5" fillId="2" borderId="0" xfId="1" applyNumberFormat="1" applyFont="1" applyFill="1" applyBorder="1"/>
    <xf numFmtId="170" fontId="5" fillId="2" borderId="0" xfId="1" applyNumberFormat="1" applyFont="1" applyFill="1" applyBorder="1" applyAlignment="1">
      <alignment horizontal="right" vertical="top"/>
    </xf>
    <xf numFmtId="166" fontId="5" fillId="2" borderId="0" xfId="1" applyNumberFormat="1" applyFont="1" applyFill="1" applyBorder="1"/>
    <xf numFmtId="181" fontId="25" fillId="0" borderId="0" xfId="1" applyFont="1"/>
    <xf numFmtId="168" fontId="18" fillId="0" borderId="0" xfId="1" applyNumberFormat="1" applyFont="1" applyAlignment="1">
      <alignment horizontal="right" vertical="top"/>
    </xf>
    <xf numFmtId="168" fontId="18" fillId="0" borderId="0" xfId="1" applyNumberFormat="1" applyFont="1"/>
    <xf numFmtId="49" fontId="18" fillId="0" borderId="0" xfId="1" applyNumberFormat="1" applyFont="1"/>
    <xf numFmtId="170" fontId="18" fillId="0" borderId="0" xfId="1" applyNumberFormat="1" applyFont="1"/>
    <xf numFmtId="181" fontId="26" fillId="0" borderId="0" xfId="1" applyFont="1"/>
    <xf numFmtId="168" fontId="26" fillId="0" borderId="0" xfId="1" applyNumberFormat="1" applyFont="1" applyAlignment="1">
      <alignment horizontal="right" vertical="top"/>
    </xf>
    <xf numFmtId="169" fontId="26" fillId="0" borderId="13" xfId="1" applyNumberFormat="1" applyFont="1" applyBorder="1" applyAlignment="1">
      <alignment horizontal="right" vertical="top"/>
    </xf>
    <xf numFmtId="49" fontId="26" fillId="0" borderId="13" xfId="1" applyNumberFormat="1" applyFont="1" applyBorder="1" applyAlignment="1">
      <alignment horizontal="right" vertical="top"/>
    </xf>
    <xf numFmtId="49" fontId="26" fillId="0" borderId="13" xfId="1" applyNumberFormat="1" applyFont="1" applyBorder="1" applyAlignment="1">
      <alignment horizontal="left" vertical="top" wrapText="1"/>
    </xf>
    <xf numFmtId="49" fontId="26" fillId="0" borderId="13" xfId="1" applyNumberFormat="1" applyFont="1" applyBorder="1" applyAlignment="1">
      <alignment horizontal="center" vertical="top"/>
    </xf>
    <xf numFmtId="170" fontId="26" fillId="0" borderId="13" xfId="1" applyNumberFormat="1" applyFont="1" applyBorder="1" applyAlignment="1">
      <alignment horizontal="right" vertical="top"/>
    </xf>
    <xf numFmtId="165" fontId="26" fillId="5" borderId="13" xfId="1" applyNumberFormat="1" applyFont="1" applyFill="1" applyBorder="1" applyAlignment="1">
      <alignment horizontal="right" vertical="top"/>
    </xf>
    <xf numFmtId="166" fontId="26" fillId="0" borderId="13" xfId="1" applyNumberFormat="1" applyFont="1" applyBorder="1" applyAlignment="1">
      <alignment horizontal="right" vertical="top"/>
    </xf>
    <xf numFmtId="170" fontId="26" fillId="0" borderId="14" xfId="1" applyNumberFormat="1" applyFont="1" applyBorder="1" applyAlignment="1">
      <alignment horizontal="right" vertical="top"/>
    </xf>
    <xf numFmtId="170" fontId="26" fillId="0" borderId="11" xfId="1" applyNumberFormat="1" applyFont="1" applyBorder="1" applyAlignment="1">
      <alignment horizontal="right" vertical="top"/>
    </xf>
    <xf numFmtId="166" fontId="26" fillId="0" borderId="11" xfId="1" applyNumberFormat="1" applyFont="1" applyBorder="1" applyAlignment="1">
      <alignment horizontal="right" vertical="top"/>
    </xf>
    <xf numFmtId="49" fontId="26" fillId="0" borderId="13" xfId="1" applyNumberFormat="1" applyFont="1" applyBorder="1" applyAlignment="1">
      <alignment horizontal="right" vertical="top" wrapText="1"/>
    </xf>
    <xf numFmtId="181" fontId="27" fillId="0" borderId="0" xfId="1" applyFont="1"/>
    <xf numFmtId="168" fontId="27" fillId="0" borderId="0" xfId="1" applyNumberFormat="1" applyFont="1" applyAlignment="1">
      <alignment horizontal="right" vertical="top"/>
    </xf>
    <xf numFmtId="168" fontId="27" fillId="0" borderId="4" xfId="1" applyNumberFormat="1" applyFont="1" applyBorder="1" applyAlignment="1">
      <alignment horizontal="right" vertical="top"/>
    </xf>
    <xf numFmtId="49" fontId="27" fillId="0" borderId="0" xfId="1" applyNumberFormat="1" applyFont="1" applyAlignment="1">
      <alignment horizontal="right" vertical="top"/>
    </xf>
    <xf numFmtId="49" fontId="27" fillId="0" borderId="0" xfId="1" applyNumberFormat="1" applyFont="1" applyAlignment="1">
      <alignment horizontal="left" vertical="top" wrapText="1"/>
    </xf>
    <xf numFmtId="49" fontId="27" fillId="0" borderId="0" xfId="1" applyNumberFormat="1" applyFont="1" applyAlignment="1">
      <alignment horizontal="center" vertical="top"/>
    </xf>
    <xf numFmtId="170" fontId="27" fillId="0" borderId="0" xfId="1" applyNumberFormat="1" applyFont="1" applyAlignment="1">
      <alignment horizontal="right" vertical="top"/>
    </xf>
    <xf numFmtId="165" fontId="27" fillId="0" borderId="0" xfId="1" applyNumberFormat="1" applyFont="1" applyAlignment="1">
      <alignment horizontal="right" vertical="top"/>
    </xf>
    <xf numFmtId="166" fontId="27" fillId="0" borderId="2" xfId="1" applyNumberFormat="1" applyFont="1" applyBorder="1" applyAlignment="1">
      <alignment horizontal="right" vertical="top"/>
    </xf>
    <xf numFmtId="166" fontId="27" fillId="0" borderId="0" xfId="1" applyNumberFormat="1" applyFont="1" applyAlignment="1">
      <alignment horizontal="right" vertical="top"/>
    </xf>
    <xf numFmtId="49" fontId="27" fillId="0" borderId="0" xfId="1" applyNumberFormat="1" applyFont="1" applyFill="1" applyAlignment="1">
      <alignment horizontal="left" vertical="top" wrapText="1"/>
    </xf>
    <xf numFmtId="49" fontId="27" fillId="0" borderId="0" xfId="1" applyNumberFormat="1" applyFont="1" applyFill="1" applyAlignment="1">
      <alignment horizontal="center" vertical="top"/>
    </xf>
    <xf numFmtId="170" fontId="27" fillId="0" borderId="0" xfId="1" applyNumberFormat="1" applyFont="1" applyFill="1" applyAlignment="1">
      <alignment horizontal="right" vertical="top"/>
    </xf>
    <xf numFmtId="181" fontId="27" fillId="6" borderId="0" xfId="1" applyFont="1" applyFill="1"/>
    <xf numFmtId="168" fontId="27" fillId="6" borderId="0" xfId="1" applyNumberFormat="1" applyFont="1" applyFill="1" applyAlignment="1">
      <alignment horizontal="right" vertical="top"/>
    </xf>
    <xf numFmtId="168" fontId="27" fillId="0" borderId="4" xfId="1" applyNumberFormat="1" applyFont="1" applyFill="1" applyBorder="1" applyAlignment="1">
      <alignment horizontal="right" vertical="top"/>
    </xf>
    <xf numFmtId="49" fontId="27" fillId="0" borderId="0" xfId="1" applyNumberFormat="1" applyFont="1" applyFill="1" applyAlignment="1">
      <alignment horizontal="right" vertical="top"/>
    </xf>
    <xf numFmtId="165" fontId="27" fillId="0" borderId="0" xfId="1" applyNumberFormat="1" applyFont="1" applyFill="1" applyAlignment="1">
      <alignment horizontal="right" vertical="top"/>
    </xf>
    <xf numFmtId="166" fontId="27" fillId="0" borderId="0" xfId="1" applyNumberFormat="1" applyFont="1" applyFill="1" applyAlignment="1">
      <alignment horizontal="right" vertical="top"/>
    </xf>
    <xf numFmtId="181" fontId="28" fillId="0" borderId="0" xfId="1" applyFont="1"/>
    <xf numFmtId="181" fontId="29" fillId="0" borderId="0" xfId="1" applyFont="1"/>
    <xf numFmtId="169" fontId="26" fillId="0" borderId="0" xfId="1" applyNumberFormat="1" applyFont="1" applyAlignment="1">
      <alignment horizontal="right" vertical="top"/>
    </xf>
    <xf numFmtId="49" fontId="26" fillId="0" borderId="0" xfId="1" applyNumberFormat="1" applyFont="1" applyAlignment="1">
      <alignment horizontal="right" vertical="top"/>
    </xf>
    <xf numFmtId="49" fontId="26" fillId="0" borderId="0" xfId="1" applyNumberFormat="1" applyFont="1" applyAlignment="1">
      <alignment horizontal="left" vertical="top" wrapText="1"/>
    </xf>
    <xf numFmtId="181" fontId="26" fillId="0" borderId="13" xfId="1" applyFont="1" applyBorder="1"/>
    <xf numFmtId="168" fontId="26" fillId="0" borderId="13" xfId="1" applyNumberFormat="1" applyFont="1" applyBorder="1" applyAlignment="1">
      <alignment horizontal="right" vertical="top"/>
    </xf>
    <xf numFmtId="171" fontId="30" fillId="0" borderId="0" xfId="1" applyNumberFormat="1" applyFont="1"/>
    <xf numFmtId="172" fontId="23" fillId="0" borderId="0" xfId="1" applyNumberFormat="1" applyFont="1"/>
    <xf numFmtId="181" fontId="31" fillId="0" borderId="0" xfId="1" applyFont="1"/>
    <xf numFmtId="168" fontId="12" fillId="0" borderId="0" xfId="1" applyNumberFormat="1" applyFont="1" applyAlignment="1">
      <alignment vertical="top"/>
    </xf>
    <xf numFmtId="49" fontId="26" fillId="0" borderId="13" xfId="1" applyNumberFormat="1" applyFont="1" applyBorder="1" applyAlignment="1">
      <alignment vertical="top" wrapText="1"/>
    </xf>
    <xf numFmtId="170" fontId="12" fillId="0" borderId="14" xfId="1" applyNumberFormat="1" applyFont="1" applyBorder="1" applyAlignment="1">
      <alignment vertical="top"/>
    </xf>
    <xf numFmtId="170" fontId="12" fillId="0" borderId="11" xfId="1" applyNumberFormat="1" applyFont="1" applyBorder="1" applyAlignment="1">
      <alignment vertical="top"/>
    </xf>
    <xf numFmtId="49" fontId="12" fillId="0" borderId="13" xfId="1" applyNumberFormat="1" applyFont="1" applyBorder="1" applyAlignment="1">
      <alignment vertical="top"/>
    </xf>
    <xf numFmtId="181" fontId="9" fillId="0" borderId="13" xfId="1" applyFont="1" applyBorder="1" applyAlignment="1">
      <alignment vertical="center"/>
    </xf>
    <xf numFmtId="49" fontId="9" fillId="0" borderId="14" xfId="1" applyNumberFormat="1" applyFont="1" applyBorder="1" applyAlignment="1">
      <alignment vertical="center"/>
    </xf>
    <xf numFmtId="49" fontId="9" fillId="0" borderId="0" xfId="1" applyNumberFormat="1" applyFont="1"/>
    <xf numFmtId="181" fontId="9" fillId="7" borderId="13" xfId="1" applyFont="1" applyFill="1" applyBorder="1" applyAlignment="1">
      <alignment vertical="center"/>
    </xf>
    <xf numFmtId="49" fontId="9" fillId="7" borderId="14" xfId="1" applyNumberFormat="1" applyFont="1" applyFill="1" applyBorder="1" applyAlignment="1">
      <alignment vertical="center"/>
    </xf>
    <xf numFmtId="181" fontId="9" fillId="0" borderId="0" xfId="1" applyFont="1" applyAlignment="1">
      <alignment horizontal="center"/>
    </xf>
    <xf numFmtId="181" fontId="9" fillId="8" borderId="13" xfId="1" applyFont="1" applyFill="1" applyBorder="1"/>
    <xf numFmtId="49" fontId="9" fillId="8" borderId="13" xfId="1" applyNumberFormat="1" applyFont="1" applyFill="1" applyBorder="1"/>
    <xf numFmtId="181" fontId="9" fillId="8" borderId="13" xfId="1" applyFont="1" applyFill="1" applyBorder="1" applyAlignment="1">
      <alignment horizontal="center"/>
    </xf>
    <xf numFmtId="181" fontId="9" fillId="8" borderId="11" xfId="1" applyFont="1" applyFill="1" applyBorder="1"/>
    <xf numFmtId="181" fontId="9" fillId="8" borderId="13" xfId="1" applyFont="1" applyFill="1" applyBorder="1" applyAlignment="1">
      <alignment wrapText="1"/>
    </xf>
    <xf numFmtId="181" fontId="9" fillId="0" borderId="0" xfId="1" applyFont="1" applyAlignment="1">
      <alignment vertical="top"/>
    </xf>
    <xf numFmtId="49" fontId="9" fillId="0" borderId="0" xfId="1" applyNumberFormat="1" applyFont="1" applyAlignment="1">
      <alignment vertical="top"/>
    </xf>
    <xf numFmtId="181" fontId="9" fillId="0" borderId="0" xfId="1" applyFont="1" applyAlignment="1">
      <alignment horizontal="center" vertical="top"/>
    </xf>
    <xf numFmtId="173" fontId="9" fillId="0" borderId="0" xfId="1" applyNumberFormat="1" applyFont="1" applyAlignment="1">
      <alignment vertical="top"/>
    </xf>
    <xf numFmtId="174" fontId="9" fillId="0" borderId="0" xfId="1" applyNumberFormat="1" applyFont="1" applyAlignment="1">
      <alignment vertical="top"/>
    </xf>
    <xf numFmtId="181" fontId="5" fillId="7" borderId="1" xfId="1" applyFont="1" applyFill="1" applyBorder="1" applyAlignment="1">
      <alignment vertical="top"/>
    </xf>
    <xf numFmtId="49" fontId="5" fillId="7" borderId="2" xfId="1" applyNumberFormat="1" applyFont="1" applyFill="1" applyBorder="1" applyAlignment="1">
      <alignment vertical="top"/>
    </xf>
    <xf numFmtId="49" fontId="5" fillId="7" borderId="2" xfId="1" applyNumberFormat="1" applyFont="1" applyFill="1" applyBorder="1" applyAlignment="1">
      <alignment horizontal="left" vertical="top" wrapText="1"/>
    </xf>
    <xf numFmtId="181" fontId="5" fillId="7" borderId="2" xfId="1" applyFont="1" applyFill="1" applyBorder="1" applyAlignment="1">
      <alignment horizontal="center" vertical="top" shrinkToFit="1"/>
    </xf>
    <xf numFmtId="173" fontId="5" fillId="7" borderId="2" xfId="1" applyNumberFormat="1" applyFont="1" applyFill="1" applyBorder="1" applyAlignment="1">
      <alignment vertical="top" shrinkToFit="1"/>
    </xf>
    <xf numFmtId="174" fontId="5" fillId="7" borderId="2" xfId="1" applyNumberFormat="1" applyFont="1" applyFill="1" applyBorder="1" applyAlignment="1">
      <alignment vertical="top" shrinkToFit="1"/>
    </xf>
    <xf numFmtId="174" fontId="5" fillId="7" borderId="3" xfId="1" applyNumberFormat="1" applyFont="1" applyFill="1" applyBorder="1" applyAlignment="1">
      <alignment vertical="top" shrinkToFit="1"/>
    </xf>
    <xf numFmtId="174" fontId="5" fillId="7" borderId="0" xfId="1" applyNumberFormat="1" applyFont="1" applyFill="1" applyBorder="1" applyAlignment="1">
      <alignment vertical="top" shrinkToFit="1"/>
    </xf>
    <xf numFmtId="181" fontId="26" fillId="0" borderId="15" xfId="1" applyFont="1" applyBorder="1" applyAlignment="1">
      <alignment vertical="top"/>
    </xf>
    <xf numFmtId="49" fontId="26" fillId="0" borderId="16" xfId="1" applyNumberFormat="1" applyFont="1" applyBorder="1" applyAlignment="1">
      <alignment vertical="top"/>
    </xf>
    <xf numFmtId="49" fontId="26" fillId="0" borderId="16" xfId="1" applyNumberFormat="1" applyFont="1" applyBorder="1" applyAlignment="1">
      <alignment horizontal="left" vertical="top" wrapText="1"/>
    </xf>
    <xf numFmtId="181" fontId="26" fillId="0" borderId="16" xfId="1" applyFont="1" applyBorder="1" applyAlignment="1">
      <alignment horizontal="center" vertical="top" shrinkToFit="1"/>
    </xf>
    <xf numFmtId="173" fontId="26" fillId="0" borderId="16" xfId="1" applyNumberFormat="1" applyFont="1" applyBorder="1" applyAlignment="1">
      <alignment vertical="top" shrinkToFit="1"/>
    </xf>
    <xf numFmtId="174" fontId="26" fillId="5" borderId="16" xfId="1" applyNumberFormat="1" applyFont="1" applyFill="1" applyBorder="1" applyAlignment="1">
      <alignment vertical="top" shrinkToFit="1"/>
    </xf>
    <xf numFmtId="174" fontId="26" fillId="0" borderId="16" xfId="1" applyNumberFormat="1" applyFont="1" applyBorder="1" applyAlignment="1">
      <alignment vertical="top" shrinkToFit="1"/>
    </xf>
    <xf numFmtId="174" fontId="26" fillId="9" borderId="16" xfId="1" applyNumberFormat="1" applyFont="1" applyFill="1" applyBorder="1" applyAlignment="1">
      <alignment vertical="top" shrinkToFit="1"/>
    </xf>
    <xf numFmtId="174" fontId="26" fillId="0" borderId="17" xfId="1" applyNumberFormat="1" applyFont="1" applyBorder="1" applyAlignment="1">
      <alignment vertical="top" shrinkToFit="1"/>
    </xf>
    <xf numFmtId="174" fontId="26" fillId="0" borderId="0" xfId="1" applyNumberFormat="1" applyFont="1" applyAlignment="1">
      <alignment vertical="top" shrinkToFit="1"/>
    </xf>
    <xf numFmtId="181" fontId="26" fillId="0" borderId="0" xfId="1" applyFont="1" applyAlignment="1">
      <alignment vertical="top"/>
    </xf>
    <xf numFmtId="49" fontId="26" fillId="0" borderId="0" xfId="1" applyNumberFormat="1" applyFont="1" applyAlignment="1">
      <alignment vertical="top"/>
    </xf>
    <xf numFmtId="181" fontId="26" fillId="0" borderId="2" xfId="1" applyFont="1" applyBorder="1" applyAlignment="1">
      <alignment vertical="top" wrapText="1"/>
    </xf>
    <xf numFmtId="181" fontId="9" fillId="0" borderId="2" xfId="1" applyFont="1" applyBorder="1" applyAlignment="1"/>
    <xf numFmtId="173" fontId="26" fillId="0" borderId="0" xfId="1" applyNumberFormat="1" applyFont="1" applyAlignment="1">
      <alignment vertical="top" shrinkToFit="1"/>
    </xf>
    <xf numFmtId="173" fontId="32" fillId="0" borderId="0" xfId="1" applyNumberFormat="1" applyFont="1" applyAlignment="1">
      <alignment horizontal="left" vertical="top" wrapText="1"/>
    </xf>
    <xf numFmtId="173" fontId="32" fillId="0" borderId="0" xfId="1" applyNumberFormat="1" applyFont="1" applyAlignment="1">
      <alignment horizontal="center" vertical="top" shrinkToFit="1"/>
    </xf>
    <xf numFmtId="173" fontId="32" fillId="0" borderId="0" xfId="1" applyNumberFormat="1" applyFont="1" applyAlignment="1">
      <alignment vertical="top" shrinkToFit="1"/>
    </xf>
    <xf numFmtId="181" fontId="33" fillId="0" borderId="0" xfId="1" applyFont="1" applyAlignment="1">
      <alignment wrapText="1"/>
    </xf>
    <xf numFmtId="181" fontId="26" fillId="0" borderId="14" xfId="1" applyFont="1" applyBorder="1" applyAlignment="1">
      <alignment vertical="top" wrapText="1"/>
    </xf>
    <xf numFmtId="181" fontId="9" fillId="0" borderId="14" xfId="1" applyFont="1" applyBorder="1" applyAlignment="1"/>
    <xf numFmtId="181" fontId="26" fillId="0" borderId="18" xfId="1" applyFont="1" applyBorder="1" applyAlignment="1">
      <alignment vertical="top"/>
    </xf>
    <xf numFmtId="49" fontId="26" fillId="0" borderId="19" xfId="1" applyNumberFormat="1" applyFont="1" applyBorder="1" applyAlignment="1">
      <alignment vertical="top"/>
    </xf>
    <xf numFmtId="49" fontId="26" fillId="0" borderId="19" xfId="1" applyNumberFormat="1" applyFont="1" applyBorder="1" applyAlignment="1">
      <alignment horizontal="left" vertical="top" wrapText="1"/>
    </xf>
    <xf numFmtId="181" fontId="26" fillId="0" borderId="19" xfId="1" applyFont="1" applyBorder="1" applyAlignment="1">
      <alignment horizontal="center" vertical="top" shrinkToFit="1"/>
    </xf>
    <xf numFmtId="173" fontId="26" fillId="0" borderId="19" xfId="1" applyNumberFormat="1" applyFont="1" applyBorder="1" applyAlignment="1">
      <alignment vertical="top" shrinkToFit="1"/>
    </xf>
    <xf numFmtId="174" fontId="26" fillId="5" borderId="19" xfId="1" applyNumberFormat="1" applyFont="1" applyFill="1" applyBorder="1" applyAlignment="1">
      <alignment vertical="top" shrinkToFit="1"/>
    </xf>
    <xf numFmtId="174" fontId="26" fillId="0" borderId="19" xfId="1" applyNumberFormat="1" applyFont="1" applyBorder="1" applyAlignment="1">
      <alignment vertical="top" shrinkToFit="1"/>
    </xf>
    <xf numFmtId="174" fontId="26" fillId="9" borderId="19" xfId="1" applyNumberFormat="1" applyFont="1" applyFill="1" applyBorder="1" applyAlignment="1">
      <alignment vertical="top" shrinkToFit="1"/>
    </xf>
    <xf numFmtId="174" fontId="26" fillId="0" borderId="20" xfId="1" applyNumberFormat="1" applyFont="1" applyBorder="1" applyAlignment="1">
      <alignment vertical="top" shrinkToFit="1"/>
    </xf>
    <xf numFmtId="181" fontId="34" fillId="0" borderId="2" xfId="1" applyFont="1" applyBorder="1" applyAlignment="1">
      <alignment vertical="top" wrapText="1"/>
    </xf>
    <xf numFmtId="181" fontId="5" fillId="7" borderId="11" xfId="1" applyFont="1" applyFill="1" applyBorder="1" applyAlignment="1">
      <alignment vertical="top"/>
    </xf>
    <xf numFmtId="49" fontId="5" fillId="7" borderId="14" xfId="1" applyNumberFormat="1" applyFont="1" applyFill="1" applyBorder="1" applyAlignment="1">
      <alignment vertical="top"/>
    </xf>
    <xf numFmtId="49" fontId="5" fillId="7" borderId="14" xfId="1" applyNumberFormat="1" applyFont="1" applyFill="1" applyBorder="1" applyAlignment="1">
      <alignment horizontal="left" vertical="top" wrapText="1"/>
    </xf>
    <xf numFmtId="181" fontId="5" fillId="7" borderId="14" xfId="1" applyFont="1" applyFill="1" applyBorder="1" applyAlignment="1">
      <alignment horizontal="center" vertical="top"/>
    </xf>
    <xf numFmtId="181" fontId="5" fillId="7" borderId="14" xfId="1" applyFont="1" applyFill="1" applyBorder="1" applyAlignment="1">
      <alignment vertical="top"/>
    </xf>
    <xf numFmtId="174" fontId="5" fillId="7" borderId="12" xfId="1" applyNumberFormat="1" applyFont="1" applyFill="1" applyBorder="1" applyAlignment="1">
      <alignment vertical="top" shrinkToFit="1"/>
    </xf>
    <xf numFmtId="49" fontId="9" fillId="0" borderId="0" xfId="1" applyNumberFormat="1" applyFont="1" applyAlignment="1">
      <alignment horizontal="left" wrapText="1"/>
    </xf>
    <xf numFmtId="181" fontId="6" fillId="0" borderId="0" xfId="1" applyFont="1" applyFill="1" applyBorder="1" applyAlignment="1">
      <alignment horizontal="center"/>
    </xf>
    <xf numFmtId="49" fontId="9" fillId="0" borderId="12" xfId="1" applyNumberFormat="1" applyFont="1" applyFill="1" applyBorder="1" applyAlignment="1">
      <alignment vertical="center"/>
    </xf>
    <xf numFmtId="49" fontId="9" fillId="7" borderId="12" xfId="1" applyNumberFormat="1" applyFont="1" applyFill="1" applyBorder="1" applyAlignment="1">
      <alignment vertical="center"/>
    </xf>
    <xf numFmtId="174" fontId="26" fillId="0" borderId="16" xfId="1" applyNumberFormat="1" applyFont="1" applyFill="1" applyBorder="1" applyAlignment="1">
      <alignment vertical="top" shrinkToFit="1"/>
    </xf>
    <xf numFmtId="174" fontId="26" fillId="0" borderId="0" xfId="1" applyNumberFormat="1" applyFont="1" applyBorder="1" applyAlignment="1">
      <alignment vertical="top" shrinkToFit="1"/>
    </xf>
    <xf numFmtId="181" fontId="26" fillId="0" borderId="0" xfId="1" applyFont="1" applyBorder="1" applyAlignment="1">
      <alignment vertical="top"/>
    </xf>
    <xf numFmtId="49" fontId="26" fillId="0" borderId="0" xfId="1" applyNumberFormat="1" applyFont="1" applyBorder="1" applyAlignment="1">
      <alignment vertical="top"/>
    </xf>
    <xf numFmtId="173" fontId="32" fillId="0" borderId="0" xfId="1" applyNumberFormat="1" applyFont="1" applyBorder="1" applyAlignment="1">
      <alignment horizontal="left" vertical="top" wrapText="1"/>
    </xf>
    <xf numFmtId="173" fontId="32" fillId="0" borderId="0" xfId="1" applyNumberFormat="1" applyFont="1" applyBorder="1" applyAlignment="1">
      <alignment horizontal="center" vertical="top" shrinkToFit="1"/>
    </xf>
    <xf numFmtId="173" fontId="32" fillId="0" borderId="0" xfId="1" applyNumberFormat="1" applyFont="1" applyBorder="1" applyAlignment="1">
      <alignment vertical="top" shrinkToFit="1"/>
    </xf>
    <xf numFmtId="173" fontId="26" fillId="0" borderId="0" xfId="1" applyNumberFormat="1" applyFont="1" applyBorder="1" applyAlignment="1">
      <alignment vertical="top" shrinkToFit="1"/>
    </xf>
    <xf numFmtId="181" fontId="32" fillId="0" borderId="0" xfId="1" applyFont="1" applyBorder="1" applyAlignment="1">
      <alignment horizontal="left" vertical="top" wrapText="1"/>
    </xf>
    <xf numFmtId="181" fontId="32" fillId="0" borderId="0" xfId="1" applyFont="1" applyAlignment="1">
      <alignment horizontal="left" vertical="top" wrapText="1"/>
    </xf>
    <xf numFmtId="181" fontId="5" fillId="0" borderId="0" xfId="1" applyFont="1" applyAlignment="1">
      <alignment horizontal="left" vertical="center" wrapText="1"/>
    </xf>
    <xf numFmtId="181" fontId="5" fillId="0" borderId="0" xfId="1" applyFont="1" applyAlignment="1">
      <alignment horizontal="center" vertical="center" wrapText="1"/>
    </xf>
    <xf numFmtId="181" fontId="12" fillId="0" borderId="0" xfId="1" applyFont="1" applyAlignment="1">
      <alignment wrapText="1"/>
    </xf>
    <xf numFmtId="181" fontId="5" fillId="10" borderId="0" xfId="1" applyFont="1" applyFill="1" applyAlignment="1">
      <alignment horizontal="right" vertical="center" wrapText="1"/>
    </xf>
    <xf numFmtId="181" fontId="5" fillId="0" borderId="0" xfId="1" applyFont="1" applyAlignment="1">
      <alignment horizontal="right" vertical="center" wrapText="1"/>
    </xf>
    <xf numFmtId="181" fontId="5" fillId="0" borderId="21" xfId="1" applyFont="1" applyBorder="1" applyAlignment="1">
      <alignment horizontal="left" vertical="center" wrapText="1"/>
    </xf>
    <xf numFmtId="181" fontId="5" fillId="0" borderId="3" xfId="1" applyFont="1" applyBorder="1" applyAlignment="1">
      <alignment horizontal="left" vertical="center" wrapText="1"/>
    </xf>
    <xf numFmtId="181" fontId="5" fillId="0" borderId="3" xfId="1" applyFont="1" applyBorder="1" applyAlignment="1">
      <alignment horizontal="center" vertical="center" wrapText="1"/>
    </xf>
    <xf numFmtId="181" fontId="5" fillId="0" borderId="2" xfId="1" applyFont="1" applyBorder="1" applyAlignment="1">
      <alignment horizontal="center" vertical="center" wrapText="1"/>
    </xf>
    <xf numFmtId="181" fontId="5" fillId="0" borderId="1" xfId="1" applyFont="1" applyBorder="1" applyAlignment="1">
      <alignment horizontal="center" vertical="center" wrapText="1"/>
    </xf>
    <xf numFmtId="181" fontId="5" fillId="0" borderId="13" xfId="1" applyFont="1" applyBorder="1" applyAlignment="1">
      <alignment horizontal="center" vertical="center" wrapText="1"/>
    </xf>
    <xf numFmtId="181" fontId="5" fillId="0" borderId="12" xfId="1" applyFont="1" applyBorder="1" applyAlignment="1">
      <alignment horizontal="center" vertical="center" wrapText="1"/>
    </xf>
    <xf numFmtId="181" fontId="5" fillId="0" borderId="14" xfId="1" applyFont="1" applyBorder="1" applyAlignment="1">
      <alignment horizontal="center" vertical="center" wrapText="1"/>
    </xf>
    <xf numFmtId="181" fontId="5" fillId="0" borderId="21" xfId="1" applyFont="1" applyBorder="1" applyAlignment="1">
      <alignment horizontal="center" vertical="center" wrapText="1"/>
    </xf>
    <xf numFmtId="181" fontId="5" fillId="10" borderId="0" xfId="1" applyFont="1" applyFill="1" applyBorder="1" applyAlignment="1">
      <alignment horizontal="right" vertical="center" wrapText="1"/>
    </xf>
    <xf numFmtId="181" fontId="9" fillId="0" borderId="22" xfId="1" applyFont="1" applyBorder="1" applyAlignment="1">
      <alignment horizontal="left" vertical="center" wrapText="1"/>
    </xf>
    <xf numFmtId="181" fontId="9" fillId="0" borderId="9" xfId="1" applyFont="1" applyBorder="1" applyAlignment="1">
      <alignment horizontal="left" vertical="center" wrapText="1"/>
    </xf>
    <xf numFmtId="181" fontId="5" fillId="0" borderId="9" xfId="1" applyFont="1" applyBorder="1" applyAlignment="1">
      <alignment horizontal="left" vertical="center" wrapText="1"/>
    </xf>
    <xf numFmtId="181" fontId="5" fillId="0" borderId="8" xfId="1" applyFont="1" applyBorder="1" applyAlignment="1">
      <alignment horizontal="center" vertical="center" wrapText="1"/>
    </xf>
    <xf numFmtId="181" fontId="9" fillId="0" borderId="7" xfId="1" applyFont="1" applyBorder="1" applyAlignment="1">
      <alignment horizontal="left" vertical="center" wrapText="1"/>
    </xf>
    <xf numFmtId="181" fontId="5" fillId="0" borderId="22" xfId="1" applyFont="1" applyBorder="1" applyAlignment="1">
      <alignment horizontal="center" vertical="center" wrapText="1"/>
    </xf>
    <xf numFmtId="181" fontId="5" fillId="0" borderId="9" xfId="1" applyFont="1" applyBorder="1" applyAlignment="1">
      <alignment horizontal="center" vertical="center" wrapText="1"/>
    </xf>
    <xf numFmtId="181" fontId="9" fillId="10" borderId="4" xfId="1" applyFont="1" applyFill="1" applyBorder="1" applyAlignment="1">
      <alignment horizontal="left" vertical="center" wrapText="1"/>
    </xf>
    <xf numFmtId="181" fontId="5" fillId="10" borderId="0" xfId="1" applyFont="1" applyFill="1" applyBorder="1" applyAlignment="1">
      <alignment horizontal="left" vertical="center" wrapText="1"/>
    </xf>
    <xf numFmtId="181" fontId="9" fillId="10" borderId="0" xfId="1" applyFont="1" applyFill="1" applyBorder="1" applyAlignment="1">
      <alignment horizontal="left" vertical="center" wrapText="1"/>
    </xf>
    <xf numFmtId="174" fontId="5" fillId="10" borderId="0" xfId="1" applyNumberFormat="1" applyFont="1" applyFill="1" applyBorder="1" applyAlignment="1">
      <alignment horizontal="right" vertical="center" wrapText="1"/>
    </xf>
    <xf numFmtId="181" fontId="5" fillId="10" borderId="5" xfId="1" applyFont="1" applyFill="1" applyBorder="1" applyAlignment="1">
      <alignment horizontal="right" vertical="center" wrapText="1"/>
    </xf>
    <xf numFmtId="181" fontId="9" fillId="0" borderId="4" xfId="1" applyFont="1" applyBorder="1" applyAlignment="1">
      <alignment horizontal="left" vertical="center" wrapText="1"/>
    </xf>
    <xf numFmtId="181" fontId="9" fillId="0" borderId="0" xfId="1" applyFont="1" applyAlignment="1">
      <alignment horizontal="left" vertical="center" wrapText="1"/>
    </xf>
    <xf numFmtId="174" fontId="9" fillId="0" borderId="0" xfId="1" applyNumberFormat="1" applyFont="1" applyAlignment="1">
      <alignment horizontal="right" vertical="center" wrapText="1"/>
    </xf>
    <xf numFmtId="174" fontId="9" fillId="5" borderId="0" xfId="1" applyNumberFormat="1" applyFont="1" applyFill="1" applyAlignment="1">
      <alignment horizontal="right" vertical="center" wrapText="1"/>
    </xf>
    <xf numFmtId="181" fontId="9" fillId="0" borderId="0" xfId="1" applyFont="1" applyAlignment="1">
      <alignment horizontal="right" vertical="center" wrapText="1"/>
    </xf>
    <xf numFmtId="181" fontId="9" fillId="0" borderId="5" xfId="1" applyFont="1" applyBorder="1" applyAlignment="1">
      <alignment horizontal="right" vertical="center" wrapText="1"/>
    </xf>
    <xf numFmtId="181" fontId="23" fillId="0" borderId="4" xfId="1" applyFont="1" applyBorder="1" applyAlignment="1">
      <alignment wrapText="1"/>
    </xf>
    <xf numFmtId="181" fontId="35" fillId="0" borderId="0" xfId="1" applyFont="1" applyAlignment="1">
      <alignment horizontal="left" vertical="center" wrapText="1"/>
    </xf>
    <xf numFmtId="174" fontId="35" fillId="0" borderId="0" xfId="1" applyNumberFormat="1" applyFont="1" applyAlignment="1">
      <alignment horizontal="right" vertical="center" wrapText="1"/>
    </xf>
    <xf numFmtId="181" fontId="23" fillId="0" borderId="5" xfId="1" applyFont="1" applyBorder="1" applyAlignment="1">
      <alignment wrapText="1"/>
    </xf>
    <xf numFmtId="181" fontId="9" fillId="0" borderId="0" xfId="1" applyFont="1" applyAlignment="1">
      <alignment vertical="center" wrapText="1"/>
    </xf>
    <xf numFmtId="181" fontId="36" fillId="0" borderId="0" xfId="1" applyFont="1" applyAlignment="1">
      <alignment horizontal="right" vertical="center" wrapText="1"/>
    </xf>
    <xf numFmtId="181" fontId="36" fillId="0" borderId="0" xfId="1" applyFont="1" applyBorder="1" applyAlignment="1">
      <alignment horizontal="left" vertical="center" wrapText="1"/>
    </xf>
    <xf numFmtId="181" fontId="36" fillId="0" borderId="5" xfId="1" applyFont="1" applyBorder="1" applyAlignment="1">
      <alignment horizontal="left" vertical="center" wrapText="1"/>
    </xf>
    <xf numFmtId="181" fontId="9" fillId="0" borderId="0" xfId="1" applyFont="1" applyBorder="1" applyAlignment="1">
      <alignment horizontal="left" vertical="center" wrapText="1"/>
    </xf>
    <xf numFmtId="174" fontId="9" fillId="0" borderId="0" xfId="1" applyNumberFormat="1" applyFont="1" applyBorder="1" applyAlignment="1">
      <alignment horizontal="right" vertical="center" wrapText="1"/>
    </xf>
    <xf numFmtId="174" fontId="9" fillId="5" borderId="0" xfId="1" applyNumberFormat="1" applyFont="1" applyFill="1" applyBorder="1" applyAlignment="1">
      <alignment horizontal="right" vertical="center" wrapText="1"/>
    </xf>
    <xf numFmtId="181" fontId="9" fillId="0" borderId="0" xfId="1" applyFont="1" applyBorder="1" applyAlignment="1">
      <alignment horizontal="right" vertical="center" wrapText="1"/>
    </xf>
    <xf numFmtId="181" fontId="35" fillId="0" borderId="0" xfId="1" applyFont="1" applyBorder="1" applyAlignment="1">
      <alignment horizontal="left" vertical="center" wrapText="1"/>
    </xf>
    <xf numFmtId="181" fontId="12" fillId="0" borderId="0" xfId="1" applyFont="1" applyBorder="1" applyAlignment="1">
      <alignment wrapText="1"/>
    </xf>
    <xf numFmtId="174" fontId="35" fillId="0" borderId="0" xfId="1" applyNumberFormat="1" applyFont="1" applyBorder="1" applyAlignment="1">
      <alignment horizontal="right" vertical="center" wrapText="1"/>
    </xf>
    <xf numFmtId="181" fontId="9" fillId="0" borderId="0" xfId="1" applyFont="1" applyFill="1" applyAlignment="1">
      <alignment horizontal="left" vertical="center" wrapText="1"/>
    </xf>
    <xf numFmtId="181" fontId="35" fillId="0" borderId="0" xfId="1" applyFont="1" applyFill="1" applyAlignment="1">
      <alignment horizontal="left" vertical="center" wrapText="1"/>
    </xf>
    <xf numFmtId="181" fontId="36" fillId="0" borderId="0" xfId="1" applyFont="1" applyFill="1" applyAlignment="1">
      <alignment horizontal="left" vertical="center" wrapText="1"/>
    </xf>
    <xf numFmtId="181" fontId="36" fillId="0" borderId="0" xfId="1" applyFont="1" applyAlignment="1">
      <alignment horizontal="left" vertical="center" wrapText="1"/>
    </xf>
    <xf numFmtId="49" fontId="37" fillId="0" borderId="23" xfId="1" applyNumberFormat="1" applyFont="1" applyBorder="1" applyAlignment="1">
      <alignment horizontal="left" vertical="center" wrapText="1"/>
    </xf>
    <xf numFmtId="181" fontId="9" fillId="0" borderId="0" xfId="1" applyFont="1" applyAlignment="1">
      <alignment horizontal="left" wrapText="1"/>
    </xf>
    <xf numFmtId="181" fontId="9" fillId="0" borderId="0" xfId="1" applyFont="1" applyAlignment="1">
      <alignment wrapText="1"/>
    </xf>
    <xf numFmtId="181" fontId="38" fillId="0" borderId="4" xfId="1" applyFont="1" applyBorder="1" applyAlignment="1">
      <alignment horizontal="left" vertical="center" wrapText="1"/>
    </xf>
    <xf numFmtId="181" fontId="38" fillId="0" borderId="0" xfId="1" applyFont="1" applyAlignment="1">
      <alignment horizontal="left" vertical="center" wrapText="1"/>
    </xf>
    <xf numFmtId="174" fontId="38" fillId="0" borderId="0" xfId="1" applyNumberFormat="1" applyFont="1" applyAlignment="1">
      <alignment horizontal="right" vertical="center" wrapText="1"/>
    </xf>
    <xf numFmtId="174" fontId="38" fillId="5" borderId="0" xfId="1" applyNumberFormat="1" applyFont="1" applyFill="1" applyAlignment="1">
      <alignment horizontal="right" vertical="center" wrapText="1"/>
    </xf>
    <xf numFmtId="181" fontId="38" fillId="0" borderId="0" xfId="1" applyFont="1" applyAlignment="1">
      <alignment horizontal="right" vertical="center" wrapText="1"/>
    </xf>
    <xf numFmtId="181" fontId="38" fillId="0" borderId="5" xfId="1" applyFont="1" applyBorder="1" applyAlignment="1">
      <alignment horizontal="right" vertical="center" wrapText="1"/>
    </xf>
    <xf numFmtId="181" fontId="23" fillId="0" borderId="4" xfId="1" applyFont="1" applyBorder="1" applyAlignment="1">
      <alignment horizontal="left" wrapText="1"/>
    </xf>
    <xf numFmtId="181" fontId="37" fillId="0" borderId="23" xfId="1" applyFont="1" applyBorder="1" applyAlignment="1">
      <alignment horizontal="left" vertical="center" wrapText="1"/>
    </xf>
    <xf numFmtId="181" fontId="9" fillId="0" borderId="5" xfId="1" applyFont="1" applyBorder="1" applyAlignment="1">
      <alignment horizontal="right" wrapText="1"/>
    </xf>
    <xf numFmtId="181" fontId="39" fillId="0" borderId="0" xfId="1" applyFont="1" applyAlignment="1">
      <alignment wrapText="1"/>
    </xf>
    <xf numFmtId="174" fontId="9" fillId="0" borderId="0" xfId="1" applyNumberFormat="1" applyFont="1" applyFill="1" applyAlignment="1">
      <alignment horizontal="right" vertical="center" wrapText="1"/>
    </xf>
    <xf numFmtId="181" fontId="40" fillId="0" borderId="4" xfId="1" applyFont="1" applyBorder="1" applyAlignment="1">
      <alignment horizontal="left" wrapText="1"/>
    </xf>
    <xf numFmtId="49" fontId="41" fillId="0" borderId="23" xfId="1" applyNumberFormat="1" applyFont="1" applyBorder="1" applyAlignment="1">
      <alignment horizontal="left" vertical="center" wrapText="1"/>
    </xf>
    <xf numFmtId="181" fontId="41" fillId="0" borderId="0" xfId="1" applyFont="1" applyAlignment="1">
      <alignment horizontal="left" vertical="center" wrapText="1"/>
    </xf>
    <xf numFmtId="181" fontId="42" fillId="0" borderId="0" xfId="1" applyFont="1" applyAlignment="1">
      <alignment horizontal="left" vertical="center" wrapText="1"/>
    </xf>
    <xf numFmtId="181" fontId="41" fillId="0" borderId="0" xfId="1" applyFont="1" applyAlignment="1">
      <alignment wrapText="1"/>
    </xf>
    <xf numFmtId="174" fontId="42" fillId="0" borderId="0" xfId="1" applyNumberFormat="1" applyFont="1" applyAlignment="1">
      <alignment horizontal="right" vertical="center" wrapText="1"/>
    </xf>
    <xf numFmtId="174" fontId="41" fillId="5" borderId="0" xfId="1" applyNumberFormat="1" applyFont="1" applyFill="1" applyAlignment="1">
      <alignment horizontal="right" vertical="center" wrapText="1"/>
    </xf>
    <xf numFmtId="174" fontId="41" fillId="0" borderId="0" xfId="1" applyNumberFormat="1" applyFont="1" applyAlignment="1">
      <alignment horizontal="right" vertical="center" wrapText="1"/>
    </xf>
    <xf numFmtId="181" fontId="41" fillId="0" borderId="4" xfId="1" applyFont="1" applyBorder="1" applyAlignment="1">
      <alignment horizontal="left" wrapText="1"/>
    </xf>
    <xf numFmtId="181" fontId="41" fillId="0" borderId="0" xfId="1" applyFont="1" applyAlignment="1">
      <alignment horizontal="right" vertical="center" wrapText="1"/>
    </xf>
    <xf numFmtId="171" fontId="42" fillId="0" borderId="0" xfId="1" applyNumberFormat="1" applyFont="1" applyAlignment="1">
      <alignment horizontal="right" vertical="center" wrapText="1"/>
    </xf>
    <xf numFmtId="181" fontId="42" fillId="0" borderId="5" xfId="1" applyFont="1" applyBorder="1" applyAlignment="1">
      <alignment horizontal="left" vertical="center" wrapText="1"/>
    </xf>
    <xf numFmtId="181" fontId="42" fillId="0" borderId="5" xfId="1" applyFont="1" applyBorder="1" applyAlignment="1">
      <alignment horizontal="right" vertical="center" wrapText="1"/>
    </xf>
    <xf numFmtId="181" fontId="43" fillId="0" borderId="0" xfId="1" applyFont="1"/>
    <xf numFmtId="174" fontId="5" fillId="0" borderId="0" xfId="1" applyNumberFormat="1" applyFont="1" applyAlignment="1">
      <alignment horizontal="right" vertical="center" wrapText="1"/>
    </xf>
    <xf numFmtId="181" fontId="44" fillId="0" borderId="0" xfId="1" applyFont="1" applyAlignment="1">
      <alignment horizontal="left" vertical="center" wrapText="1"/>
    </xf>
    <xf numFmtId="181" fontId="45" fillId="0" borderId="0" xfId="1" applyFont="1" applyAlignment="1">
      <alignment vertical="top"/>
    </xf>
    <xf numFmtId="181" fontId="45" fillId="0" borderId="13" xfId="1" applyFont="1" applyBorder="1" applyAlignment="1">
      <alignment horizontal="center" vertical="center"/>
    </xf>
    <xf numFmtId="181" fontId="45" fillId="0" borderId="13" xfId="1" applyFont="1" applyBorder="1" applyAlignment="1">
      <alignment horizontal="center" vertical="center" wrapText="1"/>
    </xf>
    <xf numFmtId="181" fontId="45" fillId="0" borderId="7" xfId="1" applyFont="1" applyBorder="1" applyAlignment="1">
      <alignment horizontal="center"/>
    </xf>
    <xf numFmtId="181" fontId="46" fillId="0" borderId="11" xfId="1" applyFont="1" applyBorder="1" applyAlignment="1">
      <alignment horizontal="left" wrapText="1"/>
    </xf>
    <xf numFmtId="176" fontId="47" fillId="0" borderId="13" xfId="1" applyNumberFormat="1" applyFont="1" applyBorder="1" applyAlignment="1">
      <alignment vertical="top"/>
    </xf>
    <xf numFmtId="181" fontId="6" fillId="0" borderId="0" xfId="1" applyFont="1" applyAlignment="1">
      <alignment vertical="top"/>
    </xf>
    <xf numFmtId="181" fontId="48" fillId="0" borderId="0" xfId="1" applyFont="1" applyAlignment="1">
      <alignment vertical="top"/>
    </xf>
    <xf numFmtId="181" fontId="45" fillId="0" borderId="4" xfId="1" applyFont="1" applyBorder="1" applyAlignment="1">
      <alignment horizontal="center"/>
    </xf>
    <xf numFmtId="181" fontId="45" fillId="0" borderId="0" xfId="1" applyFont="1" applyAlignment="1">
      <alignment vertical="top" shrinkToFit="1"/>
    </xf>
    <xf numFmtId="181" fontId="49" fillId="0" borderId="0" xfId="1" applyFont="1" applyAlignment="1">
      <alignment horizontal="center"/>
    </xf>
    <xf numFmtId="168" fontId="49" fillId="0" borderId="5" xfId="1" applyNumberFormat="1" applyFont="1" applyBorder="1" applyAlignment="1">
      <alignment horizontal="right" vertical="center"/>
    </xf>
    <xf numFmtId="181" fontId="48" fillId="0" borderId="4" xfId="1" applyFont="1" applyBorder="1" applyAlignment="1">
      <alignment vertical="top"/>
    </xf>
    <xf numFmtId="181" fontId="48" fillId="0" borderId="5" xfId="1" applyFont="1" applyBorder="1" applyAlignment="1">
      <alignment vertical="top"/>
    </xf>
    <xf numFmtId="181" fontId="47" fillId="0" borderId="11" xfId="1" applyFont="1" applyBorder="1" applyAlignment="1">
      <alignment horizontal="left" wrapText="1"/>
    </xf>
    <xf numFmtId="181" fontId="47" fillId="0" borderId="14" xfId="1" applyFont="1" applyBorder="1" applyAlignment="1">
      <alignment horizontal="left" wrapText="1"/>
    </xf>
    <xf numFmtId="181" fontId="47" fillId="0" borderId="14" xfId="1" applyFont="1" applyBorder="1" applyAlignment="1">
      <alignment horizontal="center" vertical="center" wrapText="1"/>
    </xf>
    <xf numFmtId="181" fontId="47" fillId="0" borderId="12" xfId="1" applyFont="1" applyBorder="1" applyAlignment="1">
      <alignment horizontal="center" vertical="center" wrapText="1"/>
    </xf>
    <xf numFmtId="181" fontId="47" fillId="0" borderId="11" xfId="1" applyFont="1" applyBorder="1" applyAlignment="1">
      <alignment horizontal="right" vertical="center" wrapText="1"/>
    </xf>
    <xf numFmtId="181" fontId="47" fillId="0" borderId="12" xfId="1" applyFont="1" applyBorder="1" applyAlignment="1">
      <alignment horizontal="right" vertical="center" wrapText="1"/>
    </xf>
    <xf numFmtId="181" fontId="45" fillId="0" borderId="0" xfId="1" applyFont="1" applyBorder="1" applyAlignment="1">
      <alignment vertical="top"/>
    </xf>
    <xf numFmtId="181" fontId="45" fillId="0" borderId="13" xfId="1" applyFont="1" applyBorder="1" applyAlignment="1">
      <alignment horizontal="center" vertical="top"/>
    </xf>
    <xf numFmtId="181" fontId="45" fillId="0" borderId="13" xfId="1" applyFont="1" applyBorder="1" applyAlignment="1">
      <alignment horizontal="left" wrapText="1"/>
    </xf>
    <xf numFmtId="181" fontId="49" fillId="0" borderId="13" xfId="1" applyFont="1" applyBorder="1" applyAlignment="1">
      <alignment horizontal="center" vertical="center"/>
    </xf>
    <xf numFmtId="167" fontId="45" fillId="0" borderId="13" xfId="1" applyNumberFormat="1" applyFont="1" applyBorder="1" applyAlignment="1">
      <alignment horizontal="center" vertical="center"/>
    </xf>
    <xf numFmtId="181" fontId="45" fillId="5" borderId="13" xfId="1" applyFont="1" applyFill="1" applyBorder="1" applyAlignment="1">
      <alignment horizontal="right" vertical="center"/>
    </xf>
    <xf numFmtId="175" fontId="45" fillId="0" borderId="13" xfId="1" applyNumberFormat="1" applyFont="1" applyBorder="1" applyAlignment="1">
      <alignment horizontal="right" vertical="center"/>
    </xf>
    <xf numFmtId="181" fontId="49" fillId="0" borderId="0" xfId="1" applyFont="1" applyAlignment="1">
      <alignment vertical="top"/>
    </xf>
    <xf numFmtId="181" fontId="49" fillId="0" borderId="0" xfId="1" applyFont="1" applyAlignment="1">
      <alignment horizontal="center" vertical="center"/>
    </xf>
    <xf numFmtId="167" fontId="49" fillId="0" borderId="5" xfId="1" applyNumberFormat="1" applyFont="1" applyBorder="1" applyAlignment="1">
      <alignment horizontal="center" vertical="center"/>
    </xf>
    <xf numFmtId="181" fontId="45" fillId="0" borderId="4" xfId="1" applyFont="1" applyBorder="1" applyAlignment="1">
      <alignment horizontal="right" vertical="center"/>
    </xf>
    <xf numFmtId="175" fontId="45" fillId="0" borderId="5" xfId="1" applyNumberFormat="1" applyFont="1" applyBorder="1" applyAlignment="1">
      <alignment horizontal="right" vertical="center"/>
    </xf>
    <xf numFmtId="175" fontId="47" fillId="0" borderId="12" xfId="1" applyNumberFormat="1" applyFont="1" applyBorder="1" applyAlignment="1">
      <alignment horizontal="right" vertical="center" wrapText="1"/>
    </xf>
    <xf numFmtId="181" fontId="45" fillId="0" borderId="13" xfId="1" applyFont="1" applyFill="1" applyBorder="1" applyAlignment="1">
      <alignment horizontal="left" wrapText="1"/>
    </xf>
    <xf numFmtId="181" fontId="45" fillId="0" borderId="4" xfId="1" applyFont="1" applyBorder="1" applyAlignment="1">
      <alignment horizontal="center" vertical="top"/>
    </xf>
    <xf numFmtId="181" fontId="45" fillId="0" borderId="0" xfId="1" applyFont="1" applyAlignment="1">
      <alignment horizontal="left" wrapText="1"/>
    </xf>
    <xf numFmtId="181" fontId="45" fillId="0" borderId="0" xfId="1" applyFont="1" applyAlignment="1">
      <alignment horizontal="center" vertical="center"/>
    </xf>
    <xf numFmtId="181" fontId="45" fillId="0" borderId="5" xfId="1" applyFont="1" applyBorder="1" applyAlignment="1">
      <alignment horizontal="center" vertical="center"/>
    </xf>
    <xf numFmtId="181" fontId="50" fillId="0" borderId="11" xfId="1" applyFont="1" applyBorder="1" applyAlignment="1">
      <alignment horizontal="right" vertical="center"/>
    </xf>
    <xf numFmtId="181" fontId="47" fillId="0" borderId="14" xfId="1" applyFont="1" applyBorder="1" applyAlignment="1">
      <alignment horizontal="left" vertical="center"/>
    </xf>
    <xf numFmtId="181" fontId="45" fillId="0" borderId="14" xfId="1" applyFont="1" applyBorder="1" applyAlignment="1">
      <alignment horizontal="center" vertical="center"/>
    </xf>
    <xf numFmtId="181" fontId="45" fillId="0" borderId="12" xfId="1" applyFont="1" applyBorder="1" applyAlignment="1">
      <alignment horizontal="center" vertical="center"/>
    </xf>
    <xf numFmtId="175" fontId="45" fillId="0" borderId="14" xfId="1" applyNumberFormat="1" applyFont="1" applyBorder="1" applyAlignment="1">
      <alignment horizontal="center" vertical="center"/>
    </xf>
    <xf numFmtId="175" fontId="45" fillId="0" borderId="12" xfId="1" applyNumberFormat="1" applyFont="1" applyBorder="1" applyAlignment="1">
      <alignment horizontal="center" vertical="center"/>
    </xf>
    <xf numFmtId="49" fontId="45" fillId="0" borderId="22" xfId="1" applyNumberFormat="1" applyFont="1" applyBorder="1" applyAlignment="1">
      <alignment horizontal="right" vertical="center"/>
    </xf>
    <xf numFmtId="181" fontId="45" fillId="0" borderId="13" xfId="1" applyFont="1" applyFill="1" applyBorder="1" applyAlignment="1">
      <alignment vertical="top" wrapText="1"/>
    </xf>
    <xf numFmtId="175" fontId="45" fillId="0" borderId="13" xfId="1" applyNumberFormat="1" applyFont="1" applyBorder="1" applyAlignment="1">
      <alignment horizontal="center" vertical="center"/>
    </xf>
    <xf numFmtId="181" fontId="45" fillId="0" borderId="22" xfId="1" applyFont="1" applyFill="1" applyBorder="1" applyAlignment="1">
      <alignment vertical="top" wrapText="1"/>
    </xf>
    <xf numFmtId="181" fontId="45" fillId="0" borderId="22" xfId="1" applyFont="1" applyBorder="1" applyAlignment="1">
      <alignment horizontal="center" vertical="center"/>
    </xf>
    <xf numFmtId="175" fontId="45" fillId="0" borderId="22" xfId="1" applyNumberFormat="1" applyFont="1" applyBorder="1" applyAlignment="1">
      <alignment horizontal="center" vertical="center"/>
    </xf>
    <xf numFmtId="181" fontId="45" fillId="0" borderId="22" xfId="1" applyFont="1" applyFill="1" applyBorder="1" applyAlignment="1">
      <alignment horizontal="left" vertical="top" wrapText="1"/>
    </xf>
    <xf numFmtId="181" fontId="45" fillId="0" borderId="0" xfId="1" applyFont="1" applyAlignment="1">
      <alignment horizontal="left" vertical="center"/>
    </xf>
    <xf numFmtId="181" fontId="45" fillId="0" borderId="0" xfId="1" applyFont="1" applyAlignment="1">
      <alignment horizontal="right" vertical="center"/>
    </xf>
    <xf numFmtId="181" fontId="45" fillId="0" borderId="13" xfId="1" applyFont="1" applyBorder="1" applyAlignment="1">
      <alignment horizontal="left" vertical="center" wrapText="1"/>
    </xf>
    <xf numFmtId="181" fontId="49" fillId="0" borderId="0" xfId="1" applyFont="1" applyAlignment="1">
      <alignment horizontal="center" vertical="top"/>
    </xf>
    <xf numFmtId="181" fontId="49" fillId="0" borderId="0" xfId="1" applyFont="1" applyAlignment="1">
      <alignment horizontal="right" vertical="center"/>
    </xf>
    <xf numFmtId="181" fontId="45" fillId="0" borderId="0" xfId="1" applyFont="1" applyAlignment="1">
      <alignment horizontal="center" vertical="top"/>
    </xf>
    <xf numFmtId="181" fontId="46" fillId="0" borderId="9" xfId="1" applyFont="1" applyFill="1" applyBorder="1" applyAlignment="1">
      <alignment horizontal="left" wrapText="1"/>
    </xf>
    <xf numFmtId="181" fontId="46" fillId="0" borderId="12" xfId="1" applyFont="1" applyFill="1" applyBorder="1" applyAlignment="1">
      <alignment horizontal="left" wrapText="1"/>
    </xf>
    <xf numFmtId="181" fontId="51" fillId="0" borderId="0" xfId="1" applyFont="1" applyFill="1" applyBorder="1" applyAlignment="1">
      <alignment vertical="top" wrapText="1"/>
    </xf>
    <xf numFmtId="181" fontId="22" fillId="0" borderId="0" xfId="1" applyFont="1" applyFill="1" applyBorder="1" applyAlignment="1">
      <alignment vertical="top" wrapText="1"/>
    </xf>
    <xf numFmtId="176" fontId="46" fillId="0" borderId="12" xfId="1" applyNumberFormat="1" applyFont="1" applyBorder="1" applyAlignment="1">
      <alignment horizontal="left" wrapText="1"/>
    </xf>
    <xf numFmtId="175" fontId="47" fillId="0" borderId="12" xfId="1" applyNumberFormat="1" applyFont="1" applyBorder="1" applyAlignment="1">
      <alignment horizontal="right" wrapText="1"/>
    </xf>
    <xf numFmtId="181" fontId="45" fillId="0" borderId="13" xfId="1" applyFont="1" applyBorder="1" applyAlignment="1">
      <alignment horizontal="right" vertical="center"/>
    </xf>
    <xf numFmtId="181" fontId="45" fillId="0" borderId="5" xfId="1" applyFont="1" applyBorder="1" applyAlignment="1">
      <alignment horizontal="right" vertical="center"/>
    </xf>
    <xf numFmtId="167" fontId="45" fillId="0" borderId="5" xfId="1" applyNumberFormat="1" applyFont="1" applyBorder="1" applyAlignment="1">
      <alignment horizontal="center" vertical="center"/>
    </xf>
    <xf numFmtId="181" fontId="45" fillId="0" borderId="7" xfId="1" applyFont="1" applyBorder="1" applyAlignment="1">
      <alignment horizontal="center" vertical="center"/>
    </xf>
    <xf numFmtId="181" fontId="45" fillId="0" borderId="8" xfId="1" applyFont="1" applyBorder="1" applyAlignment="1">
      <alignment horizontal="left" vertical="center"/>
    </xf>
    <xf numFmtId="181" fontId="45" fillId="0" borderId="8" xfId="1" applyFont="1" applyBorder="1" applyAlignment="1">
      <alignment horizontal="center" vertical="center"/>
    </xf>
    <xf numFmtId="181" fontId="45" fillId="0" borderId="9" xfId="1" applyFont="1" applyBorder="1" applyAlignment="1">
      <alignment horizontal="right" vertical="center"/>
    </xf>
    <xf numFmtId="181" fontId="45" fillId="0" borderId="7" xfId="1" applyFont="1" applyBorder="1" applyAlignment="1">
      <alignment vertical="top"/>
    </xf>
    <xf numFmtId="181" fontId="45" fillId="0" borderId="22" xfId="1" applyFont="1" applyBorder="1" applyAlignment="1">
      <alignment vertical="top"/>
    </xf>
    <xf numFmtId="181" fontId="26" fillId="0" borderId="0" xfId="1" applyFont="1" applyFill="1"/>
    <xf numFmtId="181" fontId="26" fillId="0" borderId="0" xfId="1" applyFont="1" applyFill="1" applyAlignment="1">
      <alignment vertical="top"/>
    </xf>
    <xf numFmtId="49" fontId="26" fillId="0" borderId="0" xfId="1" applyNumberFormat="1" applyFont="1" applyFill="1" applyAlignment="1">
      <alignment vertical="top"/>
    </xf>
    <xf numFmtId="181" fontId="26" fillId="0" borderId="15" xfId="1" applyFont="1" applyFill="1" applyBorder="1" applyAlignment="1">
      <alignment vertical="top"/>
    </xf>
    <xf numFmtId="181" fontId="34" fillId="0" borderId="0" xfId="1" applyFont="1" applyAlignment="1">
      <alignment vertical="top" wrapText="1"/>
    </xf>
    <xf numFmtId="181" fontId="1" fillId="0" borderId="0" xfId="1" applyAlignment="1"/>
    <xf numFmtId="173" fontId="52" fillId="0" borderId="0" xfId="1" applyNumberFormat="1" applyFont="1" applyAlignment="1">
      <alignment horizontal="left" vertical="top" wrapText="1"/>
    </xf>
    <xf numFmtId="173" fontId="52" fillId="0" borderId="0" xfId="1" applyNumberFormat="1" applyFont="1" applyAlignment="1">
      <alignment horizontal="center" vertical="top" shrinkToFit="1"/>
    </xf>
    <xf numFmtId="173" fontId="52" fillId="0" borderId="0" xfId="1" applyNumberFormat="1" applyFont="1" applyAlignment="1">
      <alignment vertical="top" shrinkToFit="1"/>
    </xf>
    <xf numFmtId="174" fontId="32" fillId="0" borderId="0" xfId="1" applyNumberFormat="1" applyFont="1" applyAlignment="1">
      <alignment vertical="top" shrinkToFit="1"/>
    </xf>
    <xf numFmtId="181" fontId="32" fillId="0" borderId="0" xfId="1" applyFont="1"/>
    <xf numFmtId="0" fontId="0" fillId="0" borderId="0" xfId="0" applyFill="1"/>
    <xf numFmtId="181" fontId="26" fillId="11" borderId="15" xfId="1" applyFont="1" applyFill="1" applyBorder="1" applyAlignment="1">
      <alignment vertical="top"/>
    </xf>
    <xf numFmtId="49" fontId="26" fillId="11" borderId="16" xfId="1" applyNumberFormat="1" applyFont="1" applyFill="1" applyBorder="1" applyAlignment="1">
      <alignment vertical="top"/>
    </xf>
    <xf numFmtId="49" fontId="26" fillId="11" borderId="16" xfId="1" applyNumberFormat="1" applyFont="1" applyFill="1" applyBorder="1" applyAlignment="1">
      <alignment horizontal="left" vertical="top" wrapText="1"/>
    </xf>
    <xf numFmtId="181" fontId="26" fillId="11" borderId="16" xfId="1" applyFont="1" applyFill="1" applyBorder="1" applyAlignment="1">
      <alignment horizontal="center" vertical="top" shrinkToFit="1"/>
    </xf>
    <xf numFmtId="173" fontId="26" fillId="11" borderId="16" xfId="1" applyNumberFormat="1" applyFont="1" applyFill="1" applyBorder="1" applyAlignment="1">
      <alignment vertical="top" shrinkToFit="1"/>
    </xf>
    <xf numFmtId="174" fontId="26" fillId="11" borderId="16" xfId="1" applyNumberFormat="1" applyFont="1" applyFill="1" applyBorder="1" applyAlignment="1">
      <alignment vertical="top" shrinkToFit="1"/>
    </xf>
    <xf numFmtId="174" fontId="26" fillId="11" borderId="17" xfId="1" applyNumberFormat="1" applyFont="1" applyFill="1" applyBorder="1" applyAlignment="1">
      <alignment vertical="top" shrinkToFit="1"/>
    </xf>
    <xf numFmtId="174" fontId="26" fillId="11" borderId="0" xfId="1" applyNumberFormat="1" applyFont="1" applyFill="1" applyAlignment="1">
      <alignment vertical="top" shrinkToFit="1"/>
    </xf>
    <xf numFmtId="173" fontId="53" fillId="0" borderId="0" xfId="1" applyNumberFormat="1" applyFont="1" applyAlignment="1">
      <alignment horizontal="left" vertical="top" wrapText="1"/>
    </xf>
    <xf numFmtId="173" fontId="53" fillId="0" borderId="0" xfId="1" applyNumberFormat="1" applyFont="1" applyAlignment="1">
      <alignment horizontal="center" vertical="top" shrinkToFit="1"/>
    </xf>
    <xf numFmtId="173" fontId="53" fillId="0" borderId="0" xfId="1" applyNumberFormat="1" applyFont="1" applyAlignment="1">
      <alignment vertical="top" shrinkToFit="1"/>
    </xf>
    <xf numFmtId="181" fontId="26" fillId="0" borderId="2" xfId="1" applyFont="1" applyFill="1" applyBorder="1" applyAlignment="1">
      <alignment horizontal="left" vertical="top" wrapText="1"/>
    </xf>
    <xf numFmtId="181" fontId="34" fillId="0" borderId="0" xfId="1" applyFont="1" applyFill="1" applyBorder="1" applyAlignment="1">
      <alignment horizontal="left" vertical="top" wrapText="1"/>
    </xf>
    <xf numFmtId="181" fontId="1" fillId="0" borderId="0" xfId="1" applyAlignment="1">
      <alignment vertical="center"/>
    </xf>
    <xf numFmtId="181" fontId="1" fillId="0" borderId="0" xfId="1" applyFill="1" applyAlignment="1">
      <alignment vertical="center"/>
    </xf>
    <xf numFmtId="181" fontId="26" fillId="0" borderId="0" xfId="1" applyFont="1" applyFill="1" applyAlignment="1">
      <alignment vertical="center"/>
    </xf>
    <xf numFmtId="173" fontId="32" fillId="0" borderId="0" xfId="1" applyNumberFormat="1" applyFont="1" applyFill="1" applyAlignment="1">
      <alignment horizontal="left" vertical="top" wrapText="1"/>
    </xf>
    <xf numFmtId="173" fontId="54" fillId="0" borderId="0" xfId="1" applyNumberFormat="1" applyFont="1" applyAlignment="1">
      <alignment horizontal="left" vertical="top" wrapText="1"/>
    </xf>
    <xf numFmtId="173" fontId="54" fillId="0" borderId="0" xfId="1" applyNumberFormat="1" applyFont="1" applyFill="1" applyAlignment="1">
      <alignment horizontal="left" vertical="top" wrapText="1"/>
    </xf>
    <xf numFmtId="181" fontId="5" fillId="11" borderId="1" xfId="1" applyFont="1" applyFill="1" applyBorder="1" applyAlignment="1">
      <alignment vertical="top"/>
    </xf>
    <xf numFmtId="49" fontId="5" fillId="11" borderId="2" xfId="1" applyNumberFormat="1" applyFont="1" applyFill="1" applyBorder="1" applyAlignment="1">
      <alignment vertical="top"/>
    </xf>
    <xf numFmtId="49" fontId="5" fillId="11" borderId="2" xfId="1" applyNumberFormat="1" applyFont="1" applyFill="1" applyBorder="1" applyAlignment="1">
      <alignment horizontal="left" vertical="top" wrapText="1"/>
    </xf>
    <xf numFmtId="181" fontId="5" fillId="11" borderId="2" xfId="1" applyFont="1" applyFill="1" applyBorder="1" applyAlignment="1">
      <alignment horizontal="center" vertical="top" shrinkToFit="1"/>
    </xf>
    <xf numFmtId="173" fontId="5" fillId="11" borderId="2" xfId="1" applyNumberFormat="1" applyFont="1" applyFill="1" applyBorder="1" applyAlignment="1">
      <alignment vertical="top" shrinkToFit="1"/>
    </xf>
    <xf numFmtId="174" fontId="5" fillId="11" borderId="2" xfId="1" applyNumberFormat="1" applyFont="1" applyFill="1" applyBorder="1" applyAlignment="1">
      <alignment vertical="top" shrinkToFit="1"/>
    </xf>
    <xf numFmtId="174" fontId="9" fillId="0" borderId="0" xfId="1" applyNumberFormat="1" applyFont="1" applyFill="1" applyAlignment="1">
      <alignment vertical="center"/>
    </xf>
    <xf numFmtId="174" fontId="1" fillId="0" borderId="0" xfId="1" applyNumberFormat="1"/>
    <xf numFmtId="174" fontId="26" fillId="0" borderId="0" xfId="1" applyNumberFormat="1" applyFont="1"/>
    <xf numFmtId="181" fontId="55" fillId="0" borderId="15" xfId="1" applyFont="1" applyBorder="1" applyAlignment="1">
      <alignment vertical="top"/>
    </xf>
    <xf numFmtId="49" fontId="55" fillId="0" borderId="16" xfId="1" applyNumberFormat="1" applyFont="1" applyBorder="1" applyAlignment="1">
      <alignment vertical="top"/>
    </xf>
    <xf numFmtId="49" fontId="55" fillId="0" borderId="16" xfId="1" applyNumberFormat="1" applyFont="1" applyBorder="1" applyAlignment="1">
      <alignment horizontal="left" vertical="top" wrapText="1"/>
    </xf>
    <xf numFmtId="181" fontId="55" fillId="0" borderId="16" xfId="1" applyFont="1" applyBorder="1" applyAlignment="1">
      <alignment horizontal="center" vertical="top" shrinkToFit="1"/>
    </xf>
    <xf numFmtId="173" fontId="55" fillId="0" borderId="16" xfId="1" applyNumberFormat="1" applyFont="1" applyBorder="1" applyAlignment="1">
      <alignment vertical="top" shrinkToFit="1"/>
    </xf>
    <xf numFmtId="174" fontId="55" fillId="5" borderId="16" xfId="1" applyNumberFormat="1" applyFont="1" applyFill="1" applyBorder="1" applyAlignment="1" applyProtection="1">
      <alignment vertical="top" shrinkToFit="1"/>
      <protection locked="0"/>
    </xf>
    <xf numFmtId="174" fontId="55" fillId="0" borderId="16" xfId="1" applyNumberFormat="1" applyFont="1" applyBorder="1" applyAlignment="1">
      <alignment vertical="top" shrinkToFit="1"/>
    </xf>
    <xf numFmtId="174" fontId="55" fillId="9" borderId="16" xfId="1" applyNumberFormat="1" applyFont="1" applyFill="1" applyBorder="1" applyAlignment="1" applyProtection="1">
      <alignment vertical="top" shrinkToFit="1"/>
      <protection locked="0"/>
    </xf>
    <xf numFmtId="174" fontId="55" fillId="0" borderId="17" xfId="1" applyNumberFormat="1" applyFont="1" applyBorder="1" applyAlignment="1">
      <alignment vertical="top" shrinkToFit="1"/>
    </xf>
    <xf numFmtId="181" fontId="55" fillId="0" borderId="0" xfId="1" applyFont="1" applyAlignment="1">
      <alignment vertical="top"/>
    </xf>
    <xf numFmtId="49" fontId="55" fillId="0" borderId="0" xfId="1" applyNumberFormat="1" applyFont="1" applyAlignment="1">
      <alignment vertical="top"/>
    </xf>
    <xf numFmtId="181" fontId="55" fillId="0" borderId="2" xfId="1" applyFont="1" applyBorder="1" applyAlignment="1">
      <alignment vertical="top" wrapText="1"/>
    </xf>
    <xf numFmtId="174" fontId="55" fillId="0" borderId="0" xfId="1" applyNumberFormat="1" applyFont="1" applyAlignment="1">
      <alignment vertical="top" shrinkToFit="1"/>
    </xf>
    <xf numFmtId="173" fontId="55" fillId="0" borderId="0" xfId="1" applyNumberFormat="1" applyFont="1" applyAlignment="1">
      <alignment vertical="top" shrinkToFit="1"/>
    </xf>
    <xf numFmtId="173" fontId="54" fillId="0" borderId="0" xfId="1" applyNumberFormat="1" applyFont="1" applyAlignment="1">
      <alignment horizontal="center" vertical="top" wrapText="1" shrinkToFit="1"/>
    </xf>
    <xf numFmtId="173" fontId="54" fillId="0" borderId="0" xfId="1" applyNumberFormat="1" applyFont="1" applyAlignment="1">
      <alignment vertical="top" wrapText="1" shrinkToFit="1"/>
    </xf>
    <xf numFmtId="181" fontId="26" fillId="0" borderId="0" xfId="1" applyFont="1" applyAlignment="1">
      <alignment vertical="center"/>
    </xf>
    <xf numFmtId="49" fontId="26" fillId="0" borderId="19" xfId="1" applyNumberFormat="1" applyFont="1" applyFill="1" applyBorder="1" applyAlignment="1">
      <alignment horizontal="left" vertical="top" wrapText="1"/>
    </xf>
    <xf numFmtId="181" fontId="26" fillId="0" borderId="19" xfId="1" applyFont="1" applyFill="1" applyBorder="1" applyAlignment="1">
      <alignment horizontal="center" vertical="top" shrinkToFit="1"/>
    </xf>
    <xf numFmtId="173" fontId="26" fillId="0" borderId="19" xfId="1" applyNumberFormat="1" applyFont="1" applyFill="1" applyBorder="1" applyAlignment="1">
      <alignment vertical="top" shrinkToFit="1"/>
    </xf>
    <xf numFmtId="181" fontId="34" fillId="0" borderId="2" xfId="1" applyFont="1" applyFill="1" applyBorder="1" applyAlignment="1">
      <alignment horizontal="left" vertical="top" wrapText="1"/>
    </xf>
    <xf numFmtId="181" fontId="14" fillId="0" borderId="0" xfId="1" applyFont="1" applyAlignment="1">
      <alignment horizontal="right"/>
    </xf>
    <xf numFmtId="168" fontId="26" fillId="0" borderId="0" xfId="1" applyNumberFormat="1" applyFont="1"/>
    <xf numFmtId="166" fontId="14" fillId="0" borderId="0" xfId="1" applyNumberFormat="1" applyFont="1" applyAlignment="1">
      <alignment horizontal="right"/>
    </xf>
    <xf numFmtId="181" fontId="56" fillId="0" borderId="0" xfId="1" applyFont="1"/>
    <xf numFmtId="181" fontId="14" fillId="0" borderId="0" xfId="1" applyFont="1" applyAlignment="1">
      <alignment horizontal="center"/>
    </xf>
    <xf numFmtId="168" fontId="15" fillId="0" borderId="0" xfId="1" applyNumberFormat="1" applyFont="1"/>
    <xf numFmtId="49" fontId="17" fillId="0" borderId="10" xfId="1" applyNumberFormat="1" applyFont="1" applyBorder="1" applyAlignment="1">
      <alignment horizontal="center"/>
    </xf>
    <xf numFmtId="165" fontId="17" fillId="0" borderId="10" xfId="1" applyNumberFormat="1" applyFont="1" applyBorder="1" applyAlignment="1">
      <alignment horizontal="center"/>
    </xf>
    <xf numFmtId="168" fontId="17" fillId="2" borderId="0" xfId="1" applyNumberFormat="1" applyFont="1" applyFill="1" applyBorder="1"/>
    <xf numFmtId="170" fontId="5" fillId="0" borderId="0" xfId="1" applyNumberFormat="1" applyFont="1"/>
    <xf numFmtId="170" fontId="5" fillId="0" borderId="0" xfId="1" applyNumberFormat="1" applyFont="1" applyAlignment="1">
      <alignment horizontal="right" vertical="top"/>
    </xf>
    <xf numFmtId="166" fontId="5" fillId="0" borderId="0" xfId="1" applyNumberFormat="1" applyFont="1"/>
    <xf numFmtId="166" fontId="5" fillId="0" borderId="0" xfId="1" applyNumberFormat="1" applyFont="1" applyAlignment="1">
      <alignment horizontal="right" vertical="top"/>
    </xf>
    <xf numFmtId="181" fontId="57" fillId="0" borderId="0" xfId="1" applyFont="1"/>
    <xf numFmtId="181" fontId="5" fillId="0" borderId="0" xfId="1" applyFont="1" applyFill="1" applyAlignment="1">
      <alignment horizontal="right" vertical="top"/>
    </xf>
    <xf numFmtId="168" fontId="5" fillId="0" borderId="0" xfId="1" applyNumberFormat="1" applyFont="1" applyFill="1" applyAlignment="1">
      <alignment horizontal="right" vertical="top"/>
    </xf>
    <xf numFmtId="168" fontId="17" fillId="0" borderId="0" xfId="1" applyNumberFormat="1" applyFont="1" applyFill="1" applyBorder="1"/>
    <xf numFmtId="49" fontId="5" fillId="0" borderId="0" xfId="1" applyNumberFormat="1" applyFont="1" applyFill="1" applyBorder="1"/>
    <xf numFmtId="49" fontId="5" fillId="0" borderId="0" xfId="1" applyNumberFormat="1" applyFont="1" applyFill="1" applyBorder="1" applyAlignment="1">
      <alignment horizontal="left" vertical="top" wrapText="1"/>
    </xf>
    <xf numFmtId="170" fontId="5" fillId="0" borderId="0" xfId="1" applyNumberFormat="1" applyFont="1" applyFill="1" applyBorder="1"/>
    <xf numFmtId="165" fontId="5" fillId="0" borderId="0" xfId="1" applyNumberFormat="1" applyFont="1" applyFill="1" applyBorder="1"/>
    <xf numFmtId="166" fontId="5" fillId="0" borderId="0" xfId="1" applyNumberFormat="1" applyFont="1" applyFill="1" applyBorder="1" applyAlignment="1">
      <alignment horizontal="right" vertical="top"/>
    </xf>
    <xf numFmtId="170" fontId="5" fillId="0" borderId="0" xfId="1" applyNumberFormat="1" applyFont="1" applyFill="1"/>
    <xf numFmtId="170" fontId="5" fillId="0" borderId="0" xfId="1" applyNumberFormat="1" applyFont="1" applyFill="1" applyAlignment="1">
      <alignment horizontal="right" vertical="top"/>
    </xf>
    <xf numFmtId="166" fontId="5" fillId="0" borderId="0" xfId="1" applyNumberFormat="1" applyFont="1" applyFill="1"/>
    <xf numFmtId="166" fontId="5" fillId="0" borderId="0" xfId="1" applyNumberFormat="1" applyFont="1" applyFill="1" applyAlignment="1">
      <alignment horizontal="right" vertical="top"/>
    </xf>
    <xf numFmtId="181" fontId="57" fillId="0" borderId="0" xfId="1" applyFont="1" applyFill="1"/>
    <xf numFmtId="181" fontId="25" fillId="0" borderId="0" xfId="1" applyFont="1" applyFill="1"/>
    <xf numFmtId="168" fontId="17" fillId="0" borderId="0" xfId="1" applyNumberFormat="1" applyFont="1"/>
    <xf numFmtId="49" fontId="18" fillId="0" borderId="0" xfId="1" applyNumberFormat="1" applyFont="1" applyFill="1" applyAlignment="1">
      <alignment horizontal="left" vertical="top" wrapText="1"/>
    </xf>
    <xf numFmtId="49" fontId="26" fillId="0" borderId="11" xfId="1" applyNumberFormat="1" applyFont="1" applyBorder="1" applyAlignment="1">
      <alignment horizontal="right" vertical="top"/>
    </xf>
    <xf numFmtId="49" fontId="26" fillId="0" borderId="11" xfId="1" applyNumberFormat="1" applyFont="1" applyFill="1" applyBorder="1" applyAlignment="1">
      <alignment horizontal="left" vertical="top" wrapText="1"/>
    </xf>
    <xf numFmtId="49" fontId="26" fillId="0" borderId="11" xfId="1" applyNumberFormat="1" applyFont="1" applyBorder="1" applyAlignment="1">
      <alignment horizontal="center" vertical="top"/>
    </xf>
    <xf numFmtId="165" fontId="26" fillId="5" borderId="11" xfId="1" applyNumberFormat="1" applyFont="1" applyFill="1" applyBorder="1" applyAlignment="1">
      <alignment horizontal="right" vertical="top"/>
    </xf>
    <xf numFmtId="49" fontId="27" fillId="0" borderId="14" xfId="1" applyNumberFormat="1" applyFont="1" applyBorder="1" applyAlignment="1">
      <alignment horizontal="right" vertical="top"/>
    </xf>
    <xf numFmtId="49" fontId="27" fillId="0" borderId="12" xfId="1" applyNumberFormat="1" applyFont="1" applyFill="1" applyBorder="1" applyAlignment="1">
      <alignment horizontal="left" vertical="top" wrapText="1"/>
    </xf>
    <xf numFmtId="170" fontId="27" fillId="0" borderId="11" xfId="1" applyNumberFormat="1" applyFont="1" applyBorder="1" applyAlignment="1">
      <alignment horizontal="right" vertical="top"/>
    </xf>
    <xf numFmtId="168" fontId="14" fillId="0" borderId="0" xfId="1" applyNumberFormat="1" applyFont="1" applyAlignment="1">
      <alignment horizontal="right" vertical="top"/>
    </xf>
    <xf numFmtId="49" fontId="14" fillId="0" borderId="0" xfId="1" applyNumberFormat="1" applyFont="1" applyAlignment="1">
      <alignment horizontal="left" vertical="top"/>
    </xf>
    <xf numFmtId="49" fontId="14" fillId="0" borderId="0" xfId="1" applyNumberFormat="1" applyFont="1" applyAlignment="1">
      <alignment horizontal="center" vertical="top"/>
    </xf>
    <xf numFmtId="165" fontId="14" fillId="0" borderId="0" xfId="1" applyNumberFormat="1" applyFont="1" applyAlignment="1">
      <alignment horizontal="right" vertical="top"/>
    </xf>
    <xf numFmtId="166" fontId="14" fillId="0" borderId="0" xfId="1" applyNumberFormat="1" applyFont="1" applyAlignment="1">
      <alignment horizontal="right" vertical="top"/>
    </xf>
    <xf numFmtId="49" fontId="16" fillId="0" borderId="0" xfId="1" applyNumberFormat="1" applyFont="1" applyFill="1" applyAlignment="1">
      <alignment horizontal="left" vertical="top"/>
    </xf>
    <xf numFmtId="170" fontId="15" fillId="0" borderId="0" xfId="1" applyNumberFormat="1" applyFont="1" applyAlignment="1">
      <alignment horizontal="right" vertical="top"/>
    </xf>
    <xf numFmtId="181" fontId="15" fillId="0" borderId="0" xfId="1" applyFont="1" applyFill="1"/>
    <xf numFmtId="168" fontId="17" fillId="12" borderId="0" xfId="1" applyNumberFormat="1" applyFont="1" applyFill="1"/>
    <xf numFmtId="49" fontId="18" fillId="12" borderId="0" xfId="1" applyNumberFormat="1" applyFont="1" applyFill="1"/>
    <xf numFmtId="49" fontId="18" fillId="12" borderId="0" xfId="1" applyNumberFormat="1" applyFont="1" applyFill="1" applyAlignment="1">
      <alignment horizontal="left" vertical="top" wrapText="1"/>
    </xf>
    <xf numFmtId="170" fontId="18" fillId="12" borderId="0" xfId="1" applyNumberFormat="1" applyFont="1" applyFill="1"/>
    <xf numFmtId="165" fontId="18" fillId="12" borderId="0" xfId="1" applyNumberFormat="1" applyFont="1" applyFill="1"/>
    <xf numFmtId="166" fontId="18" fillId="12" borderId="0" xfId="1" applyNumberFormat="1" applyFont="1" applyFill="1" applyAlignment="1">
      <alignment horizontal="right" vertical="top"/>
    </xf>
    <xf numFmtId="49" fontId="26" fillId="0" borderId="11" xfId="1" applyNumberFormat="1" applyFont="1" applyBorder="1" applyAlignment="1">
      <alignment horizontal="right" vertical="top" wrapText="1"/>
    </xf>
    <xf numFmtId="168" fontId="56" fillId="0" borderId="0" xfId="1" applyNumberFormat="1" applyFont="1" applyAlignment="1">
      <alignment horizontal="right" vertical="top"/>
    </xf>
    <xf numFmtId="170" fontId="27" fillId="0" borderId="0" xfId="1" applyNumberFormat="1" applyFont="1" applyAlignment="1">
      <alignment horizontal="right" vertical="top" wrapText="1"/>
    </xf>
    <xf numFmtId="166" fontId="14" fillId="0" borderId="11" xfId="1" applyNumberFormat="1" applyFont="1" applyBorder="1" applyAlignment="1">
      <alignment horizontal="right" vertical="top"/>
    </xf>
    <xf numFmtId="170" fontId="14" fillId="0" borderId="0" xfId="1" applyNumberFormat="1" applyFont="1" applyAlignment="1">
      <alignment horizontal="right" vertical="top"/>
    </xf>
    <xf numFmtId="49" fontId="16" fillId="0" borderId="0" xfId="1" applyNumberFormat="1" applyFont="1" applyAlignment="1">
      <alignment horizontal="left" vertical="top"/>
    </xf>
    <xf numFmtId="49" fontId="26" fillId="0" borderId="11" xfId="1" applyNumberFormat="1" applyFont="1" applyBorder="1" applyAlignment="1">
      <alignment horizontal="left" vertical="top" wrapText="1"/>
    </xf>
    <xf numFmtId="168" fontId="18" fillId="12" borderId="0" xfId="1" applyNumberFormat="1" applyFont="1" applyFill="1"/>
    <xf numFmtId="178" fontId="14" fillId="0" borderId="0" xfId="1" applyNumberFormat="1" applyFont="1"/>
    <xf numFmtId="49" fontId="44" fillId="0" borderId="0" xfId="1" applyNumberFormat="1" applyFont="1" applyAlignment="1">
      <alignment horizontal="left" vertical="top" wrapText="1"/>
    </xf>
    <xf numFmtId="181" fontId="27" fillId="0" borderId="0" xfId="4" applyFont="1"/>
    <xf numFmtId="168" fontId="27" fillId="0" borderId="0" xfId="4" applyNumberFormat="1" applyFont="1" applyAlignment="1">
      <alignment horizontal="right" vertical="top"/>
    </xf>
    <xf numFmtId="49" fontId="27" fillId="0" borderId="0" xfId="4" applyNumberFormat="1" applyFont="1" applyAlignment="1">
      <alignment horizontal="right" vertical="top"/>
    </xf>
    <xf numFmtId="49" fontId="27" fillId="0" borderId="0" xfId="4" applyNumberFormat="1" applyFont="1" applyAlignment="1">
      <alignment horizontal="left" vertical="top" wrapText="1"/>
    </xf>
    <xf numFmtId="49" fontId="27" fillId="0" borderId="0" xfId="4" applyNumberFormat="1" applyFont="1" applyAlignment="1">
      <alignment horizontal="center" vertical="top"/>
    </xf>
    <xf numFmtId="170" fontId="27" fillId="0" borderId="0" xfId="4" applyNumberFormat="1" applyFont="1" applyAlignment="1">
      <alignment horizontal="right" vertical="top"/>
    </xf>
    <xf numFmtId="165" fontId="27" fillId="0" borderId="0" xfId="4" applyNumberFormat="1" applyFont="1" applyAlignment="1">
      <alignment horizontal="right" vertical="top"/>
    </xf>
    <xf numFmtId="166" fontId="27" fillId="0" borderId="0" xfId="4" applyNumberFormat="1" applyFont="1" applyAlignment="1">
      <alignment horizontal="right" vertical="top"/>
    </xf>
    <xf numFmtId="181" fontId="16" fillId="0" borderId="0" xfId="4" applyFont="1"/>
    <xf numFmtId="181" fontId="14" fillId="0" borderId="0" xfId="4" applyFont="1"/>
    <xf numFmtId="181" fontId="12" fillId="0" borderId="0" xfId="4" applyFont="1"/>
    <xf numFmtId="181" fontId="58" fillId="0" borderId="0" xfId="1" applyFont="1"/>
    <xf numFmtId="168" fontId="58" fillId="0" borderId="0" xfId="1" applyNumberFormat="1" applyFont="1" applyAlignment="1">
      <alignment horizontal="right" vertical="top"/>
    </xf>
    <xf numFmtId="177" fontId="27" fillId="0" borderId="0" xfId="1" applyNumberFormat="1" applyFont="1" applyAlignment="1">
      <alignment horizontal="left" vertical="top" wrapText="1"/>
    </xf>
    <xf numFmtId="49" fontId="58" fillId="0" borderId="0" xfId="1" applyNumberFormat="1" applyFont="1" applyAlignment="1">
      <alignment horizontal="center" vertical="top"/>
    </xf>
    <xf numFmtId="165" fontId="58" fillId="0" borderId="0" xfId="1" applyNumberFormat="1" applyFont="1" applyAlignment="1">
      <alignment horizontal="right" vertical="top"/>
    </xf>
    <xf numFmtId="166" fontId="58" fillId="0" borderId="0" xfId="1" applyNumberFormat="1" applyFont="1" applyAlignment="1">
      <alignment horizontal="right" vertical="top"/>
    </xf>
    <xf numFmtId="170" fontId="58" fillId="0" borderId="0" xfId="1" applyNumberFormat="1" applyFont="1" applyAlignment="1">
      <alignment horizontal="right" vertical="top"/>
    </xf>
    <xf numFmtId="181" fontId="18" fillId="12" borderId="0" xfId="1" applyFont="1" applyFill="1" applyAlignment="1">
      <alignment horizontal="right" vertical="top"/>
    </xf>
    <xf numFmtId="168" fontId="18" fillId="12" borderId="0" xfId="1" applyNumberFormat="1" applyFont="1" applyFill="1" applyAlignment="1">
      <alignment horizontal="right" vertical="top"/>
    </xf>
    <xf numFmtId="168" fontId="26" fillId="0" borderId="0" xfId="1" applyNumberFormat="1" applyFont="1" applyFill="1" applyAlignment="1">
      <alignment horizontal="right" vertical="top"/>
    </xf>
    <xf numFmtId="169" fontId="26" fillId="0" borderId="13" xfId="1" applyNumberFormat="1" applyFont="1" applyFill="1" applyBorder="1" applyAlignment="1">
      <alignment horizontal="right" vertical="top"/>
    </xf>
    <xf numFmtId="49" fontId="26" fillId="0" borderId="11" xfId="1" applyNumberFormat="1" applyFont="1" applyFill="1" applyBorder="1" applyAlignment="1">
      <alignment horizontal="right" vertical="top"/>
    </xf>
    <xf numFmtId="49" fontId="26" fillId="0" borderId="11" xfId="1" applyNumberFormat="1" applyFont="1" applyFill="1" applyBorder="1" applyAlignment="1">
      <alignment horizontal="center" vertical="top"/>
    </xf>
    <xf numFmtId="170" fontId="26" fillId="0" borderId="11" xfId="1" applyNumberFormat="1" applyFont="1" applyFill="1" applyBorder="1" applyAlignment="1">
      <alignment horizontal="right" vertical="top"/>
    </xf>
    <xf numFmtId="166" fontId="26" fillId="0" borderId="11" xfId="1" applyNumberFormat="1" applyFont="1" applyFill="1" applyBorder="1" applyAlignment="1">
      <alignment horizontal="right" vertical="top"/>
    </xf>
    <xf numFmtId="181" fontId="16" fillId="0" borderId="0" xfId="1" applyFont="1" applyFill="1"/>
    <xf numFmtId="181" fontId="14" fillId="0" borderId="0" xfId="1" applyFont="1" applyFill="1"/>
    <xf numFmtId="181" fontId="12" fillId="0" borderId="0" xfId="1" applyFont="1" applyFill="1"/>
    <xf numFmtId="168" fontId="34" fillId="0" borderId="0" xfId="1" applyNumberFormat="1" applyFont="1" applyAlignment="1">
      <alignment horizontal="right" vertical="top"/>
    </xf>
    <xf numFmtId="166" fontId="27" fillId="0" borderId="11" xfId="1" applyNumberFormat="1" applyFont="1" applyBorder="1" applyAlignment="1">
      <alignment horizontal="right" vertical="top"/>
    </xf>
    <xf numFmtId="49" fontId="26" fillId="0" borderId="0" xfId="1" applyNumberFormat="1" applyFont="1" applyFill="1" applyAlignment="1">
      <alignment horizontal="left" vertical="top" wrapText="1"/>
    </xf>
    <xf numFmtId="49" fontId="26" fillId="0" borderId="0" xfId="1" applyNumberFormat="1" applyFont="1" applyAlignment="1">
      <alignment horizontal="center" vertical="top"/>
    </xf>
    <xf numFmtId="170" fontId="26" fillId="0" borderId="0" xfId="1" applyNumberFormat="1" applyFont="1" applyAlignment="1">
      <alignment horizontal="right" vertical="top"/>
    </xf>
    <xf numFmtId="165" fontId="26" fillId="0" borderId="0" xfId="1" applyNumberFormat="1" applyFont="1" applyAlignment="1">
      <alignment horizontal="right" vertical="top"/>
    </xf>
    <xf numFmtId="166" fontId="26" fillId="0" borderId="0" xfId="1" applyNumberFormat="1" applyFont="1" applyAlignment="1">
      <alignment horizontal="right" vertical="top"/>
    </xf>
    <xf numFmtId="49" fontId="26" fillId="0" borderId="0" xfId="1" applyNumberFormat="1" applyFont="1" applyAlignment="1">
      <alignment horizontal="right" vertical="top" wrapText="1"/>
    </xf>
    <xf numFmtId="181" fontId="59" fillId="0" borderId="0" xfId="5" applyFont="1"/>
    <xf numFmtId="168" fontId="59" fillId="0" borderId="0" xfId="5" applyNumberFormat="1" applyFont="1" applyAlignment="1">
      <alignment horizontal="right" vertical="top"/>
    </xf>
    <xf numFmtId="169" fontId="59" fillId="0" borderId="13" xfId="5" applyNumberFormat="1" applyFont="1" applyBorder="1" applyAlignment="1">
      <alignment horizontal="right" vertical="top"/>
    </xf>
    <xf numFmtId="49" fontId="59" fillId="0" borderId="11" xfId="5" applyNumberFormat="1" applyFont="1" applyBorder="1" applyAlignment="1">
      <alignment horizontal="right" vertical="top"/>
    </xf>
    <xf numFmtId="49" fontId="59" fillId="0" borderId="11" xfId="5" applyNumberFormat="1" applyFont="1" applyBorder="1" applyAlignment="1">
      <alignment horizontal="left" vertical="top" wrapText="1"/>
    </xf>
    <xf numFmtId="49" fontId="59" fillId="0" borderId="11" xfId="5" applyNumberFormat="1" applyFont="1" applyBorder="1" applyAlignment="1">
      <alignment horizontal="center" vertical="top"/>
    </xf>
    <xf numFmtId="170" fontId="59" fillId="0" borderId="11" xfId="5" applyNumberFormat="1" applyFont="1" applyBorder="1" applyAlignment="1">
      <alignment horizontal="right" vertical="top"/>
    </xf>
    <xf numFmtId="166" fontId="59" fillId="0" borderId="11" xfId="5" applyNumberFormat="1" applyFont="1" applyBorder="1" applyAlignment="1">
      <alignment horizontal="right" vertical="top"/>
    </xf>
    <xf numFmtId="181" fontId="60" fillId="0" borderId="0" xfId="5" applyFont="1"/>
    <xf numFmtId="181" fontId="61" fillId="0" borderId="0" xfId="5" applyFont="1"/>
    <xf numFmtId="181" fontId="62" fillId="0" borderId="0" xfId="5" applyFont="1"/>
    <xf numFmtId="168" fontId="62" fillId="0" borderId="0" xfId="5" applyNumberFormat="1" applyFont="1" applyAlignment="1">
      <alignment horizontal="right" vertical="top"/>
    </xf>
    <xf numFmtId="49" fontId="62" fillId="0" borderId="0" xfId="5" applyNumberFormat="1" applyFont="1" applyAlignment="1">
      <alignment horizontal="right" vertical="top"/>
    </xf>
    <xf numFmtId="49" fontId="62" fillId="0" borderId="0" xfId="5" applyNumberFormat="1" applyFont="1" applyAlignment="1">
      <alignment horizontal="left" vertical="top" wrapText="1"/>
    </xf>
    <xf numFmtId="49" fontId="62" fillId="0" borderId="0" xfId="5" applyNumberFormat="1" applyFont="1" applyAlignment="1">
      <alignment horizontal="center" vertical="top"/>
    </xf>
    <xf numFmtId="170" fontId="62" fillId="0" borderId="0" xfId="5" applyNumberFormat="1" applyFont="1" applyAlignment="1">
      <alignment horizontal="right" vertical="top"/>
    </xf>
    <xf numFmtId="165" fontId="62" fillId="0" borderId="0" xfId="5" applyNumberFormat="1" applyFont="1" applyAlignment="1">
      <alignment horizontal="right" vertical="top"/>
    </xf>
    <xf numFmtId="166" fontId="62" fillId="0" borderId="0" xfId="5" applyNumberFormat="1" applyFont="1" applyAlignment="1">
      <alignment horizontal="right" vertical="top"/>
    </xf>
    <xf numFmtId="169" fontId="44" fillId="0" borderId="0" xfId="1" applyNumberFormat="1" applyFont="1"/>
    <xf numFmtId="49" fontId="44" fillId="0" borderId="0" xfId="1" applyNumberFormat="1" applyFont="1" applyAlignment="1">
      <alignment horizontal="left"/>
    </xf>
    <xf numFmtId="49" fontId="44" fillId="0" borderId="0" xfId="1" applyNumberFormat="1" applyFont="1" applyAlignment="1">
      <alignment wrapText="1"/>
    </xf>
    <xf numFmtId="164" fontId="44" fillId="0" borderId="0" xfId="1" applyNumberFormat="1" applyFont="1" applyAlignment="1">
      <alignment horizontal="center"/>
    </xf>
    <xf numFmtId="165" fontId="44" fillId="0" borderId="0" xfId="1" applyNumberFormat="1" applyFont="1"/>
    <xf numFmtId="166" fontId="44" fillId="0" borderId="0" xfId="1" applyNumberFormat="1" applyFont="1"/>
    <xf numFmtId="166" fontId="44" fillId="0" borderId="0" xfId="1" applyNumberFormat="1" applyFont="1" applyAlignment="1">
      <alignment horizontal="right"/>
    </xf>
    <xf numFmtId="181" fontId="63" fillId="0" borderId="0" xfId="1" applyFont="1"/>
    <xf numFmtId="49" fontId="26" fillId="0" borderId="13" xfId="1" applyNumberFormat="1" applyFont="1" applyBorder="1" applyAlignment="1">
      <alignment horizontal="left" vertical="top"/>
    </xf>
    <xf numFmtId="181" fontId="26" fillId="0" borderId="13" xfId="1" applyFont="1" applyBorder="1" applyAlignment="1">
      <alignment horizontal="left" vertical="top" wrapText="1"/>
    </xf>
    <xf numFmtId="164" fontId="26" fillId="0" borderId="13" xfId="1" applyNumberFormat="1" applyFont="1" applyBorder="1" applyAlignment="1">
      <alignment horizontal="center" vertical="top"/>
    </xf>
    <xf numFmtId="164" fontId="26" fillId="0" borderId="13" xfId="1" applyNumberFormat="1" applyFont="1" applyBorder="1" applyAlignment="1">
      <alignment horizontal="right" vertical="top"/>
    </xf>
    <xf numFmtId="181" fontId="63" fillId="0" borderId="0" xfId="1" applyFont="1" applyFill="1"/>
    <xf numFmtId="49" fontId="26" fillId="0" borderId="13" xfId="1" applyNumberFormat="1" applyFont="1" applyFill="1" applyBorder="1" applyAlignment="1">
      <alignment horizontal="left" vertical="top"/>
    </xf>
    <xf numFmtId="181" fontId="26" fillId="0" borderId="13" xfId="1" applyFont="1" applyFill="1" applyBorder="1" applyAlignment="1">
      <alignment horizontal="left" vertical="top" wrapText="1"/>
    </xf>
    <xf numFmtId="164" fontId="26" fillId="0" borderId="13" xfId="1" applyNumberFormat="1" applyFont="1" applyFill="1" applyBorder="1" applyAlignment="1">
      <alignment horizontal="center" vertical="top"/>
    </xf>
    <xf numFmtId="164" fontId="26" fillId="0" borderId="13" xfId="1" applyNumberFormat="1" applyFont="1" applyFill="1" applyBorder="1" applyAlignment="1">
      <alignment horizontal="right" vertical="top"/>
    </xf>
    <xf numFmtId="181" fontId="63" fillId="12" borderId="0" xfId="1" applyFont="1" applyFill="1"/>
    <xf numFmtId="169" fontId="26" fillId="12" borderId="0" xfId="1" applyNumberFormat="1" applyFont="1" applyFill="1" applyAlignment="1">
      <alignment horizontal="right" vertical="top"/>
    </xf>
    <xf numFmtId="49" fontId="26" fillId="12" borderId="0" xfId="1" applyNumberFormat="1" applyFont="1" applyFill="1" applyAlignment="1">
      <alignment horizontal="left" vertical="top"/>
    </xf>
    <xf numFmtId="164" fontId="26" fillId="12" borderId="0" xfId="1" applyNumberFormat="1" applyFont="1" applyFill="1" applyAlignment="1">
      <alignment horizontal="center" vertical="top"/>
    </xf>
    <xf numFmtId="164" fontId="26" fillId="12" borderId="0" xfId="1" applyNumberFormat="1" applyFont="1" applyFill="1" applyAlignment="1">
      <alignment horizontal="right" vertical="top"/>
    </xf>
    <xf numFmtId="165" fontId="26" fillId="12" borderId="0" xfId="1" applyNumberFormat="1" applyFont="1" applyFill="1" applyAlignment="1">
      <alignment horizontal="right" vertical="top"/>
    </xf>
    <xf numFmtId="166" fontId="26" fillId="12" borderId="0" xfId="1" applyNumberFormat="1" applyFont="1" applyFill="1" applyAlignment="1">
      <alignment horizontal="right" vertical="top"/>
    </xf>
    <xf numFmtId="165" fontId="26" fillId="0" borderId="13" xfId="1" applyNumberFormat="1" applyFont="1" applyFill="1" applyBorder="1" applyAlignment="1">
      <alignment horizontal="right" vertical="top"/>
    </xf>
    <xf numFmtId="166" fontId="26" fillId="0" borderId="13" xfId="1" applyNumberFormat="1" applyFont="1" applyFill="1" applyBorder="1" applyAlignment="1">
      <alignment horizontal="right" vertical="top"/>
    </xf>
    <xf numFmtId="166" fontId="26" fillId="0" borderId="14" xfId="1" applyNumberFormat="1" applyFont="1" applyFill="1" applyBorder="1" applyAlignment="1">
      <alignment horizontal="right" vertical="top"/>
    </xf>
    <xf numFmtId="181" fontId="5" fillId="0" borderId="0" xfId="1" applyFont="1" applyFill="1"/>
    <xf numFmtId="181" fontId="64" fillId="0" borderId="0" xfId="1" applyFont="1" applyFill="1"/>
    <xf numFmtId="49" fontId="26" fillId="0" borderId="0" xfId="1" applyNumberFormat="1" applyFont="1" applyAlignment="1">
      <alignment horizontal="left" vertical="top"/>
    </xf>
    <xf numFmtId="181" fontId="26" fillId="0" borderId="0" xfId="1" applyFont="1" applyAlignment="1">
      <alignment horizontal="left" vertical="top" wrapText="1"/>
    </xf>
    <xf numFmtId="164" fontId="26" fillId="0" borderId="0" xfId="1" applyNumberFormat="1" applyFont="1" applyAlignment="1">
      <alignment horizontal="center" vertical="top"/>
    </xf>
    <xf numFmtId="164" fontId="26" fillId="0" borderId="0" xfId="1" applyNumberFormat="1" applyFont="1" applyAlignment="1">
      <alignment horizontal="right" vertical="top"/>
    </xf>
    <xf numFmtId="181" fontId="45" fillId="0" borderId="0" xfId="1" applyFont="1"/>
    <xf numFmtId="181" fontId="45" fillId="0" borderId="0" xfId="1" applyFont="1" applyAlignment="1">
      <alignment horizontal="left"/>
    </xf>
    <xf numFmtId="181" fontId="65" fillId="0" borderId="14" xfId="1" applyFont="1" applyBorder="1" applyAlignment="1">
      <alignment horizontal="center" vertical="center"/>
    </xf>
    <xf numFmtId="181" fontId="65" fillId="0" borderId="12" xfId="1" applyFont="1" applyBorder="1" applyAlignment="1">
      <alignment horizontal="center" vertical="center"/>
    </xf>
    <xf numFmtId="181" fontId="65" fillId="0" borderId="0" xfId="1" applyFont="1"/>
    <xf numFmtId="181" fontId="50" fillId="0" borderId="14" xfId="1" applyFont="1" applyBorder="1" applyAlignment="1">
      <alignment horizontal="left" vertical="center"/>
    </xf>
    <xf numFmtId="181" fontId="45" fillId="0" borderId="0" xfId="1" applyFont="1" applyAlignment="1">
      <alignment vertical="center"/>
    </xf>
    <xf numFmtId="49" fontId="45" fillId="0" borderId="21" xfId="1" applyNumberFormat="1" applyFont="1" applyBorder="1" applyAlignment="1">
      <alignment horizontal="right" vertical="center"/>
    </xf>
    <xf numFmtId="181" fontId="45" fillId="0" borderId="2" xfId="1" applyFont="1" applyBorder="1" applyAlignment="1">
      <alignment horizontal="left" vertical="center" wrapText="1"/>
    </xf>
    <xf numFmtId="181" fontId="45" fillId="0" borderId="21" xfId="1" applyFont="1" applyBorder="1" applyAlignment="1">
      <alignment horizontal="center" vertical="center"/>
    </xf>
    <xf numFmtId="180" fontId="45" fillId="5" borderId="21" xfId="1" applyNumberFormat="1" applyFont="1" applyFill="1" applyBorder="1" applyAlignment="1">
      <alignment horizontal="center" vertical="center"/>
    </xf>
    <xf numFmtId="180" fontId="45" fillId="0" borderId="21" xfId="1" applyNumberFormat="1" applyFont="1" applyBorder="1" applyAlignment="1">
      <alignment horizontal="center" vertical="center"/>
    </xf>
    <xf numFmtId="181" fontId="45" fillId="0" borderId="0" xfId="1" applyFont="1" applyBorder="1" applyAlignment="1">
      <alignment horizontal="left" vertical="center"/>
    </xf>
    <xf numFmtId="181" fontId="45" fillId="0" borderId="0" xfId="1" applyFont="1" applyBorder="1" applyAlignment="1">
      <alignment vertical="center"/>
    </xf>
    <xf numFmtId="181" fontId="49" fillId="0" borderId="0" xfId="1" applyFont="1" applyAlignment="1">
      <alignment vertical="center"/>
    </xf>
    <xf numFmtId="181" fontId="49" fillId="0" borderId="6" xfId="1" applyFont="1" applyBorder="1" applyAlignment="1">
      <alignment vertical="center"/>
    </xf>
    <xf numFmtId="181" fontId="49" fillId="0" borderId="0" xfId="1" applyFont="1" applyAlignment="1">
      <alignment horizontal="left" vertical="center" wrapText="1"/>
    </xf>
    <xf numFmtId="181" fontId="49" fillId="0" borderId="6" xfId="1" applyFont="1" applyBorder="1" applyAlignment="1">
      <alignment horizontal="center" vertical="center"/>
    </xf>
    <xf numFmtId="180" fontId="49" fillId="0" borderId="6" xfId="1" applyNumberFormat="1" applyFont="1" applyBorder="1" applyAlignment="1">
      <alignment horizontal="center" vertical="center"/>
    </xf>
    <xf numFmtId="181" fontId="49" fillId="0" borderId="0" xfId="1" applyFont="1" applyBorder="1" applyAlignment="1">
      <alignment horizontal="left" vertical="center"/>
    </xf>
    <xf numFmtId="181" fontId="49" fillId="0" borderId="0" xfId="1" applyFont="1" applyBorder="1" applyAlignment="1">
      <alignment vertical="center"/>
    </xf>
    <xf numFmtId="181" fontId="49" fillId="0" borderId="0" xfId="1" applyFont="1" applyAlignment="1">
      <alignment horizontal="left" vertical="center"/>
    </xf>
    <xf numFmtId="181" fontId="49" fillId="0" borderId="6" xfId="1" applyFont="1" applyBorder="1" applyAlignment="1">
      <alignment horizontal="left" vertical="center"/>
    </xf>
    <xf numFmtId="181" fontId="49" fillId="0" borderId="22" xfId="1" applyFont="1" applyBorder="1" applyAlignment="1">
      <alignment vertical="center"/>
    </xf>
    <xf numFmtId="181" fontId="49" fillId="0" borderId="8" xfId="1" applyFont="1" applyBorder="1" applyAlignment="1">
      <alignment vertical="center" wrapText="1"/>
    </xf>
    <xf numFmtId="181" fontId="49" fillId="0" borderId="22" xfId="1" applyFont="1" applyBorder="1" applyAlignment="1">
      <alignment horizontal="center" vertical="center"/>
    </xf>
    <xf numFmtId="180" fontId="49" fillId="0" borderId="22" xfId="1" applyNumberFormat="1" applyFont="1" applyBorder="1" applyAlignment="1">
      <alignment horizontal="center" vertical="center"/>
    </xf>
    <xf numFmtId="49" fontId="45" fillId="0" borderId="13" xfId="1" applyNumberFormat="1" applyFont="1" applyBorder="1" applyAlignment="1">
      <alignment horizontal="right" vertical="center"/>
    </xf>
    <xf numFmtId="181" fontId="45" fillId="0" borderId="13" xfId="1" applyFont="1" applyBorder="1" applyAlignment="1">
      <alignment horizontal="left" vertical="top" wrapText="1"/>
    </xf>
    <xf numFmtId="181" fontId="45" fillId="0" borderId="11" xfId="1" applyFont="1" applyBorder="1" applyAlignment="1">
      <alignment horizontal="center" vertical="center" wrapText="1"/>
    </xf>
    <xf numFmtId="175" fontId="45" fillId="5" borderId="13" xfId="1" applyNumberFormat="1" applyFont="1" applyFill="1" applyBorder="1" applyAlignment="1">
      <alignment horizontal="center" vertical="center"/>
    </xf>
    <xf numFmtId="175" fontId="45" fillId="0" borderId="13" xfId="1" applyNumberFormat="1" applyFont="1" applyBorder="1" applyAlignment="1">
      <alignment horizontal="center" vertical="center" wrapText="1"/>
    </xf>
    <xf numFmtId="181" fontId="45" fillId="0" borderId="0" xfId="1" applyFont="1" applyBorder="1" applyAlignment="1">
      <alignment horizontal="left"/>
    </xf>
    <xf numFmtId="181" fontId="45" fillId="0" borderId="0" xfId="1" applyFont="1" applyBorder="1"/>
    <xf numFmtId="167" fontId="45" fillId="0" borderId="22" xfId="1" applyNumberFormat="1" applyFont="1" applyBorder="1" applyAlignment="1">
      <alignment horizontal="center" vertical="center"/>
    </xf>
    <xf numFmtId="175" fontId="45" fillId="5" borderId="22" xfId="1" applyNumberFormat="1" applyFont="1" applyFill="1" applyBorder="1" applyAlignment="1">
      <alignment horizontal="center" vertical="center"/>
    </xf>
    <xf numFmtId="177" fontId="45" fillId="0" borderId="0" xfId="1" applyNumberFormat="1" applyFont="1" applyBorder="1" applyAlignment="1">
      <alignment horizontal="center" vertical="top"/>
    </xf>
    <xf numFmtId="49" fontId="45" fillId="0" borderId="13" xfId="1" applyNumberFormat="1" applyFont="1" applyBorder="1" applyAlignment="1">
      <alignment horizontal="center" vertical="center"/>
    </xf>
    <xf numFmtId="181" fontId="45" fillId="0" borderId="13" xfId="1" applyFont="1" applyBorder="1" applyAlignment="1">
      <alignment vertical="center" wrapText="1"/>
    </xf>
    <xf numFmtId="181" fontId="45" fillId="0" borderId="0" xfId="1" applyFont="1" applyBorder="1" applyAlignment="1">
      <alignment horizontal="center" vertical="center"/>
    </xf>
    <xf numFmtId="175" fontId="45" fillId="0" borderId="0" xfId="1" applyNumberFormat="1" applyFont="1" applyAlignment="1">
      <alignment horizontal="center" vertical="center"/>
    </xf>
    <xf numFmtId="181" fontId="50" fillId="0" borderId="1" xfId="1" applyFont="1" applyBorder="1" applyAlignment="1">
      <alignment horizontal="right" vertical="center"/>
    </xf>
    <xf numFmtId="181" fontId="50" fillId="0" borderId="2" xfId="1" applyFont="1" applyBorder="1" applyAlignment="1">
      <alignment horizontal="left" vertical="center"/>
    </xf>
    <xf numFmtId="181" fontId="45" fillId="0" borderId="2" xfId="1" applyFont="1" applyBorder="1" applyAlignment="1">
      <alignment horizontal="center" vertical="center"/>
    </xf>
    <xf numFmtId="181" fontId="45" fillId="0" borderId="3" xfId="1" applyFont="1" applyBorder="1" applyAlignment="1">
      <alignment horizontal="center" vertical="center"/>
    </xf>
    <xf numFmtId="175" fontId="45" fillId="0" borderId="2" xfId="1" applyNumberFormat="1" applyFont="1" applyBorder="1" applyAlignment="1">
      <alignment horizontal="center" vertical="center"/>
    </xf>
    <xf numFmtId="175" fontId="45" fillId="0" borderId="3" xfId="1" applyNumberFormat="1" applyFont="1" applyBorder="1" applyAlignment="1">
      <alignment horizontal="center" vertical="center"/>
    </xf>
    <xf numFmtId="181" fontId="45" fillId="0" borderId="22" xfId="1" applyFont="1" applyBorder="1" applyAlignment="1">
      <alignment horizontal="left" vertical="top" wrapText="1"/>
    </xf>
    <xf numFmtId="181" fontId="47" fillId="0" borderId="13" xfId="1" applyFont="1" applyBorder="1" applyAlignment="1">
      <alignment horizontal="left" vertical="top" wrapText="1"/>
    </xf>
    <xf numFmtId="181" fontId="47" fillId="0" borderId="13" xfId="1" applyFont="1" applyBorder="1" applyAlignment="1">
      <alignment horizontal="center" vertical="center"/>
    </xf>
    <xf numFmtId="175" fontId="47" fillId="0" borderId="13" xfId="1" applyNumberFormat="1" applyFont="1" applyBorder="1" applyAlignment="1">
      <alignment horizontal="center" vertical="center"/>
    </xf>
    <xf numFmtId="176" fontId="47" fillId="0" borderId="13" xfId="1" applyNumberFormat="1" applyFont="1" applyBorder="1" applyAlignment="1">
      <alignment horizontal="center" vertical="center"/>
    </xf>
    <xf numFmtId="181" fontId="65" fillId="0" borderId="13" xfId="1" applyFont="1" applyFill="1" applyBorder="1" applyAlignment="1">
      <alignment horizontal="left" wrapText="1"/>
    </xf>
    <xf numFmtId="181" fontId="45" fillId="0" borderId="13" xfId="1" applyFont="1" applyFill="1" applyBorder="1" applyAlignment="1">
      <alignment horizontal="center" vertical="center" shrinkToFit="1"/>
    </xf>
    <xf numFmtId="180" fontId="45" fillId="0" borderId="0" xfId="1" applyNumberFormat="1" applyFont="1" applyAlignment="1">
      <alignment horizontal="center" vertical="center"/>
    </xf>
    <xf numFmtId="180" fontId="45" fillId="0" borderId="2" xfId="1" applyNumberFormat="1" applyFont="1" applyBorder="1" applyAlignment="1">
      <alignment horizontal="center" vertical="center"/>
    </xf>
    <xf numFmtId="180" fontId="45" fillId="0" borderId="3" xfId="1" applyNumberFormat="1" applyFont="1" applyBorder="1" applyAlignment="1">
      <alignment horizontal="center" vertical="center"/>
    </xf>
    <xf numFmtId="49" fontId="45" fillId="0" borderId="13" xfId="1" applyNumberFormat="1" applyFont="1" applyBorder="1" applyAlignment="1">
      <alignment horizontal="right" vertical="top"/>
    </xf>
    <xf numFmtId="180" fontId="45" fillId="0" borderId="13" xfId="1" applyNumberFormat="1" applyFont="1" applyBorder="1" applyAlignment="1">
      <alignment horizontal="center" vertical="center"/>
    </xf>
    <xf numFmtId="180" fontId="45" fillId="0" borderId="11" xfId="1" applyNumberFormat="1" applyFont="1" applyBorder="1" applyAlignment="1">
      <alignment horizontal="center" vertical="center"/>
    </xf>
    <xf numFmtId="180" fontId="45" fillId="0" borderId="12" xfId="1" applyNumberFormat="1" applyFont="1" applyBorder="1" applyAlignment="1">
      <alignment horizontal="center" vertical="center"/>
    </xf>
    <xf numFmtId="49" fontId="45" fillId="0" borderId="1" xfId="1" applyNumberFormat="1" applyFont="1" applyBorder="1" applyAlignment="1">
      <alignment horizontal="right" vertical="center"/>
    </xf>
    <xf numFmtId="181" fontId="45" fillId="0" borderId="2" xfId="1" applyFont="1" applyBorder="1" applyAlignment="1">
      <alignment horizontal="left" vertical="top" wrapText="1"/>
    </xf>
    <xf numFmtId="181" fontId="45" fillId="0" borderId="2" xfId="1" applyFont="1" applyBorder="1" applyAlignment="1">
      <alignment horizontal="center" vertical="center" wrapText="1"/>
    </xf>
    <xf numFmtId="175" fontId="45" fillId="0" borderId="1" xfId="1" applyNumberFormat="1" applyFont="1" applyBorder="1" applyAlignment="1">
      <alignment horizontal="center" vertical="center"/>
    </xf>
    <xf numFmtId="175" fontId="45" fillId="0" borderId="3" xfId="1" applyNumberFormat="1" applyFont="1" applyBorder="1" applyAlignment="1">
      <alignment horizontal="center" vertical="center" wrapText="1"/>
    </xf>
    <xf numFmtId="49" fontId="45" fillId="0" borderId="0" xfId="1" applyNumberFormat="1" applyFont="1" applyAlignment="1">
      <alignment horizontal="right" vertical="center"/>
    </xf>
    <xf numFmtId="181" fontId="45" fillId="0" borderId="0" xfId="1" applyFont="1" applyAlignment="1">
      <alignment horizontal="left" vertical="top" wrapText="1"/>
    </xf>
    <xf numFmtId="181" fontId="45" fillId="0" borderId="0" xfId="1" applyFont="1" applyAlignment="1">
      <alignment horizontal="center" vertical="center" wrapText="1"/>
    </xf>
    <xf numFmtId="175" fontId="45" fillId="0" borderId="0" xfId="1" applyNumberFormat="1" applyFont="1" applyAlignment="1">
      <alignment horizontal="center" vertical="center" wrapText="1"/>
    </xf>
    <xf numFmtId="167" fontId="45" fillId="0" borderId="0" xfId="1" applyNumberFormat="1" applyFont="1" applyAlignment="1">
      <alignment horizontal="center" vertical="center"/>
    </xf>
    <xf numFmtId="181" fontId="45" fillId="0" borderId="21" xfId="1" applyFont="1" applyBorder="1" applyAlignment="1">
      <alignment vertical="center" wrapText="1"/>
    </xf>
    <xf numFmtId="181" fontId="45" fillId="0" borderId="11" xfId="1" applyFont="1" applyBorder="1" applyAlignment="1">
      <alignment horizontal="center" vertical="center"/>
    </xf>
    <xf numFmtId="181" fontId="45" fillId="0" borderId="13" xfId="1" applyFont="1" applyBorder="1" applyAlignment="1">
      <alignment vertical="top" wrapText="1"/>
    </xf>
    <xf numFmtId="181" fontId="45" fillId="0" borderId="22" xfId="1" applyFont="1" applyBorder="1" applyAlignment="1">
      <alignment vertical="top" wrapText="1"/>
    </xf>
    <xf numFmtId="0" fontId="0" fillId="0" borderId="0" xfId="0" applyFill="1" applyBorder="1"/>
    <xf numFmtId="181" fontId="9" fillId="0" borderId="0" xfId="1" applyFont="1" applyAlignment="1">
      <alignment horizontal="right" vertical="center"/>
    </xf>
    <xf numFmtId="181" fontId="9" fillId="0" borderId="13" xfId="1" applyFont="1" applyBorder="1" applyAlignment="1">
      <alignment horizontal="center" vertical="center" shrinkToFit="1"/>
    </xf>
    <xf numFmtId="181" fontId="9" fillId="0" borderId="13" xfId="1" applyFont="1" applyBorder="1" applyAlignment="1">
      <alignment horizontal="center" vertical="center"/>
    </xf>
    <xf numFmtId="181" fontId="9" fillId="0" borderId="13" xfId="1" applyFont="1" applyBorder="1" applyAlignment="1">
      <alignment horizontal="right" vertical="center" wrapText="1"/>
    </xf>
    <xf numFmtId="181" fontId="68" fillId="0" borderId="0" xfId="1" applyFont="1"/>
    <xf numFmtId="181" fontId="7" fillId="0" borderId="11" xfId="1" applyFont="1" applyBorder="1" applyAlignment="1">
      <alignment horizontal="right" vertical="center"/>
    </xf>
    <xf numFmtId="181" fontId="7" fillId="0" borderId="14" xfId="1" applyFont="1" applyBorder="1" applyAlignment="1">
      <alignment horizontal="left" vertical="center"/>
    </xf>
    <xf numFmtId="181" fontId="9" fillId="0" borderId="14" xfId="1" applyFont="1" applyBorder="1"/>
    <xf numFmtId="181" fontId="9" fillId="0" borderId="14" xfId="1" applyFont="1" applyBorder="1" applyAlignment="1">
      <alignment horizontal="center"/>
    </xf>
    <xf numFmtId="181" fontId="9" fillId="0" borderId="14" xfId="1" applyFont="1" applyBorder="1" applyAlignment="1">
      <alignment horizontal="right" vertical="center"/>
    </xf>
    <xf numFmtId="181" fontId="9" fillId="0" borderId="12" xfId="1" applyFont="1" applyBorder="1"/>
    <xf numFmtId="181" fontId="9" fillId="0" borderId="0" xfId="1" applyFont="1" applyAlignment="1">
      <alignment vertical="center"/>
    </xf>
    <xf numFmtId="49" fontId="9" fillId="0" borderId="21" xfId="1" applyNumberFormat="1" applyFont="1" applyBorder="1" applyAlignment="1">
      <alignment horizontal="right" vertical="center"/>
    </xf>
    <xf numFmtId="181" fontId="9" fillId="0" borderId="2" xfId="1" applyFont="1" applyBorder="1" applyAlignment="1">
      <alignment horizontal="left" vertical="center" wrapText="1"/>
    </xf>
    <xf numFmtId="181" fontId="9" fillId="0" borderId="21" xfId="1" applyFont="1" applyBorder="1" applyAlignment="1">
      <alignment horizontal="center" vertical="center"/>
    </xf>
    <xf numFmtId="167" fontId="9" fillId="0" borderId="21" xfId="1" applyNumberFormat="1" applyFont="1" applyBorder="1" applyAlignment="1">
      <alignment horizontal="center" vertical="center"/>
    </xf>
    <xf numFmtId="167" fontId="9" fillId="0" borderId="3" xfId="1" applyNumberFormat="1" applyFont="1" applyBorder="1" applyAlignment="1">
      <alignment horizontal="center" vertical="center"/>
    </xf>
    <xf numFmtId="181" fontId="9" fillId="0" borderId="6" xfId="1" applyFont="1" applyBorder="1" applyAlignment="1">
      <alignment vertical="center"/>
    </xf>
    <xf numFmtId="181" fontId="22" fillId="0" borderId="0" xfId="1" applyFont="1" applyAlignment="1">
      <alignment horizontal="left" vertical="center" wrapText="1"/>
    </xf>
    <xf numFmtId="181" fontId="9" fillId="0" borderId="6" xfId="1" applyFont="1" applyBorder="1" applyAlignment="1">
      <alignment horizontal="center" vertical="center"/>
    </xf>
    <xf numFmtId="167" fontId="9" fillId="0" borderId="6" xfId="1" applyNumberFormat="1" applyFont="1" applyBorder="1" applyAlignment="1">
      <alignment horizontal="center" vertical="center"/>
    </xf>
    <xf numFmtId="167" fontId="9" fillId="0" borderId="5" xfId="1" applyNumberFormat="1" applyFont="1" applyBorder="1" applyAlignment="1">
      <alignment horizontal="center" vertical="center"/>
    </xf>
    <xf numFmtId="181" fontId="68" fillId="0" borderId="6" xfId="1" applyFont="1" applyBorder="1" applyAlignment="1">
      <alignment vertical="center"/>
    </xf>
    <xf numFmtId="181" fontId="22" fillId="0" borderId="4" xfId="1" applyFont="1" applyBorder="1" applyAlignment="1">
      <alignment horizontal="left" vertical="center" wrapText="1"/>
    </xf>
    <xf numFmtId="181" fontId="9" fillId="0" borderId="11" xfId="1" applyFont="1" applyBorder="1"/>
    <xf numFmtId="181" fontId="5" fillId="0" borderId="14" xfId="1" applyFont="1" applyBorder="1" applyAlignment="1">
      <alignment horizontal="left"/>
    </xf>
    <xf numFmtId="167" fontId="9" fillId="0" borderId="14" xfId="1" applyNumberFormat="1" applyFont="1" applyBorder="1" applyAlignment="1">
      <alignment horizontal="center" vertical="center"/>
    </xf>
    <xf numFmtId="167" fontId="5" fillId="0" borderId="12" xfId="1" applyNumberFormat="1" applyFont="1" applyBorder="1" applyAlignment="1">
      <alignment horizontal="center" vertical="center"/>
    </xf>
    <xf numFmtId="181" fontId="9" fillId="0" borderId="0" xfId="1" applyFont="1" applyAlignment="1">
      <alignment horizontal="center" vertical="center"/>
    </xf>
    <xf numFmtId="181" fontId="9" fillId="0" borderId="14" xfId="1" applyFont="1" applyBorder="1" applyAlignment="1">
      <alignment horizontal="center" vertical="center"/>
    </xf>
    <xf numFmtId="181" fontId="9" fillId="0" borderId="12" xfId="1" applyFont="1" applyBorder="1" applyAlignment="1">
      <alignment horizontal="center" vertical="center"/>
    </xf>
    <xf numFmtId="181" fontId="9" fillId="0" borderId="0" xfId="1" applyFont="1" applyBorder="1"/>
    <xf numFmtId="181" fontId="9" fillId="0" borderId="21" xfId="1" applyFont="1" applyBorder="1" applyAlignment="1">
      <alignment horizontal="left" vertical="top" wrapText="1"/>
    </xf>
    <xf numFmtId="167" fontId="9" fillId="0" borderId="21" xfId="1" applyNumberFormat="1" applyFont="1" applyBorder="1" applyAlignment="1">
      <alignment horizontal="center" vertical="center" wrapText="1"/>
    </xf>
    <xf numFmtId="49" fontId="9" fillId="0" borderId="13" xfId="1" applyNumberFormat="1" applyFont="1" applyBorder="1" applyAlignment="1">
      <alignment horizontal="right" vertical="center"/>
    </xf>
    <xf numFmtId="181" fontId="5" fillId="0" borderId="0" xfId="1" applyFont="1" applyAlignment="1">
      <alignment horizontal="left"/>
    </xf>
    <xf numFmtId="167" fontId="9" fillId="0" borderId="0" xfId="1" applyNumberFormat="1" applyFont="1" applyAlignment="1">
      <alignment horizontal="center" vertical="center"/>
    </xf>
    <xf numFmtId="167" fontId="5" fillId="0" borderId="0" xfId="1" applyNumberFormat="1" applyFont="1" applyAlignment="1">
      <alignment horizontal="center" vertical="center"/>
    </xf>
    <xf numFmtId="181" fontId="9" fillId="0" borderId="13" xfId="1" applyFont="1" applyBorder="1" applyAlignment="1">
      <alignment horizontal="left" vertical="top" wrapText="1"/>
    </xf>
    <xf numFmtId="167" fontId="9" fillId="0" borderId="13" xfId="1" applyNumberFormat="1" applyFont="1" applyBorder="1" applyAlignment="1">
      <alignment horizontal="center" vertical="center" wrapText="1"/>
    </xf>
    <xf numFmtId="167" fontId="9" fillId="0" borderId="13" xfId="1" applyNumberFormat="1" applyFont="1" applyBorder="1" applyAlignment="1">
      <alignment horizontal="center" vertical="center"/>
    </xf>
    <xf numFmtId="181" fontId="67" fillId="0" borderId="13" xfId="1" applyFont="1" applyFill="1" applyBorder="1" applyAlignment="1">
      <alignment horizontal="center" wrapText="1"/>
    </xf>
    <xf numFmtId="181" fontId="9" fillId="0" borderId="13" xfId="1" applyFont="1" applyFill="1" applyBorder="1" applyAlignment="1">
      <alignment horizontal="center" vertical="center" shrinkToFit="1"/>
    </xf>
    <xf numFmtId="181" fontId="9" fillId="0" borderId="13" xfId="1" applyFont="1" applyFill="1" applyBorder="1" applyAlignment="1">
      <alignment horizontal="center" vertical="center"/>
    </xf>
  </cellXfs>
  <cellStyles count="8">
    <cellStyle name="Excel Built-in Normal" xfId="1" xr:uid="{23793D9C-B1F5-4D4B-B6E3-BD1CC00BAAF7}"/>
    <cellStyle name="Heading" xfId="2" xr:uid="{322C100B-78BF-4216-95BD-C0CE5D1825B8}"/>
    <cellStyle name="Heading1" xfId="3" xr:uid="{ECC6A8EF-38FE-4405-968A-D2FFC5A71A67}"/>
    <cellStyle name="Normální" xfId="0" builtinId="0" customBuiltin="1"/>
    <cellStyle name="Normální 2" xfId="4" xr:uid="{CA331929-6F07-4629-AE57-31D491F82AB0}"/>
    <cellStyle name="Normální 3" xfId="5" xr:uid="{458BE738-16D3-49D8-BD09-457F922F55B2}"/>
    <cellStyle name="Result" xfId="6" xr:uid="{89EF2115-ACD9-47AE-A73F-27DD0CF95CA7}"/>
    <cellStyle name="Result2" xfId="7" xr:uid="{F7007784-FF7F-48B5-8DE5-777ED297C5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46080</xdr:colOff>
      <xdr:row>0</xdr:row>
      <xdr:rowOff>153360</xdr:rowOff>
    </xdr:from>
    <xdr:ext cx="360" cy="360"/>
    <xdr:pic>
      <xdr:nvPicPr>
        <xdr:cNvPr id="2" name="image1.jpg">
          <a:extLst>
            <a:ext uri="{FF2B5EF4-FFF2-40B4-BE49-F238E27FC236}">
              <a16:creationId xmlns:a16="http://schemas.microsoft.com/office/drawing/2014/main" id="{6CDC3956-CD37-FFF5-0688-1F807B8A3C12}"/>
            </a:ext>
          </a:extLst>
        </xdr:cNvPr>
        <xdr:cNvPicPr>
          <a:picLocks noChangeAspect="1"/>
        </xdr:cNvPicPr>
      </xdr:nvPicPr>
      <xdr:blipFill>
        <a:blip xmlns:r="http://schemas.openxmlformats.org/officeDocument/2006/relationships" r:embed="rId1">
          <a:lum/>
          <a:alphaModFix/>
        </a:blip>
        <a:srcRect/>
        <a:stretch>
          <a:fillRect/>
        </a:stretch>
      </xdr:blipFill>
      <xdr:spPr>
        <a:xfrm>
          <a:off x="46080" y="153360"/>
          <a:ext cx="360" cy="360"/>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C9ADDA-6B72-49BA-A957-01E462CADE6E}" name="__xlnm._FilterDatabase" displayName="__xlnm._FilterDatabase" ref="F6:F88" totalsRowShown="0">
  <tableColumns count="1">
    <tableColumn id="1" xr3:uid="{6A0CC823-BC17-44BC-9C68-9E59DD781D6D}" name="Cena / MJ"/>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3EFAE5-141C-4036-A0BC-C7505A5608DB}" name="__xlnm._FilterDatabase_1" displayName="__xlnm._FilterDatabase_1" ref="J1:J978" totalsRowShown="0">
  <tableColumns count="1">
    <tableColumn id="1" xr3:uid="{EAA119EF-FF24-4F0D-9D91-70862DFCF4E1}" name="Sloupec1"/>
  </tableColumns>
  <tableStyleInfo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84859-7CCE-4A2D-9C9F-D4BEF0B14764}">
  <dimension ref="A1:XFD1000"/>
  <sheetViews>
    <sheetView tabSelected="1" workbookViewId="0"/>
  </sheetViews>
  <sheetFormatPr defaultRowHeight="15" customHeight="1"/>
  <cols>
    <col min="1" max="1" width="3.75" style="5" customWidth="1"/>
    <col min="2" max="2" width="13.125" style="5" customWidth="1"/>
    <col min="3" max="3" width="32.75" style="5" customWidth="1"/>
    <col min="4" max="23" width="3.75" style="5" customWidth="1"/>
    <col min="24" max="26" width="10" style="5" customWidth="1"/>
    <col min="27" max="1024" width="11.625" style="5" customWidth="1"/>
  </cols>
  <sheetData>
    <row r="1" spans="1:26" ht="19.5" customHeight="1">
      <c r="A1" s="1"/>
      <c r="B1" s="2"/>
      <c r="C1" s="3"/>
      <c r="D1" s="4"/>
      <c r="E1" s="4"/>
      <c r="F1" s="4"/>
      <c r="G1" s="4"/>
      <c r="H1" s="4"/>
      <c r="I1" s="4"/>
      <c r="J1" s="4"/>
      <c r="K1" s="4"/>
      <c r="L1" s="4"/>
      <c r="M1" s="4"/>
      <c r="N1" s="4"/>
      <c r="O1" s="4"/>
      <c r="P1" s="4"/>
      <c r="Q1" s="4"/>
      <c r="R1" s="4"/>
      <c r="S1" s="4"/>
      <c r="T1" s="4"/>
      <c r="U1" s="4"/>
      <c r="V1" s="4"/>
      <c r="W1" s="4"/>
      <c r="X1" s="4"/>
      <c r="Y1" s="4"/>
      <c r="Z1" s="4"/>
    </row>
    <row r="2" spans="1:26" ht="19.5" customHeight="1">
      <c r="A2" s="6"/>
      <c r="B2" s="7"/>
      <c r="C2" s="8"/>
      <c r="D2" s="4"/>
      <c r="E2" s="4"/>
      <c r="F2" s="4"/>
      <c r="G2" s="4"/>
      <c r="H2" s="4"/>
      <c r="I2" s="4"/>
      <c r="J2" s="4"/>
      <c r="K2" s="4"/>
      <c r="L2" s="4"/>
      <c r="M2" s="4"/>
      <c r="N2" s="4"/>
      <c r="O2" s="4"/>
      <c r="P2" s="4"/>
      <c r="Q2" s="4"/>
      <c r="R2" s="4"/>
      <c r="S2" s="4"/>
      <c r="T2" s="4"/>
      <c r="U2" s="4"/>
      <c r="V2" s="4"/>
      <c r="W2" s="4"/>
      <c r="X2" s="4"/>
      <c r="Y2" s="4"/>
      <c r="Z2" s="4"/>
    </row>
    <row r="3" spans="1:26" ht="19.5" customHeight="1">
      <c r="A3" s="6"/>
      <c r="B3" s="7"/>
      <c r="C3" s="8"/>
      <c r="D3" s="4"/>
      <c r="E3" s="4"/>
      <c r="F3" s="4"/>
      <c r="G3" s="4"/>
      <c r="H3" s="4"/>
      <c r="I3" s="4"/>
      <c r="J3" s="4"/>
      <c r="K3" s="4"/>
      <c r="L3" s="4"/>
      <c r="M3" s="4"/>
      <c r="N3" s="4"/>
      <c r="O3" s="4"/>
      <c r="P3" s="4"/>
      <c r="Q3" s="4"/>
      <c r="R3" s="4"/>
      <c r="S3" s="4"/>
      <c r="T3" s="4"/>
      <c r="U3" s="4"/>
      <c r="V3" s="4"/>
      <c r="W3" s="4"/>
      <c r="X3" s="4"/>
      <c r="Y3" s="4"/>
      <c r="Z3" s="4"/>
    </row>
    <row r="4" spans="1:26" ht="19.5" customHeight="1">
      <c r="A4" s="6"/>
      <c r="B4" s="7"/>
      <c r="C4" s="8"/>
      <c r="D4" s="4"/>
      <c r="E4" s="4"/>
      <c r="F4" s="4"/>
      <c r="G4" s="4"/>
      <c r="H4" s="4"/>
      <c r="I4" s="4"/>
      <c r="J4" s="4"/>
      <c r="K4" s="4"/>
      <c r="L4" s="4"/>
      <c r="M4" s="4"/>
      <c r="N4" s="4"/>
      <c r="O4" s="4"/>
      <c r="P4" s="4"/>
      <c r="Q4" s="4"/>
      <c r="R4" s="4"/>
      <c r="S4" s="4"/>
      <c r="T4" s="4"/>
      <c r="U4" s="4"/>
      <c r="V4" s="4"/>
      <c r="W4" s="4"/>
      <c r="X4" s="4"/>
      <c r="Y4" s="4"/>
      <c r="Z4" s="4"/>
    </row>
    <row r="5" spans="1:26" ht="19.5" customHeight="1">
      <c r="A5" s="6"/>
      <c r="B5" s="7"/>
      <c r="C5" s="8"/>
      <c r="D5" s="4"/>
      <c r="E5" s="4"/>
      <c r="F5" s="4"/>
      <c r="G5" s="4"/>
      <c r="H5" s="4"/>
      <c r="I5" s="4"/>
      <c r="J5" s="4"/>
      <c r="K5" s="4"/>
      <c r="L5" s="4"/>
      <c r="M5" s="4"/>
      <c r="N5" s="4"/>
      <c r="O5" s="4"/>
      <c r="P5" s="4"/>
      <c r="Q5" s="4"/>
      <c r="R5" s="4"/>
      <c r="S5" s="4"/>
      <c r="T5" s="4"/>
      <c r="U5" s="4"/>
      <c r="V5" s="4"/>
      <c r="W5" s="4"/>
      <c r="X5" s="4"/>
      <c r="Y5" s="4"/>
      <c r="Z5" s="4"/>
    </row>
    <row r="6" spans="1:26" ht="39.75" customHeight="1">
      <c r="A6" s="9"/>
      <c r="B6" s="10" t="s">
        <v>0</v>
      </c>
      <c r="C6" s="8" t="s">
        <v>1</v>
      </c>
      <c r="D6" s="4"/>
      <c r="E6" s="4"/>
      <c r="F6" s="4"/>
      <c r="G6" s="4"/>
      <c r="H6" s="4"/>
      <c r="I6" s="4"/>
      <c r="J6" s="4"/>
      <c r="K6" s="4"/>
      <c r="L6" s="4"/>
      <c r="M6" s="4"/>
      <c r="N6" s="4"/>
      <c r="O6" s="4"/>
      <c r="P6" s="4"/>
      <c r="Q6" s="4"/>
      <c r="R6" s="4"/>
      <c r="S6" s="4"/>
      <c r="T6" s="4"/>
      <c r="U6" s="4"/>
      <c r="V6" s="4"/>
      <c r="W6" s="4"/>
      <c r="X6" s="4"/>
      <c r="Y6" s="4"/>
      <c r="Z6" s="4"/>
    </row>
    <row r="7" spans="1:26" ht="21" customHeight="1">
      <c r="A7" s="11"/>
      <c r="B7" s="12"/>
      <c r="C7" s="13"/>
      <c r="D7" s="4"/>
      <c r="E7" s="4"/>
      <c r="F7" s="4"/>
      <c r="G7" s="4"/>
      <c r="H7" s="4"/>
      <c r="I7" s="4"/>
      <c r="J7" s="4"/>
      <c r="K7" s="4"/>
      <c r="L7" s="4"/>
      <c r="M7" s="4"/>
      <c r="N7" s="4"/>
      <c r="O7" s="4"/>
      <c r="P7" s="4"/>
      <c r="Q7" s="4"/>
      <c r="R7" s="4"/>
      <c r="S7" s="4"/>
      <c r="T7" s="4"/>
      <c r="U7" s="4"/>
      <c r="V7" s="4"/>
      <c r="W7" s="4"/>
      <c r="X7" s="4"/>
      <c r="Y7" s="4"/>
      <c r="Z7" s="4"/>
    </row>
    <row r="8" spans="1:26" ht="19.5" customHeight="1">
      <c r="A8" s="29"/>
      <c r="B8" s="29"/>
      <c r="C8" s="29"/>
      <c r="D8" s="4"/>
      <c r="E8" s="4"/>
      <c r="F8" s="4"/>
      <c r="G8" s="4"/>
      <c r="H8" s="4"/>
      <c r="I8" s="4"/>
      <c r="J8" s="4"/>
      <c r="K8" s="4"/>
      <c r="L8" s="4"/>
      <c r="M8" s="4"/>
      <c r="N8" s="4"/>
      <c r="O8" s="4"/>
      <c r="P8" s="4"/>
      <c r="Q8" s="4"/>
      <c r="R8" s="4"/>
      <c r="S8" s="4"/>
      <c r="T8" s="4"/>
      <c r="U8" s="4"/>
      <c r="V8" s="4"/>
      <c r="W8" s="4"/>
      <c r="X8" s="4"/>
      <c r="Y8" s="4"/>
      <c r="Z8" s="4"/>
    </row>
    <row r="9" spans="1:26" ht="19.5" customHeight="1">
      <c r="A9" s="29"/>
      <c r="B9" s="29"/>
      <c r="C9" s="29"/>
      <c r="D9" s="4"/>
      <c r="E9" s="4"/>
      <c r="F9" s="4"/>
      <c r="G9" s="4"/>
      <c r="H9" s="4"/>
      <c r="I9" s="4"/>
      <c r="J9" s="4"/>
      <c r="K9" s="4"/>
      <c r="L9" s="4"/>
      <c r="M9" s="4"/>
      <c r="N9" s="4"/>
      <c r="O9" s="4"/>
      <c r="P9" s="4"/>
      <c r="Q9" s="4"/>
      <c r="R9" s="4"/>
      <c r="S9" s="4"/>
      <c r="T9" s="4"/>
      <c r="U9" s="4"/>
      <c r="V9" s="4"/>
      <c r="W9" s="4"/>
      <c r="X9" s="4"/>
      <c r="Y9" s="4"/>
      <c r="Z9" s="4"/>
    </row>
    <row r="10" spans="1:26" ht="26.25">
      <c r="A10" s="14"/>
      <c r="B10" s="30" t="s">
        <v>2</v>
      </c>
      <c r="C10" s="30"/>
      <c r="D10" s="4"/>
      <c r="E10" s="4"/>
      <c r="F10" s="4"/>
      <c r="G10" s="4"/>
      <c r="H10" s="4"/>
      <c r="I10" s="4"/>
      <c r="J10" s="4"/>
      <c r="K10" s="4"/>
      <c r="L10" s="4"/>
      <c r="M10" s="4"/>
      <c r="N10" s="4"/>
      <c r="O10" s="4"/>
      <c r="P10" s="4"/>
      <c r="Q10" s="4"/>
      <c r="R10" s="4"/>
      <c r="S10" s="4"/>
      <c r="T10" s="4"/>
      <c r="U10" s="4"/>
      <c r="V10" s="4"/>
      <c r="W10" s="4"/>
      <c r="X10" s="4"/>
      <c r="Y10" s="4"/>
      <c r="Z10" s="4"/>
    </row>
    <row r="11" spans="1:26" ht="19.5" customHeight="1">
      <c r="A11" s="15"/>
      <c r="B11" s="16"/>
      <c r="C11" s="17"/>
      <c r="D11" s="4"/>
      <c r="E11" s="4"/>
      <c r="F11" s="4"/>
      <c r="G11" s="4"/>
      <c r="H11" s="4"/>
      <c r="I11" s="4"/>
      <c r="J11" s="4"/>
      <c r="K11" s="4"/>
      <c r="L11" s="4"/>
      <c r="M11" s="4"/>
      <c r="N11" s="4"/>
      <c r="O11" s="4"/>
      <c r="P11" s="4"/>
      <c r="Q11" s="4"/>
      <c r="R11" s="4"/>
      <c r="S11" s="4"/>
      <c r="T11" s="4"/>
      <c r="U11" s="4"/>
      <c r="V11" s="4"/>
      <c r="W11" s="4"/>
      <c r="X11" s="4"/>
      <c r="Y11" s="4"/>
      <c r="Z11" s="4"/>
    </row>
    <row r="12" spans="1:26" ht="19.5" customHeight="1">
      <c r="A12" s="15"/>
      <c r="B12" s="16"/>
      <c r="C12" s="17"/>
      <c r="D12" s="4"/>
      <c r="E12" s="4"/>
      <c r="F12" s="4"/>
      <c r="G12" s="4"/>
      <c r="H12" s="4"/>
      <c r="I12" s="4"/>
      <c r="J12" s="4"/>
      <c r="K12" s="4"/>
      <c r="L12" s="4"/>
      <c r="M12" s="4"/>
      <c r="N12" s="4"/>
      <c r="O12" s="4"/>
      <c r="P12" s="4"/>
      <c r="Q12" s="4"/>
      <c r="R12" s="4"/>
      <c r="S12" s="4"/>
      <c r="T12" s="4"/>
      <c r="U12" s="4"/>
      <c r="V12" s="4"/>
      <c r="W12" s="4"/>
      <c r="X12" s="4"/>
      <c r="Y12" s="4"/>
      <c r="Z12" s="4"/>
    </row>
    <row r="13" spans="1:26" ht="19.5" customHeight="1">
      <c r="A13" s="15"/>
      <c r="B13" s="16"/>
      <c r="C13" s="17"/>
      <c r="D13" s="4"/>
      <c r="E13" s="4"/>
      <c r="F13" s="4"/>
      <c r="G13" s="4"/>
      <c r="H13" s="4"/>
      <c r="I13" s="4"/>
      <c r="J13" s="4"/>
      <c r="K13" s="4"/>
      <c r="L13" s="4"/>
      <c r="M13" s="4"/>
      <c r="N13" s="4"/>
      <c r="O13" s="4"/>
      <c r="P13" s="4"/>
      <c r="Q13" s="4"/>
      <c r="R13" s="4"/>
      <c r="S13" s="4"/>
      <c r="T13" s="4"/>
      <c r="U13" s="4"/>
      <c r="V13" s="4"/>
      <c r="W13" s="4"/>
      <c r="X13" s="4"/>
      <c r="Y13" s="4"/>
      <c r="Z13" s="4"/>
    </row>
    <row r="14" spans="1:26" ht="19.5" customHeight="1">
      <c r="A14" s="15"/>
      <c r="B14" s="16"/>
      <c r="C14" s="17"/>
      <c r="D14" s="4"/>
      <c r="E14" s="4"/>
      <c r="F14" s="4"/>
      <c r="G14" s="4"/>
      <c r="H14" s="4"/>
      <c r="I14" s="4"/>
      <c r="J14" s="4"/>
      <c r="K14" s="4"/>
      <c r="L14" s="4"/>
      <c r="M14" s="4"/>
      <c r="N14" s="4"/>
      <c r="O14" s="4"/>
      <c r="P14" s="4"/>
      <c r="Q14" s="4"/>
      <c r="R14" s="4"/>
      <c r="S14" s="4"/>
      <c r="T14" s="4"/>
      <c r="U14" s="4"/>
      <c r="V14" s="4"/>
      <c r="W14" s="4"/>
      <c r="X14" s="4"/>
      <c r="Y14" s="4"/>
      <c r="Z14" s="4"/>
    </row>
    <row r="15" spans="1:26" ht="19.5" customHeight="1">
      <c r="A15" s="18"/>
      <c r="B15" s="19" t="s">
        <v>3</v>
      </c>
      <c r="C15" s="20" t="s">
        <v>4</v>
      </c>
      <c r="D15" s="4"/>
      <c r="E15" s="4"/>
      <c r="F15" s="4"/>
      <c r="G15" s="4"/>
      <c r="H15" s="4"/>
      <c r="I15" s="4"/>
      <c r="J15" s="4"/>
      <c r="K15" s="4"/>
      <c r="L15" s="4"/>
      <c r="M15" s="4"/>
      <c r="N15" s="4"/>
      <c r="O15" s="4"/>
      <c r="P15" s="4"/>
      <c r="Q15" s="4"/>
      <c r="R15" s="4"/>
      <c r="S15" s="4"/>
      <c r="T15" s="4"/>
      <c r="U15" s="4"/>
      <c r="V15" s="4"/>
      <c r="W15" s="4"/>
      <c r="X15" s="4"/>
      <c r="Y15" s="4"/>
      <c r="Z15" s="4"/>
    </row>
    <row r="16" spans="1:26" ht="19.5" customHeight="1">
      <c r="A16" s="18"/>
      <c r="B16" s="19" t="s">
        <v>5</v>
      </c>
      <c r="C16" s="20" t="s">
        <v>6</v>
      </c>
      <c r="D16" s="4"/>
      <c r="E16" s="4"/>
      <c r="F16" s="4"/>
      <c r="G16" s="4"/>
      <c r="H16" s="4"/>
      <c r="I16" s="4"/>
      <c r="J16" s="4"/>
      <c r="K16" s="4"/>
      <c r="L16" s="4"/>
      <c r="M16" s="4"/>
      <c r="N16" s="4"/>
      <c r="O16" s="4"/>
      <c r="P16" s="4"/>
      <c r="Q16" s="4"/>
      <c r="R16" s="4"/>
      <c r="S16" s="4"/>
      <c r="T16" s="4"/>
      <c r="U16" s="4"/>
      <c r="V16" s="4"/>
      <c r="W16" s="4"/>
      <c r="X16" s="4"/>
      <c r="Y16" s="4"/>
      <c r="Z16" s="4"/>
    </row>
    <row r="17" spans="1:26" ht="19.5" customHeight="1">
      <c r="A17" s="15"/>
      <c r="B17" s="10"/>
      <c r="C17" s="20"/>
      <c r="D17" s="4"/>
      <c r="E17" s="4"/>
      <c r="F17" s="4"/>
      <c r="G17" s="4"/>
      <c r="H17" s="4"/>
      <c r="I17" s="4"/>
      <c r="J17" s="4"/>
      <c r="K17" s="4"/>
      <c r="L17" s="4"/>
      <c r="M17" s="4"/>
      <c r="N17" s="4"/>
      <c r="O17" s="4"/>
      <c r="P17" s="4"/>
      <c r="Q17" s="4"/>
      <c r="R17" s="4"/>
      <c r="S17" s="4"/>
      <c r="T17" s="4"/>
      <c r="U17" s="4"/>
      <c r="V17" s="4"/>
      <c r="W17" s="4"/>
      <c r="X17" s="4"/>
      <c r="Y17" s="4"/>
      <c r="Z17" s="4"/>
    </row>
    <row r="18" spans="1:26" ht="19.5" customHeight="1">
      <c r="A18" s="15"/>
      <c r="B18" s="21"/>
      <c r="C18" s="17"/>
      <c r="D18" s="4"/>
      <c r="E18" s="4"/>
      <c r="F18" s="4"/>
      <c r="G18" s="4"/>
      <c r="H18" s="4"/>
      <c r="I18" s="4"/>
      <c r="J18" s="4"/>
      <c r="K18" s="4"/>
      <c r="L18" s="4"/>
      <c r="M18" s="4"/>
      <c r="N18" s="4"/>
      <c r="O18" s="4"/>
      <c r="P18" s="4"/>
      <c r="Q18" s="4"/>
      <c r="R18" s="4"/>
      <c r="S18" s="4"/>
      <c r="T18" s="4"/>
      <c r="U18" s="4"/>
      <c r="V18" s="4"/>
      <c r="W18" s="4"/>
      <c r="X18" s="4"/>
      <c r="Y18" s="4"/>
      <c r="Z18" s="4"/>
    </row>
    <row r="19" spans="1:26" ht="19.5" customHeight="1">
      <c r="A19" s="15"/>
      <c r="B19" s="21"/>
      <c r="C19" s="17"/>
      <c r="D19" s="4"/>
      <c r="E19" s="4"/>
      <c r="F19" s="4"/>
      <c r="G19" s="4"/>
      <c r="H19" s="4"/>
      <c r="I19" s="4"/>
      <c r="J19" s="4"/>
      <c r="K19" s="4"/>
      <c r="L19" s="4"/>
      <c r="M19" s="4"/>
      <c r="N19" s="4"/>
      <c r="O19" s="4"/>
      <c r="P19" s="4"/>
      <c r="Q19" s="4"/>
      <c r="R19" s="4"/>
      <c r="S19" s="4"/>
      <c r="T19" s="4"/>
      <c r="U19" s="4"/>
      <c r="V19" s="4"/>
      <c r="W19" s="4"/>
      <c r="X19" s="4"/>
      <c r="Y19" s="4"/>
      <c r="Z19" s="4"/>
    </row>
    <row r="20" spans="1:26" ht="19.5" customHeight="1">
      <c r="A20" s="22"/>
      <c r="B20" s="10"/>
      <c r="C20" s="23"/>
      <c r="D20" s="4"/>
      <c r="E20" s="4"/>
      <c r="F20" s="4"/>
      <c r="G20" s="4"/>
      <c r="H20" s="4"/>
      <c r="I20" s="4"/>
      <c r="J20" s="4"/>
      <c r="K20" s="4"/>
      <c r="L20" s="4"/>
      <c r="M20" s="4"/>
      <c r="N20" s="4"/>
      <c r="O20" s="4"/>
      <c r="P20" s="4"/>
      <c r="Q20" s="4"/>
      <c r="R20" s="4"/>
      <c r="S20" s="4"/>
      <c r="T20" s="4"/>
      <c r="U20" s="4"/>
      <c r="V20" s="4"/>
      <c r="W20" s="4"/>
      <c r="X20" s="4"/>
      <c r="Y20" s="4"/>
      <c r="Z20" s="4"/>
    </row>
    <row r="21" spans="1:26" ht="19.5" customHeight="1">
      <c r="A21" s="22"/>
      <c r="B21" s="10" t="s">
        <v>7</v>
      </c>
      <c r="C21" s="23" t="s">
        <v>8</v>
      </c>
      <c r="D21" s="4"/>
      <c r="E21" s="4"/>
      <c r="F21" s="4"/>
      <c r="G21" s="4"/>
      <c r="H21" s="4"/>
      <c r="I21" s="4"/>
      <c r="J21" s="4"/>
      <c r="K21" s="4"/>
      <c r="L21" s="4"/>
      <c r="M21" s="4"/>
      <c r="N21" s="4"/>
      <c r="O21" s="4"/>
      <c r="P21" s="4"/>
      <c r="Q21" s="4"/>
      <c r="R21" s="4"/>
      <c r="S21" s="4"/>
      <c r="T21" s="4"/>
      <c r="U21" s="4"/>
      <c r="V21" s="4"/>
      <c r="W21" s="4"/>
      <c r="X21" s="4"/>
      <c r="Y21" s="4"/>
      <c r="Z21" s="4"/>
    </row>
    <row r="22" spans="1:26" ht="19.5" customHeight="1">
      <c r="A22" s="22"/>
      <c r="B22" s="10"/>
      <c r="C22" s="23"/>
      <c r="D22" s="4"/>
      <c r="E22" s="4"/>
      <c r="F22" s="4"/>
      <c r="G22" s="4"/>
      <c r="H22" s="4"/>
      <c r="I22" s="4"/>
      <c r="J22" s="4"/>
      <c r="K22" s="4"/>
      <c r="L22" s="4"/>
      <c r="M22" s="4"/>
      <c r="N22" s="4"/>
      <c r="O22" s="4"/>
      <c r="P22" s="4"/>
      <c r="Q22" s="4"/>
      <c r="R22" s="4"/>
      <c r="S22" s="4"/>
      <c r="T22" s="4"/>
      <c r="U22" s="4"/>
      <c r="V22" s="4"/>
      <c r="W22" s="4"/>
      <c r="X22" s="4"/>
      <c r="Y22" s="4"/>
      <c r="Z22" s="4"/>
    </row>
    <row r="23" spans="1:26" ht="19.5" customHeight="1">
      <c r="A23" s="22"/>
      <c r="B23" s="10"/>
      <c r="C23" s="23"/>
      <c r="D23" s="4"/>
      <c r="E23" s="4"/>
      <c r="F23" s="4"/>
      <c r="G23" s="4"/>
      <c r="H23" s="4"/>
      <c r="I23" s="4"/>
      <c r="J23" s="4"/>
      <c r="K23" s="4"/>
      <c r="L23" s="4"/>
      <c r="M23" s="4"/>
      <c r="N23" s="4"/>
      <c r="O23" s="4"/>
      <c r="P23" s="4"/>
      <c r="Q23" s="4"/>
      <c r="R23" s="4"/>
      <c r="S23" s="4"/>
      <c r="T23" s="4"/>
      <c r="U23" s="4"/>
      <c r="V23" s="4"/>
      <c r="W23" s="4"/>
      <c r="X23" s="4"/>
      <c r="Y23" s="4"/>
      <c r="Z23" s="4"/>
    </row>
    <row r="24" spans="1:26" ht="19.5" customHeight="1">
      <c r="A24" s="22"/>
      <c r="B24" s="10" t="s">
        <v>9</v>
      </c>
      <c r="C24" s="24"/>
      <c r="D24" s="4"/>
      <c r="E24" s="4"/>
      <c r="F24" s="4"/>
      <c r="G24" s="4"/>
      <c r="H24" s="4"/>
      <c r="I24" s="4"/>
      <c r="J24" s="4"/>
      <c r="K24" s="4"/>
      <c r="L24" s="4"/>
      <c r="M24" s="4"/>
      <c r="N24" s="4"/>
      <c r="O24" s="4"/>
      <c r="P24" s="4"/>
      <c r="Q24" s="4"/>
      <c r="R24" s="4"/>
      <c r="S24" s="4"/>
      <c r="T24" s="4"/>
      <c r="U24" s="4"/>
      <c r="V24" s="4"/>
      <c r="W24" s="4"/>
      <c r="X24" s="4"/>
      <c r="Y24" s="4"/>
      <c r="Z24" s="4"/>
    </row>
    <row r="25" spans="1:26" ht="19.5" customHeight="1">
      <c r="A25" s="25"/>
      <c r="B25" s="26" t="s">
        <v>10</v>
      </c>
      <c r="C25" s="27" t="s">
        <v>11</v>
      </c>
      <c r="D25" s="4"/>
      <c r="E25" s="4"/>
      <c r="F25" s="4"/>
      <c r="G25" s="4"/>
      <c r="H25" s="4"/>
      <c r="I25" s="4"/>
      <c r="J25" s="4"/>
      <c r="K25" s="4"/>
      <c r="L25" s="4"/>
      <c r="M25" s="4"/>
      <c r="N25" s="4"/>
      <c r="O25" s="4"/>
      <c r="P25" s="4"/>
      <c r="Q25" s="4"/>
      <c r="R25" s="4"/>
      <c r="S25" s="4"/>
      <c r="T25" s="4"/>
      <c r="U25" s="4"/>
      <c r="V25" s="4"/>
      <c r="W25" s="4"/>
      <c r="X25" s="4"/>
      <c r="Y25" s="4"/>
      <c r="Z25" s="4"/>
    </row>
    <row r="26" spans="1:26" ht="19.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9.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9.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9.5" customHeight="1">
      <c r="A29" s="4"/>
      <c r="B29" s="28"/>
      <c r="C29" s="4"/>
      <c r="D29" s="4"/>
      <c r="E29" s="4"/>
      <c r="F29" s="4"/>
      <c r="G29" s="4"/>
      <c r="H29" s="4"/>
      <c r="I29" s="4"/>
      <c r="J29" s="4"/>
      <c r="K29" s="4"/>
      <c r="L29" s="4"/>
      <c r="M29" s="4"/>
      <c r="N29" s="4"/>
      <c r="O29" s="4"/>
      <c r="P29" s="4"/>
      <c r="Q29" s="4"/>
      <c r="R29" s="4"/>
      <c r="S29" s="4"/>
      <c r="T29" s="4"/>
      <c r="U29" s="4"/>
      <c r="V29" s="4"/>
      <c r="W29" s="4"/>
      <c r="X29" s="4"/>
      <c r="Y29" s="4"/>
      <c r="Z29" s="4"/>
    </row>
    <row r="30" spans="1:26" ht="19.5" customHeight="1">
      <c r="A30" s="4"/>
      <c r="B30" s="28"/>
      <c r="C30" s="4"/>
      <c r="D30" s="4"/>
      <c r="E30" s="4"/>
      <c r="F30" s="4"/>
      <c r="G30" s="4"/>
      <c r="H30" s="4"/>
      <c r="I30" s="4"/>
      <c r="J30" s="4"/>
      <c r="K30" s="4"/>
      <c r="L30" s="4"/>
      <c r="M30" s="4"/>
      <c r="N30" s="4"/>
      <c r="O30" s="4"/>
      <c r="P30" s="4"/>
      <c r="Q30" s="4"/>
      <c r="R30" s="4"/>
      <c r="S30" s="4"/>
      <c r="T30" s="4"/>
      <c r="U30" s="4"/>
      <c r="V30" s="4"/>
      <c r="W30" s="4"/>
      <c r="X30" s="4"/>
      <c r="Y30" s="4"/>
      <c r="Z30" s="4"/>
    </row>
    <row r="31" spans="1:26" ht="19.5" customHeight="1">
      <c r="A31" s="4"/>
      <c r="B31" s="28"/>
      <c r="C31" s="4"/>
      <c r="D31" s="4"/>
      <c r="E31" s="4"/>
      <c r="F31" s="4"/>
      <c r="G31" s="4"/>
      <c r="H31" s="4"/>
      <c r="I31" s="4"/>
      <c r="J31" s="4"/>
      <c r="K31" s="4"/>
      <c r="L31" s="4"/>
      <c r="M31" s="4"/>
      <c r="N31" s="4"/>
      <c r="O31" s="4"/>
      <c r="P31" s="4"/>
      <c r="Q31" s="4"/>
      <c r="R31" s="4"/>
      <c r="S31" s="4"/>
      <c r="T31" s="4"/>
      <c r="U31" s="4"/>
      <c r="V31" s="4"/>
      <c r="W31" s="4"/>
      <c r="X31" s="4"/>
      <c r="Y31" s="4"/>
      <c r="Z31" s="4"/>
    </row>
    <row r="32" spans="1:26" ht="19.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9.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9.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9.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9.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9.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9.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9.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9.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9.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9.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9.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9.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9.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9.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9.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9.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9.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9.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9.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9.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9.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9.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9.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9.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9.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9.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9.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9.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9.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9.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9.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9.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9.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9.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9.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9.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9.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9.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9.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9.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9.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9.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9.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9.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9.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9.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9.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9.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9.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9.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9.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9.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9.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9.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9.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9.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9.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9.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9.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9.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9.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9.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9.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9.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9.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9.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9.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9.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9.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9.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9.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9.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9.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9.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9.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9.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9.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9.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9.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9.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9.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9.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9.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9.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9.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9.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9.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9.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9.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9.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9.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9.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9.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9.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9.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9.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9.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9.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9.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9.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9.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9.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9.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9.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9.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9.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9.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9.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9.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9.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9.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9.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9.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9.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9.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9.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9.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9.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9.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9.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9.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9.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9.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9.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9.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9.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9.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9.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9.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9.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9.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9.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9.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9.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9.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9.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9.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9.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9.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9.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9.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9.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9.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9.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9.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9.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9.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9.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9.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9.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9.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9.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9.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9.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9.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9.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9.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9.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9.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9.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9.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9.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9.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9.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9.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9.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9.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9.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9.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9.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9.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9.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9.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9.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9.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9.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9.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9.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9.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9.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9.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9.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9.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9.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9.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9.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9.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9.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9.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9.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9.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9.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9.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5.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5.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5.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5.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5.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5.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5.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5.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5.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5.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5.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5.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5.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5.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5.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5.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5.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5.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5.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5.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5.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5.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5.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5.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5.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5.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5.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5.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3">
    <mergeCell ref="A8:C8"/>
    <mergeCell ref="A9:C9"/>
    <mergeCell ref="B10:C10"/>
  </mergeCells>
  <pageMargins left="0.70826771653543308" right="0.70826771653543308" top="1.1811023622047245" bottom="1.4358267716535433" header="0.78740157480314954" footer="0"/>
  <pageSetup paperSize="0" fitToWidth="0" fitToHeight="0" pageOrder="overThenDown" orientation="portrait" horizontalDpi="0" verticalDpi="0" copies="0"/>
  <headerFooter alignWithMargins="0">
    <oddFooter>&amp;C&amp;"Arial1,Regular"&amp;10&amp;K000000&amp;P/&amp;R&amp;"Arial1,Regular"&amp;10&amp;K000000&amp;A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0488C-0B86-4B74-A6C1-AD9C898DEBA9}">
  <dimension ref="A1:XFD508"/>
  <sheetViews>
    <sheetView workbookViewId="0"/>
  </sheetViews>
  <sheetFormatPr defaultRowHeight="12.75" outlineLevelRow="3"/>
  <cols>
    <col min="1" max="1" width="4.25" style="5" customWidth="1"/>
    <col min="2" max="2" width="10.125" style="5" customWidth="1"/>
    <col min="3" max="3" width="51.375" style="5" customWidth="1"/>
    <col min="4" max="4" width="4" style="5" customWidth="1"/>
    <col min="5" max="5" width="8.625" style="5" customWidth="1"/>
    <col min="6" max="6" width="7.875" style="5" customWidth="1"/>
    <col min="7" max="7" width="10.375" style="5" customWidth="1"/>
    <col min="8" max="17" width="7" style="5" hidden="1" customWidth="1"/>
    <col min="18" max="18" width="5.5" style="5" customWidth="1"/>
    <col min="19" max="19" width="7" style="5" customWidth="1"/>
    <col min="20" max="20" width="6.875" style="5" customWidth="1"/>
    <col min="21" max="25" width="7" style="5" hidden="1" customWidth="1"/>
    <col min="26" max="28" width="7" style="5" customWidth="1"/>
    <col min="29" max="29" width="7" style="5" hidden="1" customWidth="1"/>
    <col min="30" max="30" width="7" style="5" customWidth="1"/>
    <col min="31" max="41" width="7" style="5" hidden="1" customWidth="1"/>
    <col min="42" max="52" width="7" style="5" customWidth="1"/>
    <col min="53" max="53" width="80" style="5" customWidth="1"/>
    <col min="54" max="60" width="7" style="5" customWidth="1"/>
    <col min="61" max="1024" width="11.625" style="5" customWidth="1"/>
  </cols>
  <sheetData>
    <row r="1" spans="1:60" ht="15.75">
      <c r="A1" s="255" t="s">
        <v>165</v>
      </c>
      <c r="B1" s="255"/>
      <c r="C1" s="255"/>
      <c r="D1" s="255"/>
      <c r="E1" s="255"/>
      <c r="F1" s="255"/>
      <c r="G1" s="255"/>
      <c r="AG1" s="66" t="s">
        <v>166</v>
      </c>
    </row>
    <row r="2" spans="1:60" ht="14.25">
      <c r="A2" s="193" t="s">
        <v>167</v>
      </c>
      <c r="B2" s="194" t="s">
        <v>168</v>
      </c>
      <c r="C2" s="256" t="s">
        <v>169</v>
      </c>
      <c r="D2" s="256"/>
      <c r="E2" s="256"/>
      <c r="F2" s="256"/>
      <c r="G2" s="256"/>
      <c r="AG2" s="66" t="s">
        <v>170</v>
      </c>
    </row>
    <row r="3" spans="1:60" ht="14.25">
      <c r="A3" s="193" t="s">
        <v>171</v>
      </c>
      <c r="B3" s="194" t="s">
        <v>172</v>
      </c>
      <c r="C3" s="256" t="s">
        <v>1535</v>
      </c>
      <c r="D3" s="256"/>
      <c r="E3" s="256"/>
      <c r="F3" s="256"/>
      <c r="G3" s="256"/>
      <c r="AC3" s="195" t="s">
        <v>170</v>
      </c>
      <c r="AG3" s="66" t="s">
        <v>174</v>
      </c>
    </row>
    <row r="4" spans="1:60" ht="14.25">
      <c r="A4" s="196" t="s">
        <v>175</v>
      </c>
      <c r="B4" s="197" t="s">
        <v>1536</v>
      </c>
      <c r="C4" s="257" t="s">
        <v>1537</v>
      </c>
      <c r="D4" s="257"/>
      <c r="E4" s="257"/>
      <c r="F4" s="257"/>
      <c r="G4" s="257"/>
      <c r="AG4" s="66" t="s">
        <v>178</v>
      </c>
    </row>
    <row r="5" spans="1:60" ht="14.25">
      <c r="B5" s="195"/>
      <c r="C5" s="195"/>
      <c r="D5" s="198"/>
    </row>
    <row r="6" spans="1:60" ht="51">
      <c r="A6" s="199" t="s">
        <v>179</v>
      </c>
      <c r="B6" s="200" t="s">
        <v>180</v>
      </c>
      <c r="C6" s="200" t="s">
        <v>181</v>
      </c>
      <c r="D6" s="201" t="s">
        <v>61</v>
      </c>
      <c r="E6" s="199" t="s">
        <v>182</v>
      </c>
      <c r="F6" s="202" t="s">
        <v>183</v>
      </c>
      <c r="G6" s="199" t="s">
        <v>184</v>
      </c>
      <c r="H6" s="203" t="s">
        <v>185</v>
      </c>
      <c r="I6" s="203" t="s">
        <v>186</v>
      </c>
      <c r="J6" s="203" t="s">
        <v>187</v>
      </c>
      <c r="K6" s="203" t="s">
        <v>188</v>
      </c>
      <c r="L6" s="203" t="s">
        <v>16</v>
      </c>
      <c r="M6" s="203" t="s">
        <v>17</v>
      </c>
      <c r="N6" s="203" t="s">
        <v>189</v>
      </c>
      <c r="O6" s="203" t="s">
        <v>190</v>
      </c>
      <c r="P6" s="203" t="s">
        <v>191</v>
      </c>
      <c r="Q6" s="203" t="s">
        <v>192</v>
      </c>
      <c r="R6" s="203" t="s">
        <v>193</v>
      </c>
      <c r="S6" s="203" t="s">
        <v>194</v>
      </c>
      <c r="T6" s="203" t="s">
        <v>91</v>
      </c>
      <c r="U6" s="203" t="s">
        <v>195</v>
      </c>
      <c r="V6" s="203" t="s">
        <v>196</v>
      </c>
      <c r="W6" s="203" t="s">
        <v>197</v>
      </c>
      <c r="X6" s="203" t="s">
        <v>198</v>
      </c>
      <c r="Y6" s="203" t="s">
        <v>199</v>
      </c>
    </row>
    <row r="7" spans="1:60" ht="14.25">
      <c r="A7" s="204"/>
      <c r="B7" s="205"/>
      <c r="C7" s="205"/>
      <c r="D7" s="206"/>
      <c r="E7" s="207"/>
      <c r="F7" s="208"/>
      <c r="G7" s="208"/>
      <c r="H7" s="208"/>
      <c r="I7" s="208"/>
      <c r="J7" s="208"/>
      <c r="K7" s="208"/>
      <c r="L7" s="208"/>
      <c r="M7" s="208"/>
      <c r="N7" s="207"/>
      <c r="O7" s="207"/>
      <c r="P7" s="207"/>
      <c r="Q7" s="207"/>
      <c r="R7" s="208"/>
      <c r="S7" s="208"/>
      <c r="T7" s="208"/>
      <c r="U7" s="208"/>
      <c r="V7" s="208"/>
      <c r="W7" s="208"/>
      <c r="X7" s="208"/>
      <c r="Y7" s="208"/>
    </row>
    <row r="8" spans="1:60" ht="14.25">
      <c r="A8" s="209" t="s">
        <v>200</v>
      </c>
      <c r="B8" s="210" t="s">
        <v>320</v>
      </c>
      <c r="C8" s="211" t="s">
        <v>321</v>
      </c>
      <c r="D8" s="212"/>
      <c r="E8" s="213"/>
      <c r="F8" s="214"/>
      <c r="G8" s="214">
        <f>SUMIF(AG9:AG82,"&lt;&gt;NOR",G9:G82)</f>
        <v>0</v>
      </c>
      <c r="H8" s="214"/>
      <c r="I8" s="214">
        <f>SUM(I9:I82)</f>
        <v>35568</v>
      </c>
      <c r="J8" s="214"/>
      <c r="K8" s="214">
        <f>SUM(K9:K82)</f>
        <v>658010.86</v>
      </c>
      <c r="L8" s="214"/>
      <c r="M8" s="214">
        <f>SUM(M9:M82)</f>
        <v>0</v>
      </c>
      <c r="N8" s="213"/>
      <c r="O8" s="213">
        <f>SUM(O9:O82)</f>
        <v>7.15</v>
      </c>
      <c r="P8" s="213"/>
      <c r="Q8" s="213">
        <f>SUM(Q9:Q82)</f>
        <v>0</v>
      </c>
      <c r="R8" s="214"/>
      <c r="S8" s="214"/>
      <c r="T8" s="215"/>
      <c r="U8" s="216"/>
      <c r="V8" s="216">
        <f>SUM(V9:V82)</f>
        <v>794.13</v>
      </c>
      <c r="W8" s="216"/>
      <c r="X8" s="216"/>
      <c r="Y8" s="216"/>
      <c r="AG8" s="66" t="s">
        <v>203</v>
      </c>
    </row>
    <row r="9" spans="1:60" ht="14.25" outlineLevel="1">
      <c r="A9" s="217">
        <v>1</v>
      </c>
      <c r="B9" s="218" t="s">
        <v>1538</v>
      </c>
      <c r="C9" s="219" t="s">
        <v>1539</v>
      </c>
      <c r="D9" s="220" t="s">
        <v>107</v>
      </c>
      <c r="E9" s="221">
        <v>3.4912800000000002</v>
      </c>
      <c r="F9" s="222"/>
      <c r="G9" s="223">
        <f>ROUND(E9*F9,2)</f>
        <v>0</v>
      </c>
      <c r="H9" s="224">
        <v>0</v>
      </c>
      <c r="I9" s="223">
        <f>ROUND(E9*H9,2)</f>
        <v>0</v>
      </c>
      <c r="J9" s="224">
        <v>657</v>
      </c>
      <c r="K9" s="223">
        <f>ROUND(E9*J9,2)</f>
        <v>2293.77</v>
      </c>
      <c r="L9" s="223">
        <v>21</v>
      </c>
      <c r="M9" s="223">
        <f>G9*(1+L9/100)</f>
        <v>0</v>
      </c>
      <c r="N9" s="221">
        <v>0</v>
      </c>
      <c r="O9" s="221">
        <f>ROUND(E9*N9,2)</f>
        <v>0</v>
      </c>
      <c r="P9" s="221">
        <v>0</v>
      </c>
      <c r="Q9" s="221">
        <f>ROUND(E9*P9,2)</f>
        <v>0</v>
      </c>
      <c r="R9" s="223" t="s">
        <v>387</v>
      </c>
      <c r="S9" s="223" t="s">
        <v>207</v>
      </c>
      <c r="T9" s="225" t="s">
        <v>207</v>
      </c>
      <c r="U9" s="226">
        <v>0.37</v>
      </c>
      <c r="V9" s="226">
        <f>ROUND(E9*U9,2)</f>
        <v>1.29</v>
      </c>
      <c r="W9" s="226"/>
      <c r="X9" s="226" t="s">
        <v>208</v>
      </c>
      <c r="Y9" s="226" t="s">
        <v>209</v>
      </c>
      <c r="Z9" s="146"/>
      <c r="AA9" s="146"/>
      <c r="AB9" s="146"/>
      <c r="AC9" s="146"/>
      <c r="AD9" s="146"/>
      <c r="AE9" s="146"/>
      <c r="AF9" s="146"/>
      <c r="AG9" s="146" t="s">
        <v>210</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33.75" outlineLevel="2">
      <c r="A10" s="227"/>
      <c r="B10" s="228"/>
      <c r="C10" s="229" t="s">
        <v>1540</v>
      </c>
      <c r="D10" s="230"/>
      <c r="E10" s="230"/>
      <c r="F10" s="230"/>
      <c r="G10" s="230"/>
      <c r="H10" s="226"/>
      <c r="I10" s="226"/>
      <c r="J10" s="226"/>
      <c r="K10" s="226"/>
      <c r="L10" s="226"/>
      <c r="M10" s="226"/>
      <c r="N10" s="231"/>
      <c r="O10" s="231"/>
      <c r="P10" s="231"/>
      <c r="Q10" s="231"/>
      <c r="R10" s="226"/>
      <c r="S10" s="226"/>
      <c r="T10" s="226"/>
      <c r="U10" s="226"/>
      <c r="V10" s="226"/>
      <c r="W10" s="226"/>
      <c r="X10" s="226"/>
      <c r="Y10" s="226"/>
      <c r="Z10" s="146"/>
      <c r="AA10" s="146"/>
      <c r="AB10" s="146"/>
      <c r="AC10" s="146"/>
      <c r="AD10" s="146"/>
      <c r="AE10" s="146"/>
      <c r="AF10" s="146"/>
      <c r="AG10" s="146" t="s">
        <v>212</v>
      </c>
      <c r="AH10" s="146"/>
      <c r="AI10" s="146"/>
      <c r="AJ10" s="146"/>
      <c r="AK10" s="146"/>
      <c r="AL10" s="146"/>
      <c r="AM10" s="146"/>
      <c r="AN10" s="146"/>
      <c r="AO10" s="146"/>
      <c r="AP10" s="146"/>
      <c r="AQ10" s="146"/>
      <c r="AR10" s="146"/>
      <c r="AS10" s="146"/>
      <c r="AT10" s="146"/>
      <c r="AU10" s="146"/>
      <c r="AV10" s="146"/>
      <c r="AW10" s="146"/>
      <c r="AX10" s="146"/>
      <c r="AY10" s="146"/>
      <c r="AZ10" s="146"/>
      <c r="BA10" s="235" t="str">
        <f>C10</f>
        <v>zapažených i nezapažených s urovnáním dna do předepsaného profilu a spádu, s přehozením výkopku na přilehlém terénu na vzdálenost do 3 m od podélné osy rýhy nebo s naložením výkopku na dopravní prostředek.</v>
      </c>
      <c r="BB10" s="146"/>
      <c r="BC10" s="146"/>
      <c r="BD10" s="146"/>
      <c r="BE10" s="146"/>
      <c r="BF10" s="146"/>
      <c r="BG10" s="146"/>
      <c r="BH10" s="146"/>
    </row>
    <row r="11" spans="1:60" ht="14.25" outlineLevel="2">
      <c r="A11" s="227"/>
      <c r="B11" s="228"/>
      <c r="C11" s="232" t="s">
        <v>1541</v>
      </c>
      <c r="D11" s="233"/>
      <c r="E11" s="234">
        <v>1.7304299999999999</v>
      </c>
      <c r="F11" s="226"/>
      <c r="G11" s="226"/>
      <c r="H11" s="226"/>
      <c r="I11" s="226"/>
      <c r="J11" s="226"/>
      <c r="K11" s="226"/>
      <c r="L11" s="226"/>
      <c r="M11" s="226"/>
      <c r="N11" s="231"/>
      <c r="O11" s="231"/>
      <c r="P11" s="231"/>
      <c r="Q11" s="231"/>
      <c r="R11" s="226"/>
      <c r="S11" s="226"/>
      <c r="T11" s="226"/>
      <c r="U11" s="226"/>
      <c r="V11" s="226"/>
      <c r="W11" s="226"/>
      <c r="X11" s="226"/>
      <c r="Y11" s="226"/>
      <c r="Z11" s="146"/>
      <c r="AA11" s="146"/>
      <c r="AB11" s="146"/>
      <c r="AC11" s="146"/>
      <c r="AD11" s="146"/>
      <c r="AE11" s="146"/>
      <c r="AF11" s="146"/>
      <c r="AG11" s="146" t="s">
        <v>214</v>
      </c>
      <c r="AH11" s="146">
        <v>0</v>
      </c>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14.25" outlineLevel="3">
      <c r="A12" s="227"/>
      <c r="B12" s="228"/>
      <c r="C12" s="232" t="s">
        <v>1542</v>
      </c>
      <c r="D12" s="233"/>
      <c r="E12" s="234">
        <v>1.76085</v>
      </c>
      <c r="F12" s="226"/>
      <c r="G12" s="226"/>
      <c r="H12" s="226"/>
      <c r="I12" s="226"/>
      <c r="J12" s="226"/>
      <c r="K12" s="226"/>
      <c r="L12" s="226"/>
      <c r="M12" s="226"/>
      <c r="N12" s="231"/>
      <c r="O12" s="231"/>
      <c r="P12" s="231"/>
      <c r="Q12" s="231"/>
      <c r="R12" s="226"/>
      <c r="S12" s="226"/>
      <c r="T12" s="226"/>
      <c r="U12" s="226"/>
      <c r="V12" s="226"/>
      <c r="W12" s="226"/>
      <c r="X12" s="226"/>
      <c r="Y12" s="226"/>
      <c r="Z12" s="146"/>
      <c r="AA12" s="146"/>
      <c r="AB12" s="146"/>
      <c r="AC12" s="146"/>
      <c r="AD12" s="146"/>
      <c r="AE12" s="146"/>
      <c r="AF12" s="146"/>
      <c r="AG12" s="146" t="s">
        <v>214</v>
      </c>
      <c r="AH12" s="146">
        <v>0</v>
      </c>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ht="14.25" outlineLevel="1">
      <c r="A13" s="217">
        <v>2</v>
      </c>
      <c r="B13" s="218" t="s">
        <v>402</v>
      </c>
      <c r="C13" s="219" t="s">
        <v>1543</v>
      </c>
      <c r="D13" s="220" t="s">
        <v>107</v>
      </c>
      <c r="E13" s="221">
        <v>149.25899999999999</v>
      </c>
      <c r="F13" s="222"/>
      <c r="G13" s="223">
        <f>ROUND(E13*F13,2)</f>
        <v>0</v>
      </c>
      <c r="H13" s="224">
        <v>0</v>
      </c>
      <c r="I13" s="223">
        <f>ROUND(E13*H13,2)</f>
        <v>0</v>
      </c>
      <c r="J13" s="224">
        <v>321.5</v>
      </c>
      <c r="K13" s="223">
        <f>ROUND(E13*J13,2)</f>
        <v>47986.77</v>
      </c>
      <c r="L13" s="223">
        <v>21</v>
      </c>
      <c r="M13" s="223">
        <f>G13*(1+L13/100)</f>
        <v>0</v>
      </c>
      <c r="N13" s="221">
        <v>0</v>
      </c>
      <c r="O13" s="221">
        <f>ROUND(E13*N13,2)</f>
        <v>0</v>
      </c>
      <c r="P13" s="221">
        <v>0</v>
      </c>
      <c r="Q13" s="221">
        <f>ROUND(E13*P13,2)</f>
        <v>0</v>
      </c>
      <c r="R13" s="223" t="s">
        <v>387</v>
      </c>
      <c r="S13" s="223" t="s">
        <v>207</v>
      </c>
      <c r="T13" s="225" t="s">
        <v>207</v>
      </c>
      <c r="U13" s="226">
        <v>1.0999999999999999E-2</v>
      </c>
      <c r="V13" s="226">
        <f>ROUND(E13*U13,2)</f>
        <v>1.64</v>
      </c>
      <c r="W13" s="226"/>
      <c r="X13" s="226" t="s">
        <v>208</v>
      </c>
      <c r="Y13" s="226" t="s">
        <v>209</v>
      </c>
      <c r="Z13" s="422"/>
      <c r="AA13" s="146"/>
      <c r="AB13" s="146"/>
      <c r="AC13" s="146"/>
      <c r="AD13" s="146"/>
      <c r="AE13" s="146"/>
      <c r="AF13" s="146"/>
      <c r="AG13" s="146" t="s">
        <v>210</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22.5" outlineLevel="2">
      <c r="A14" s="227"/>
      <c r="B14" s="228"/>
      <c r="C14" s="229" t="s">
        <v>404</v>
      </c>
      <c r="D14" s="230"/>
      <c r="E14" s="230"/>
      <c r="F14" s="230"/>
      <c r="G14" s="230"/>
      <c r="H14" s="226"/>
      <c r="I14" s="226"/>
      <c r="J14" s="226"/>
      <c r="K14" s="226"/>
      <c r="L14" s="226"/>
      <c r="M14" s="226"/>
      <c r="N14" s="231"/>
      <c r="O14" s="231"/>
      <c r="P14" s="231"/>
      <c r="Q14" s="231"/>
      <c r="R14" s="226"/>
      <c r="S14" s="226"/>
      <c r="T14" s="226"/>
      <c r="U14" s="226"/>
      <c r="V14" s="226"/>
      <c r="W14" s="226"/>
      <c r="X14" s="226"/>
      <c r="Y14" s="226"/>
      <c r="Z14" s="422"/>
      <c r="AA14" s="146"/>
      <c r="AB14" s="146"/>
      <c r="AC14" s="146"/>
      <c r="AD14" s="146"/>
      <c r="AE14" s="146"/>
      <c r="AF14" s="146"/>
      <c r="AG14" s="146" t="s">
        <v>212</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ht="14.25" outlineLevel="2">
      <c r="A15" s="227"/>
      <c r="B15" s="228"/>
      <c r="C15" s="232" t="s">
        <v>1544</v>
      </c>
      <c r="D15" s="233"/>
      <c r="E15" s="234">
        <v>149.25899999999999</v>
      </c>
      <c r="F15" s="226"/>
      <c r="G15" s="226"/>
      <c r="H15" s="226"/>
      <c r="I15" s="226"/>
      <c r="J15" s="226"/>
      <c r="K15" s="226"/>
      <c r="L15" s="226"/>
      <c r="M15" s="226"/>
      <c r="N15" s="231"/>
      <c r="O15" s="231"/>
      <c r="P15" s="231"/>
      <c r="Q15" s="231"/>
      <c r="R15" s="226"/>
      <c r="S15" s="226"/>
      <c r="T15" s="226"/>
      <c r="U15" s="226"/>
      <c r="V15" s="226"/>
      <c r="W15" s="226"/>
      <c r="X15" s="226"/>
      <c r="Y15" s="226"/>
      <c r="Z15" s="422"/>
      <c r="AA15" s="146"/>
      <c r="AB15" s="146"/>
      <c r="AC15" s="146"/>
      <c r="AD15" s="146"/>
      <c r="AE15" s="146"/>
      <c r="AF15" s="146"/>
      <c r="AG15" s="146" t="s">
        <v>214</v>
      </c>
      <c r="AH15" s="146">
        <v>5</v>
      </c>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22.5" outlineLevel="1">
      <c r="A16" s="217">
        <v>4</v>
      </c>
      <c r="B16" s="218" t="s">
        <v>408</v>
      </c>
      <c r="C16" s="219" t="s">
        <v>409</v>
      </c>
      <c r="D16" s="220" t="s">
        <v>107</v>
      </c>
      <c r="E16" s="221">
        <v>149.25899999999999</v>
      </c>
      <c r="F16" s="222"/>
      <c r="G16" s="223">
        <f>ROUND(E16*F16,2)</f>
        <v>0</v>
      </c>
      <c r="H16" s="224">
        <v>0</v>
      </c>
      <c r="I16" s="223">
        <f>ROUND(E16*H16,2)</f>
        <v>0</v>
      </c>
      <c r="J16" s="224">
        <v>90.1</v>
      </c>
      <c r="K16" s="223">
        <f>ROUND(E16*J16,2)</f>
        <v>13448.24</v>
      </c>
      <c r="L16" s="223">
        <v>21</v>
      </c>
      <c r="M16" s="223">
        <f>G16*(1+L16/100)</f>
        <v>0</v>
      </c>
      <c r="N16" s="221">
        <v>0</v>
      </c>
      <c r="O16" s="221">
        <f>ROUND(E16*N16,2)</f>
        <v>0</v>
      </c>
      <c r="P16" s="221">
        <v>0</v>
      </c>
      <c r="Q16" s="221">
        <f>ROUND(E16*P16,2)</f>
        <v>0</v>
      </c>
      <c r="R16" s="223" t="s">
        <v>387</v>
      </c>
      <c r="S16" s="223" t="s">
        <v>207</v>
      </c>
      <c r="T16" s="225" t="s">
        <v>207</v>
      </c>
      <c r="U16" s="226">
        <v>0.05</v>
      </c>
      <c r="V16" s="226">
        <f>ROUND(E16*U16,2)</f>
        <v>7.46</v>
      </c>
      <c r="W16" s="226"/>
      <c r="X16" s="226" t="s">
        <v>208</v>
      </c>
      <c r="Y16" s="226" t="s">
        <v>209</v>
      </c>
      <c r="Z16" s="422"/>
      <c r="AA16" s="146"/>
      <c r="AB16" s="146"/>
      <c r="AC16" s="146"/>
      <c r="AD16" s="146"/>
      <c r="AE16" s="146"/>
      <c r="AF16" s="146"/>
      <c r="AG16" s="146" t="s">
        <v>210</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ht="14.25" outlineLevel="2">
      <c r="A17" s="227"/>
      <c r="B17" s="228"/>
      <c r="C17" s="232" t="s">
        <v>1544</v>
      </c>
      <c r="D17" s="233"/>
      <c r="E17" s="234">
        <v>149.25899999999999</v>
      </c>
      <c r="F17" s="226"/>
      <c r="G17" s="226"/>
      <c r="H17" s="226"/>
      <c r="I17" s="226"/>
      <c r="J17" s="226"/>
      <c r="K17" s="226"/>
      <c r="L17" s="226"/>
      <c r="M17" s="226"/>
      <c r="N17" s="231"/>
      <c r="O17" s="231"/>
      <c r="P17" s="231"/>
      <c r="Q17" s="231"/>
      <c r="R17" s="226"/>
      <c r="S17" s="226"/>
      <c r="T17" s="226"/>
      <c r="U17" s="226"/>
      <c r="V17" s="226"/>
      <c r="W17" s="226"/>
      <c r="X17" s="226"/>
      <c r="Y17" s="226"/>
      <c r="Z17" s="422"/>
      <c r="AA17" s="146"/>
      <c r="AB17" s="146"/>
      <c r="AC17" s="146"/>
      <c r="AD17" s="146"/>
      <c r="AE17" s="146"/>
      <c r="AF17" s="146"/>
      <c r="AG17" s="146" t="s">
        <v>214</v>
      </c>
      <c r="AH17" s="146">
        <v>5</v>
      </c>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ht="33.75" outlineLevel="1">
      <c r="A18" s="217">
        <v>5</v>
      </c>
      <c r="B18" s="218" t="s">
        <v>413</v>
      </c>
      <c r="C18" s="219" t="s">
        <v>414</v>
      </c>
      <c r="D18" s="220" t="s">
        <v>107</v>
      </c>
      <c r="E18" s="221">
        <v>194.82</v>
      </c>
      <c r="F18" s="222"/>
      <c r="G18" s="223">
        <f>ROUND(E18*F18,2)</f>
        <v>0</v>
      </c>
      <c r="H18" s="224">
        <v>0</v>
      </c>
      <c r="I18" s="223">
        <f>ROUND(E18*H18,2)</f>
        <v>0</v>
      </c>
      <c r="J18" s="224">
        <v>92.8</v>
      </c>
      <c r="K18" s="223">
        <f>ROUND(E18*J18,2)</f>
        <v>18079.3</v>
      </c>
      <c r="L18" s="223">
        <v>21</v>
      </c>
      <c r="M18" s="223">
        <f>G18*(1+L18/100)</f>
        <v>0</v>
      </c>
      <c r="N18" s="221">
        <v>0</v>
      </c>
      <c r="O18" s="221">
        <f>ROUND(E18*N18,2)</f>
        <v>0</v>
      </c>
      <c r="P18" s="221">
        <v>0</v>
      </c>
      <c r="Q18" s="221">
        <f>ROUND(E18*P18,2)</f>
        <v>0</v>
      </c>
      <c r="R18" s="223" t="s">
        <v>387</v>
      </c>
      <c r="S18" s="223" t="s">
        <v>207</v>
      </c>
      <c r="T18" s="225" t="s">
        <v>207</v>
      </c>
      <c r="U18" s="226">
        <v>0.05</v>
      </c>
      <c r="V18" s="226">
        <f>ROUND(E18*U18,2)</f>
        <v>9.74</v>
      </c>
      <c r="W18" s="226"/>
      <c r="X18" s="226" t="s">
        <v>208</v>
      </c>
      <c r="Y18" s="226" t="s">
        <v>209</v>
      </c>
      <c r="Z18" s="422"/>
      <c r="AA18" s="146"/>
      <c r="AB18" s="146"/>
      <c r="AC18" s="146"/>
      <c r="AD18" s="146"/>
      <c r="AE18" s="146"/>
      <c r="AF18" s="146"/>
      <c r="AG18" s="146" t="s">
        <v>210</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ht="14.25" outlineLevel="2">
      <c r="A19" s="227"/>
      <c r="B19" s="228"/>
      <c r="C19" s="229" t="s">
        <v>415</v>
      </c>
      <c r="D19" s="230"/>
      <c r="E19" s="230"/>
      <c r="F19" s="230"/>
      <c r="G19" s="230"/>
      <c r="H19" s="226"/>
      <c r="I19" s="226"/>
      <c r="J19" s="226"/>
      <c r="K19" s="226"/>
      <c r="L19" s="226"/>
      <c r="M19" s="226"/>
      <c r="N19" s="231"/>
      <c r="O19" s="231"/>
      <c r="P19" s="231"/>
      <c r="Q19" s="231"/>
      <c r="R19" s="226"/>
      <c r="S19" s="226"/>
      <c r="T19" s="226"/>
      <c r="U19" s="226"/>
      <c r="V19" s="226"/>
      <c r="W19" s="226"/>
      <c r="X19" s="226"/>
      <c r="Y19" s="226"/>
      <c r="Z19" s="422"/>
      <c r="AA19" s="146"/>
      <c r="AB19" s="146"/>
      <c r="AC19" s="146"/>
      <c r="AD19" s="146"/>
      <c r="AE19" s="146"/>
      <c r="AF19" s="146"/>
      <c r="AG19" s="146" t="s">
        <v>212</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ht="33.75" outlineLevel="2">
      <c r="A20" s="423"/>
      <c r="B20" s="228"/>
      <c r="C20" s="232" t="s">
        <v>416</v>
      </c>
      <c r="D20" s="233"/>
      <c r="E20" s="234"/>
      <c r="F20" s="226"/>
      <c r="G20" s="226"/>
      <c r="H20" s="226"/>
      <c r="I20" s="226"/>
      <c r="J20" s="226"/>
      <c r="K20" s="226"/>
      <c r="L20" s="226"/>
      <c r="M20" s="226"/>
      <c r="N20" s="231"/>
      <c r="O20" s="231"/>
      <c r="P20" s="231"/>
      <c r="Q20" s="231"/>
      <c r="R20" s="226"/>
      <c r="S20" s="226"/>
      <c r="T20" s="226"/>
      <c r="U20" s="226"/>
      <c r="V20" s="226"/>
      <c r="W20" s="226"/>
      <c r="X20" s="226"/>
      <c r="Y20" s="226"/>
      <c r="Z20" s="422"/>
      <c r="AA20" s="146"/>
      <c r="AB20" s="146"/>
      <c r="AC20" s="146"/>
      <c r="AD20" s="146"/>
      <c r="AE20" s="146"/>
      <c r="AF20" s="146"/>
      <c r="AG20" s="146" t="s">
        <v>214</v>
      </c>
      <c r="AH20" s="146">
        <v>0</v>
      </c>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ht="14.25" outlineLevel="3">
      <c r="A21" s="423"/>
      <c r="B21" s="228"/>
      <c r="C21" s="232" t="s">
        <v>1545</v>
      </c>
      <c r="D21" s="233"/>
      <c r="E21" s="234">
        <v>46.8</v>
      </c>
      <c r="F21" s="226"/>
      <c r="G21" s="226"/>
      <c r="H21" s="226"/>
      <c r="I21" s="226"/>
      <c r="J21" s="226"/>
      <c r="K21" s="226"/>
      <c r="L21" s="226"/>
      <c r="M21" s="226"/>
      <c r="N21" s="231"/>
      <c r="O21" s="231"/>
      <c r="P21" s="231"/>
      <c r="Q21" s="231"/>
      <c r="R21" s="226"/>
      <c r="S21" s="226"/>
      <c r="T21" s="226"/>
      <c r="U21" s="226"/>
      <c r="V21" s="226"/>
      <c r="W21" s="226"/>
      <c r="X21" s="226"/>
      <c r="Y21" s="226"/>
      <c r="Z21" s="422"/>
      <c r="AA21" s="146"/>
      <c r="AB21" s="146"/>
      <c r="AC21" s="146"/>
      <c r="AD21" s="146"/>
      <c r="AE21" s="146"/>
      <c r="AF21" s="146"/>
      <c r="AG21" s="146" t="s">
        <v>214</v>
      </c>
      <c r="AH21" s="146">
        <v>0</v>
      </c>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14.25" outlineLevel="3">
      <c r="A22" s="423"/>
      <c r="B22" s="424"/>
      <c r="C22" s="232" t="s">
        <v>1546</v>
      </c>
      <c r="D22" s="233"/>
      <c r="E22" s="234">
        <v>40.67</v>
      </c>
      <c r="F22" s="226"/>
      <c r="G22" s="226"/>
      <c r="H22" s="226"/>
      <c r="I22" s="226"/>
      <c r="J22" s="226"/>
      <c r="K22" s="226"/>
      <c r="L22" s="226"/>
      <c r="M22" s="226"/>
      <c r="N22" s="231"/>
      <c r="O22" s="231"/>
      <c r="P22" s="231"/>
      <c r="Q22" s="231"/>
      <c r="R22" s="226"/>
      <c r="S22" s="226"/>
      <c r="T22" s="226"/>
      <c r="U22" s="226"/>
      <c r="V22" s="226"/>
      <c r="W22" s="226"/>
      <c r="X22" s="226"/>
      <c r="Y22" s="226"/>
      <c r="Z22" s="422"/>
      <c r="AA22" s="146"/>
      <c r="AB22" s="146"/>
      <c r="AC22" s="146"/>
      <c r="AD22" s="146"/>
      <c r="AE22" s="146"/>
      <c r="AF22" s="146"/>
      <c r="AG22" s="146" t="s">
        <v>214</v>
      </c>
      <c r="AH22" s="146">
        <v>0</v>
      </c>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ht="14.25" outlineLevel="3">
      <c r="A23" s="423"/>
      <c r="B23" s="424"/>
      <c r="C23" s="232" t="s">
        <v>1547</v>
      </c>
      <c r="D23" s="233"/>
      <c r="E23" s="234">
        <v>107.35</v>
      </c>
      <c r="F23" s="226"/>
      <c r="G23" s="226"/>
      <c r="H23" s="226"/>
      <c r="I23" s="226"/>
      <c r="J23" s="226"/>
      <c r="K23" s="226"/>
      <c r="L23" s="226"/>
      <c r="M23" s="226"/>
      <c r="N23" s="231"/>
      <c r="O23" s="231"/>
      <c r="P23" s="231"/>
      <c r="Q23" s="231"/>
      <c r="R23" s="226"/>
      <c r="S23" s="226"/>
      <c r="T23" s="226"/>
      <c r="U23" s="226"/>
      <c r="V23" s="226"/>
      <c r="W23" s="226"/>
      <c r="X23" s="226"/>
      <c r="Y23" s="226"/>
      <c r="Z23" s="422"/>
      <c r="AA23" s="146"/>
      <c r="AB23" s="146"/>
      <c r="AC23" s="146"/>
      <c r="AD23" s="146"/>
      <c r="AE23" s="146"/>
      <c r="AF23" s="146"/>
      <c r="AG23" s="146" t="s">
        <v>214</v>
      </c>
      <c r="AH23" s="146">
        <v>0</v>
      </c>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ht="22.5" outlineLevel="1">
      <c r="A24" s="425">
        <v>6</v>
      </c>
      <c r="B24" s="218" t="s">
        <v>1548</v>
      </c>
      <c r="C24" s="219" t="s">
        <v>1549</v>
      </c>
      <c r="D24" s="220" t="s">
        <v>124</v>
      </c>
      <c r="E24" s="221">
        <v>564.6</v>
      </c>
      <c r="F24" s="222"/>
      <c r="G24" s="223">
        <f>ROUND(E24*F24,2)</f>
        <v>0</v>
      </c>
      <c r="H24" s="224">
        <v>2.58</v>
      </c>
      <c r="I24" s="223">
        <f>ROUND(E24*H24,2)</f>
        <v>1456.67</v>
      </c>
      <c r="J24" s="224">
        <v>126.42</v>
      </c>
      <c r="K24" s="223">
        <f>ROUND(E24*J24,2)</f>
        <v>71376.73</v>
      </c>
      <c r="L24" s="223">
        <v>21</v>
      </c>
      <c r="M24" s="223">
        <f>G24*(1+L24/100)</f>
        <v>0</v>
      </c>
      <c r="N24" s="221">
        <v>0</v>
      </c>
      <c r="O24" s="221">
        <f>ROUND(E24*N24,2)</f>
        <v>0</v>
      </c>
      <c r="P24" s="221">
        <v>0</v>
      </c>
      <c r="Q24" s="221">
        <f>ROUND(E24*P24,2)</f>
        <v>0</v>
      </c>
      <c r="R24" s="223" t="s">
        <v>1550</v>
      </c>
      <c r="S24" s="223" t="s">
        <v>207</v>
      </c>
      <c r="T24" s="225" t="s">
        <v>207</v>
      </c>
      <c r="U24" s="226">
        <v>0.18</v>
      </c>
      <c r="V24" s="226">
        <f>ROUND(E24*U24,2)</f>
        <v>101.63</v>
      </c>
      <c r="W24" s="226"/>
      <c r="X24" s="226" t="s">
        <v>208</v>
      </c>
      <c r="Y24" s="226" t="s">
        <v>209</v>
      </c>
      <c r="Z24" s="422"/>
      <c r="AA24" s="146"/>
      <c r="AB24" s="146"/>
      <c r="AC24" s="146"/>
      <c r="AD24" s="146"/>
      <c r="AE24" s="146"/>
      <c r="AF24" s="146"/>
      <c r="AG24" s="146" t="s">
        <v>210</v>
      </c>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ht="22.5" outlineLevel="2">
      <c r="A25" s="423"/>
      <c r="B25" s="228"/>
      <c r="C25" s="229" t="s">
        <v>1551</v>
      </c>
      <c r="D25" s="230"/>
      <c r="E25" s="230"/>
      <c r="F25" s="230"/>
      <c r="G25" s="230"/>
      <c r="H25" s="226"/>
      <c r="I25" s="226"/>
      <c r="J25" s="226"/>
      <c r="K25" s="226"/>
      <c r="L25" s="226"/>
      <c r="M25" s="226"/>
      <c r="N25" s="231"/>
      <c r="O25" s="231"/>
      <c r="P25" s="231"/>
      <c r="Q25" s="231"/>
      <c r="R25" s="226"/>
      <c r="S25" s="226"/>
      <c r="T25" s="226"/>
      <c r="U25" s="226"/>
      <c r="V25" s="226"/>
      <c r="W25" s="226"/>
      <c r="X25" s="226"/>
      <c r="Y25" s="226"/>
      <c r="Z25" s="422"/>
      <c r="AA25" s="146"/>
      <c r="AB25" s="146"/>
      <c r="AC25" s="146"/>
      <c r="AD25" s="146"/>
      <c r="AE25" s="146"/>
      <c r="AF25" s="146"/>
      <c r="AG25" s="146" t="s">
        <v>212</v>
      </c>
      <c r="AH25" s="146"/>
      <c r="AI25" s="146"/>
      <c r="AJ25" s="146"/>
      <c r="AK25" s="146"/>
      <c r="AL25" s="146"/>
      <c r="AM25" s="146"/>
      <c r="AN25" s="146"/>
      <c r="AO25" s="146"/>
      <c r="AP25" s="146"/>
      <c r="AQ25" s="146"/>
      <c r="AR25" s="146"/>
      <c r="AS25" s="146"/>
      <c r="AT25" s="146"/>
      <c r="AU25" s="146"/>
      <c r="AV25" s="146"/>
      <c r="AW25" s="146"/>
      <c r="AX25" s="146"/>
      <c r="AY25" s="146"/>
      <c r="AZ25" s="146"/>
      <c r="BA25" s="235" t="str">
        <f>C25</f>
        <v>s doplněním ornice nebo substrátu ve vrstvě do 7 cm s utužením vodou a s případným naložením, odvozem odpadu do 20 km a se složením,</v>
      </c>
      <c r="BB25" s="146"/>
      <c r="BC25" s="146"/>
      <c r="BD25" s="146"/>
      <c r="BE25" s="146"/>
      <c r="BF25" s="146"/>
      <c r="BG25" s="146"/>
      <c r="BH25" s="146"/>
    </row>
    <row r="26" spans="1:60" ht="14.25" outlineLevel="2">
      <c r="A26" s="423"/>
      <c r="B26" s="228"/>
      <c r="C26" s="426" t="s">
        <v>1552</v>
      </c>
      <c r="D26" s="427"/>
      <c r="E26" s="427"/>
      <c r="F26" s="427"/>
      <c r="G26" s="427"/>
      <c r="H26" s="226"/>
      <c r="I26" s="226"/>
      <c r="J26" s="226"/>
      <c r="K26" s="226"/>
      <c r="L26" s="226"/>
      <c r="M26" s="226"/>
      <c r="N26" s="231"/>
      <c r="O26" s="231"/>
      <c r="P26" s="231"/>
      <c r="Q26" s="231"/>
      <c r="R26" s="226"/>
      <c r="S26" s="226"/>
      <c r="T26" s="226"/>
      <c r="U26" s="226"/>
      <c r="V26" s="226"/>
      <c r="W26" s="226"/>
      <c r="X26" s="226"/>
      <c r="Y26" s="226"/>
      <c r="Z26" s="146"/>
      <c r="AA26" s="146"/>
      <c r="AB26" s="146"/>
      <c r="AC26" s="146"/>
      <c r="AD26" s="146"/>
      <c r="AE26" s="146"/>
      <c r="AF26" s="146"/>
      <c r="AG26" s="146" t="s">
        <v>272</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ht="14.25" outlineLevel="2">
      <c r="A27" s="423"/>
      <c r="B27" s="228"/>
      <c r="C27" s="232" t="s">
        <v>1553</v>
      </c>
      <c r="D27" s="233"/>
      <c r="E27" s="234">
        <v>146.5</v>
      </c>
      <c r="F27" s="226"/>
      <c r="G27" s="226"/>
      <c r="H27" s="226"/>
      <c r="I27" s="226"/>
      <c r="J27" s="226"/>
      <c r="K27" s="226"/>
      <c r="L27" s="226"/>
      <c r="M27" s="226"/>
      <c r="N27" s="231"/>
      <c r="O27" s="231"/>
      <c r="P27" s="231"/>
      <c r="Q27" s="231"/>
      <c r="R27" s="226"/>
      <c r="S27" s="226"/>
      <c r="T27" s="226"/>
      <c r="U27" s="226"/>
      <c r="V27" s="226"/>
      <c r="W27" s="226"/>
      <c r="X27" s="226"/>
      <c r="Y27" s="226"/>
      <c r="Z27" s="146"/>
      <c r="AA27" s="146"/>
      <c r="AB27" s="146"/>
      <c r="AC27" s="146"/>
      <c r="AD27" s="146"/>
      <c r="AE27" s="146"/>
      <c r="AF27" s="146"/>
      <c r="AG27" s="146" t="s">
        <v>214</v>
      </c>
      <c r="AH27" s="146">
        <v>0</v>
      </c>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14.25" outlineLevel="3">
      <c r="A28" s="423"/>
      <c r="B28" s="228"/>
      <c r="C28" s="232" t="s">
        <v>1554</v>
      </c>
      <c r="D28" s="233"/>
      <c r="E28" s="234">
        <v>53.5</v>
      </c>
      <c r="F28" s="226"/>
      <c r="G28" s="226"/>
      <c r="H28" s="226"/>
      <c r="I28" s="226"/>
      <c r="J28" s="226"/>
      <c r="K28" s="226"/>
      <c r="L28" s="226"/>
      <c r="M28" s="226"/>
      <c r="N28" s="231"/>
      <c r="O28" s="231"/>
      <c r="P28" s="231"/>
      <c r="Q28" s="231"/>
      <c r="R28" s="226"/>
      <c r="S28" s="226"/>
      <c r="T28" s="226"/>
      <c r="U28" s="226"/>
      <c r="V28" s="226"/>
      <c r="W28" s="226"/>
      <c r="X28" s="226"/>
      <c r="Y28" s="226"/>
      <c r="Z28" s="146"/>
      <c r="AA28" s="146"/>
      <c r="AB28" s="146"/>
      <c r="AC28" s="146"/>
      <c r="AD28" s="146"/>
      <c r="AE28" s="146"/>
      <c r="AF28" s="146"/>
      <c r="AG28" s="146" t="s">
        <v>214</v>
      </c>
      <c r="AH28" s="146">
        <v>0</v>
      </c>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14.25" outlineLevel="3">
      <c r="A29" s="423"/>
      <c r="B29" s="228"/>
      <c r="C29" s="232" t="s">
        <v>1555</v>
      </c>
      <c r="D29" s="233"/>
      <c r="E29" s="234">
        <v>166</v>
      </c>
      <c r="F29" s="226"/>
      <c r="G29" s="226"/>
      <c r="H29" s="226"/>
      <c r="I29" s="226"/>
      <c r="J29" s="226"/>
      <c r="K29" s="226"/>
      <c r="L29" s="226"/>
      <c r="M29" s="226"/>
      <c r="N29" s="231"/>
      <c r="O29" s="231"/>
      <c r="P29" s="231"/>
      <c r="Q29" s="231"/>
      <c r="R29" s="226"/>
      <c r="S29" s="226"/>
      <c r="T29" s="226"/>
      <c r="U29" s="226"/>
      <c r="V29" s="226"/>
      <c r="W29" s="226"/>
      <c r="X29" s="226"/>
      <c r="Y29" s="226"/>
      <c r="Z29" s="146"/>
      <c r="AA29" s="146"/>
      <c r="AB29" s="146"/>
      <c r="AC29" s="146"/>
      <c r="AD29" s="146"/>
      <c r="AE29" s="146"/>
      <c r="AF29" s="146"/>
      <c r="AG29" s="146" t="s">
        <v>214</v>
      </c>
      <c r="AH29" s="146">
        <v>0</v>
      </c>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14.25" outlineLevel="3">
      <c r="A30" s="423"/>
      <c r="B30" s="228"/>
      <c r="C30" s="232" t="s">
        <v>1556</v>
      </c>
      <c r="D30" s="233"/>
      <c r="E30" s="234">
        <v>198.6</v>
      </c>
      <c r="F30" s="226"/>
      <c r="G30" s="226"/>
      <c r="H30" s="226"/>
      <c r="I30" s="226"/>
      <c r="J30" s="226"/>
      <c r="K30" s="226"/>
      <c r="L30" s="226"/>
      <c r="M30" s="226"/>
      <c r="N30" s="231"/>
      <c r="O30" s="231"/>
      <c r="P30" s="231"/>
      <c r="Q30" s="231"/>
      <c r="R30" s="226"/>
      <c r="S30" s="226"/>
      <c r="T30" s="226"/>
      <c r="U30" s="226"/>
      <c r="V30" s="226"/>
      <c r="W30" s="226"/>
      <c r="X30" s="226"/>
      <c r="Y30" s="226"/>
      <c r="Z30" s="146"/>
      <c r="AA30" s="146"/>
      <c r="AB30" s="146"/>
      <c r="AC30" s="146"/>
      <c r="AD30" s="146"/>
      <c r="AE30" s="146"/>
      <c r="AF30" s="146"/>
      <c r="AG30" s="146" t="s">
        <v>214</v>
      </c>
      <c r="AH30" s="146">
        <v>0</v>
      </c>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ht="14.25" outlineLevel="1">
      <c r="A31" s="425">
        <v>7</v>
      </c>
      <c r="B31" s="218" t="s">
        <v>426</v>
      </c>
      <c r="C31" s="219" t="s">
        <v>427</v>
      </c>
      <c r="D31" s="220" t="s">
        <v>124</v>
      </c>
      <c r="E31" s="221">
        <v>6667.17</v>
      </c>
      <c r="F31" s="222"/>
      <c r="G31" s="223">
        <f>ROUND(E31*F31,2)</f>
        <v>0</v>
      </c>
      <c r="H31" s="224">
        <v>0</v>
      </c>
      <c r="I31" s="223">
        <f>ROUND(E31*H31,2)</f>
        <v>0</v>
      </c>
      <c r="J31" s="224">
        <v>75.099999999999994</v>
      </c>
      <c r="K31" s="223">
        <f>ROUND(E31*J31,2)</f>
        <v>500704.47</v>
      </c>
      <c r="L31" s="223">
        <v>21</v>
      </c>
      <c r="M31" s="223">
        <f>G31*(1+L31/100)</f>
        <v>0</v>
      </c>
      <c r="N31" s="221">
        <v>0</v>
      </c>
      <c r="O31" s="221">
        <f>ROUND(E31*N31,2)</f>
        <v>0</v>
      </c>
      <c r="P31" s="221">
        <v>0</v>
      </c>
      <c r="Q31" s="221">
        <f>ROUND(E31*P31,2)</f>
        <v>0</v>
      </c>
      <c r="R31" s="223" t="s">
        <v>387</v>
      </c>
      <c r="S31" s="223" t="s">
        <v>207</v>
      </c>
      <c r="T31" s="225" t="s">
        <v>207</v>
      </c>
      <c r="U31" s="226">
        <v>0.1</v>
      </c>
      <c r="V31" s="226">
        <f>ROUND(E31*U31,2)</f>
        <v>666.72</v>
      </c>
      <c r="W31" s="226"/>
      <c r="X31" s="226" t="s">
        <v>208</v>
      </c>
      <c r="Y31" s="226" t="s">
        <v>209</v>
      </c>
      <c r="Z31" s="146"/>
      <c r="AA31" s="146"/>
      <c r="AB31" s="146"/>
      <c r="AC31" s="146"/>
      <c r="AD31" s="146"/>
      <c r="AE31" s="146"/>
      <c r="AF31" s="146"/>
      <c r="AG31" s="146" t="s">
        <v>210</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ht="14.25" outlineLevel="2">
      <c r="A32" s="423"/>
      <c r="B32" s="228"/>
      <c r="C32" s="229" t="s">
        <v>428</v>
      </c>
      <c r="D32" s="230"/>
      <c r="E32" s="230"/>
      <c r="F32" s="230"/>
      <c r="G32" s="230"/>
      <c r="H32" s="226"/>
      <c r="I32" s="226"/>
      <c r="J32" s="226"/>
      <c r="K32" s="226"/>
      <c r="L32" s="226"/>
      <c r="M32" s="226"/>
      <c r="N32" s="231"/>
      <c r="O32" s="231"/>
      <c r="P32" s="231"/>
      <c r="Q32" s="231"/>
      <c r="R32" s="226"/>
      <c r="S32" s="226"/>
      <c r="T32" s="226"/>
      <c r="U32" s="226"/>
      <c r="V32" s="226"/>
      <c r="W32" s="226"/>
      <c r="X32" s="226"/>
      <c r="Y32" s="226"/>
      <c r="Z32" s="146"/>
      <c r="AA32" s="146"/>
      <c r="AB32" s="146"/>
      <c r="AC32" s="146"/>
      <c r="AD32" s="146"/>
      <c r="AE32" s="146"/>
      <c r="AF32" s="146"/>
      <c r="AG32" s="146" t="s">
        <v>212</v>
      </c>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ht="14.25" outlineLevel="2">
      <c r="A33" s="423"/>
      <c r="B33" s="228"/>
      <c r="C33" s="232" t="s">
        <v>1557</v>
      </c>
      <c r="D33" s="233"/>
      <c r="E33" s="234"/>
      <c r="F33" s="226"/>
      <c r="G33" s="226"/>
      <c r="H33" s="226"/>
      <c r="I33" s="226"/>
      <c r="J33" s="226"/>
      <c r="K33" s="226"/>
      <c r="L33" s="226"/>
      <c r="M33" s="226"/>
      <c r="N33" s="231"/>
      <c r="O33" s="231"/>
      <c r="P33" s="231"/>
      <c r="Q33" s="231"/>
      <c r="R33" s="226"/>
      <c r="S33" s="226"/>
      <c r="T33" s="226"/>
      <c r="U33" s="226"/>
      <c r="V33" s="226"/>
      <c r="W33" s="226"/>
      <c r="X33" s="226"/>
      <c r="Y33" s="226"/>
      <c r="Z33" s="146"/>
      <c r="AA33" s="146"/>
      <c r="AB33" s="146"/>
      <c r="AC33" s="146"/>
      <c r="AD33" s="146"/>
      <c r="AE33" s="146"/>
      <c r="AF33" s="146"/>
      <c r="AG33" s="146" t="s">
        <v>214</v>
      </c>
      <c r="AH33" s="146">
        <v>0</v>
      </c>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ht="14.25" outlineLevel="3">
      <c r="A34" s="423"/>
      <c r="B34" s="228"/>
      <c r="C34" s="232" t="s">
        <v>1558</v>
      </c>
      <c r="D34" s="233"/>
      <c r="E34" s="234">
        <v>1343</v>
      </c>
      <c r="F34" s="226"/>
      <c r="G34" s="226"/>
      <c r="H34" s="226"/>
      <c r="I34" s="226"/>
      <c r="J34" s="226"/>
      <c r="K34" s="226"/>
      <c r="L34" s="226"/>
      <c r="M34" s="226"/>
      <c r="N34" s="231"/>
      <c r="O34" s="231"/>
      <c r="P34" s="231"/>
      <c r="Q34" s="231"/>
      <c r="R34" s="226"/>
      <c r="S34" s="226"/>
      <c r="T34" s="226"/>
      <c r="U34" s="226"/>
      <c r="V34" s="226"/>
      <c r="W34" s="226"/>
      <c r="X34" s="226"/>
      <c r="Y34" s="226"/>
      <c r="Z34" s="146"/>
      <c r="AA34" s="146"/>
      <c r="AB34" s="146"/>
      <c r="AC34" s="146"/>
      <c r="AD34" s="146"/>
      <c r="AE34" s="146"/>
      <c r="AF34" s="146"/>
      <c r="AG34" s="146" t="s">
        <v>214</v>
      </c>
      <c r="AH34" s="146">
        <v>0</v>
      </c>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ht="14.25" outlineLevel="3">
      <c r="A35" s="423"/>
      <c r="B35" s="228"/>
      <c r="C35" s="232" t="s">
        <v>1559</v>
      </c>
      <c r="D35" s="233"/>
      <c r="E35" s="234">
        <v>390</v>
      </c>
      <c r="F35" s="226"/>
      <c r="G35" s="226"/>
      <c r="H35" s="226"/>
      <c r="I35" s="226"/>
      <c r="J35" s="226"/>
      <c r="K35" s="226"/>
      <c r="L35" s="226"/>
      <c r="M35" s="226"/>
      <c r="N35" s="231"/>
      <c r="O35" s="231"/>
      <c r="P35" s="231"/>
      <c r="Q35" s="231"/>
      <c r="R35" s="226"/>
      <c r="S35" s="226"/>
      <c r="T35" s="226"/>
      <c r="U35" s="226"/>
      <c r="V35" s="226"/>
      <c r="W35" s="226"/>
      <c r="X35" s="226"/>
      <c r="Y35" s="226"/>
      <c r="Z35" s="146"/>
      <c r="AA35" s="146"/>
      <c r="AB35" s="146"/>
      <c r="AC35" s="146"/>
      <c r="AD35" s="146"/>
      <c r="AE35" s="146"/>
      <c r="AF35" s="146"/>
      <c r="AG35" s="146" t="s">
        <v>214</v>
      </c>
      <c r="AH35" s="146">
        <v>0</v>
      </c>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ht="14.25" outlineLevel="3">
      <c r="A36" s="423"/>
      <c r="B36" s="228"/>
      <c r="C36" s="232" t="s">
        <v>1560</v>
      </c>
      <c r="D36" s="233"/>
      <c r="E36" s="234">
        <v>335.7</v>
      </c>
      <c r="F36" s="226"/>
      <c r="G36" s="226"/>
      <c r="H36" s="226"/>
      <c r="I36" s="226"/>
      <c r="J36" s="226"/>
      <c r="K36" s="226"/>
      <c r="L36" s="226"/>
      <c r="M36" s="226"/>
      <c r="N36" s="231"/>
      <c r="O36" s="231"/>
      <c r="P36" s="231"/>
      <c r="Q36" s="231"/>
      <c r="R36" s="226"/>
      <c r="S36" s="226"/>
      <c r="T36" s="226"/>
      <c r="U36" s="226"/>
      <c r="V36" s="226"/>
      <c r="W36" s="226"/>
      <c r="X36" s="226"/>
      <c r="Y36" s="226"/>
      <c r="Z36" s="146"/>
      <c r="AA36" s="146"/>
      <c r="AB36" s="146"/>
      <c r="AC36" s="146"/>
      <c r="AD36" s="146"/>
      <c r="AE36" s="146"/>
      <c r="AF36" s="146"/>
      <c r="AG36" s="146" t="s">
        <v>214</v>
      </c>
      <c r="AH36" s="146">
        <v>0</v>
      </c>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ht="14.25" outlineLevel="3">
      <c r="A37" s="423"/>
      <c r="B37" s="228"/>
      <c r="C37" s="232" t="s">
        <v>1561</v>
      </c>
      <c r="D37" s="233"/>
      <c r="E37" s="234">
        <v>258</v>
      </c>
      <c r="F37" s="226"/>
      <c r="G37" s="226"/>
      <c r="H37" s="226"/>
      <c r="I37" s="226"/>
      <c r="J37" s="226"/>
      <c r="K37" s="226"/>
      <c r="L37" s="226"/>
      <c r="M37" s="226"/>
      <c r="N37" s="231"/>
      <c r="O37" s="231"/>
      <c r="P37" s="231"/>
      <c r="Q37" s="231"/>
      <c r="R37" s="226"/>
      <c r="S37" s="226"/>
      <c r="T37" s="226"/>
      <c r="U37" s="226"/>
      <c r="V37" s="226"/>
      <c r="W37" s="226"/>
      <c r="X37" s="226"/>
      <c r="Y37" s="226"/>
      <c r="Z37" s="146"/>
      <c r="AA37" s="146"/>
      <c r="AB37" s="146"/>
      <c r="AC37" s="146"/>
      <c r="AD37" s="146"/>
      <c r="AE37" s="146"/>
      <c r="AF37" s="146"/>
      <c r="AG37" s="146" t="s">
        <v>214</v>
      </c>
      <c r="AH37" s="146">
        <v>0</v>
      </c>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ht="14.25" outlineLevel="3">
      <c r="A38" s="423"/>
      <c r="B38" s="228"/>
      <c r="C38" s="232" t="s">
        <v>1562</v>
      </c>
      <c r="D38" s="233"/>
      <c r="E38" s="234">
        <v>429.4</v>
      </c>
      <c r="F38" s="226"/>
      <c r="G38" s="226"/>
      <c r="H38" s="226"/>
      <c r="I38" s="226"/>
      <c r="J38" s="226"/>
      <c r="K38" s="226"/>
      <c r="L38" s="226"/>
      <c r="M38" s="226"/>
      <c r="N38" s="231"/>
      <c r="O38" s="231"/>
      <c r="P38" s="231"/>
      <c r="Q38" s="231"/>
      <c r="R38" s="226"/>
      <c r="S38" s="226"/>
      <c r="T38" s="226"/>
      <c r="U38" s="226"/>
      <c r="V38" s="226"/>
      <c r="W38" s="226"/>
      <c r="X38" s="226"/>
      <c r="Y38" s="226"/>
      <c r="Z38" s="146"/>
      <c r="AA38" s="146"/>
      <c r="AB38" s="146"/>
      <c r="AC38" s="146"/>
      <c r="AD38" s="146"/>
      <c r="AE38" s="146"/>
      <c r="AF38" s="146"/>
      <c r="AG38" s="146" t="s">
        <v>214</v>
      </c>
      <c r="AH38" s="146">
        <v>0</v>
      </c>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ht="14.25" outlineLevel="3">
      <c r="A39" s="423"/>
      <c r="B39" s="228"/>
      <c r="C39" s="232" t="s">
        <v>1563</v>
      </c>
      <c r="D39" s="233"/>
      <c r="E39" s="234">
        <v>252.4</v>
      </c>
      <c r="F39" s="226"/>
      <c r="G39" s="226"/>
      <c r="H39" s="226"/>
      <c r="I39" s="226"/>
      <c r="J39" s="226"/>
      <c r="K39" s="226"/>
      <c r="L39" s="226"/>
      <c r="M39" s="226"/>
      <c r="N39" s="231"/>
      <c r="O39" s="231"/>
      <c r="P39" s="231"/>
      <c r="Q39" s="231"/>
      <c r="R39" s="226"/>
      <c r="S39" s="226"/>
      <c r="T39" s="226"/>
      <c r="U39" s="226"/>
      <c r="V39" s="226"/>
      <c r="W39" s="226"/>
      <c r="X39" s="226"/>
      <c r="Y39" s="226"/>
      <c r="Z39" s="146"/>
      <c r="AA39" s="146"/>
      <c r="AB39" s="146"/>
      <c r="AC39" s="146"/>
      <c r="AD39" s="146"/>
      <c r="AE39" s="146"/>
      <c r="AF39" s="146"/>
      <c r="AG39" s="146" t="s">
        <v>214</v>
      </c>
      <c r="AH39" s="146">
        <v>0</v>
      </c>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ht="14.25" outlineLevel="3">
      <c r="A40" s="423"/>
      <c r="B40" s="228"/>
      <c r="C40" s="232" t="s">
        <v>1564</v>
      </c>
      <c r="D40" s="233"/>
      <c r="E40" s="234">
        <v>23</v>
      </c>
      <c r="F40" s="226"/>
      <c r="G40" s="226"/>
      <c r="H40" s="226"/>
      <c r="I40" s="226"/>
      <c r="J40" s="226"/>
      <c r="K40" s="226"/>
      <c r="L40" s="226"/>
      <c r="M40" s="226"/>
      <c r="N40" s="231"/>
      <c r="O40" s="231"/>
      <c r="P40" s="231"/>
      <c r="Q40" s="231"/>
      <c r="R40" s="226"/>
      <c r="S40" s="226"/>
      <c r="T40" s="226"/>
      <c r="U40" s="226"/>
      <c r="V40" s="226"/>
      <c r="W40" s="226"/>
      <c r="X40" s="226"/>
      <c r="Y40" s="226"/>
      <c r="Z40" s="146"/>
      <c r="AA40" s="146"/>
      <c r="AB40" s="146"/>
      <c r="AC40" s="146"/>
      <c r="AD40" s="146"/>
      <c r="AE40" s="146"/>
      <c r="AF40" s="146"/>
      <c r="AG40" s="146" t="s">
        <v>214</v>
      </c>
      <c r="AH40" s="146">
        <v>0</v>
      </c>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ht="14.25" outlineLevel="3">
      <c r="A41" s="423"/>
      <c r="B41" s="228"/>
      <c r="C41" s="232" t="s">
        <v>1565</v>
      </c>
      <c r="D41" s="233"/>
      <c r="E41" s="234">
        <v>655.20000000000005</v>
      </c>
      <c r="F41" s="226"/>
      <c r="G41" s="226"/>
      <c r="H41" s="226"/>
      <c r="I41" s="226"/>
      <c r="J41" s="226"/>
      <c r="K41" s="226"/>
      <c r="L41" s="226"/>
      <c r="M41" s="226"/>
      <c r="N41" s="231"/>
      <c r="O41" s="231"/>
      <c r="P41" s="231"/>
      <c r="Q41" s="231"/>
      <c r="R41" s="226"/>
      <c r="S41" s="226"/>
      <c r="T41" s="226"/>
      <c r="U41" s="226"/>
      <c r="V41" s="226"/>
      <c r="W41" s="226"/>
      <c r="X41" s="226"/>
      <c r="Y41" s="226"/>
      <c r="Z41" s="146"/>
      <c r="AA41" s="146"/>
      <c r="AB41" s="146"/>
      <c r="AC41" s="146"/>
      <c r="AD41" s="146"/>
      <c r="AE41" s="146"/>
      <c r="AF41" s="146"/>
      <c r="AG41" s="146" t="s">
        <v>214</v>
      </c>
      <c r="AH41" s="146">
        <v>0</v>
      </c>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ht="14.25" outlineLevel="3">
      <c r="A42" s="423"/>
      <c r="B42" s="228"/>
      <c r="C42" s="232" t="s">
        <v>1566</v>
      </c>
      <c r="D42" s="233"/>
      <c r="E42" s="234">
        <v>264.5</v>
      </c>
      <c r="F42" s="226"/>
      <c r="G42" s="226"/>
      <c r="H42" s="226"/>
      <c r="I42" s="226"/>
      <c r="J42" s="226"/>
      <c r="K42" s="226"/>
      <c r="L42" s="226"/>
      <c r="M42" s="226"/>
      <c r="N42" s="231"/>
      <c r="O42" s="231"/>
      <c r="P42" s="231"/>
      <c r="Q42" s="231"/>
      <c r="R42" s="226"/>
      <c r="S42" s="226"/>
      <c r="T42" s="226"/>
      <c r="U42" s="226"/>
      <c r="V42" s="226"/>
      <c r="W42" s="226"/>
      <c r="X42" s="226"/>
      <c r="Y42" s="226"/>
      <c r="Z42" s="146"/>
      <c r="AA42" s="146"/>
      <c r="AB42" s="146"/>
      <c r="AC42" s="146"/>
      <c r="AD42" s="146"/>
      <c r="AE42" s="146"/>
      <c r="AF42" s="146"/>
      <c r="AG42" s="146" t="s">
        <v>214</v>
      </c>
      <c r="AH42" s="146">
        <v>0</v>
      </c>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ht="14.25" outlineLevel="3">
      <c r="A43" s="423"/>
      <c r="B43" s="228"/>
      <c r="C43" s="232" t="s">
        <v>1567</v>
      </c>
      <c r="D43" s="233"/>
      <c r="E43" s="234">
        <v>146.5</v>
      </c>
      <c r="F43" s="226"/>
      <c r="G43" s="226"/>
      <c r="H43" s="226"/>
      <c r="I43" s="226"/>
      <c r="J43" s="226"/>
      <c r="K43" s="226"/>
      <c r="L43" s="226"/>
      <c r="M43" s="226"/>
      <c r="N43" s="231"/>
      <c r="O43" s="231"/>
      <c r="P43" s="231"/>
      <c r="Q43" s="231"/>
      <c r="R43" s="226"/>
      <c r="S43" s="226"/>
      <c r="T43" s="226"/>
      <c r="U43" s="226"/>
      <c r="V43" s="226"/>
      <c r="W43" s="226"/>
      <c r="X43" s="226"/>
      <c r="Y43" s="226"/>
      <c r="Z43" s="146"/>
      <c r="AA43" s="146"/>
      <c r="AB43" s="146"/>
      <c r="AC43" s="146"/>
      <c r="AD43" s="146"/>
      <c r="AE43" s="146"/>
      <c r="AF43" s="146"/>
      <c r="AG43" s="146" t="s">
        <v>214</v>
      </c>
      <c r="AH43" s="146">
        <v>0</v>
      </c>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ht="14.25" outlineLevel="3">
      <c r="A44" s="423"/>
      <c r="B44" s="228"/>
      <c r="C44" s="232" t="s">
        <v>1568</v>
      </c>
      <c r="D44" s="233"/>
      <c r="E44" s="234">
        <v>257</v>
      </c>
      <c r="F44" s="226"/>
      <c r="G44" s="226"/>
      <c r="H44" s="226"/>
      <c r="I44" s="226"/>
      <c r="J44" s="226"/>
      <c r="K44" s="226"/>
      <c r="L44" s="226"/>
      <c r="M44" s="226"/>
      <c r="N44" s="231"/>
      <c r="O44" s="231"/>
      <c r="P44" s="231"/>
      <c r="Q44" s="231"/>
      <c r="R44" s="226"/>
      <c r="S44" s="226"/>
      <c r="T44" s="226"/>
      <c r="U44" s="226"/>
      <c r="V44" s="226"/>
      <c r="W44" s="226"/>
      <c r="X44" s="226"/>
      <c r="Y44" s="226"/>
      <c r="Z44" s="146"/>
      <c r="AA44" s="146"/>
      <c r="AB44" s="146"/>
      <c r="AC44" s="146"/>
      <c r="AD44" s="146"/>
      <c r="AE44" s="146"/>
      <c r="AF44" s="146"/>
      <c r="AG44" s="146" t="s">
        <v>214</v>
      </c>
      <c r="AH44" s="146">
        <v>0</v>
      </c>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ht="14.25" outlineLevel="3">
      <c r="A45" s="423"/>
      <c r="B45" s="228"/>
      <c r="C45" s="232" t="s">
        <v>1569</v>
      </c>
      <c r="D45" s="233"/>
      <c r="E45" s="234">
        <v>226</v>
      </c>
      <c r="F45" s="226"/>
      <c r="G45" s="226"/>
      <c r="H45" s="226"/>
      <c r="I45" s="226"/>
      <c r="J45" s="226"/>
      <c r="K45" s="226"/>
      <c r="L45" s="226"/>
      <c r="M45" s="226"/>
      <c r="N45" s="231"/>
      <c r="O45" s="231"/>
      <c r="P45" s="231"/>
      <c r="Q45" s="231"/>
      <c r="R45" s="226"/>
      <c r="S45" s="226"/>
      <c r="T45" s="226"/>
      <c r="U45" s="226"/>
      <c r="V45" s="226"/>
      <c r="W45" s="226"/>
      <c r="X45" s="226"/>
      <c r="Y45" s="226"/>
      <c r="Z45" s="146"/>
      <c r="AA45" s="146"/>
      <c r="AB45" s="146"/>
      <c r="AC45" s="146"/>
      <c r="AD45" s="146"/>
      <c r="AE45" s="146"/>
      <c r="AF45" s="146"/>
      <c r="AG45" s="146" t="s">
        <v>214</v>
      </c>
      <c r="AH45" s="146">
        <v>0</v>
      </c>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ht="14.25" outlineLevel="3">
      <c r="A46" s="423"/>
      <c r="B46" s="228"/>
      <c r="C46" s="232" t="s">
        <v>1570</v>
      </c>
      <c r="D46" s="233"/>
      <c r="E46" s="234">
        <v>219.5</v>
      </c>
      <c r="F46" s="226"/>
      <c r="G46" s="226"/>
      <c r="H46" s="226"/>
      <c r="I46" s="226"/>
      <c r="J46" s="226"/>
      <c r="K46" s="226"/>
      <c r="L46" s="226"/>
      <c r="M46" s="226"/>
      <c r="N46" s="231"/>
      <c r="O46" s="231"/>
      <c r="P46" s="231"/>
      <c r="Q46" s="231"/>
      <c r="R46" s="226"/>
      <c r="S46" s="226"/>
      <c r="T46" s="226"/>
      <c r="U46" s="226"/>
      <c r="V46" s="226"/>
      <c r="W46" s="226"/>
      <c r="X46" s="226"/>
      <c r="Y46" s="226"/>
      <c r="Z46" s="146"/>
      <c r="AA46" s="146"/>
      <c r="AB46" s="146"/>
      <c r="AC46" s="146"/>
      <c r="AD46" s="146"/>
      <c r="AE46" s="146"/>
      <c r="AF46" s="146"/>
      <c r="AG46" s="146" t="s">
        <v>214</v>
      </c>
      <c r="AH46" s="146">
        <v>0</v>
      </c>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ht="14.25" outlineLevel="3">
      <c r="A47" s="423"/>
      <c r="B47" s="228"/>
      <c r="C47" s="232" t="s">
        <v>1571</v>
      </c>
      <c r="D47" s="233"/>
      <c r="E47" s="234">
        <v>77.599999999999994</v>
      </c>
      <c r="F47" s="226"/>
      <c r="G47" s="226"/>
      <c r="H47" s="226"/>
      <c r="I47" s="226"/>
      <c r="J47" s="226"/>
      <c r="K47" s="226"/>
      <c r="L47" s="226"/>
      <c r="M47" s="226"/>
      <c r="N47" s="231"/>
      <c r="O47" s="231"/>
      <c r="P47" s="231"/>
      <c r="Q47" s="231"/>
      <c r="R47" s="226"/>
      <c r="S47" s="226"/>
      <c r="T47" s="226"/>
      <c r="U47" s="226"/>
      <c r="V47" s="226"/>
      <c r="W47" s="226"/>
      <c r="X47" s="226"/>
      <c r="Y47" s="226"/>
      <c r="Z47" s="146"/>
      <c r="AA47" s="146"/>
      <c r="AB47" s="146"/>
      <c r="AC47" s="146"/>
      <c r="AD47" s="146"/>
      <c r="AE47" s="146"/>
      <c r="AF47" s="146"/>
      <c r="AG47" s="146" t="s">
        <v>214</v>
      </c>
      <c r="AH47" s="146">
        <v>0</v>
      </c>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ht="14.25" outlineLevel="3">
      <c r="A48" s="423"/>
      <c r="B48" s="228"/>
      <c r="C48" s="232" t="s">
        <v>1572</v>
      </c>
      <c r="D48" s="233"/>
      <c r="E48" s="234">
        <v>198.6</v>
      </c>
      <c r="F48" s="226"/>
      <c r="G48" s="226"/>
      <c r="H48" s="226"/>
      <c r="I48" s="226"/>
      <c r="J48" s="226"/>
      <c r="K48" s="226"/>
      <c r="L48" s="226"/>
      <c r="M48" s="226"/>
      <c r="N48" s="231"/>
      <c r="O48" s="231"/>
      <c r="P48" s="231"/>
      <c r="Q48" s="231"/>
      <c r="R48" s="226"/>
      <c r="S48" s="226"/>
      <c r="T48" s="226"/>
      <c r="U48" s="226"/>
      <c r="V48" s="226"/>
      <c r="W48" s="226"/>
      <c r="X48" s="226"/>
      <c r="Y48" s="226"/>
      <c r="Z48" s="146"/>
      <c r="AA48" s="146"/>
      <c r="AB48" s="146"/>
      <c r="AC48" s="146"/>
      <c r="AD48" s="146"/>
      <c r="AE48" s="146"/>
      <c r="AF48" s="146"/>
      <c r="AG48" s="146" t="s">
        <v>214</v>
      </c>
      <c r="AH48" s="146">
        <v>0</v>
      </c>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ht="14.25" outlineLevel="3">
      <c r="A49" s="423"/>
      <c r="B49" s="228"/>
      <c r="C49" s="232" t="s">
        <v>1573</v>
      </c>
      <c r="D49" s="233"/>
      <c r="E49" s="234">
        <v>210.4</v>
      </c>
      <c r="F49" s="226"/>
      <c r="G49" s="226"/>
      <c r="H49" s="226"/>
      <c r="I49" s="226"/>
      <c r="J49" s="226"/>
      <c r="K49" s="226"/>
      <c r="L49" s="226"/>
      <c r="M49" s="226"/>
      <c r="N49" s="231"/>
      <c r="O49" s="231"/>
      <c r="P49" s="231"/>
      <c r="Q49" s="231"/>
      <c r="R49" s="226"/>
      <c r="S49" s="226"/>
      <c r="T49" s="226"/>
      <c r="U49" s="226"/>
      <c r="V49" s="226"/>
      <c r="W49" s="226"/>
      <c r="X49" s="226"/>
      <c r="Y49" s="226"/>
      <c r="Z49" s="146"/>
      <c r="AA49" s="146"/>
      <c r="AB49" s="146"/>
      <c r="AC49" s="146"/>
      <c r="AD49" s="146"/>
      <c r="AE49" s="146"/>
      <c r="AF49" s="146"/>
      <c r="AG49" s="146" t="s">
        <v>214</v>
      </c>
      <c r="AH49" s="146">
        <v>0</v>
      </c>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ht="14.25" outlineLevel="3">
      <c r="A50" s="423"/>
      <c r="B50" s="228"/>
      <c r="C50" s="232" t="s">
        <v>1574</v>
      </c>
      <c r="D50" s="233"/>
      <c r="E50" s="234">
        <v>466.8</v>
      </c>
      <c r="F50" s="226"/>
      <c r="G50" s="226"/>
      <c r="H50" s="226"/>
      <c r="I50" s="226"/>
      <c r="J50" s="226"/>
      <c r="K50" s="226"/>
      <c r="L50" s="226"/>
      <c r="M50" s="226"/>
      <c r="N50" s="231"/>
      <c r="O50" s="231"/>
      <c r="P50" s="231"/>
      <c r="Q50" s="231"/>
      <c r="R50" s="226"/>
      <c r="S50" s="226"/>
      <c r="T50" s="226"/>
      <c r="U50" s="226"/>
      <c r="V50" s="226"/>
      <c r="W50" s="226"/>
      <c r="X50" s="226"/>
      <c r="Y50" s="226"/>
      <c r="Z50" s="146"/>
      <c r="AA50" s="146"/>
      <c r="AB50" s="146"/>
      <c r="AC50" s="146"/>
      <c r="AD50" s="146"/>
      <c r="AE50" s="146"/>
      <c r="AF50" s="146"/>
      <c r="AG50" s="146" t="s">
        <v>214</v>
      </c>
      <c r="AH50" s="146">
        <v>0</v>
      </c>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ht="14.25" outlineLevel="3">
      <c r="A51" s="423"/>
      <c r="B51" s="228"/>
      <c r="C51" s="232" t="s">
        <v>1575</v>
      </c>
      <c r="D51" s="233"/>
      <c r="E51" s="234">
        <v>35.200000000000003</v>
      </c>
      <c r="F51" s="226"/>
      <c r="G51" s="226"/>
      <c r="H51" s="226"/>
      <c r="I51" s="226"/>
      <c r="J51" s="226"/>
      <c r="K51" s="226"/>
      <c r="L51" s="226"/>
      <c r="M51" s="226"/>
      <c r="N51" s="231"/>
      <c r="O51" s="231"/>
      <c r="P51" s="231"/>
      <c r="Q51" s="231"/>
      <c r="R51" s="226"/>
      <c r="S51" s="226"/>
      <c r="T51" s="226"/>
      <c r="U51" s="226"/>
      <c r="V51" s="226"/>
      <c r="W51" s="226"/>
      <c r="X51" s="226"/>
      <c r="Y51" s="226"/>
      <c r="Z51" s="146"/>
      <c r="AA51" s="146"/>
      <c r="AB51" s="146"/>
      <c r="AC51" s="146"/>
      <c r="AD51" s="146"/>
      <c r="AE51" s="146"/>
      <c r="AF51" s="146"/>
      <c r="AG51" s="146" t="s">
        <v>214</v>
      </c>
      <c r="AH51" s="146">
        <v>0</v>
      </c>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ht="14.25" outlineLevel="3">
      <c r="A52" s="423"/>
      <c r="B52" s="228"/>
      <c r="C52" s="232" t="s">
        <v>1576</v>
      </c>
      <c r="D52" s="233"/>
      <c r="E52" s="234">
        <v>29.9</v>
      </c>
      <c r="F52" s="226"/>
      <c r="G52" s="226"/>
      <c r="H52" s="226"/>
      <c r="I52" s="226"/>
      <c r="J52" s="226"/>
      <c r="K52" s="226"/>
      <c r="L52" s="226"/>
      <c r="M52" s="226"/>
      <c r="N52" s="231"/>
      <c r="O52" s="231"/>
      <c r="P52" s="231"/>
      <c r="Q52" s="231"/>
      <c r="R52" s="226"/>
      <c r="S52" s="226"/>
      <c r="T52" s="226"/>
      <c r="U52" s="226"/>
      <c r="V52" s="226"/>
      <c r="W52" s="226"/>
      <c r="X52" s="226"/>
      <c r="Y52" s="226"/>
      <c r="Z52" s="146"/>
      <c r="AA52" s="146"/>
      <c r="AB52" s="146"/>
      <c r="AC52" s="146"/>
      <c r="AD52" s="146"/>
      <c r="AE52" s="146"/>
      <c r="AF52" s="146"/>
      <c r="AG52" s="146" t="s">
        <v>214</v>
      </c>
      <c r="AH52" s="146">
        <v>0</v>
      </c>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ht="14.25" outlineLevel="3">
      <c r="A53" s="423"/>
      <c r="B53" s="228"/>
      <c r="C53" s="232" t="s">
        <v>1577</v>
      </c>
      <c r="D53" s="233"/>
      <c r="E53" s="234">
        <v>22.5</v>
      </c>
      <c r="F53" s="226"/>
      <c r="G53" s="226"/>
      <c r="H53" s="226"/>
      <c r="I53" s="226"/>
      <c r="J53" s="226"/>
      <c r="K53" s="226"/>
      <c r="L53" s="226"/>
      <c r="M53" s="226"/>
      <c r="N53" s="231"/>
      <c r="O53" s="231"/>
      <c r="P53" s="231"/>
      <c r="Q53" s="231"/>
      <c r="R53" s="226"/>
      <c r="S53" s="226"/>
      <c r="T53" s="226"/>
      <c r="U53" s="226"/>
      <c r="V53" s="226"/>
      <c r="W53" s="226"/>
      <c r="X53" s="226"/>
      <c r="Y53" s="22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14.25" outlineLevel="3">
      <c r="A54" s="423"/>
      <c r="B54" s="228"/>
      <c r="C54" s="232" t="s">
        <v>1578</v>
      </c>
      <c r="D54" s="233"/>
      <c r="E54" s="234">
        <v>22.2</v>
      </c>
      <c r="F54" s="226"/>
      <c r="G54" s="226"/>
      <c r="H54" s="226"/>
      <c r="I54" s="226"/>
      <c r="J54" s="226"/>
      <c r="K54" s="226"/>
      <c r="L54" s="226"/>
      <c r="M54" s="226"/>
      <c r="N54" s="231"/>
      <c r="O54" s="231"/>
      <c r="P54" s="231"/>
      <c r="Q54" s="231"/>
      <c r="R54" s="226"/>
      <c r="S54" s="226"/>
      <c r="T54" s="226"/>
      <c r="U54" s="226"/>
      <c r="V54" s="226"/>
      <c r="W54" s="226"/>
      <c r="X54" s="226"/>
      <c r="Y54" s="22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14.25" outlineLevel="3">
      <c r="A55" s="423"/>
      <c r="B55" s="228"/>
      <c r="C55" s="232" t="s">
        <v>1579</v>
      </c>
      <c r="D55" s="233"/>
      <c r="E55" s="234">
        <v>20</v>
      </c>
      <c r="F55" s="226"/>
      <c r="G55" s="226"/>
      <c r="H55" s="226"/>
      <c r="I55" s="226"/>
      <c r="J55" s="226"/>
      <c r="K55" s="226"/>
      <c r="L55" s="226"/>
      <c r="M55" s="226"/>
      <c r="N55" s="231"/>
      <c r="O55" s="231"/>
      <c r="P55" s="231"/>
      <c r="Q55" s="231"/>
      <c r="R55" s="226"/>
      <c r="S55" s="226"/>
      <c r="T55" s="226"/>
      <c r="U55" s="226"/>
      <c r="V55" s="226"/>
      <c r="W55" s="226"/>
      <c r="X55" s="226"/>
      <c r="Y55" s="22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ht="14.25" outlineLevel="3">
      <c r="A56" s="423"/>
      <c r="B56" s="228"/>
      <c r="C56" s="232" t="s">
        <v>1580</v>
      </c>
      <c r="D56" s="233"/>
      <c r="E56" s="234">
        <v>650</v>
      </c>
      <c r="F56" s="226"/>
      <c r="G56" s="226"/>
      <c r="H56" s="226"/>
      <c r="I56" s="226"/>
      <c r="J56" s="226"/>
      <c r="K56" s="226"/>
      <c r="L56" s="226"/>
      <c r="M56" s="226"/>
      <c r="N56" s="231"/>
      <c r="O56" s="231"/>
      <c r="P56" s="231"/>
      <c r="Q56" s="231"/>
      <c r="R56" s="226"/>
      <c r="S56" s="226"/>
      <c r="T56" s="226"/>
      <c r="U56" s="226"/>
      <c r="V56" s="226"/>
      <c r="W56" s="226"/>
      <c r="X56" s="226"/>
      <c r="Y56" s="22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ht="14.25" outlineLevel="3">
      <c r="A57" s="423"/>
      <c r="B57" s="228"/>
      <c r="C57" s="232" t="s">
        <v>1581</v>
      </c>
      <c r="D57" s="233"/>
      <c r="E57" s="234">
        <v>199.8</v>
      </c>
      <c r="F57" s="226"/>
      <c r="G57" s="226"/>
      <c r="H57" s="226"/>
      <c r="I57" s="226"/>
      <c r="J57" s="226"/>
      <c r="K57" s="226"/>
      <c r="L57" s="226"/>
      <c r="M57" s="226"/>
      <c r="N57" s="231"/>
      <c r="O57" s="231"/>
      <c r="P57" s="231"/>
      <c r="Q57" s="231"/>
      <c r="R57" s="226"/>
      <c r="S57" s="226"/>
      <c r="T57" s="226"/>
      <c r="U57" s="226"/>
      <c r="V57" s="226"/>
      <c r="W57" s="226"/>
      <c r="X57" s="226"/>
      <c r="Y57" s="22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ht="14.25" outlineLevel="3">
      <c r="A58" s="423"/>
      <c r="B58" s="228"/>
      <c r="C58" s="232" t="s">
        <v>1582</v>
      </c>
      <c r="D58" s="233"/>
      <c r="E58" s="234">
        <v>43.7</v>
      </c>
      <c r="F58" s="226"/>
      <c r="G58" s="226"/>
      <c r="H58" s="226"/>
      <c r="I58" s="226"/>
      <c r="J58" s="226"/>
      <c r="K58" s="226"/>
      <c r="L58" s="226"/>
      <c r="M58" s="226"/>
      <c r="N58" s="231"/>
      <c r="O58" s="231"/>
      <c r="P58" s="231"/>
      <c r="Q58" s="231"/>
      <c r="R58" s="226"/>
      <c r="S58" s="226"/>
      <c r="T58" s="226"/>
      <c r="U58" s="226"/>
      <c r="V58" s="226"/>
      <c r="W58" s="226"/>
      <c r="X58" s="226"/>
      <c r="Y58" s="22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ht="14.25" outlineLevel="3">
      <c r="A59" s="423"/>
      <c r="B59" s="228"/>
      <c r="C59" s="232" t="s">
        <v>1583</v>
      </c>
      <c r="D59" s="233"/>
      <c r="E59" s="234">
        <v>188</v>
      </c>
      <c r="F59" s="226"/>
      <c r="G59" s="226"/>
      <c r="H59" s="226"/>
      <c r="I59" s="226"/>
      <c r="J59" s="226"/>
      <c r="K59" s="226"/>
      <c r="L59" s="226"/>
      <c r="M59" s="226"/>
      <c r="N59" s="231"/>
      <c r="O59" s="231"/>
      <c r="P59" s="231"/>
      <c r="Q59" s="231"/>
      <c r="R59" s="226"/>
      <c r="S59" s="226"/>
      <c r="T59" s="226"/>
      <c r="U59" s="226"/>
      <c r="V59" s="226"/>
      <c r="W59" s="226"/>
      <c r="X59" s="226"/>
      <c r="Y59" s="226"/>
      <c r="Z59" s="146"/>
      <c r="AA59" s="146"/>
      <c r="AB59" s="146"/>
      <c r="AC59" s="146"/>
      <c r="AD59" s="146"/>
      <c r="AE59" s="146"/>
      <c r="AF59" s="146"/>
      <c r="AG59" s="146" t="s">
        <v>214</v>
      </c>
      <c r="AH59" s="146">
        <v>0</v>
      </c>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14.25" outlineLevel="3">
      <c r="A60" s="423"/>
      <c r="B60" s="228"/>
      <c r="C60" s="428" t="s">
        <v>1584</v>
      </c>
      <c r="D60" s="429"/>
      <c r="E60" s="430">
        <f>SUM(E34:E59)</f>
        <v>6964.9</v>
      </c>
      <c r="F60" s="226"/>
      <c r="G60" s="226"/>
      <c r="H60" s="226"/>
      <c r="I60" s="226"/>
      <c r="J60" s="226"/>
      <c r="K60" s="226"/>
      <c r="L60" s="226"/>
      <c r="M60" s="226"/>
      <c r="N60" s="231"/>
      <c r="O60" s="231"/>
      <c r="P60" s="231"/>
      <c r="Q60" s="231"/>
      <c r="R60" s="226"/>
      <c r="S60" s="226"/>
      <c r="T60" s="226"/>
      <c r="U60" s="226"/>
      <c r="V60" s="226"/>
      <c r="W60" s="226"/>
      <c r="X60" s="226"/>
      <c r="Y60" s="226"/>
      <c r="Z60" s="146"/>
      <c r="AA60" s="146"/>
      <c r="AB60" s="146"/>
      <c r="AC60" s="146"/>
      <c r="AD60" s="146"/>
      <c r="AE60" s="146"/>
      <c r="AF60" s="146"/>
      <c r="AG60" s="146" t="s">
        <v>214</v>
      </c>
      <c r="AH60" s="146">
        <v>1</v>
      </c>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ht="14.25" outlineLevel="3">
      <c r="A61" s="423"/>
      <c r="B61" s="228"/>
      <c r="C61" s="232" t="s">
        <v>1585</v>
      </c>
      <c r="D61" s="233"/>
      <c r="E61" s="234"/>
      <c r="F61" s="226"/>
      <c r="G61" s="226"/>
      <c r="H61" s="226"/>
      <c r="I61" s="226"/>
      <c r="J61" s="226"/>
      <c r="K61" s="226"/>
      <c r="L61" s="226"/>
      <c r="M61" s="226"/>
      <c r="N61" s="231"/>
      <c r="O61" s="231"/>
      <c r="P61" s="231"/>
      <c r="Q61" s="231"/>
      <c r="R61" s="226"/>
      <c r="S61" s="226"/>
      <c r="T61" s="226"/>
      <c r="U61" s="226"/>
      <c r="V61" s="226"/>
      <c r="W61" s="226"/>
      <c r="X61" s="226"/>
      <c r="Y61" s="226"/>
      <c r="Z61" s="146"/>
      <c r="AA61" s="146"/>
      <c r="AB61" s="146"/>
      <c r="AC61" s="146"/>
      <c r="AD61" s="146"/>
      <c r="AE61" s="146"/>
      <c r="AF61" s="146"/>
      <c r="AG61" s="146" t="s">
        <v>214</v>
      </c>
      <c r="AH61" s="146">
        <v>0</v>
      </c>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ht="14.25" outlineLevel="3">
      <c r="A62" s="423"/>
      <c r="B62" s="228"/>
      <c r="C62" s="232" t="s">
        <v>1586</v>
      </c>
      <c r="D62" s="233"/>
      <c r="E62" s="234">
        <v>52.8</v>
      </c>
      <c r="F62" s="226"/>
      <c r="G62" s="226"/>
      <c r="H62" s="226"/>
      <c r="I62" s="226"/>
      <c r="J62" s="226"/>
      <c r="K62" s="226"/>
      <c r="L62" s="226"/>
      <c r="M62" s="226"/>
      <c r="N62" s="231"/>
      <c r="O62" s="231"/>
      <c r="P62" s="231"/>
      <c r="Q62" s="231"/>
      <c r="R62" s="226"/>
      <c r="S62" s="226"/>
      <c r="T62" s="226"/>
      <c r="U62" s="226"/>
      <c r="V62" s="226"/>
      <c r="W62" s="226"/>
      <c r="X62" s="226"/>
      <c r="Y62" s="226"/>
      <c r="Z62" s="146"/>
      <c r="AA62" s="146"/>
      <c r="AB62" s="146"/>
      <c r="AC62" s="146"/>
      <c r="AD62" s="146"/>
      <c r="AE62" s="146"/>
      <c r="AF62" s="146"/>
      <c r="AG62" s="146" t="s">
        <v>214</v>
      </c>
      <c r="AH62" s="146">
        <v>0</v>
      </c>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ht="14.25" outlineLevel="3">
      <c r="A63" s="423"/>
      <c r="B63" s="228"/>
      <c r="C63" s="232" t="s">
        <v>1587</v>
      </c>
      <c r="D63" s="233"/>
      <c r="E63" s="234">
        <v>22.28</v>
      </c>
      <c r="F63" s="226"/>
      <c r="G63" s="226"/>
      <c r="H63" s="226"/>
      <c r="I63" s="226"/>
      <c r="J63" s="226"/>
      <c r="K63" s="226"/>
      <c r="L63" s="226"/>
      <c r="M63" s="226"/>
      <c r="N63" s="231"/>
      <c r="O63" s="231"/>
      <c r="P63" s="231"/>
      <c r="Q63" s="231"/>
      <c r="R63" s="226"/>
      <c r="S63" s="226"/>
      <c r="T63" s="226"/>
      <c r="U63" s="226"/>
      <c r="V63" s="226"/>
      <c r="W63" s="226"/>
      <c r="X63" s="226"/>
      <c r="Y63" s="226"/>
      <c r="Z63" s="146"/>
      <c r="AA63" s="146"/>
      <c r="AB63" s="146"/>
      <c r="AC63" s="146"/>
      <c r="AD63" s="146"/>
      <c r="AE63" s="146"/>
      <c r="AF63" s="146"/>
      <c r="AG63" s="146" t="s">
        <v>214</v>
      </c>
      <c r="AH63" s="146">
        <v>0</v>
      </c>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ht="14.25" outlineLevel="3">
      <c r="A64" s="423"/>
      <c r="B64" s="228"/>
      <c r="C64" s="232" t="s">
        <v>1588</v>
      </c>
      <c r="D64" s="233"/>
      <c r="E64" s="234">
        <v>14.9</v>
      </c>
      <c r="F64" s="226"/>
      <c r="G64" s="226"/>
      <c r="H64" s="226"/>
      <c r="I64" s="226"/>
      <c r="J64" s="226"/>
      <c r="K64" s="226"/>
      <c r="L64" s="226"/>
      <c r="M64" s="226"/>
      <c r="N64" s="231"/>
      <c r="O64" s="231"/>
      <c r="P64" s="231"/>
      <c r="Q64" s="231"/>
      <c r="R64" s="226"/>
      <c r="S64" s="226"/>
      <c r="T64" s="226"/>
      <c r="U64" s="226"/>
      <c r="V64" s="226"/>
      <c r="W64" s="226"/>
      <c r="X64" s="226"/>
      <c r="Y64" s="226"/>
      <c r="Z64" s="146"/>
      <c r="AA64" s="146"/>
      <c r="AB64" s="146"/>
      <c r="AC64" s="146"/>
      <c r="AD64" s="146"/>
      <c r="AE64" s="146"/>
      <c r="AF64" s="146"/>
      <c r="AG64" s="146" t="s">
        <v>214</v>
      </c>
      <c r="AH64" s="146">
        <v>0</v>
      </c>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ht="14.25" outlineLevel="3">
      <c r="A65" s="423"/>
      <c r="B65" s="228"/>
      <c r="C65" s="232" t="s">
        <v>1589</v>
      </c>
      <c r="D65" s="233"/>
      <c r="E65" s="234">
        <v>0.94</v>
      </c>
      <c r="F65" s="226"/>
      <c r="G65" s="431"/>
      <c r="H65" s="226"/>
      <c r="I65" s="226"/>
      <c r="J65" s="226"/>
      <c r="K65" s="226"/>
      <c r="L65" s="226"/>
      <c r="M65" s="226"/>
      <c r="N65" s="231"/>
      <c r="O65" s="231"/>
      <c r="P65" s="231"/>
      <c r="Q65" s="231"/>
      <c r="R65" s="226"/>
      <c r="S65" s="226"/>
      <c r="T65" s="226"/>
      <c r="U65" s="226"/>
      <c r="V65" s="226"/>
      <c r="W65" s="226"/>
      <c r="X65" s="226"/>
      <c r="Y65" s="226"/>
      <c r="Z65" s="146"/>
      <c r="AA65" s="146"/>
      <c r="AB65" s="146"/>
      <c r="AC65" s="146"/>
      <c r="AD65" s="146"/>
      <c r="AE65" s="146"/>
      <c r="AF65" s="146"/>
      <c r="AG65" s="146" t="s">
        <v>214</v>
      </c>
      <c r="AH65" s="146">
        <v>0</v>
      </c>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ht="14.25" outlineLevel="3">
      <c r="A66" s="423"/>
      <c r="B66" s="228"/>
      <c r="C66" s="232" t="s">
        <v>1590</v>
      </c>
      <c r="D66" s="233"/>
      <c r="E66" s="234">
        <v>20.65</v>
      </c>
      <c r="F66" s="226"/>
      <c r="G66" s="226"/>
      <c r="H66" s="226"/>
      <c r="I66" s="226"/>
      <c r="J66" s="226"/>
      <c r="K66" s="226"/>
      <c r="L66" s="226"/>
      <c r="M66" s="226"/>
      <c r="N66" s="231"/>
      <c r="O66" s="231"/>
      <c r="P66" s="231"/>
      <c r="Q66" s="231"/>
      <c r="R66" s="226"/>
      <c r="S66" s="226"/>
      <c r="T66" s="226"/>
      <c r="U66" s="226"/>
      <c r="V66" s="226"/>
      <c r="W66" s="226"/>
      <c r="X66" s="226"/>
      <c r="Y66" s="226"/>
      <c r="Z66" s="146"/>
      <c r="AA66" s="146"/>
      <c r="AB66" s="146"/>
      <c r="AC66" s="146"/>
      <c r="AD66" s="146"/>
      <c r="AE66" s="146"/>
      <c r="AF66" s="146"/>
      <c r="AG66" s="146" t="s">
        <v>214</v>
      </c>
      <c r="AH66" s="146">
        <v>0</v>
      </c>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ht="14.25" outlineLevel="3">
      <c r="A67" s="423"/>
      <c r="B67" s="228"/>
      <c r="C67" s="232" t="s">
        <v>1591</v>
      </c>
      <c r="D67" s="233"/>
      <c r="E67" s="234">
        <v>37.700000000000003</v>
      </c>
      <c r="F67" s="226"/>
      <c r="G67" s="226"/>
      <c r="H67" s="226"/>
      <c r="I67" s="226"/>
      <c r="J67" s="226"/>
      <c r="K67" s="226"/>
      <c r="L67" s="226"/>
      <c r="M67" s="226"/>
      <c r="N67" s="231"/>
      <c r="O67" s="231"/>
      <c r="P67" s="231"/>
      <c r="Q67" s="231"/>
      <c r="R67" s="226"/>
      <c r="S67" s="226"/>
      <c r="T67" s="226"/>
      <c r="U67" s="226"/>
      <c r="V67" s="226"/>
      <c r="W67" s="226"/>
      <c r="X67" s="226"/>
      <c r="Y67" s="226"/>
      <c r="Z67" s="422"/>
      <c r="AA67" s="146"/>
      <c r="AB67" s="146"/>
      <c r="AC67" s="146"/>
      <c r="AD67" s="146"/>
      <c r="AE67" s="146"/>
      <c r="AF67" s="146"/>
      <c r="AG67" s="146" t="s">
        <v>214</v>
      </c>
      <c r="AH67" s="146">
        <v>0</v>
      </c>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ht="14.25" outlineLevel="3">
      <c r="A68" s="423"/>
      <c r="B68" s="228"/>
      <c r="C68" s="428" t="s">
        <v>1584</v>
      </c>
      <c r="D68" s="429"/>
      <c r="E68" s="430">
        <f>SUM(E62:E67)</f>
        <v>149.26999999999998</v>
      </c>
      <c r="F68" s="226"/>
      <c r="G68" s="226"/>
      <c r="H68" s="226"/>
      <c r="I68" s="226"/>
      <c r="J68" s="226"/>
      <c r="K68" s="226"/>
      <c r="L68" s="226"/>
      <c r="M68" s="226"/>
      <c r="N68" s="231"/>
      <c r="O68" s="231"/>
      <c r="P68" s="231"/>
      <c r="Q68" s="231"/>
      <c r="R68" s="226"/>
      <c r="S68" s="226"/>
      <c r="T68" s="226"/>
      <c r="U68" s="226"/>
      <c r="V68" s="226"/>
      <c r="W68" s="226"/>
      <c r="X68" s="226"/>
      <c r="Y68" s="226"/>
      <c r="Z68" s="422"/>
      <c r="AA68" s="146"/>
      <c r="AB68" s="146"/>
      <c r="AC68" s="146"/>
      <c r="AD68" s="146"/>
      <c r="AE68" s="146"/>
      <c r="AF68" s="146"/>
      <c r="AG68" s="146" t="s">
        <v>214</v>
      </c>
      <c r="AH68" s="146">
        <v>1</v>
      </c>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ht="22.5" outlineLevel="3">
      <c r="A69" s="423"/>
      <c r="B69" s="228"/>
      <c r="C69" s="232" t="s">
        <v>1592</v>
      </c>
      <c r="D69" s="233"/>
      <c r="E69" s="234">
        <v>-447</v>
      </c>
      <c r="F69" s="226"/>
      <c r="G69" s="226"/>
      <c r="H69" s="226"/>
      <c r="I69" s="226"/>
      <c r="J69" s="226"/>
      <c r="K69" s="226"/>
      <c r="L69" s="226"/>
      <c r="M69" s="226"/>
      <c r="N69" s="231"/>
      <c r="O69" s="231"/>
      <c r="P69" s="231"/>
      <c r="Q69" s="231"/>
      <c r="R69" s="226"/>
      <c r="S69" s="226"/>
      <c r="T69" s="226"/>
      <c r="U69" s="226"/>
      <c r="V69" s="226"/>
      <c r="W69" s="226"/>
      <c r="X69" s="226"/>
      <c r="Y69" s="226"/>
      <c r="Z69" s="422"/>
      <c r="AA69" s="146"/>
      <c r="AB69" s="146"/>
      <c r="AC69" s="146"/>
      <c r="AD69" s="146"/>
      <c r="AE69" s="146"/>
      <c r="AF69" s="146"/>
      <c r="AG69" s="146" t="s">
        <v>214</v>
      </c>
      <c r="AH69" s="146">
        <v>0</v>
      </c>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ht="14.25" outlineLevel="1">
      <c r="A70" s="425">
        <v>8</v>
      </c>
      <c r="B70" s="218" t="s">
        <v>1593</v>
      </c>
      <c r="C70" s="219" t="s">
        <v>1594</v>
      </c>
      <c r="D70" s="220" t="s">
        <v>124</v>
      </c>
      <c r="E70" s="221">
        <f>E24</f>
        <v>564.6</v>
      </c>
      <c r="F70" s="222"/>
      <c r="G70" s="223">
        <f>ROUND(E70*F70,2)</f>
        <v>0</v>
      </c>
      <c r="H70" s="224">
        <v>0</v>
      </c>
      <c r="I70" s="223">
        <f>ROUND(E70*H70,2)</f>
        <v>0</v>
      </c>
      <c r="J70" s="224">
        <v>7.3</v>
      </c>
      <c r="K70" s="223">
        <f>ROUND(E70*J70,2)</f>
        <v>4121.58</v>
      </c>
      <c r="L70" s="223">
        <v>21</v>
      </c>
      <c r="M70" s="223">
        <f>G70*(1+L70/100)</f>
        <v>0</v>
      </c>
      <c r="N70" s="221">
        <v>0</v>
      </c>
      <c r="O70" s="221">
        <f>ROUND(E70*N70,2)</f>
        <v>0</v>
      </c>
      <c r="P70" s="221">
        <v>0</v>
      </c>
      <c r="Q70" s="221">
        <f>ROUND(E70*P70,2)</f>
        <v>0</v>
      </c>
      <c r="R70" s="223" t="s">
        <v>1550</v>
      </c>
      <c r="S70" s="223" t="s">
        <v>207</v>
      </c>
      <c r="T70" s="225" t="s">
        <v>207</v>
      </c>
      <c r="U70" s="226">
        <v>0.01</v>
      </c>
      <c r="V70" s="226">
        <f>ROUND(E70*U70,2)</f>
        <v>5.65</v>
      </c>
      <c r="W70" s="226"/>
      <c r="X70" s="226" t="s">
        <v>208</v>
      </c>
      <c r="Y70" s="226" t="s">
        <v>209</v>
      </c>
      <c r="Z70" s="423"/>
      <c r="AA70" s="146"/>
      <c r="AB70" s="146"/>
      <c r="AC70" s="146"/>
      <c r="AD70" s="146"/>
      <c r="AE70" s="146"/>
      <c r="AF70" s="146"/>
      <c r="AG70" s="146" t="s">
        <v>210</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ht="22.5" outlineLevel="2">
      <c r="A71" s="423"/>
      <c r="B71" s="228"/>
      <c r="C71" s="229" t="s">
        <v>1595</v>
      </c>
      <c r="D71" s="230"/>
      <c r="E71" s="230"/>
      <c r="F71" s="230"/>
      <c r="G71" s="230"/>
      <c r="H71" s="226"/>
      <c r="I71" s="226"/>
      <c r="J71" s="226"/>
      <c r="K71" s="226"/>
      <c r="L71" s="226"/>
      <c r="M71" s="226"/>
      <c r="N71" s="231"/>
      <c r="O71" s="231"/>
      <c r="P71" s="231"/>
      <c r="Q71" s="231"/>
      <c r="R71" s="226"/>
      <c r="S71" s="226"/>
      <c r="T71" s="226"/>
      <c r="U71" s="226"/>
      <c r="V71" s="226"/>
      <c r="W71" s="226"/>
      <c r="X71" s="226"/>
      <c r="Y71" s="226"/>
      <c r="Z71" s="422"/>
      <c r="AA71" s="146"/>
      <c r="AB71" s="146"/>
      <c r="AC71" s="146"/>
      <c r="AD71" s="146"/>
      <c r="AE71" s="146"/>
      <c r="AF71" s="146"/>
      <c r="AG71" s="146" t="s">
        <v>212</v>
      </c>
      <c r="AH71" s="146"/>
      <c r="AI71" s="146"/>
      <c r="AJ71" s="146"/>
      <c r="AK71" s="146"/>
      <c r="AL71" s="146"/>
      <c r="AM71" s="146"/>
      <c r="AN71" s="146"/>
      <c r="AO71" s="146"/>
      <c r="AP71" s="146"/>
      <c r="AQ71" s="146"/>
      <c r="AR71" s="146"/>
      <c r="AS71" s="146"/>
      <c r="AT71" s="146"/>
      <c r="AU71" s="146"/>
      <c r="AV71" s="146"/>
      <c r="AW71" s="146"/>
      <c r="AX71" s="146"/>
      <c r="AY71" s="146"/>
      <c r="AZ71" s="146"/>
      <c r="BA71" s="235" t="str">
        <f>C71</f>
        <v>bez ohledu na způsob založení, tj. pokosení se shrabáním, naložením shrabků na dopravní prostředek s odvezením do 20 km a se složením,</v>
      </c>
      <c r="BB71" s="146"/>
      <c r="BC71" s="146"/>
      <c r="BD71" s="146"/>
      <c r="BE71" s="146"/>
      <c r="BF71" s="146"/>
      <c r="BG71" s="146"/>
      <c r="BH71" s="146"/>
    </row>
    <row r="72" spans="1:60" ht="14.25" outlineLevel="2">
      <c r="A72" s="423"/>
      <c r="B72" s="228"/>
      <c r="C72" s="232" t="s">
        <v>1596</v>
      </c>
      <c r="D72" s="233"/>
      <c r="E72" s="234"/>
      <c r="F72" s="226"/>
      <c r="G72" s="226"/>
      <c r="H72" s="226"/>
      <c r="I72" s="226"/>
      <c r="J72" s="226"/>
      <c r="K72" s="226"/>
      <c r="L72" s="226"/>
      <c r="M72" s="226"/>
      <c r="N72" s="231"/>
      <c r="O72" s="231"/>
      <c r="P72" s="231"/>
      <c r="Q72" s="231"/>
      <c r="R72" s="226"/>
      <c r="S72" s="226"/>
      <c r="T72" s="226"/>
      <c r="U72" s="226"/>
      <c r="V72" s="226"/>
      <c r="W72" s="226"/>
      <c r="X72" s="226"/>
      <c r="Y72" s="226"/>
      <c r="Z72" s="422"/>
      <c r="AA72" s="146"/>
      <c r="AB72" s="146"/>
      <c r="AC72" s="146"/>
      <c r="AD72" s="146"/>
      <c r="AE72" s="146"/>
      <c r="AF72" s="146"/>
      <c r="AG72" s="146" t="s">
        <v>214</v>
      </c>
      <c r="AH72" s="146">
        <v>0</v>
      </c>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ht="14.25" outlineLevel="3">
      <c r="A73" s="423"/>
      <c r="B73" s="228"/>
      <c r="C73" s="232" t="s">
        <v>1597</v>
      </c>
      <c r="D73" s="233"/>
      <c r="E73" s="234">
        <v>564.6</v>
      </c>
      <c r="F73" s="226"/>
      <c r="G73" s="226"/>
      <c r="H73" s="226"/>
      <c r="I73" s="226"/>
      <c r="J73" s="226"/>
      <c r="K73" s="226"/>
      <c r="L73" s="226"/>
      <c r="M73" s="226"/>
      <c r="N73" s="231"/>
      <c r="O73" s="231"/>
      <c r="P73" s="231"/>
      <c r="Q73" s="231"/>
      <c r="R73" s="226"/>
      <c r="S73" s="226"/>
      <c r="T73" s="226"/>
      <c r="U73" s="226"/>
      <c r="V73" s="226"/>
      <c r="W73" s="226"/>
      <c r="X73" s="226"/>
      <c r="Y73" s="226"/>
      <c r="Z73" s="422"/>
      <c r="AA73" s="146"/>
      <c r="AB73" s="146"/>
      <c r="AC73" s="146"/>
      <c r="AD73" s="146"/>
      <c r="AE73" s="146"/>
      <c r="AF73" s="146"/>
      <c r="AG73" s="146" t="s">
        <v>214</v>
      </c>
      <c r="AH73" s="146">
        <v>5</v>
      </c>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ht="14.25" outlineLevel="1">
      <c r="A74" s="425">
        <v>9</v>
      </c>
      <c r="B74" s="218" t="s">
        <v>1598</v>
      </c>
      <c r="C74" s="219" t="s">
        <v>1599</v>
      </c>
      <c r="D74" s="220" t="s">
        <v>292</v>
      </c>
      <c r="E74" s="221">
        <v>37.549680000000002</v>
      </c>
      <c r="F74" s="222"/>
      <c r="G74" s="223">
        <f>ROUND(E74*F74,2)</f>
        <v>0</v>
      </c>
      <c r="H74" s="224">
        <v>195</v>
      </c>
      <c r="I74" s="223">
        <f>ROUND(E74*H74,2)</f>
        <v>7322.19</v>
      </c>
      <c r="J74" s="224">
        <v>0</v>
      </c>
      <c r="K74" s="223">
        <f>ROUND(E74*J74,2)</f>
        <v>0</v>
      </c>
      <c r="L74" s="223">
        <v>21</v>
      </c>
      <c r="M74" s="223">
        <f>G74*(1+L74/100)</f>
        <v>0</v>
      </c>
      <c r="N74" s="221">
        <v>1E-3</v>
      </c>
      <c r="O74" s="221">
        <f>ROUND(E74*N74,2)</f>
        <v>0.04</v>
      </c>
      <c r="P74" s="221">
        <v>0</v>
      </c>
      <c r="Q74" s="221">
        <f>ROUND(E74*P74,2)</f>
        <v>0</v>
      </c>
      <c r="R74" s="223"/>
      <c r="S74" s="223" t="s">
        <v>254</v>
      </c>
      <c r="T74" s="225" t="s">
        <v>255</v>
      </c>
      <c r="U74" s="226">
        <v>0</v>
      </c>
      <c r="V74" s="226">
        <f>ROUND(E74*U74,2)</f>
        <v>0</v>
      </c>
      <c r="W74" s="226"/>
      <c r="X74" s="226" t="s">
        <v>1600</v>
      </c>
      <c r="Y74" s="226" t="s">
        <v>209</v>
      </c>
      <c r="Z74" s="423"/>
      <c r="AA74" s="146"/>
      <c r="AB74" s="146"/>
      <c r="AC74" s="146"/>
      <c r="AD74" s="146"/>
      <c r="AE74" s="146"/>
      <c r="AF74" s="146"/>
      <c r="AG74" s="146" t="s">
        <v>1601</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ht="14.25" outlineLevel="2">
      <c r="A75" s="423"/>
      <c r="B75" s="228"/>
      <c r="C75" s="232" t="s">
        <v>1602</v>
      </c>
      <c r="D75" s="233"/>
      <c r="E75" s="234"/>
      <c r="F75" s="226"/>
      <c r="G75" s="226"/>
      <c r="H75" s="226"/>
      <c r="I75" s="226"/>
      <c r="J75" s="226"/>
      <c r="K75" s="226"/>
      <c r="L75" s="226"/>
      <c r="M75" s="226"/>
      <c r="N75" s="231"/>
      <c r="O75" s="231"/>
      <c r="P75" s="231"/>
      <c r="Q75" s="231"/>
      <c r="R75" s="226"/>
      <c r="S75" s="226"/>
      <c r="T75" s="226"/>
      <c r="U75" s="226"/>
      <c r="V75" s="226"/>
      <c r="W75" s="226"/>
      <c r="X75" s="226"/>
      <c r="Y75" s="226"/>
      <c r="Z75" s="422"/>
      <c r="AA75" s="146"/>
      <c r="AB75" s="146"/>
      <c r="AC75" s="146"/>
      <c r="AD75" s="146"/>
      <c r="AE75" s="146"/>
      <c r="AF75" s="146"/>
      <c r="AG75" s="146" t="s">
        <v>214</v>
      </c>
      <c r="AH75" s="146">
        <v>0</v>
      </c>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ht="14.25" outlineLevel="3">
      <c r="A76" s="423"/>
      <c r="B76" s="228"/>
      <c r="C76" s="232" t="s">
        <v>1603</v>
      </c>
      <c r="D76" s="233"/>
      <c r="E76" s="234">
        <v>4.5299399999999999</v>
      </c>
      <c r="F76" s="226"/>
      <c r="G76" s="226"/>
      <c r="H76" s="226"/>
      <c r="I76" s="226"/>
      <c r="J76" s="226"/>
      <c r="K76" s="226"/>
      <c r="L76" s="226"/>
      <c r="M76" s="226"/>
      <c r="N76" s="231"/>
      <c r="O76" s="231"/>
      <c r="P76" s="231"/>
      <c r="Q76" s="231"/>
      <c r="R76" s="226"/>
      <c r="S76" s="226"/>
      <c r="T76" s="226"/>
      <c r="U76" s="226"/>
      <c r="V76" s="226"/>
      <c r="W76" s="226"/>
      <c r="X76" s="226"/>
      <c r="Y76" s="226"/>
      <c r="Z76" s="422"/>
      <c r="AA76" s="146"/>
      <c r="AB76" s="146"/>
      <c r="AC76" s="146"/>
      <c r="AD76" s="146"/>
      <c r="AE76" s="146"/>
      <c r="AF76" s="146"/>
      <c r="AG76" s="146" t="s">
        <v>214</v>
      </c>
      <c r="AH76" s="146">
        <v>0</v>
      </c>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ht="14.25" outlineLevel="3">
      <c r="A77" s="423"/>
      <c r="B77" s="228"/>
      <c r="C77" s="232" t="s">
        <v>1604</v>
      </c>
      <c r="D77" s="233"/>
      <c r="E77" s="234">
        <v>1.6531499999999999</v>
      </c>
      <c r="F77" s="226"/>
      <c r="G77" s="226"/>
      <c r="H77" s="226"/>
      <c r="I77" s="226"/>
      <c r="J77" s="226"/>
      <c r="K77" s="226"/>
      <c r="L77" s="226"/>
      <c r="M77" s="226"/>
      <c r="N77" s="231"/>
      <c r="O77" s="231"/>
      <c r="P77" s="231"/>
      <c r="Q77" s="231"/>
      <c r="R77" s="226"/>
      <c r="S77" s="226"/>
      <c r="T77" s="226"/>
      <c r="U77" s="226"/>
      <c r="V77" s="226"/>
      <c r="W77" s="226"/>
      <c r="X77" s="226"/>
      <c r="Y77" s="226"/>
      <c r="Z77" s="422"/>
      <c r="AA77" s="146"/>
      <c r="AB77" s="146"/>
      <c r="AC77" s="146"/>
      <c r="AD77" s="146"/>
      <c r="AE77" s="146"/>
      <c r="AF77" s="146"/>
      <c r="AG77" s="146" t="s">
        <v>214</v>
      </c>
      <c r="AH77" s="146">
        <v>0</v>
      </c>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ht="14.25" outlineLevel="3">
      <c r="A78" s="423"/>
      <c r="B78" s="228"/>
      <c r="C78" s="232" t="s">
        <v>1605</v>
      </c>
      <c r="D78" s="233"/>
      <c r="E78" s="234">
        <v>5.1294000000000004</v>
      </c>
      <c r="F78" s="226"/>
      <c r="G78" s="226"/>
      <c r="H78" s="226"/>
      <c r="I78" s="226"/>
      <c r="J78" s="226"/>
      <c r="K78" s="226"/>
      <c r="L78" s="226"/>
      <c r="M78" s="226"/>
      <c r="N78" s="231"/>
      <c r="O78" s="231"/>
      <c r="P78" s="231"/>
      <c r="Q78" s="231"/>
      <c r="R78" s="226"/>
      <c r="S78" s="226"/>
      <c r="T78" s="226"/>
      <c r="U78" s="226"/>
      <c r="V78" s="226"/>
      <c r="W78" s="226"/>
      <c r="X78" s="226"/>
      <c r="Y78" s="226"/>
      <c r="Z78" s="422"/>
      <c r="AA78" s="146"/>
      <c r="AB78" s="146"/>
      <c r="AC78" s="146"/>
      <c r="AD78" s="146"/>
      <c r="AE78" s="146"/>
      <c r="AF78" s="146"/>
      <c r="AG78" s="146" t="s">
        <v>214</v>
      </c>
      <c r="AH78" s="146">
        <v>0</v>
      </c>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ht="14.25" outlineLevel="3">
      <c r="A79" s="423"/>
      <c r="B79" s="228"/>
      <c r="C79" s="232" t="s">
        <v>1606</v>
      </c>
      <c r="D79" s="233"/>
      <c r="E79" s="234">
        <v>6.1367399999999996</v>
      </c>
      <c r="F79" s="226"/>
      <c r="G79" s="226"/>
      <c r="H79" s="226"/>
      <c r="I79" s="226"/>
      <c r="J79" s="226"/>
      <c r="K79" s="226"/>
      <c r="L79" s="226"/>
      <c r="M79" s="226"/>
      <c r="N79" s="231"/>
      <c r="O79" s="231"/>
      <c r="P79" s="231"/>
      <c r="Q79" s="231"/>
      <c r="R79" s="226"/>
      <c r="S79" s="226"/>
      <c r="T79" s="226"/>
      <c r="U79" s="226"/>
      <c r="V79" s="226"/>
      <c r="W79" s="226"/>
      <c r="X79" s="226"/>
      <c r="Y79" s="226"/>
      <c r="Z79" s="422"/>
      <c r="AA79" s="146"/>
      <c r="AB79" s="432"/>
      <c r="AC79" s="146"/>
      <c r="AD79" s="146"/>
      <c r="AE79" s="146"/>
      <c r="AF79" s="146"/>
      <c r="AG79" s="146" t="s">
        <v>214</v>
      </c>
      <c r="AH79" s="146">
        <v>0</v>
      </c>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ht="14.25" outlineLevel="3">
      <c r="A80" s="423"/>
      <c r="B80" s="228"/>
      <c r="C80" s="232" t="s">
        <v>1607</v>
      </c>
      <c r="D80" s="233"/>
      <c r="E80" s="234">
        <v>20.100449999999999</v>
      </c>
      <c r="F80" s="226"/>
      <c r="G80" s="226"/>
      <c r="H80" s="226"/>
      <c r="I80" s="226"/>
      <c r="J80" s="226"/>
      <c r="K80" s="226"/>
      <c r="L80" s="226"/>
      <c r="M80" s="226"/>
      <c r="N80" s="231"/>
      <c r="O80" s="231"/>
      <c r="P80" s="231"/>
      <c r="Q80" s="231"/>
      <c r="R80" s="226"/>
      <c r="S80" s="226"/>
      <c r="T80" s="226"/>
      <c r="U80" s="226"/>
      <c r="V80" s="226"/>
      <c r="W80" s="226"/>
      <c r="X80" s="226"/>
      <c r="Y80" s="226"/>
      <c r="Z80" s="422"/>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ht="14.25" outlineLevel="1">
      <c r="A81" s="217">
        <v>10</v>
      </c>
      <c r="B81" s="218" t="s">
        <v>1608</v>
      </c>
      <c r="C81" s="219" t="s">
        <v>1609</v>
      </c>
      <c r="D81" s="220" t="s">
        <v>107</v>
      </c>
      <c r="E81" s="221">
        <v>20.325600000000001</v>
      </c>
      <c r="F81" s="222"/>
      <c r="G81" s="223">
        <f>ROUND(E81*F81,2)</f>
        <v>0</v>
      </c>
      <c r="H81" s="224">
        <v>1318</v>
      </c>
      <c r="I81" s="223">
        <f>ROUND(E81*H81,2)</f>
        <v>26789.14</v>
      </c>
      <c r="J81" s="224">
        <v>0</v>
      </c>
      <c r="K81" s="223">
        <f>ROUND(E81*J81,2)</f>
        <v>0</v>
      </c>
      <c r="L81" s="223">
        <v>21</v>
      </c>
      <c r="M81" s="223">
        <f>G81*(1+L81/100)</f>
        <v>0</v>
      </c>
      <c r="N81" s="221">
        <v>0.35</v>
      </c>
      <c r="O81" s="221">
        <f>ROUND(E81*N81,2)</f>
        <v>7.11</v>
      </c>
      <c r="P81" s="221">
        <v>0</v>
      </c>
      <c r="Q81" s="221">
        <f>ROUND(E81*P81,2)</f>
        <v>0</v>
      </c>
      <c r="R81" s="223" t="s">
        <v>1610</v>
      </c>
      <c r="S81" s="223" t="s">
        <v>207</v>
      </c>
      <c r="T81" s="225" t="s">
        <v>207</v>
      </c>
      <c r="U81" s="226">
        <v>0</v>
      </c>
      <c r="V81" s="226">
        <f>ROUND(E81*U81,2)</f>
        <v>0</v>
      </c>
      <c r="W81" s="226"/>
      <c r="X81" s="226" t="s">
        <v>1600</v>
      </c>
      <c r="Y81" s="226" t="s">
        <v>209</v>
      </c>
      <c r="Z81" s="423"/>
      <c r="AA81" s="146"/>
      <c r="AB81" s="146"/>
      <c r="AC81" s="146"/>
      <c r="AD81" s="146"/>
      <c r="AE81" s="146"/>
      <c r="AF81" s="146"/>
      <c r="AG81" s="146" t="s">
        <v>1601</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ht="14.25" outlineLevel="2">
      <c r="A82" s="227"/>
      <c r="B82" s="228"/>
      <c r="C82" s="232" t="s">
        <v>1611</v>
      </c>
      <c r="D82" s="233"/>
      <c r="E82" s="234">
        <v>20.325600000000001</v>
      </c>
      <c r="F82" s="226"/>
      <c r="G82" s="226"/>
      <c r="H82" s="226"/>
      <c r="I82" s="226"/>
      <c r="J82" s="226"/>
      <c r="K82" s="226"/>
      <c r="L82" s="226"/>
      <c r="M82" s="226"/>
      <c r="N82" s="231"/>
      <c r="O82" s="231"/>
      <c r="P82" s="231"/>
      <c r="Q82" s="231"/>
      <c r="R82" s="226"/>
      <c r="S82" s="226"/>
      <c r="T82" s="226"/>
      <c r="U82" s="226"/>
      <c r="V82" s="226"/>
      <c r="W82" s="226"/>
      <c r="X82" s="226"/>
      <c r="Y82" s="226"/>
      <c r="Z82" s="422"/>
      <c r="AA82" s="146"/>
      <c r="AB82" s="146"/>
      <c r="AC82" s="146"/>
      <c r="AD82" s="146"/>
      <c r="AE82" s="146"/>
      <c r="AF82" s="146"/>
      <c r="AG82" s="146" t="s">
        <v>214</v>
      </c>
      <c r="AH82" s="146">
        <v>5</v>
      </c>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ht="14.25">
      <c r="A83" s="209" t="s">
        <v>200</v>
      </c>
      <c r="B83" s="210" t="s">
        <v>515</v>
      </c>
      <c r="C83" s="211" t="s">
        <v>1612</v>
      </c>
      <c r="D83" s="212"/>
      <c r="E83" s="213"/>
      <c r="F83" s="214"/>
      <c r="G83" s="214">
        <f>SUMIF(AG84:AG110,"&lt;&gt;NOR",G84:G110)</f>
        <v>0</v>
      </c>
      <c r="H83" s="214"/>
      <c r="I83" s="214">
        <f>SUM(I84:I110)</f>
        <v>64614.429999999993</v>
      </c>
      <c r="J83" s="214"/>
      <c r="K83" s="214">
        <f>SUM(K84:K110)</f>
        <v>80167.820000000007</v>
      </c>
      <c r="L83" s="214"/>
      <c r="M83" s="214">
        <f>SUM(M84:M110)</f>
        <v>0</v>
      </c>
      <c r="N83" s="213"/>
      <c r="O83" s="213">
        <f>SUM(O84:O110)</f>
        <v>26.32</v>
      </c>
      <c r="P83" s="213"/>
      <c r="Q83" s="213">
        <f>SUM(Q84:Q110)</f>
        <v>0</v>
      </c>
      <c r="R83" s="214"/>
      <c r="S83" s="214"/>
      <c r="T83" s="215"/>
      <c r="U83" s="216"/>
      <c r="V83" s="216">
        <f>SUM(V84:V110)</f>
        <v>125.39</v>
      </c>
      <c r="W83" s="216"/>
      <c r="X83" s="216"/>
      <c r="Y83" s="216"/>
      <c r="Z83" s="116"/>
      <c r="AG83" s="66" t="s">
        <v>203</v>
      </c>
    </row>
    <row r="84" spans="1:60" ht="14.25" outlineLevel="1">
      <c r="A84" s="217">
        <v>11</v>
      </c>
      <c r="B84" s="218" t="s">
        <v>1613</v>
      </c>
      <c r="C84" s="219" t="s">
        <v>1614</v>
      </c>
      <c r="D84" s="220" t="s">
        <v>107</v>
      </c>
      <c r="E84" s="221">
        <v>2.6631999999999998</v>
      </c>
      <c r="F84" s="222"/>
      <c r="G84" s="223">
        <f>ROUND(E84*F84,2)</f>
        <v>0</v>
      </c>
      <c r="H84" s="224">
        <v>658.79</v>
      </c>
      <c r="I84" s="223">
        <f>ROUND(E84*H84,2)</f>
        <v>1754.49</v>
      </c>
      <c r="J84" s="224">
        <v>644.21</v>
      </c>
      <c r="K84" s="223">
        <f>ROUND(E84*J84,2)</f>
        <v>1715.66</v>
      </c>
      <c r="L84" s="223">
        <v>21</v>
      </c>
      <c r="M84" s="223">
        <f>G84*(1+L84/100)</f>
        <v>0</v>
      </c>
      <c r="N84" s="221">
        <v>2.1</v>
      </c>
      <c r="O84" s="221">
        <f>ROUND(E84*N84,2)</f>
        <v>5.59</v>
      </c>
      <c r="P84" s="221">
        <v>0</v>
      </c>
      <c r="Q84" s="221">
        <f>ROUND(E84*P84,2)</f>
        <v>0</v>
      </c>
      <c r="R84" s="223" t="s">
        <v>1615</v>
      </c>
      <c r="S84" s="223" t="s">
        <v>207</v>
      </c>
      <c r="T84" s="225" t="s">
        <v>207</v>
      </c>
      <c r="U84" s="226">
        <v>0.97</v>
      </c>
      <c r="V84" s="226">
        <f>ROUND(E84*U84,2)</f>
        <v>2.58</v>
      </c>
      <c r="W84" s="226"/>
      <c r="X84" s="226" t="s">
        <v>208</v>
      </c>
      <c r="Y84" s="226" t="s">
        <v>209</v>
      </c>
      <c r="Z84" s="422"/>
      <c r="AA84" s="146"/>
      <c r="AB84" s="146"/>
      <c r="AC84" s="146"/>
      <c r="AD84" s="146"/>
      <c r="AE84" s="146"/>
      <c r="AF84" s="146"/>
      <c r="AG84" s="146" t="s">
        <v>210</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ht="14.25" outlineLevel="2">
      <c r="A85" s="227"/>
      <c r="B85" s="228"/>
      <c r="C85" s="232" t="s">
        <v>1616</v>
      </c>
      <c r="D85" s="233"/>
      <c r="E85" s="234">
        <v>1.1556999999999999</v>
      </c>
      <c r="F85" s="226"/>
      <c r="G85" s="226"/>
      <c r="H85" s="226"/>
      <c r="I85" s="226"/>
      <c r="J85" s="226"/>
      <c r="K85" s="226"/>
      <c r="L85" s="226"/>
      <c r="M85" s="226"/>
      <c r="N85" s="231"/>
      <c r="O85" s="231"/>
      <c r="P85" s="231"/>
      <c r="Q85" s="231"/>
      <c r="R85" s="226"/>
      <c r="S85" s="226"/>
      <c r="T85" s="226"/>
      <c r="U85" s="226"/>
      <c r="V85" s="226"/>
      <c r="W85" s="226"/>
      <c r="X85" s="226"/>
      <c r="Y85" s="226"/>
      <c r="Z85" s="422"/>
      <c r="AA85" s="146"/>
      <c r="AB85" s="146"/>
      <c r="AC85" s="146"/>
      <c r="AD85" s="146"/>
      <c r="AE85" s="146"/>
      <c r="AF85" s="146"/>
      <c r="AG85" s="146" t="s">
        <v>214</v>
      </c>
      <c r="AH85" s="146">
        <v>0</v>
      </c>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ht="14.25" outlineLevel="3">
      <c r="A86" s="227"/>
      <c r="B86" s="228"/>
      <c r="C86" s="232" t="s">
        <v>1617</v>
      </c>
      <c r="D86" s="233"/>
      <c r="E86" s="234">
        <v>1.5075000000000001</v>
      </c>
      <c r="F86" s="226"/>
      <c r="G86" s="226"/>
      <c r="H86" s="226"/>
      <c r="I86" s="226"/>
      <c r="J86" s="226"/>
      <c r="K86" s="226"/>
      <c r="L86" s="226"/>
      <c r="M86" s="226"/>
      <c r="N86" s="231"/>
      <c r="O86" s="231"/>
      <c r="P86" s="231"/>
      <c r="Q86" s="231"/>
      <c r="R86" s="226"/>
      <c r="S86" s="226"/>
      <c r="T86" s="226"/>
      <c r="U86" s="226"/>
      <c r="V86" s="226"/>
      <c r="W86" s="226"/>
      <c r="X86" s="226"/>
      <c r="Y86" s="226"/>
      <c r="Z86" s="422"/>
      <c r="AA86" s="146"/>
      <c r="AB86" s="146"/>
      <c r="AC86" s="146"/>
      <c r="AD86" s="146"/>
      <c r="AE86" s="146"/>
      <c r="AF86" s="146"/>
      <c r="AG86" s="146" t="s">
        <v>214</v>
      </c>
      <c r="AH86" s="146">
        <v>0</v>
      </c>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ht="14.25" outlineLevel="1">
      <c r="A87" s="217">
        <v>12</v>
      </c>
      <c r="B87" s="218" t="s">
        <v>1618</v>
      </c>
      <c r="C87" s="219" t="s">
        <v>1619</v>
      </c>
      <c r="D87" s="220" t="s">
        <v>107</v>
      </c>
      <c r="E87" s="221">
        <v>2.9144999999999999</v>
      </c>
      <c r="F87" s="222"/>
      <c r="G87" s="223">
        <f>ROUND(E87*F87,2)</f>
        <v>0</v>
      </c>
      <c r="H87" s="224">
        <v>3790.64</v>
      </c>
      <c r="I87" s="223">
        <f>ROUND(E87*H87,2)</f>
        <v>11047.82</v>
      </c>
      <c r="J87" s="224">
        <v>399.36</v>
      </c>
      <c r="K87" s="223">
        <f>ROUND(E87*J87,2)</f>
        <v>1163.93</v>
      </c>
      <c r="L87" s="223">
        <v>21</v>
      </c>
      <c r="M87" s="223">
        <f>G87*(1+L87/100)</f>
        <v>0</v>
      </c>
      <c r="N87" s="221">
        <v>2.5249999999999999</v>
      </c>
      <c r="O87" s="221">
        <f>ROUND(E87*N87,2)</f>
        <v>7.36</v>
      </c>
      <c r="P87" s="221">
        <v>0</v>
      </c>
      <c r="Q87" s="221">
        <f>ROUND(E87*P87,2)</f>
        <v>0</v>
      </c>
      <c r="R87" s="223" t="s">
        <v>1620</v>
      </c>
      <c r="S87" s="223" t="s">
        <v>207</v>
      </c>
      <c r="T87" s="225" t="s">
        <v>207</v>
      </c>
      <c r="U87" s="226">
        <v>0.47699999999999998</v>
      </c>
      <c r="V87" s="226">
        <f>ROUND(E87*U87,2)</f>
        <v>1.39</v>
      </c>
      <c r="W87" s="226"/>
      <c r="X87" s="226" t="s">
        <v>208</v>
      </c>
      <c r="Y87" s="226" t="s">
        <v>209</v>
      </c>
      <c r="Z87" s="422"/>
      <c r="AA87" s="146"/>
      <c r="AB87" s="146"/>
      <c r="AC87" s="146"/>
      <c r="AD87" s="146"/>
      <c r="AE87" s="146"/>
      <c r="AF87" s="146"/>
      <c r="AG87" s="146" t="s">
        <v>210</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ht="14.25" outlineLevel="2">
      <c r="A88" s="227"/>
      <c r="B88" s="228"/>
      <c r="C88" s="229" t="s">
        <v>1621</v>
      </c>
      <c r="D88" s="230"/>
      <c r="E88" s="230"/>
      <c r="F88" s="230"/>
      <c r="G88" s="230"/>
      <c r="H88" s="226"/>
      <c r="I88" s="226"/>
      <c r="J88" s="226"/>
      <c r="K88" s="226"/>
      <c r="L88" s="226"/>
      <c r="M88" s="226"/>
      <c r="N88" s="231"/>
      <c r="O88" s="231"/>
      <c r="P88" s="231"/>
      <c r="Q88" s="231"/>
      <c r="R88" s="226"/>
      <c r="S88" s="226"/>
      <c r="T88" s="226"/>
      <c r="U88" s="226"/>
      <c r="V88" s="226"/>
      <c r="W88" s="226"/>
      <c r="X88" s="226"/>
      <c r="Y88" s="226"/>
      <c r="Z88" s="422"/>
      <c r="AA88" s="146"/>
      <c r="AB88" s="146"/>
      <c r="AC88" s="146"/>
      <c r="AD88" s="146"/>
      <c r="AE88" s="146"/>
      <c r="AF88" s="146"/>
      <c r="AG88" s="146" t="s">
        <v>212</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ht="14.25" outlineLevel="2">
      <c r="A89" s="227"/>
      <c r="B89" s="228"/>
      <c r="C89" s="232" t="s">
        <v>1622</v>
      </c>
      <c r="D89" s="233"/>
      <c r="E89" s="234">
        <v>2.9144999999999999</v>
      </c>
      <c r="F89" s="226"/>
      <c r="G89" s="226"/>
      <c r="H89" s="226"/>
      <c r="I89" s="226"/>
      <c r="J89" s="226"/>
      <c r="K89" s="226"/>
      <c r="L89" s="226"/>
      <c r="M89" s="226"/>
      <c r="N89" s="231"/>
      <c r="O89" s="231"/>
      <c r="P89" s="231"/>
      <c r="Q89" s="231"/>
      <c r="R89" s="226"/>
      <c r="S89" s="226"/>
      <c r="T89" s="226"/>
      <c r="U89" s="226"/>
      <c r="V89" s="226"/>
      <c r="W89" s="226"/>
      <c r="X89" s="226"/>
      <c r="Y89" s="226"/>
      <c r="Z89" s="422"/>
      <c r="AA89" s="146"/>
      <c r="AB89" s="146"/>
      <c r="AC89" s="146"/>
      <c r="AD89" s="146"/>
      <c r="AE89" s="146"/>
      <c r="AF89" s="146"/>
      <c r="AG89" s="146" t="s">
        <v>214</v>
      </c>
      <c r="AH89" s="146">
        <v>0</v>
      </c>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ht="14.25" outlineLevel="1">
      <c r="A90" s="217">
        <v>13</v>
      </c>
      <c r="B90" s="218" t="s">
        <v>1623</v>
      </c>
      <c r="C90" s="219" t="s">
        <v>1624</v>
      </c>
      <c r="D90" s="220" t="s">
        <v>124</v>
      </c>
      <c r="E90" s="221">
        <v>2.97</v>
      </c>
      <c r="F90" s="222"/>
      <c r="G90" s="223">
        <f>ROUND(E90*F90,2)</f>
        <v>0</v>
      </c>
      <c r="H90" s="224">
        <v>232.03</v>
      </c>
      <c r="I90" s="223">
        <f>ROUND(E90*H90,2)</f>
        <v>689.13</v>
      </c>
      <c r="J90" s="224">
        <v>278.97000000000003</v>
      </c>
      <c r="K90" s="223">
        <f>ROUND(E90*J90,2)</f>
        <v>828.54</v>
      </c>
      <c r="L90" s="223">
        <v>21</v>
      </c>
      <c r="M90" s="223">
        <f>G90*(1+L90/100)</f>
        <v>0</v>
      </c>
      <c r="N90" s="221">
        <v>3.9039999999999998E-2</v>
      </c>
      <c r="O90" s="221">
        <f>ROUND(E90*N90,2)</f>
        <v>0.12</v>
      </c>
      <c r="P90" s="221">
        <v>0</v>
      </c>
      <c r="Q90" s="221">
        <f>ROUND(E90*P90,2)</f>
        <v>0</v>
      </c>
      <c r="R90" s="223" t="s">
        <v>245</v>
      </c>
      <c r="S90" s="223" t="s">
        <v>207</v>
      </c>
      <c r="T90" s="225" t="s">
        <v>207</v>
      </c>
      <c r="U90" s="226">
        <v>0.45</v>
      </c>
      <c r="V90" s="226">
        <f>ROUND(E90*U90,2)</f>
        <v>1.34</v>
      </c>
      <c r="W90" s="226"/>
      <c r="X90" s="226" t="s">
        <v>208</v>
      </c>
      <c r="Y90" s="226" t="s">
        <v>209</v>
      </c>
      <c r="Z90" s="422"/>
      <c r="AA90" s="146"/>
      <c r="AB90" s="146"/>
      <c r="AC90" s="146"/>
      <c r="AD90" s="146"/>
      <c r="AE90" s="146"/>
      <c r="AF90" s="146"/>
      <c r="AG90" s="146" t="s">
        <v>210</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ht="14.25" outlineLevel="2">
      <c r="A91" s="227"/>
      <c r="B91" s="228"/>
      <c r="C91" s="229" t="s">
        <v>1625</v>
      </c>
      <c r="D91" s="230"/>
      <c r="E91" s="230"/>
      <c r="F91" s="230"/>
      <c r="G91" s="230"/>
      <c r="H91" s="226"/>
      <c r="I91" s="226"/>
      <c r="J91" s="226"/>
      <c r="K91" s="226"/>
      <c r="L91" s="226"/>
      <c r="M91" s="226"/>
      <c r="N91" s="231"/>
      <c r="O91" s="231"/>
      <c r="P91" s="231"/>
      <c r="Q91" s="231"/>
      <c r="R91" s="226"/>
      <c r="S91" s="226"/>
      <c r="T91" s="226"/>
      <c r="U91" s="226"/>
      <c r="V91" s="226"/>
      <c r="W91" s="226"/>
      <c r="X91" s="226"/>
      <c r="Y91" s="226"/>
      <c r="Z91" s="422"/>
      <c r="AA91" s="146"/>
      <c r="AB91" s="146"/>
      <c r="AC91" s="146"/>
      <c r="AD91" s="146"/>
      <c r="AE91" s="146"/>
      <c r="AF91" s="146"/>
      <c r="AG91" s="146" t="s">
        <v>212</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ht="14.25" outlineLevel="2">
      <c r="A92" s="227"/>
      <c r="B92" s="228"/>
      <c r="C92" s="267" t="s">
        <v>1626</v>
      </c>
      <c r="D92" s="233"/>
      <c r="E92" s="234">
        <v>2.97</v>
      </c>
      <c r="F92" s="226"/>
      <c r="G92" s="226"/>
      <c r="H92" s="226"/>
      <c r="I92" s="226"/>
      <c r="J92" s="226"/>
      <c r="K92" s="226"/>
      <c r="L92" s="226"/>
      <c r="M92" s="226"/>
      <c r="N92" s="231"/>
      <c r="O92" s="231"/>
      <c r="P92" s="231"/>
      <c r="Q92" s="231"/>
      <c r="R92" s="226"/>
      <c r="S92" s="226"/>
      <c r="T92" s="226"/>
      <c r="U92" s="226"/>
      <c r="V92" s="226"/>
      <c r="W92" s="226"/>
      <c r="X92" s="226"/>
      <c r="Y92" s="226"/>
      <c r="Z92" s="422"/>
      <c r="AA92" s="146"/>
      <c r="AB92" s="146"/>
      <c r="AC92" s="146"/>
      <c r="AD92" s="146"/>
      <c r="AE92" s="146"/>
      <c r="AF92" s="146"/>
      <c r="AG92" s="146" t="s">
        <v>214</v>
      </c>
      <c r="AH92" s="146">
        <v>0</v>
      </c>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ht="22.5" outlineLevel="1">
      <c r="A93" s="217">
        <v>14</v>
      </c>
      <c r="B93" s="218" t="s">
        <v>1627</v>
      </c>
      <c r="C93" s="219" t="s">
        <v>1628</v>
      </c>
      <c r="D93" s="220" t="s">
        <v>124</v>
      </c>
      <c r="E93" s="221">
        <v>2.97</v>
      </c>
      <c r="F93" s="222"/>
      <c r="G93" s="223">
        <f>ROUND(E93*F93,2)</f>
        <v>0</v>
      </c>
      <c r="H93" s="224">
        <v>0</v>
      </c>
      <c r="I93" s="223">
        <f>ROUND(E93*H93,2)</f>
        <v>0</v>
      </c>
      <c r="J93" s="224">
        <v>183</v>
      </c>
      <c r="K93" s="223">
        <f>ROUND(E93*J93,2)</f>
        <v>543.51</v>
      </c>
      <c r="L93" s="223">
        <v>21</v>
      </c>
      <c r="M93" s="223">
        <f>G93*(1+L93/100)</f>
        <v>0</v>
      </c>
      <c r="N93" s="221">
        <v>0</v>
      </c>
      <c r="O93" s="221">
        <f>ROUND(E93*N93,2)</f>
        <v>0</v>
      </c>
      <c r="P93" s="221">
        <v>0</v>
      </c>
      <c r="Q93" s="221">
        <f>ROUND(E93*P93,2)</f>
        <v>0</v>
      </c>
      <c r="R93" s="223" t="s">
        <v>245</v>
      </c>
      <c r="S93" s="223" t="s">
        <v>207</v>
      </c>
      <c r="T93" s="225" t="s">
        <v>207</v>
      </c>
      <c r="U93" s="226">
        <v>0.32</v>
      </c>
      <c r="V93" s="226">
        <f>ROUND(E93*U93,2)</f>
        <v>0.95</v>
      </c>
      <c r="W93" s="226"/>
      <c r="X93" s="226" t="s">
        <v>208</v>
      </c>
      <c r="Y93" s="226" t="s">
        <v>209</v>
      </c>
      <c r="Z93" s="422"/>
      <c r="AA93" s="146"/>
      <c r="AB93" s="146"/>
      <c r="AC93" s="146"/>
      <c r="AD93" s="146"/>
      <c r="AE93" s="146"/>
      <c r="AF93" s="146"/>
      <c r="AG93" s="146" t="s">
        <v>210</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ht="14.25" outlineLevel="2">
      <c r="A94" s="227"/>
      <c r="B94" s="228"/>
      <c r="C94" s="236" t="s">
        <v>1625</v>
      </c>
      <c r="D94" s="237"/>
      <c r="E94" s="237"/>
      <c r="F94" s="237"/>
      <c r="G94" s="237"/>
      <c r="H94" s="226"/>
      <c r="I94" s="226"/>
      <c r="J94" s="226"/>
      <c r="K94" s="226"/>
      <c r="L94" s="226"/>
      <c r="M94" s="226"/>
      <c r="N94" s="231"/>
      <c r="O94" s="231"/>
      <c r="P94" s="231"/>
      <c r="Q94" s="231"/>
      <c r="R94" s="226"/>
      <c r="S94" s="226"/>
      <c r="T94" s="226"/>
      <c r="U94" s="226"/>
      <c r="V94" s="226"/>
      <c r="W94" s="226"/>
      <c r="X94" s="226"/>
      <c r="Y94" s="226"/>
      <c r="Z94" s="422"/>
      <c r="AA94" s="146"/>
      <c r="AB94" s="146"/>
      <c r="AC94" s="146"/>
      <c r="AD94" s="146"/>
      <c r="AE94" s="146"/>
      <c r="AF94" s="146"/>
      <c r="AG94" s="146" t="s">
        <v>212</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ht="22.5" outlineLevel="1">
      <c r="A95" s="217">
        <v>15</v>
      </c>
      <c r="B95" s="218" t="s">
        <v>1629</v>
      </c>
      <c r="C95" s="219" t="s">
        <v>1630</v>
      </c>
      <c r="D95" s="220" t="s">
        <v>124</v>
      </c>
      <c r="E95" s="221">
        <v>68.05</v>
      </c>
      <c r="F95" s="222"/>
      <c r="G95" s="223">
        <f>ROUND(E95*F95,2)</f>
        <v>0</v>
      </c>
      <c r="H95" s="224">
        <v>466.97</v>
      </c>
      <c r="I95" s="223">
        <f>ROUND(E95*H95,2)</f>
        <v>31777.31</v>
      </c>
      <c r="J95" s="224">
        <v>672.03</v>
      </c>
      <c r="K95" s="223">
        <f>ROUND(E95*J95,2)</f>
        <v>45731.64</v>
      </c>
      <c r="L95" s="223">
        <v>21</v>
      </c>
      <c r="M95" s="223">
        <f>G95*(1+L95/100)</f>
        <v>0</v>
      </c>
      <c r="N95" s="221">
        <v>4.0980000000000003E-2</v>
      </c>
      <c r="O95" s="221">
        <f>ROUND(E95*N95,2)</f>
        <v>2.79</v>
      </c>
      <c r="P95" s="221">
        <v>0</v>
      </c>
      <c r="Q95" s="221">
        <f>ROUND(E95*P95,2)</f>
        <v>0</v>
      </c>
      <c r="R95" s="223" t="s">
        <v>245</v>
      </c>
      <c r="S95" s="223" t="s">
        <v>207</v>
      </c>
      <c r="T95" s="225" t="s">
        <v>207</v>
      </c>
      <c r="U95" s="226">
        <v>1</v>
      </c>
      <c r="V95" s="226">
        <f>ROUND(E95*U95,2)</f>
        <v>68.05</v>
      </c>
      <c r="W95" s="226"/>
      <c r="X95" s="226" t="s">
        <v>208</v>
      </c>
      <c r="Y95" s="226" t="s">
        <v>209</v>
      </c>
      <c r="Z95" s="422"/>
      <c r="AA95" s="146"/>
      <c r="AB95" s="146"/>
      <c r="AC95" s="146"/>
      <c r="AD95" s="146"/>
      <c r="AE95" s="146"/>
      <c r="AF95" s="146"/>
      <c r="AG95" s="146" t="s">
        <v>210</v>
      </c>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row>
    <row r="96" spans="1:60" ht="14.25" outlineLevel="2">
      <c r="A96" s="227"/>
      <c r="B96" s="228"/>
      <c r="C96" s="229" t="s">
        <v>1625</v>
      </c>
      <c r="D96" s="230"/>
      <c r="E96" s="230"/>
      <c r="F96" s="230"/>
      <c r="G96" s="230"/>
      <c r="H96" s="226"/>
      <c r="I96" s="226"/>
      <c r="J96" s="226"/>
      <c r="K96" s="226"/>
      <c r="L96" s="226"/>
      <c r="M96" s="226"/>
      <c r="N96" s="231"/>
      <c r="O96" s="231"/>
      <c r="P96" s="231"/>
      <c r="Q96" s="231"/>
      <c r="R96" s="226"/>
      <c r="S96" s="226"/>
      <c r="T96" s="226"/>
      <c r="U96" s="226"/>
      <c r="V96" s="226"/>
      <c r="W96" s="226"/>
      <c r="X96" s="226"/>
      <c r="Y96" s="226"/>
      <c r="Z96" s="422"/>
      <c r="AA96" s="146"/>
      <c r="AB96" s="146"/>
      <c r="AC96" s="146"/>
      <c r="AD96" s="146"/>
      <c r="AE96" s="146"/>
      <c r="AF96" s="146"/>
      <c r="AG96" s="146" t="s">
        <v>212</v>
      </c>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ht="14.25" outlineLevel="2">
      <c r="A97" s="227"/>
      <c r="B97" s="228"/>
      <c r="C97" s="232" t="s">
        <v>1631</v>
      </c>
      <c r="D97" s="233"/>
      <c r="E97" s="234">
        <v>68.05</v>
      </c>
      <c r="F97" s="226"/>
      <c r="G97" s="226"/>
      <c r="H97" s="226"/>
      <c r="I97" s="226"/>
      <c r="J97" s="226"/>
      <c r="K97" s="226"/>
      <c r="L97" s="226"/>
      <c r="M97" s="226"/>
      <c r="N97" s="231"/>
      <c r="O97" s="231"/>
      <c r="P97" s="231"/>
      <c r="Q97" s="231"/>
      <c r="R97" s="226"/>
      <c r="S97" s="226"/>
      <c r="T97" s="226"/>
      <c r="U97" s="226"/>
      <c r="V97" s="226"/>
      <c r="W97" s="226"/>
      <c r="X97" s="226"/>
      <c r="Y97" s="226"/>
      <c r="Z97" s="422"/>
      <c r="AA97" s="146"/>
      <c r="AB97" s="146"/>
      <c r="AC97" s="146"/>
      <c r="AD97" s="146"/>
      <c r="AE97" s="146"/>
      <c r="AF97" s="146"/>
      <c r="AG97" s="146" t="s">
        <v>214</v>
      </c>
      <c r="AH97" s="146">
        <v>0</v>
      </c>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ht="22.5" outlineLevel="1">
      <c r="A98" s="217">
        <v>16</v>
      </c>
      <c r="B98" s="218" t="s">
        <v>1632</v>
      </c>
      <c r="C98" s="219" t="s">
        <v>1633</v>
      </c>
      <c r="D98" s="220" t="s">
        <v>124</v>
      </c>
      <c r="E98" s="221">
        <v>68.05</v>
      </c>
      <c r="F98" s="222"/>
      <c r="G98" s="223">
        <f>ROUND(E98*F98,2)</f>
        <v>0</v>
      </c>
      <c r="H98" s="224">
        <v>0</v>
      </c>
      <c r="I98" s="223">
        <f>ROUND(E98*H98,2)</f>
        <v>0</v>
      </c>
      <c r="J98" s="224">
        <v>183</v>
      </c>
      <c r="K98" s="223">
        <f>ROUND(E98*J98,2)</f>
        <v>12453.15</v>
      </c>
      <c r="L98" s="223">
        <v>21</v>
      </c>
      <c r="M98" s="223">
        <f>G98*(1+L98/100)</f>
        <v>0</v>
      </c>
      <c r="N98" s="221">
        <v>0</v>
      </c>
      <c r="O98" s="221">
        <f>ROUND(E98*N98,2)</f>
        <v>0</v>
      </c>
      <c r="P98" s="221">
        <v>0</v>
      </c>
      <c r="Q98" s="221">
        <f>ROUND(E98*P98,2)</f>
        <v>0</v>
      </c>
      <c r="R98" s="223" t="s">
        <v>245</v>
      </c>
      <c r="S98" s="223" t="s">
        <v>207</v>
      </c>
      <c r="T98" s="225" t="s">
        <v>207</v>
      </c>
      <c r="U98" s="226">
        <v>0.32</v>
      </c>
      <c r="V98" s="226">
        <f>ROUND(E98*U98,2)</f>
        <v>21.78</v>
      </c>
      <c r="W98" s="226"/>
      <c r="X98" s="226" t="s">
        <v>208</v>
      </c>
      <c r="Y98" s="226" t="s">
        <v>209</v>
      </c>
      <c r="Z98" s="422"/>
      <c r="AA98" s="146"/>
      <c r="AB98" s="146"/>
      <c r="AC98" s="146"/>
      <c r="AD98" s="146"/>
      <c r="AE98" s="146"/>
      <c r="AF98" s="146"/>
      <c r="AG98" s="146" t="s">
        <v>210</v>
      </c>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row>
    <row r="99" spans="1:60" ht="14.25" outlineLevel="2">
      <c r="A99" s="227"/>
      <c r="B99" s="228"/>
      <c r="C99" s="229" t="s">
        <v>1625</v>
      </c>
      <c r="D99" s="230"/>
      <c r="E99" s="230"/>
      <c r="F99" s="230"/>
      <c r="G99" s="230"/>
      <c r="H99" s="226"/>
      <c r="I99" s="226"/>
      <c r="J99" s="226"/>
      <c r="K99" s="226"/>
      <c r="L99" s="226"/>
      <c r="M99" s="226"/>
      <c r="N99" s="231"/>
      <c r="O99" s="231"/>
      <c r="P99" s="231"/>
      <c r="Q99" s="231"/>
      <c r="R99" s="226"/>
      <c r="S99" s="226"/>
      <c r="T99" s="226"/>
      <c r="U99" s="226"/>
      <c r="V99" s="226"/>
      <c r="W99" s="226"/>
      <c r="X99" s="226"/>
      <c r="Y99" s="226"/>
      <c r="Z99" s="422"/>
      <c r="AA99" s="146"/>
      <c r="AB99" s="146"/>
      <c r="AC99" s="146"/>
      <c r="AD99" s="146"/>
      <c r="AE99" s="146"/>
      <c r="AF99" s="146"/>
      <c r="AG99" s="146" t="s">
        <v>212</v>
      </c>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ht="14.25" outlineLevel="2">
      <c r="A100" s="227"/>
      <c r="B100" s="228"/>
      <c r="C100" s="232" t="s">
        <v>1634</v>
      </c>
      <c r="D100" s="233"/>
      <c r="E100" s="234">
        <v>68.05</v>
      </c>
      <c r="F100" s="226"/>
      <c r="G100" s="226"/>
      <c r="H100" s="226"/>
      <c r="I100" s="226"/>
      <c r="J100" s="226"/>
      <c r="K100" s="226"/>
      <c r="L100" s="226"/>
      <c r="M100" s="226"/>
      <c r="N100" s="231"/>
      <c r="O100" s="231"/>
      <c r="P100" s="231"/>
      <c r="Q100" s="231"/>
      <c r="R100" s="226"/>
      <c r="S100" s="226"/>
      <c r="T100" s="226"/>
      <c r="U100" s="226"/>
      <c r="V100" s="226"/>
      <c r="W100" s="226"/>
      <c r="X100" s="226"/>
      <c r="Y100" s="226"/>
      <c r="Z100" s="422"/>
      <c r="AA100" s="146"/>
      <c r="AB100" s="146"/>
      <c r="AC100" s="146"/>
      <c r="AD100" s="146"/>
      <c r="AE100" s="146"/>
      <c r="AF100" s="146"/>
      <c r="AG100" s="146" t="s">
        <v>214</v>
      </c>
      <c r="AH100" s="146">
        <v>5</v>
      </c>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row>
    <row r="101" spans="1:60" ht="14.25" outlineLevel="1">
      <c r="A101" s="217">
        <v>17</v>
      </c>
      <c r="B101" s="218" t="s">
        <v>1635</v>
      </c>
      <c r="C101" s="219" t="s">
        <v>1636</v>
      </c>
      <c r="D101" s="220" t="s">
        <v>107</v>
      </c>
      <c r="E101" s="221">
        <v>3.8326600000000002</v>
      </c>
      <c r="F101" s="222"/>
      <c r="G101" s="223">
        <f>ROUND(E101*F101,2)</f>
        <v>0</v>
      </c>
      <c r="H101" s="224">
        <v>3790.64</v>
      </c>
      <c r="I101" s="223">
        <f>ROUND(E101*H101,2)</f>
        <v>14528.23</v>
      </c>
      <c r="J101" s="224">
        <v>399.36</v>
      </c>
      <c r="K101" s="223">
        <f>ROUND(E101*J101,2)</f>
        <v>1530.61</v>
      </c>
      <c r="L101" s="223">
        <v>21</v>
      </c>
      <c r="M101" s="223">
        <f>G101*(1+L101/100)</f>
        <v>0</v>
      </c>
      <c r="N101" s="221">
        <v>2.5249999999999999</v>
      </c>
      <c r="O101" s="221">
        <f>ROUND(E101*N101,2)</f>
        <v>9.68</v>
      </c>
      <c r="P101" s="221">
        <v>0</v>
      </c>
      <c r="Q101" s="221">
        <f>ROUND(E101*P101,2)</f>
        <v>0</v>
      </c>
      <c r="R101" s="223" t="s">
        <v>1620</v>
      </c>
      <c r="S101" s="223" t="s">
        <v>207</v>
      </c>
      <c r="T101" s="225" t="s">
        <v>207</v>
      </c>
      <c r="U101" s="226">
        <v>0.48</v>
      </c>
      <c r="V101" s="226">
        <f>ROUND(E101*U101,2)</f>
        <v>1.84</v>
      </c>
      <c r="W101" s="226"/>
      <c r="X101" s="226" t="s">
        <v>208</v>
      </c>
      <c r="Y101" s="226" t="s">
        <v>209</v>
      </c>
      <c r="Z101" s="422"/>
      <c r="AA101" s="146"/>
      <c r="AB101" s="146"/>
      <c r="AC101" s="146"/>
      <c r="AD101" s="146"/>
      <c r="AE101" s="146"/>
      <c r="AF101" s="146"/>
      <c r="AG101" s="146" t="s">
        <v>210</v>
      </c>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row>
    <row r="102" spans="1:60" ht="14.25" outlineLevel="2">
      <c r="A102" s="227"/>
      <c r="B102" s="228"/>
      <c r="C102" s="247" t="s">
        <v>1637</v>
      </c>
      <c r="D102" s="230"/>
      <c r="E102" s="230"/>
      <c r="F102" s="230"/>
      <c r="G102" s="230"/>
      <c r="H102" s="226"/>
      <c r="I102" s="226"/>
      <c r="J102" s="226"/>
      <c r="K102" s="226"/>
      <c r="L102" s="226"/>
      <c r="M102" s="226"/>
      <c r="N102" s="231"/>
      <c r="O102" s="231"/>
      <c r="P102" s="231"/>
      <c r="Q102" s="231"/>
      <c r="R102" s="226"/>
      <c r="S102" s="226"/>
      <c r="T102" s="226"/>
      <c r="U102" s="226"/>
      <c r="V102" s="226"/>
      <c r="W102" s="226"/>
      <c r="X102" s="226"/>
      <c r="Y102" s="226"/>
      <c r="Z102" s="422"/>
      <c r="AA102" s="146"/>
      <c r="AB102" s="146"/>
      <c r="AC102" s="146"/>
      <c r="AD102" s="146"/>
      <c r="AE102" s="146"/>
      <c r="AF102" s="146"/>
      <c r="AG102" s="146" t="s">
        <v>272</v>
      </c>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row>
    <row r="103" spans="1:60" ht="14.25" outlineLevel="2">
      <c r="A103" s="227"/>
      <c r="B103" s="228"/>
      <c r="C103" s="232" t="s">
        <v>1638</v>
      </c>
      <c r="D103" s="233"/>
      <c r="E103" s="234">
        <v>3.8326600000000002</v>
      </c>
      <c r="F103" s="226"/>
      <c r="G103" s="226"/>
      <c r="H103" s="226"/>
      <c r="I103" s="226"/>
      <c r="J103" s="226"/>
      <c r="K103" s="226"/>
      <c r="L103" s="226"/>
      <c r="M103" s="226"/>
      <c r="N103" s="231"/>
      <c r="O103" s="231"/>
      <c r="P103" s="231"/>
      <c r="Q103" s="231"/>
      <c r="R103" s="226"/>
      <c r="S103" s="226"/>
      <c r="T103" s="226"/>
      <c r="U103" s="226"/>
      <c r="V103" s="226"/>
      <c r="W103" s="226"/>
      <c r="X103" s="226"/>
      <c r="Y103" s="226"/>
      <c r="Z103" s="422"/>
      <c r="AA103" s="146"/>
      <c r="AB103" s="146"/>
      <c r="AC103" s="146"/>
      <c r="AD103" s="146"/>
      <c r="AE103" s="146"/>
      <c r="AF103" s="146"/>
      <c r="AG103" s="146" t="s">
        <v>214</v>
      </c>
      <c r="AH103" s="146">
        <v>0</v>
      </c>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row>
    <row r="104" spans="1:60" ht="14.25" outlineLevel="1">
      <c r="A104" s="217">
        <v>18</v>
      </c>
      <c r="B104" s="218" t="s">
        <v>1639</v>
      </c>
      <c r="C104" s="219" t="s">
        <v>1640</v>
      </c>
      <c r="D104" s="220" t="s">
        <v>124</v>
      </c>
      <c r="E104" s="221">
        <v>20.045999999999999</v>
      </c>
      <c r="F104" s="222"/>
      <c r="G104" s="223">
        <f>ROUND(E104*F104,2)</f>
        <v>0</v>
      </c>
      <c r="H104" s="224">
        <v>240.32</v>
      </c>
      <c r="I104" s="223">
        <f>ROUND(E104*H104,2)</f>
        <v>4817.45</v>
      </c>
      <c r="J104" s="224">
        <v>620.67999999999995</v>
      </c>
      <c r="K104" s="223">
        <f>ROUND(E104*J104,2)</f>
        <v>12442.15</v>
      </c>
      <c r="L104" s="223">
        <v>21</v>
      </c>
      <c r="M104" s="223">
        <f>G104*(1+L104/100)</f>
        <v>0</v>
      </c>
      <c r="N104" s="221">
        <v>3.9149999999999997E-2</v>
      </c>
      <c r="O104" s="221">
        <f>ROUND(E104*N104,2)</f>
        <v>0.78</v>
      </c>
      <c r="P104" s="221">
        <v>0</v>
      </c>
      <c r="Q104" s="221">
        <f>ROUND(E104*P104,2)</f>
        <v>0</v>
      </c>
      <c r="R104" s="223" t="s">
        <v>1620</v>
      </c>
      <c r="S104" s="223" t="s">
        <v>207</v>
      </c>
      <c r="T104" s="225" t="s">
        <v>207</v>
      </c>
      <c r="U104" s="226">
        <v>1.05</v>
      </c>
      <c r="V104" s="226">
        <f>ROUND(E104*U104,2)</f>
        <v>21.05</v>
      </c>
      <c r="W104" s="226"/>
      <c r="X104" s="226" t="s">
        <v>208</v>
      </c>
      <c r="Y104" s="226" t="s">
        <v>209</v>
      </c>
      <c r="Z104" s="422"/>
      <c r="AA104" s="146"/>
      <c r="AB104" s="146"/>
      <c r="AC104" s="146"/>
      <c r="AD104" s="146"/>
      <c r="AE104" s="146"/>
      <c r="AF104" s="146"/>
      <c r="AG104" s="146" t="s">
        <v>210</v>
      </c>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row>
    <row r="105" spans="1:60" ht="33.75" outlineLevel="2">
      <c r="A105" s="227"/>
      <c r="B105" s="228"/>
      <c r="C105" s="229" t="s">
        <v>1641</v>
      </c>
      <c r="D105" s="230"/>
      <c r="E105" s="230"/>
      <c r="F105" s="230"/>
      <c r="G105" s="230"/>
      <c r="H105" s="226"/>
      <c r="I105" s="226"/>
      <c r="J105" s="226"/>
      <c r="K105" s="226"/>
      <c r="L105" s="226"/>
      <c r="M105" s="226"/>
      <c r="N105" s="231"/>
      <c r="O105" s="231"/>
      <c r="P105" s="231"/>
      <c r="Q105" s="231"/>
      <c r="R105" s="226"/>
      <c r="S105" s="226"/>
      <c r="T105" s="226"/>
      <c r="U105" s="226"/>
      <c r="V105" s="226"/>
      <c r="W105" s="226"/>
      <c r="X105" s="226"/>
      <c r="Y105" s="226"/>
      <c r="Z105" s="422"/>
      <c r="AA105" s="146"/>
      <c r="AB105" s="146"/>
      <c r="AC105" s="146"/>
      <c r="AD105" s="146"/>
      <c r="AE105" s="146"/>
      <c r="AF105" s="146"/>
      <c r="AG105" s="146" t="s">
        <v>212</v>
      </c>
      <c r="AH105" s="146"/>
      <c r="AI105" s="146"/>
      <c r="AJ105" s="146"/>
      <c r="AK105" s="146"/>
      <c r="AL105" s="146"/>
      <c r="AM105" s="146"/>
      <c r="AN105" s="146"/>
      <c r="AO105" s="146"/>
      <c r="AP105" s="146"/>
      <c r="AQ105" s="146"/>
      <c r="AR105" s="146"/>
      <c r="AS105" s="146"/>
      <c r="AT105" s="146"/>
      <c r="AU105" s="146"/>
      <c r="AV105" s="146"/>
      <c r="AW105" s="146"/>
      <c r="AX105" s="146"/>
      <c r="AY105" s="146"/>
      <c r="AZ105" s="146"/>
      <c r="BA105" s="235" t="str">
        <f>C105</f>
        <v>svislé nebo šikmé (odkloněné), půdorysně přímé nebo zalomené, stěn základových pasů ve volných nebo zapažených jámách, rýhách, šachtách, včetně případných vzpěr,</v>
      </c>
      <c r="BB105" s="146"/>
      <c r="BC105" s="146"/>
      <c r="BD105" s="146"/>
      <c r="BE105" s="146"/>
      <c r="BF105" s="146"/>
      <c r="BG105" s="146"/>
      <c r="BH105" s="146"/>
    </row>
    <row r="106" spans="1:60" ht="14.25" outlineLevel="2">
      <c r="A106" s="227"/>
      <c r="B106" s="228"/>
      <c r="C106" s="232" t="s">
        <v>1642</v>
      </c>
      <c r="D106" s="233"/>
      <c r="E106" s="234">
        <v>20.045999999999999</v>
      </c>
      <c r="F106" s="226"/>
      <c r="G106" s="226"/>
      <c r="H106" s="226"/>
      <c r="I106" s="226"/>
      <c r="J106" s="226"/>
      <c r="K106" s="226"/>
      <c r="L106" s="226"/>
      <c r="M106" s="226"/>
      <c r="N106" s="231"/>
      <c r="O106" s="231"/>
      <c r="P106" s="231"/>
      <c r="Q106" s="231"/>
      <c r="R106" s="226"/>
      <c r="S106" s="226"/>
      <c r="T106" s="226"/>
      <c r="U106" s="226"/>
      <c r="V106" s="226"/>
      <c r="W106" s="226"/>
      <c r="X106" s="226"/>
      <c r="Y106" s="226"/>
      <c r="Z106" s="422"/>
      <c r="AA106" s="146"/>
      <c r="AB106" s="146"/>
      <c r="AC106" s="146"/>
      <c r="AD106" s="146"/>
      <c r="AE106" s="146"/>
      <c r="AF106" s="146"/>
      <c r="AG106" s="146" t="s">
        <v>214</v>
      </c>
      <c r="AH106" s="146">
        <v>0</v>
      </c>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row>
    <row r="107" spans="1:60" ht="14.25" outlineLevel="1">
      <c r="A107" s="217">
        <v>19</v>
      </c>
      <c r="B107" s="218" t="s">
        <v>1643</v>
      </c>
      <c r="C107" s="219" t="s">
        <v>1644</v>
      </c>
      <c r="D107" s="220" t="s">
        <v>124</v>
      </c>
      <c r="E107" s="221">
        <v>20.045999999999999</v>
      </c>
      <c r="F107" s="222"/>
      <c r="G107" s="223">
        <f>ROUND(E107*F107,2)</f>
        <v>0</v>
      </c>
      <c r="H107" s="224">
        <v>0</v>
      </c>
      <c r="I107" s="223">
        <f>ROUND(E107*H107,2)</f>
        <v>0</v>
      </c>
      <c r="J107" s="224">
        <v>187.5</v>
      </c>
      <c r="K107" s="223">
        <f>ROUND(E107*J107,2)</f>
        <v>3758.63</v>
      </c>
      <c r="L107" s="223">
        <v>21</v>
      </c>
      <c r="M107" s="223">
        <f>G107*(1+L107/100)</f>
        <v>0</v>
      </c>
      <c r="N107" s="221">
        <v>0</v>
      </c>
      <c r="O107" s="221">
        <f>ROUND(E107*N107,2)</f>
        <v>0</v>
      </c>
      <c r="P107" s="221">
        <v>0</v>
      </c>
      <c r="Q107" s="221">
        <f>ROUND(E107*P107,2)</f>
        <v>0</v>
      </c>
      <c r="R107" s="223" t="s">
        <v>1620</v>
      </c>
      <c r="S107" s="223" t="s">
        <v>207</v>
      </c>
      <c r="T107" s="225" t="s">
        <v>207</v>
      </c>
      <c r="U107" s="226">
        <v>0.32</v>
      </c>
      <c r="V107" s="226">
        <f>ROUND(E107*U107,2)</f>
        <v>6.41</v>
      </c>
      <c r="W107" s="226"/>
      <c r="X107" s="226" t="s">
        <v>208</v>
      </c>
      <c r="Y107" s="226" t="s">
        <v>209</v>
      </c>
      <c r="Z107" s="422"/>
      <c r="AA107" s="146"/>
      <c r="AB107" s="146"/>
      <c r="AC107" s="146"/>
      <c r="AD107" s="146"/>
      <c r="AE107" s="146"/>
      <c r="AF107" s="146"/>
      <c r="AG107" s="146" t="s">
        <v>210</v>
      </c>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row>
    <row r="108" spans="1:60" ht="33.75" outlineLevel="2">
      <c r="A108" s="227"/>
      <c r="B108" s="228"/>
      <c r="C108" s="229" t="s">
        <v>1641</v>
      </c>
      <c r="D108" s="230"/>
      <c r="E108" s="230"/>
      <c r="F108" s="230"/>
      <c r="G108" s="230"/>
      <c r="H108" s="226"/>
      <c r="I108" s="226"/>
      <c r="J108" s="226"/>
      <c r="K108" s="226"/>
      <c r="L108" s="226"/>
      <c r="M108" s="226"/>
      <c r="N108" s="231"/>
      <c r="O108" s="231"/>
      <c r="P108" s="231"/>
      <c r="Q108" s="231"/>
      <c r="R108" s="226"/>
      <c r="S108" s="226"/>
      <c r="T108" s="226"/>
      <c r="U108" s="226"/>
      <c r="V108" s="226"/>
      <c r="W108" s="226"/>
      <c r="X108" s="226"/>
      <c r="Y108" s="226"/>
      <c r="Z108" s="422"/>
      <c r="AA108" s="146"/>
      <c r="AB108" s="146"/>
      <c r="AC108" s="146"/>
      <c r="AD108" s="146"/>
      <c r="AE108" s="146"/>
      <c r="AF108" s="146"/>
      <c r="AG108" s="146" t="s">
        <v>212</v>
      </c>
      <c r="AH108" s="146"/>
      <c r="AI108" s="146"/>
      <c r="AJ108" s="146"/>
      <c r="AK108" s="146"/>
      <c r="AL108" s="146"/>
      <c r="AM108" s="146"/>
      <c r="AN108" s="146"/>
      <c r="AO108" s="146"/>
      <c r="AP108" s="146"/>
      <c r="AQ108" s="146"/>
      <c r="AR108" s="146"/>
      <c r="AS108" s="146"/>
      <c r="AT108" s="146"/>
      <c r="AU108" s="146"/>
      <c r="AV108" s="146"/>
      <c r="AW108" s="146"/>
      <c r="AX108" s="146"/>
      <c r="AY108" s="146"/>
      <c r="AZ108" s="146"/>
      <c r="BA108" s="235" t="str">
        <f>C108</f>
        <v>svislé nebo šikmé (odkloněné), půdorysně přímé nebo zalomené, stěn základových pasů ve volných nebo zapažených jámách, rýhách, šachtách, včetně případných vzpěr,</v>
      </c>
      <c r="BB108" s="146"/>
      <c r="BC108" s="146"/>
      <c r="BD108" s="146"/>
      <c r="BE108" s="146"/>
      <c r="BF108" s="146"/>
      <c r="BG108" s="146"/>
      <c r="BH108" s="146"/>
    </row>
    <row r="109" spans="1:60" ht="14.25" outlineLevel="2">
      <c r="A109" s="227"/>
      <c r="B109" s="228"/>
      <c r="C109" s="426" t="s">
        <v>1645</v>
      </c>
      <c r="D109" s="427"/>
      <c r="E109" s="427"/>
      <c r="F109" s="427"/>
      <c r="G109" s="427"/>
      <c r="H109" s="226"/>
      <c r="I109" s="226"/>
      <c r="J109" s="226"/>
      <c r="K109" s="226"/>
      <c r="L109" s="226"/>
      <c r="M109" s="226"/>
      <c r="N109" s="231"/>
      <c r="O109" s="231"/>
      <c r="P109" s="231"/>
      <c r="Q109" s="231"/>
      <c r="R109" s="226"/>
      <c r="S109" s="226"/>
      <c r="T109" s="226"/>
      <c r="U109" s="226"/>
      <c r="V109" s="226"/>
      <c r="W109" s="226"/>
      <c r="X109" s="226"/>
      <c r="Y109" s="226"/>
      <c r="Z109" s="422"/>
      <c r="AA109" s="146"/>
      <c r="AB109" s="146"/>
      <c r="AC109" s="146"/>
      <c r="AD109" s="146"/>
      <c r="AE109" s="146"/>
      <c r="AF109" s="146"/>
      <c r="AG109" s="146" t="s">
        <v>272</v>
      </c>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row>
    <row r="110" spans="1:60" ht="14.25" outlineLevel="2">
      <c r="A110" s="227"/>
      <c r="B110" s="228"/>
      <c r="C110" s="232" t="s">
        <v>1646</v>
      </c>
      <c r="D110" s="233"/>
      <c r="E110" s="234">
        <v>20.045999999999999</v>
      </c>
      <c r="F110" s="226"/>
      <c r="G110" s="226"/>
      <c r="H110" s="226"/>
      <c r="I110" s="226"/>
      <c r="J110" s="226"/>
      <c r="K110" s="226"/>
      <c r="L110" s="226"/>
      <c r="M110" s="226"/>
      <c r="N110" s="231"/>
      <c r="O110" s="231"/>
      <c r="P110" s="231"/>
      <c r="Q110" s="231"/>
      <c r="R110" s="226"/>
      <c r="S110" s="226"/>
      <c r="T110" s="226"/>
      <c r="U110" s="226"/>
      <c r="V110" s="226"/>
      <c r="W110" s="226"/>
      <c r="X110" s="226"/>
      <c r="Y110" s="226"/>
      <c r="Z110" s="422"/>
      <c r="AA110" s="146"/>
      <c r="AB110" s="146"/>
      <c r="AC110" s="146"/>
      <c r="AD110" s="146"/>
      <c r="AE110" s="146"/>
      <c r="AF110" s="146"/>
      <c r="AG110" s="146" t="s">
        <v>214</v>
      </c>
      <c r="AH110" s="146">
        <v>5</v>
      </c>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row>
    <row r="111" spans="1:60" ht="14.25">
      <c r="A111" s="209" t="s">
        <v>200</v>
      </c>
      <c r="B111" s="210" t="s">
        <v>857</v>
      </c>
      <c r="C111" s="211" t="s">
        <v>1647</v>
      </c>
      <c r="D111" s="212"/>
      <c r="E111" s="213"/>
      <c r="F111" s="214"/>
      <c r="G111" s="214">
        <f>SUMIF(AG112:AG118,"&lt;&gt;NOR",G112:G118)</f>
        <v>0</v>
      </c>
      <c r="H111" s="214"/>
      <c r="I111" s="214">
        <f>SUM(I112:I118)</f>
        <v>56478.5</v>
      </c>
      <c r="J111" s="214"/>
      <c r="K111" s="214">
        <f>SUM(K112:K118)</f>
        <v>61627.539999999994</v>
      </c>
      <c r="L111" s="214"/>
      <c r="M111" s="214">
        <f>SUM(M112:M118)</f>
        <v>0</v>
      </c>
      <c r="N111" s="213"/>
      <c r="O111" s="213">
        <f>SUM(O112:O118)</f>
        <v>8.36</v>
      </c>
      <c r="P111" s="213"/>
      <c r="Q111" s="213">
        <f>SUM(Q112:Q118)</f>
        <v>0</v>
      </c>
      <c r="R111" s="214"/>
      <c r="S111" s="214"/>
      <c r="T111" s="215"/>
      <c r="U111" s="216"/>
      <c r="V111" s="216">
        <f>SUM(V112:V118)</f>
        <v>94.86999999999999</v>
      </c>
      <c r="W111" s="216"/>
      <c r="X111" s="216"/>
      <c r="Y111" s="216"/>
      <c r="Z111" s="116"/>
      <c r="AG111" s="66" t="s">
        <v>203</v>
      </c>
    </row>
    <row r="112" spans="1:60" ht="14.25" outlineLevel="1">
      <c r="A112" s="217">
        <v>20</v>
      </c>
      <c r="B112" s="218" t="s">
        <v>1648</v>
      </c>
      <c r="C112" s="219" t="s">
        <v>1649</v>
      </c>
      <c r="D112" s="220" t="s">
        <v>276</v>
      </c>
      <c r="E112" s="221">
        <v>69</v>
      </c>
      <c r="F112" s="222"/>
      <c r="G112" s="223">
        <f>ROUND(E112*F112,2)</f>
        <v>0</v>
      </c>
      <c r="H112" s="224">
        <v>175.39</v>
      </c>
      <c r="I112" s="223">
        <f>ROUND(E112*H112,2)</f>
        <v>12101.91</v>
      </c>
      <c r="J112" s="224">
        <v>350.61</v>
      </c>
      <c r="K112" s="223">
        <f>ROUND(E112*J112,2)</f>
        <v>24192.09</v>
      </c>
      <c r="L112" s="223">
        <v>21</v>
      </c>
      <c r="M112" s="223">
        <f>G112*(1+L112/100)</f>
        <v>0</v>
      </c>
      <c r="N112" s="221">
        <v>0.11369</v>
      </c>
      <c r="O112" s="221">
        <f>ROUND(E112*N112,2)</f>
        <v>7.84</v>
      </c>
      <c r="P112" s="221">
        <v>0</v>
      </c>
      <c r="Q112" s="221">
        <f>ROUND(E112*P112,2)</f>
        <v>0</v>
      </c>
      <c r="R112" s="223" t="s">
        <v>1620</v>
      </c>
      <c r="S112" s="223" t="s">
        <v>207</v>
      </c>
      <c r="T112" s="225" t="s">
        <v>207</v>
      </c>
      <c r="U112" s="226">
        <v>0.56999999999999995</v>
      </c>
      <c r="V112" s="226">
        <f>ROUND(E112*U112,2)</f>
        <v>39.33</v>
      </c>
      <c r="W112" s="226"/>
      <c r="X112" s="226" t="s">
        <v>208</v>
      </c>
      <c r="Y112" s="226" t="s">
        <v>209</v>
      </c>
      <c r="Z112" s="422"/>
      <c r="AA112" s="146"/>
      <c r="AB112" s="146"/>
      <c r="AC112" s="146"/>
      <c r="AD112" s="146"/>
      <c r="AE112" s="146"/>
      <c r="AF112" s="146"/>
      <c r="AG112" s="146" t="s">
        <v>210</v>
      </c>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row>
    <row r="113" spans="1:60" ht="22.5" outlineLevel="2">
      <c r="A113" s="227"/>
      <c r="B113" s="228"/>
      <c r="C113" s="229" t="s">
        <v>1650</v>
      </c>
      <c r="D113" s="230"/>
      <c r="E113" s="230"/>
      <c r="F113" s="230"/>
      <c r="G113" s="230"/>
      <c r="H113" s="226"/>
      <c r="I113" s="226"/>
      <c r="J113" s="226"/>
      <c r="K113" s="226"/>
      <c r="L113" s="226"/>
      <c r="M113" s="226"/>
      <c r="N113" s="231"/>
      <c r="O113" s="231"/>
      <c r="P113" s="231"/>
      <c r="Q113" s="231"/>
      <c r="R113" s="226"/>
      <c r="S113" s="226"/>
      <c r="T113" s="226"/>
      <c r="U113" s="226"/>
      <c r="V113" s="226"/>
      <c r="W113" s="226"/>
      <c r="X113" s="226"/>
      <c r="Y113" s="226"/>
      <c r="Z113" s="422"/>
      <c r="AA113" s="146"/>
      <c r="AB113" s="146"/>
      <c r="AC113" s="146"/>
      <c r="AD113" s="146"/>
      <c r="AE113" s="146"/>
      <c r="AF113" s="146"/>
      <c r="AG113" s="146" t="s">
        <v>212</v>
      </c>
      <c r="AH113" s="146"/>
      <c r="AI113" s="146"/>
      <c r="AJ113" s="146"/>
      <c r="AK113" s="146"/>
      <c r="AL113" s="146"/>
      <c r="AM113" s="146"/>
      <c r="AN113" s="146"/>
      <c r="AO113" s="146"/>
      <c r="AP113" s="146"/>
      <c r="AQ113" s="146"/>
      <c r="AR113" s="146"/>
      <c r="AS113" s="146"/>
      <c r="AT113" s="146"/>
      <c r="AU113" s="146"/>
      <c r="AV113" s="146"/>
      <c r="AW113" s="146"/>
      <c r="AX113" s="146"/>
      <c r="AY113" s="146"/>
      <c r="AZ113" s="146"/>
      <c r="BA113" s="235" t="str">
        <f>C113</f>
        <v>na terén nebo na desku z betonu prostého nebo prokládaného kamenem, bez potěru, se zahlazením povrchu,</v>
      </c>
      <c r="BB113" s="146"/>
      <c r="BC113" s="146"/>
      <c r="BD113" s="146"/>
      <c r="BE113" s="146"/>
      <c r="BF113" s="146"/>
      <c r="BG113" s="146"/>
      <c r="BH113" s="146"/>
    </row>
    <row r="114" spans="1:60" ht="14.25" outlineLevel="2">
      <c r="A114" s="227"/>
      <c r="B114" s="228"/>
      <c r="C114" s="232" t="s">
        <v>1651</v>
      </c>
      <c r="D114" s="233"/>
      <c r="E114" s="234">
        <v>69</v>
      </c>
      <c r="F114" s="226"/>
      <c r="G114" s="226"/>
      <c r="H114" s="226"/>
      <c r="I114" s="226"/>
      <c r="J114" s="226"/>
      <c r="K114" s="226"/>
      <c r="L114" s="226"/>
      <c r="M114" s="226"/>
      <c r="N114" s="231"/>
      <c r="O114" s="231"/>
      <c r="P114" s="231"/>
      <c r="Q114" s="231"/>
      <c r="R114" s="226"/>
      <c r="S114" s="226"/>
      <c r="T114" s="226"/>
      <c r="U114" s="226"/>
      <c r="V114" s="226"/>
      <c r="W114" s="226"/>
      <c r="X114" s="226"/>
      <c r="Y114" s="226"/>
      <c r="Z114" s="422"/>
      <c r="AA114" s="146"/>
      <c r="AB114" s="146"/>
      <c r="AC114" s="146"/>
      <c r="AD114" s="146"/>
      <c r="AE114" s="146"/>
      <c r="AF114" s="146"/>
      <c r="AG114" s="146" t="s">
        <v>214</v>
      </c>
      <c r="AH114" s="146">
        <v>0</v>
      </c>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row>
    <row r="115" spans="1:60" ht="22.5" outlineLevel="1">
      <c r="A115" s="217">
        <v>21</v>
      </c>
      <c r="B115" s="218" t="s">
        <v>1652</v>
      </c>
      <c r="C115" s="219" t="s">
        <v>1653</v>
      </c>
      <c r="D115" s="220" t="s">
        <v>124</v>
      </c>
      <c r="E115" s="221">
        <v>30.855</v>
      </c>
      <c r="F115" s="222"/>
      <c r="G115" s="223">
        <f>ROUND(E115*F115,2)</f>
        <v>0</v>
      </c>
      <c r="H115" s="224">
        <v>1438.23</v>
      </c>
      <c r="I115" s="223">
        <f>ROUND(E115*H115,2)</f>
        <v>44376.59</v>
      </c>
      <c r="J115" s="224">
        <v>1056.77</v>
      </c>
      <c r="K115" s="223">
        <f>ROUND(E115*J115,2)</f>
        <v>32606.639999999999</v>
      </c>
      <c r="L115" s="223">
        <v>21</v>
      </c>
      <c r="M115" s="223">
        <f>G115*(1+L115/100)</f>
        <v>0</v>
      </c>
      <c r="N115" s="221">
        <v>1.6899999999999998E-2</v>
      </c>
      <c r="O115" s="221">
        <f>ROUND(E115*N115,2)</f>
        <v>0.52</v>
      </c>
      <c r="P115" s="221">
        <v>0</v>
      </c>
      <c r="Q115" s="221">
        <f>ROUND(E115*P115,2)</f>
        <v>0</v>
      </c>
      <c r="R115" s="223" t="s">
        <v>1620</v>
      </c>
      <c r="S115" s="223" t="s">
        <v>207</v>
      </c>
      <c r="T115" s="225" t="s">
        <v>207</v>
      </c>
      <c r="U115" s="226">
        <v>1.54</v>
      </c>
      <c r="V115" s="226">
        <f>ROUND(E115*U115,2)</f>
        <v>47.52</v>
      </c>
      <c r="W115" s="226"/>
      <c r="X115" s="226" t="s">
        <v>208</v>
      </c>
      <c r="Y115" s="226" t="s">
        <v>209</v>
      </c>
      <c r="Z115" s="422"/>
      <c r="AA115" s="146"/>
      <c r="AB115" s="146"/>
      <c r="AC115" s="146"/>
      <c r="AD115" s="146"/>
      <c r="AE115" s="146"/>
      <c r="AF115" s="146"/>
      <c r="AG115" s="146" t="s">
        <v>210</v>
      </c>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row>
    <row r="116" spans="1:60" ht="14.25" outlineLevel="2">
      <c r="A116" s="227"/>
      <c r="B116" s="228"/>
      <c r="C116" s="232" t="s">
        <v>1654</v>
      </c>
      <c r="D116" s="233"/>
      <c r="E116" s="234">
        <v>30.855</v>
      </c>
      <c r="F116" s="226"/>
      <c r="G116" s="226"/>
      <c r="H116" s="226"/>
      <c r="I116" s="226"/>
      <c r="J116" s="226"/>
      <c r="K116" s="226"/>
      <c r="L116" s="226"/>
      <c r="M116" s="226"/>
      <c r="N116" s="231"/>
      <c r="O116" s="231"/>
      <c r="P116" s="231"/>
      <c r="Q116" s="231"/>
      <c r="R116" s="226"/>
      <c r="S116" s="226"/>
      <c r="T116" s="226"/>
      <c r="U116" s="226"/>
      <c r="V116" s="226"/>
      <c r="W116" s="226"/>
      <c r="X116" s="226"/>
      <c r="Y116" s="226"/>
      <c r="Z116" s="422"/>
      <c r="AA116" s="146"/>
      <c r="AB116" s="146"/>
      <c r="AC116" s="146"/>
      <c r="AD116" s="146"/>
      <c r="AE116" s="146"/>
      <c r="AF116" s="146"/>
      <c r="AG116" s="146" t="s">
        <v>214</v>
      </c>
      <c r="AH116" s="146">
        <v>0</v>
      </c>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row>
    <row r="117" spans="1:60" ht="22.5" outlineLevel="1">
      <c r="A117" s="217">
        <v>22</v>
      </c>
      <c r="B117" s="218" t="s">
        <v>1655</v>
      </c>
      <c r="C117" s="219" t="s">
        <v>1656</v>
      </c>
      <c r="D117" s="220" t="s">
        <v>124</v>
      </c>
      <c r="E117" s="221">
        <v>30.855</v>
      </c>
      <c r="F117" s="222"/>
      <c r="G117" s="223">
        <f>ROUND(E117*F117,2)</f>
        <v>0</v>
      </c>
      <c r="H117" s="224">
        <v>0</v>
      </c>
      <c r="I117" s="223">
        <f>ROUND(E117*H117,2)</f>
        <v>0</v>
      </c>
      <c r="J117" s="224">
        <v>156.5</v>
      </c>
      <c r="K117" s="223">
        <f>ROUND(E117*J117,2)</f>
        <v>4828.8100000000004</v>
      </c>
      <c r="L117" s="223">
        <v>21</v>
      </c>
      <c r="M117" s="223">
        <f>G117*(1+L117/100)</f>
        <v>0</v>
      </c>
      <c r="N117" s="221">
        <v>0</v>
      </c>
      <c r="O117" s="221">
        <f>ROUND(E117*N117,2)</f>
        <v>0</v>
      </c>
      <c r="P117" s="221">
        <v>0</v>
      </c>
      <c r="Q117" s="221">
        <f>ROUND(E117*P117,2)</f>
        <v>0</v>
      </c>
      <c r="R117" s="223" t="s">
        <v>1620</v>
      </c>
      <c r="S117" s="223" t="s">
        <v>207</v>
      </c>
      <c r="T117" s="225" t="s">
        <v>207</v>
      </c>
      <c r="U117" s="226">
        <v>0.26</v>
      </c>
      <c r="V117" s="226">
        <f>ROUND(E117*U117,2)</f>
        <v>8.02</v>
      </c>
      <c r="W117" s="226"/>
      <c r="X117" s="226" t="s">
        <v>208</v>
      </c>
      <c r="Y117" s="226" t="s">
        <v>209</v>
      </c>
      <c r="Z117" s="422"/>
      <c r="AA117" s="146"/>
      <c r="AB117" s="146"/>
      <c r="AC117" s="146"/>
      <c r="AD117" s="146"/>
      <c r="AE117" s="146"/>
      <c r="AF117" s="146"/>
      <c r="AG117" s="146" t="s">
        <v>210</v>
      </c>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row>
    <row r="118" spans="1:60" ht="14.25" outlineLevel="2">
      <c r="A118" s="227"/>
      <c r="B118" s="228"/>
      <c r="C118" s="232" t="s">
        <v>1657</v>
      </c>
      <c r="D118" s="233"/>
      <c r="E118" s="234">
        <v>30.855</v>
      </c>
      <c r="F118" s="226"/>
      <c r="G118" s="226"/>
      <c r="H118" s="226"/>
      <c r="I118" s="226"/>
      <c r="J118" s="226"/>
      <c r="K118" s="226"/>
      <c r="L118" s="226"/>
      <c r="M118" s="226"/>
      <c r="N118" s="231"/>
      <c r="O118" s="231"/>
      <c r="P118" s="231"/>
      <c r="Q118" s="231"/>
      <c r="R118" s="226"/>
      <c r="S118" s="226"/>
      <c r="T118" s="226"/>
      <c r="U118" s="226"/>
      <c r="V118" s="226"/>
      <c r="W118" s="226"/>
      <c r="X118" s="226"/>
      <c r="Y118" s="226"/>
      <c r="Z118" s="422"/>
      <c r="AA118" s="146"/>
      <c r="AB118" s="146"/>
      <c r="AC118" s="146"/>
      <c r="AD118" s="146"/>
      <c r="AE118" s="146"/>
      <c r="AF118" s="146"/>
      <c r="AG118" s="146" t="s">
        <v>214</v>
      </c>
      <c r="AH118" s="146">
        <v>5</v>
      </c>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row>
    <row r="119" spans="1:60" ht="14.25">
      <c r="A119" s="209" t="s">
        <v>200</v>
      </c>
      <c r="B119" s="210" t="s">
        <v>964</v>
      </c>
      <c r="C119" s="211" t="s">
        <v>1658</v>
      </c>
      <c r="D119" s="212"/>
      <c r="E119" s="213"/>
      <c r="F119" s="214"/>
      <c r="G119" s="214">
        <f>SUM(G120:G262)</f>
        <v>0</v>
      </c>
      <c r="H119" s="214"/>
      <c r="I119" s="214">
        <f>SUM(I120:I258)</f>
        <v>3755348.8699999992</v>
      </c>
      <c r="J119" s="214"/>
      <c r="K119" s="214">
        <f>SUM(K120:K258)</f>
        <v>2698200.8300000005</v>
      </c>
      <c r="L119" s="214"/>
      <c r="M119" s="214">
        <f>SUM(M120:M258)</f>
        <v>0</v>
      </c>
      <c r="N119" s="213"/>
      <c r="O119" s="213">
        <f>SUM(O120:O258)</f>
        <v>4750.7699999999995</v>
      </c>
      <c r="P119" s="213"/>
      <c r="Q119" s="213">
        <f>SUM(Q120:Q258)</f>
        <v>0</v>
      </c>
      <c r="R119" s="214"/>
      <c r="S119" s="214"/>
      <c r="T119" s="215"/>
      <c r="U119" s="216"/>
      <c r="V119" s="216">
        <f>SUM(V120:V258)</f>
        <v>3240.4199999999996</v>
      </c>
      <c r="W119" s="216"/>
      <c r="X119" s="216"/>
      <c r="Y119" s="216"/>
      <c r="Z119" s="116"/>
      <c r="AG119" s="66" t="s">
        <v>203</v>
      </c>
    </row>
    <row r="120" spans="1:60" ht="22.5" outlineLevel="1">
      <c r="A120" s="217">
        <v>23</v>
      </c>
      <c r="B120" s="218" t="s">
        <v>1659</v>
      </c>
      <c r="C120" s="219" t="s">
        <v>1660</v>
      </c>
      <c r="D120" s="220" t="s">
        <v>124</v>
      </c>
      <c r="E120" s="221">
        <v>4034.19</v>
      </c>
      <c r="F120" s="222"/>
      <c r="G120" s="223">
        <f>ROUND(E120*F120,2)</f>
        <v>0</v>
      </c>
      <c r="H120" s="224">
        <v>151.6</v>
      </c>
      <c r="I120" s="223">
        <f>ROUND(E120*H120,2)</f>
        <v>611583.19999999995</v>
      </c>
      <c r="J120" s="224">
        <v>35.9</v>
      </c>
      <c r="K120" s="223">
        <f>ROUND(E120*J120,2)</f>
        <v>144827.42000000001</v>
      </c>
      <c r="L120" s="223">
        <v>21</v>
      </c>
      <c r="M120" s="223">
        <f>G120*(1+L120/100)</f>
        <v>0</v>
      </c>
      <c r="N120" s="221">
        <v>0.34499999999999997</v>
      </c>
      <c r="O120" s="221">
        <f>ROUND(E120*N120,2)</f>
        <v>1391.8</v>
      </c>
      <c r="P120" s="221">
        <v>0</v>
      </c>
      <c r="Q120" s="221">
        <f>ROUND(E120*P120,2)</f>
        <v>0</v>
      </c>
      <c r="R120" s="223" t="s">
        <v>260</v>
      </c>
      <c r="S120" s="223" t="s">
        <v>207</v>
      </c>
      <c r="T120" s="225" t="s">
        <v>207</v>
      </c>
      <c r="U120" s="226">
        <v>0.03</v>
      </c>
      <c r="V120" s="226">
        <f>ROUND(E120*U120,2)</f>
        <v>121.03</v>
      </c>
      <c r="W120" s="226"/>
      <c r="X120" s="226" t="s">
        <v>208</v>
      </c>
      <c r="Y120" s="226" t="s">
        <v>209</v>
      </c>
      <c r="Z120" s="423"/>
      <c r="AA120" s="146"/>
      <c r="AB120" s="146"/>
      <c r="AC120" s="146"/>
      <c r="AD120" s="146"/>
      <c r="AE120" s="146"/>
      <c r="AF120" s="146"/>
      <c r="AG120" s="146" t="s">
        <v>210</v>
      </c>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row>
    <row r="121" spans="1:60" ht="14.25" outlineLevel="2">
      <c r="A121" s="423"/>
      <c r="B121" s="228"/>
      <c r="C121" s="232" t="s">
        <v>1661</v>
      </c>
      <c r="D121" s="233"/>
      <c r="E121" s="234"/>
      <c r="F121" s="226"/>
      <c r="G121" s="226"/>
      <c r="H121" s="226"/>
      <c r="I121" s="226"/>
      <c r="J121" s="226"/>
      <c r="K121" s="226"/>
      <c r="L121" s="226"/>
      <c r="M121" s="226"/>
      <c r="N121" s="231"/>
      <c r="O121" s="231"/>
      <c r="P121" s="231"/>
      <c r="Q121" s="231"/>
      <c r="R121" s="226"/>
      <c r="S121" s="226"/>
      <c r="T121" s="226"/>
      <c r="U121" s="226"/>
      <c r="V121" s="226"/>
      <c r="W121" s="226"/>
      <c r="X121" s="226"/>
      <c r="Y121" s="226"/>
      <c r="Z121" s="422"/>
      <c r="AA121" s="146"/>
      <c r="AB121" s="146"/>
      <c r="AC121" s="146"/>
      <c r="AD121" s="146"/>
      <c r="AE121" s="146"/>
      <c r="AF121" s="146"/>
      <c r="AG121" s="146" t="s">
        <v>214</v>
      </c>
      <c r="AH121" s="146">
        <v>0</v>
      </c>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row>
    <row r="122" spans="1:60" ht="14.25" outlineLevel="3">
      <c r="A122" s="423"/>
      <c r="B122" s="228"/>
      <c r="C122" s="232" t="s">
        <v>1562</v>
      </c>
      <c r="D122" s="233"/>
      <c r="E122" s="234">
        <v>429.4</v>
      </c>
      <c r="F122" s="226"/>
      <c r="G122" s="226"/>
      <c r="H122" s="226"/>
      <c r="I122" s="226"/>
      <c r="J122" s="226"/>
      <c r="K122" s="226"/>
      <c r="L122" s="226"/>
      <c r="M122" s="226"/>
      <c r="N122" s="231"/>
      <c r="O122" s="231"/>
      <c r="P122" s="231"/>
      <c r="Q122" s="231"/>
      <c r="R122" s="226"/>
      <c r="S122" s="226"/>
      <c r="T122" s="226"/>
      <c r="U122" s="226"/>
      <c r="V122" s="226"/>
      <c r="W122" s="226"/>
      <c r="X122" s="226"/>
      <c r="Y122" s="226"/>
      <c r="Z122" s="422"/>
      <c r="AA122" s="146"/>
      <c r="AB122" s="146"/>
      <c r="AC122" s="146"/>
      <c r="AD122" s="146"/>
      <c r="AE122" s="146"/>
      <c r="AF122" s="146"/>
      <c r="AG122" s="146" t="s">
        <v>214</v>
      </c>
      <c r="AH122" s="146">
        <v>0</v>
      </c>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row>
    <row r="123" spans="1:60" ht="14.25" outlineLevel="3">
      <c r="A123" s="423"/>
      <c r="B123" s="228"/>
      <c r="C123" s="232" t="s">
        <v>1563</v>
      </c>
      <c r="D123" s="233"/>
      <c r="E123" s="234">
        <v>252.4</v>
      </c>
      <c r="F123" s="226"/>
      <c r="G123" s="226"/>
      <c r="H123" s="226"/>
      <c r="I123" s="226"/>
      <c r="J123" s="226"/>
      <c r="K123" s="226"/>
      <c r="L123" s="226"/>
      <c r="M123" s="226"/>
      <c r="N123" s="231"/>
      <c r="O123" s="231"/>
      <c r="P123" s="231"/>
      <c r="Q123" s="231"/>
      <c r="R123" s="226"/>
      <c r="S123" s="226"/>
      <c r="T123" s="226"/>
      <c r="U123" s="226"/>
      <c r="V123" s="226"/>
      <c r="W123" s="226"/>
      <c r="X123" s="226"/>
      <c r="Y123" s="226"/>
      <c r="Z123" s="422"/>
      <c r="AA123" s="146"/>
      <c r="AB123" s="146"/>
      <c r="AC123" s="146"/>
      <c r="AD123" s="146"/>
      <c r="AE123" s="146"/>
      <c r="AF123" s="146"/>
      <c r="AG123" s="146" t="s">
        <v>214</v>
      </c>
      <c r="AH123" s="146">
        <v>0</v>
      </c>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row>
    <row r="124" spans="1:60" ht="14.25" outlineLevel="3">
      <c r="A124" s="423"/>
      <c r="B124" s="228"/>
      <c r="C124" s="232" t="s">
        <v>1565</v>
      </c>
      <c r="D124" s="233"/>
      <c r="E124" s="234">
        <v>655.20000000000005</v>
      </c>
      <c r="F124" s="226"/>
      <c r="G124" s="226"/>
      <c r="H124" s="226"/>
      <c r="I124" s="226"/>
      <c r="J124" s="226"/>
      <c r="K124" s="226"/>
      <c r="L124" s="226"/>
      <c r="M124" s="226"/>
      <c r="N124" s="231"/>
      <c r="O124" s="231"/>
      <c r="P124" s="231"/>
      <c r="Q124" s="231"/>
      <c r="R124" s="226"/>
      <c r="S124" s="226"/>
      <c r="T124" s="226"/>
      <c r="U124" s="226"/>
      <c r="V124" s="226"/>
      <c r="W124" s="226"/>
      <c r="X124" s="226"/>
      <c r="Y124" s="226"/>
      <c r="Z124" s="422"/>
      <c r="AA124" s="146"/>
      <c r="AB124" s="146"/>
      <c r="AC124" s="146"/>
      <c r="AD124" s="146"/>
      <c r="AE124" s="146"/>
      <c r="AF124" s="146"/>
      <c r="AG124" s="146" t="s">
        <v>214</v>
      </c>
      <c r="AH124" s="146">
        <v>0</v>
      </c>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row>
    <row r="125" spans="1:60" ht="14.25" outlineLevel="3">
      <c r="A125" s="423"/>
      <c r="B125" s="228"/>
      <c r="C125" s="232" t="s">
        <v>1568</v>
      </c>
      <c r="D125" s="233"/>
      <c r="E125" s="234">
        <v>257</v>
      </c>
      <c r="F125" s="226"/>
      <c r="G125" s="226"/>
      <c r="H125" s="226"/>
      <c r="I125" s="226"/>
      <c r="J125" s="226"/>
      <c r="K125" s="226"/>
      <c r="L125" s="226"/>
      <c r="M125" s="226"/>
      <c r="N125" s="231"/>
      <c r="O125" s="231"/>
      <c r="P125" s="231"/>
      <c r="Q125" s="231"/>
      <c r="R125" s="226"/>
      <c r="S125" s="226"/>
      <c r="T125" s="226"/>
      <c r="U125" s="226"/>
      <c r="V125" s="226"/>
      <c r="W125" s="226"/>
      <c r="X125" s="226"/>
      <c r="Y125" s="226"/>
      <c r="Z125" s="422"/>
      <c r="AA125" s="146"/>
      <c r="AB125" s="146"/>
      <c r="AC125" s="146"/>
      <c r="AD125" s="146"/>
      <c r="AE125" s="146"/>
      <c r="AF125" s="146"/>
      <c r="AG125" s="146" t="s">
        <v>214</v>
      </c>
      <c r="AH125" s="146">
        <v>0</v>
      </c>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row>
    <row r="126" spans="1:60" ht="14.25" outlineLevel="3">
      <c r="A126" s="423"/>
      <c r="B126" s="228"/>
      <c r="C126" s="232" t="s">
        <v>1569</v>
      </c>
      <c r="D126" s="233"/>
      <c r="E126" s="234">
        <v>226</v>
      </c>
      <c r="F126" s="226"/>
      <c r="G126" s="226"/>
      <c r="H126" s="226"/>
      <c r="I126" s="226"/>
      <c r="J126" s="226"/>
      <c r="K126" s="226"/>
      <c r="L126" s="226"/>
      <c r="M126" s="226"/>
      <c r="N126" s="231"/>
      <c r="O126" s="231"/>
      <c r="P126" s="231"/>
      <c r="Q126" s="231"/>
      <c r="R126" s="226"/>
      <c r="S126" s="226"/>
      <c r="T126" s="226"/>
      <c r="U126" s="226"/>
      <c r="V126" s="226"/>
      <c r="W126" s="226"/>
      <c r="X126" s="226"/>
      <c r="Y126" s="226"/>
      <c r="Z126" s="422"/>
      <c r="AA126" s="146"/>
      <c r="AB126" s="146"/>
      <c r="AC126" s="146"/>
      <c r="AD126" s="146"/>
      <c r="AE126" s="146"/>
      <c r="AF126" s="146"/>
      <c r="AG126" s="146" t="s">
        <v>214</v>
      </c>
      <c r="AH126" s="146">
        <v>0</v>
      </c>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row>
    <row r="127" spans="1:60" ht="14.25" outlineLevel="3">
      <c r="A127" s="423"/>
      <c r="B127" s="228"/>
      <c r="C127" s="232" t="s">
        <v>1662</v>
      </c>
      <c r="D127" s="233"/>
      <c r="E127" s="234">
        <v>219.5</v>
      </c>
      <c r="F127" s="226"/>
      <c r="G127" s="226"/>
      <c r="H127" s="226"/>
      <c r="I127" s="226"/>
      <c r="J127" s="226"/>
      <c r="K127" s="226"/>
      <c r="L127" s="226"/>
      <c r="M127" s="226"/>
      <c r="N127" s="231"/>
      <c r="O127" s="231"/>
      <c r="P127" s="231"/>
      <c r="Q127" s="231"/>
      <c r="R127" s="226"/>
      <c r="S127" s="226"/>
      <c r="T127" s="226"/>
      <c r="U127" s="226"/>
      <c r="V127" s="226"/>
      <c r="W127" s="226"/>
      <c r="X127" s="226"/>
      <c r="Y127" s="226"/>
      <c r="Z127" s="422"/>
      <c r="AA127" s="146"/>
      <c r="AB127" s="146"/>
      <c r="AC127" s="146"/>
      <c r="AD127" s="146"/>
      <c r="AE127" s="146"/>
      <c r="AF127" s="146"/>
      <c r="AG127" s="146" t="s">
        <v>214</v>
      </c>
      <c r="AH127" s="146">
        <v>0</v>
      </c>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row>
    <row r="128" spans="1:60" ht="14.25" outlineLevel="3">
      <c r="A128" s="423"/>
      <c r="B128" s="228"/>
      <c r="C128" s="232" t="s">
        <v>1571</v>
      </c>
      <c r="D128" s="233"/>
      <c r="E128" s="234">
        <v>77.599999999999994</v>
      </c>
      <c r="F128" s="226"/>
      <c r="G128" s="226"/>
      <c r="H128" s="226"/>
      <c r="I128" s="226"/>
      <c r="J128" s="226"/>
      <c r="K128" s="226"/>
      <c r="L128" s="226"/>
      <c r="M128" s="226"/>
      <c r="N128" s="231"/>
      <c r="O128" s="231"/>
      <c r="P128" s="231"/>
      <c r="Q128" s="231"/>
      <c r="R128" s="226"/>
      <c r="S128" s="226"/>
      <c r="T128" s="226"/>
      <c r="U128" s="226"/>
      <c r="V128" s="226"/>
      <c r="W128" s="226"/>
      <c r="X128" s="226"/>
      <c r="Y128" s="226"/>
      <c r="Z128" s="422"/>
      <c r="AA128" s="146"/>
      <c r="AB128" s="146"/>
      <c r="AC128" s="146"/>
      <c r="AD128" s="146"/>
      <c r="AE128" s="146"/>
      <c r="AF128" s="146"/>
      <c r="AG128" s="146" t="s">
        <v>214</v>
      </c>
      <c r="AH128" s="146">
        <v>0</v>
      </c>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row>
    <row r="129" spans="1:60" ht="14.25" outlineLevel="3">
      <c r="A129" s="423"/>
      <c r="B129" s="228"/>
      <c r="C129" s="232" t="s">
        <v>1572</v>
      </c>
      <c r="D129" s="233"/>
      <c r="E129" s="234">
        <v>198.6</v>
      </c>
      <c r="F129" s="226"/>
      <c r="G129" s="226"/>
      <c r="H129" s="226"/>
      <c r="I129" s="226"/>
      <c r="J129" s="226"/>
      <c r="K129" s="226"/>
      <c r="L129" s="226"/>
      <c r="M129" s="226"/>
      <c r="N129" s="231"/>
      <c r="O129" s="231"/>
      <c r="P129" s="231"/>
      <c r="Q129" s="231"/>
      <c r="R129" s="226"/>
      <c r="S129" s="226"/>
      <c r="T129" s="226"/>
      <c r="U129" s="226"/>
      <c r="V129" s="226"/>
      <c r="W129" s="226"/>
      <c r="X129" s="226"/>
      <c r="Y129" s="226"/>
      <c r="Z129" s="422"/>
      <c r="AA129" s="146"/>
      <c r="AB129" s="146"/>
      <c r="AC129" s="146"/>
      <c r="AD129" s="146"/>
      <c r="AE129" s="146"/>
      <c r="AF129" s="146"/>
      <c r="AG129" s="146" t="s">
        <v>214</v>
      </c>
      <c r="AH129" s="146">
        <v>0</v>
      </c>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row>
    <row r="130" spans="1:60" ht="14.25" outlineLevel="3">
      <c r="A130" s="423"/>
      <c r="B130" s="228"/>
      <c r="C130" s="232" t="s">
        <v>1663</v>
      </c>
      <c r="D130" s="233"/>
      <c r="E130" s="234">
        <v>210.4</v>
      </c>
      <c r="F130" s="226"/>
      <c r="G130" s="226"/>
      <c r="H130" s="226"/>
      <c r="I130" s="226"/>
      <c r="J130" s="226"/>
      <c r="K130" s="226"/>
      <c r="L130" s="226"/>
      <c r="M130" s="226"/>
      <c r="N130" s="231"/>
      <c r="O130" s="231"/>
      <c r="P130" s="231"/>
      <c r="Q130" s="231"/>
      <c r="R130" s="226"/>
      <c r="S130" s="226"/>
      <c r="T130" s="226"/>
      <c r="U130" s="226"/>
      <c r="V130" s="226"/>
      <c r="W130" s="226"/>
      <c r="X130" s="226"/>
      <c r="Y130" s="226"/>
      <c r="Z130" s="422"/>
      <c r="AA130" s="146"/>
      <c r="AB130" s="146"/>
      <c r="AC130" s="146"/>
      <c r="AD130" s="146"/>
      <c r="AE130" s="146"/>
      <c r="AF130" s="146"/>
      <c r="AG130" s="146" t="s">
        <v>214</v>
      </c>
      <c r="AH130" s="146">
        <v>0</v>
      </c>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row>
    <row r="131" spans="1:60" ht="14.25" outlineLevel="3">
      <c r="A131" s="423"/>
      <c r="B131" s="228"/>
      <c r="C131" s="232" t="s">
        <v>1574</v>
      </c>
      <c r="D131" s="233"/>
      <c r="E131" s="234">
        <v>466.8</v>
      </c>
      <c r="F131" s="226"/>
      <c r="G131" s="226"/>
      <c r="H131" s="226"/>
      <c r="I131" s="226"/>
      <c r="J131" s="226"/>
      <c r="K131" s="226"/>
      <c r="L131" s="226"/>
      <c r="M131" s="226"/>
      <c r="N131" s="231"/>
      <c r="O131" s="231"/>
      <c r="P131" s="231"/>
      <c r="Q131" s="231"/>
      <c r="R131" s="226"/>
      <c r="S131" s="226"/>
      <c r="T131" s="226"/>
      <c r="U131" s="226"/>
      <c r="V131" s="226"/>
      <c r="W131" s="226"/>
      <c r="X131" s="226"/>
      <c r="Y131" s="226"/>
      <c r="Z131" s="422"/>
      <c r="AA131" s="146"/>
      <c r="AB131" s="146"/>
      <c r="AC131" s="146"/>
      <c r="AD131" s="146"/>
      <c r="AE131" s="146"/>
      <c r="AF131" s="146"/>
      <c r="AG131" s="146" t="s">
        <v>214</v>
      </c>
      <c r="AH131" s="146">
        <v>0</v>
      </c>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row>
    <row r="132" spans="1:60" ht="14.25" outlineLevel="3">
      <c r="A132" s="423"/>
      <c r="B132" s="228"/>
      <c r="C132" s="232" t="s">
        <v>1575</v>
      </c>
      <c r="D132" s="233"/>
      <c r="E132" s="234">
        <v>35.200000000000003</v>
      </c>
      <c r="F132" s="226"/>
      <c r="G132" s="226"/>
      <c r="H132" s="226"/>
      <c r="I132" s="226"/>
      <c r="J132" s="226"/>
      <c r="K132" s="226"/>
      <c r="L132" s="226"/>
      <c r="M132" s="226"/>
      <c r="N132" s="231"/>
      <c r="O132" s="231"/>
      <c r="P132" s="231"/>
      <c r="Q132" s="231"/>
      <c r="R132" s="226"/>
      <c r="S132" s="226"/>
      <c r="T132" s="226"/>
      <c r="U132" s="226"/>
      <c r="V132" s="226"/>
      <c r="W132" s="226"/>
      <c r="X132" s="226"/>
      <c r="Y132" s="226"/>
      <c r="Z132" s="422"/>
      <c r="AA132" s="146"/>
      <c r="AB132" s="146"/>
      <c r="AC132" s="146"/>
      <c r="AD132" s="146"/>
      <c r="AE132" s="146"/>
      <c r="AF132" s="146"/>
      <c r="AG132" s="146" t="s">
        <v>214</v>
      </c>
      <c r="AH132" s="146">
        <v>0</v>
      </c>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row>
    <row r="133" spans="1:60" ht="14.25" outlineLevel="3">
      <c r="A133" s="423"/>
      <c r="B133" s="228"/>
      <c r="C133" s="232" t="s">
        <v>1664</v>
      </c>
      <c r="D133" s="233"/>
      <c r="E133" s="234"/>
      <c r="F133" s="226"/>
      <c r="G133" s="226"/>
      <c r="H133" s="226"/>
      <c r="I133" s="226"/>
      <c r="J133" s="226"/>
      <c r="K133" s="226"/>
      <c r="L133" s="226"/>
      <c r="M133" s="226"/>
      <c r="N133" s="231"/>
      <c r="O133" s="231"/>
      <c r="P133" s="231"/>
      <c r="Q133" s="231"/>
      <c r="R133" s="226"/>
      <c r="S133" s="226"/>
      <c r="T133" s="226"/>
      <c r="U133" s="226"/>
      <c r="V133" s="226"/>
      <c r="W133" s="226"/>
      <c r="X133" s="226"/>
      <c r="Y133" s="226"/>
      <c r="Z133" s="422"/>
      <c r="AA133" s="146"/>
      <c r="AB133" s="146"/>
      <c r="AC133" s="146"/>
      <c r="AD133" s="146"/>
      <c r="AE133" s="146"/>
      <c r="AF133" s="146"/>
      <c r="AG133" s="146" t="s">
        <v>214</v>
      </c>
      <c r="AH133" s="146">
        <v>0</v>
      </c>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row>
    <row r="134" spans="1:60" ht="14.25" outlineLevel="3">
      <c r="A134" s="423"/>
      <c r="B134" s="228"/>
      <c r="C134" s="232" t="s">
        <v>1665</v>
      </c>
      <c r="D134" s="233"/>
      <c r="E134" s="234">
        <v>52.8</v>
      </c>
      <c r="F134" s="226"/>
      <c r="G134" s="226"/>
      <c r="H134" s="226"/>
      <c r="I134" s="226"/>
      <c r="J134" s="226"/>
      <c r="K134" s="226"/>
      <c r="L134" s="226"/>
      <c r="M134" s="226"/>
      <c r="N134" s="231"/>
      <c r="O134" s="231"/>
      <c r="P134" s="231"/>
      <c r="Q134" s="231"/>
      <c r="R134" s="226"/>
      <c r="S134" s="226"/>
      <c r="T134" s="226"/>
      <c r="U134" s="226"/>
      <c r="V134" s="226"/>
      <c r="W134" s="226"/>
      <c r="X134" s="226"/>
      <c r="Y134" s="226"/>
      <c r="Z134" s="422"/>
      <c r="AA134" s="146"/>
      <c r="AB134" s="146"/>
      <c r="AC134" s="146"/>
      <c r="AD134" s="146"/>
      <c r="AE134" s="146"/>
      <c r="AF134" s="146"/>
      <c r="AG134" s="146" t="s">
        <v>214</v>
      </c>
      <c r="AH134" s="146">
        <v>0</v>
      </c>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row>
    <row r="135" spans="1:60" ht="14.25" outlineLevel="3">
      <c r="A135" s="423"/>
      <c r="B135" s="228"/>
      <c r="C135" s="232" t="s">
        <v>1589</v>
      </c>
      <c r="D135" s="233"/>
      <c r="E135" s="234">
        <v>0.94</v>
      </c>
      <c r="F135" s="226"/>
      <c r="G135" s="226"/>
      <c r="H135" s="226"/>
      <c r="I135" s="226"/>
      <c r="J135" s="226"/>
      <c r="K135" s="226"/>
      <c r="L135" s="226"/>
      <c r="M135" s="226"/>
      <c r="N135" s="231"/>
      <c r="O135" s="231"/>
      <c r="P135" s="231"/>
      <c r="Q135" s="231"/>
      <c r="R135" s="226"/>
      <c r="S135" s="226"/>
      <c r="T135" s="226"/>
      <c r="U135" s="226"/>
      <c r="V135" s="226"/>
      <c r="W135" s="226"/>
      <c r="X135" s="226"/>
      <c r="Y135" s="226"/>
      <c r="Z135" s="422"/>
      <c r="AA135" s="146"/>
      <c r="AB135" s="146"/>
      <c r="AC135" s="146"/>
      <c r="AD135" s="146"/>
      <c r="AE135" s="146"/>
      <c r="AF135" s="146"/>
      <c r="AG135" s="146" t="s">
        <v>214</v>
      </c>
      <c r="AH135" s="146">
        <v>0</v>
      </c>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row>
    <row r="136" spans="1:60" ht="14.25" outlineLevel="3">
      <c r="A136" s="423"/>
      <c r="B136" s="228"/>
      <c r="C136" s="232" t="s">
        <v>1590</v>
      </c>
      <c r="D136" s="233"/>
      <c r="E136" s="234">
        <v>20.65</v>
      </c>
      <c r="F136" s="226"/>
      <c r="G136" s="226"/>
      <c r="H136" s="226"/>
      <c r="I136" s="226"/>
      <c r="J136" s="226"/>
      <c r="K136" s="226"/>
      <c r="L136" s="226"/>
      <c r="M136" s="226"/>
      <c r="N136" s="231"/>
      <c r="O136" s="231"/>
      <c r="P136" s="231"/>
      <c r="Q136" s="231"/>
      <c r="R136" s="226"/>
      <c r="S136" s="226"/>
      <c r="T136" s="226"/>
      <c r="U136" s="226"/>
      <c r="V136" s="226"/>
      <c r="W136" s="226"/>
      <c r="X136" s="226"/>
      <c r="Y136" s="226"/>
      <c r="Z136" s="422"/>
      <c r="AA136" s="146"/>
      <c r="AB136" s="146"/>
      <c r="AC136" s="146"/>
      <c r="AD136" s="146"/>
      <c r="AE136" s="146"/>
      <c r="AF136" s="146"/>
      <c r="AG136" s="146" t="s">
        <v>214</v>
      </c>
      <c r="AH136" s="146">
        <v>0</v>
      </c>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row>
    <row r="137" spans="1:60" ht="14.25" outlineLevel="3">
      <c r="A137" s="423"/>
      <c r="B137" s="228"/>
      <c r="C137" s="232" t="s">
        <v>1666</v>
      </c>
      <c r="D137" s="233"/>
      <c r="E137" s="234">
        <v>37.700000000000003</v>
      </c>
      <c r="F137" s="226"/>
      <c r="G137" s="226"/>
      <c r="H137" s="226"/>
      <c r="I137" s="226"/>
      <c r="J137" s="226"/>
      <c r="K137" s="226"/>
      <c r="L137" s="226"/>
      <c r="M137" s="226"/>
      <c r="N137" s="231"/>
      <c r="O137" s="231"/>
      <c r="P137" s="231"/>
      <c r="Q137" s="231"/>
      <c r="R137" s="226"/>
      <c r="S137" s="226"/>
      <c r="T137" s="226"/>
      <c r="U137" s="226"/>
      <c r="V137" s="226"/>
      <c r="W137" s="226"/>
      <c r="X137" s="226"/>
      <c r="Y137" s="226"/>
      <c r="Z137" s="422"/>
      <c r="AA137" s="146"/>
      <c r="AB137" s="146"/>
      <c r="AC137" s="146"/>
      <c r="AD137" s="146"/>
      <c r="AE137" s="146"/>
      <c r="AF137" s="146"/>
      <c r="AG137" s="146" t="s">
        <v>214</v>
      </c>
      <c r="AH137" s="146">
        <v>0</v>
      </c>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row>
    <row r="138" spans="1:60" ht="14.25" outlineLevel="3">
      <c r="A138" s="423"/>
      <c r="B138" s="228"/>
      <c r="C138" s="232" t="s">
        <v>1667</v>
      </c>
      <c r="D138" s="233"/>
      <c r="E138" s="234">
        <v>650.5</v>
      </c>
      <c r="F138" s="226"/>
      <c r="G138" s="226"/>
      <c r="H138" s="226"/>
      <c r="I138" s="226"/>
      <c r="J138" s="226"/>
      <c r="K138" s="226"/>
      <c r="L138" s="226"/>
      <c r="M138" s="226"/>
      <c r="N138" s="231"/>
      <c r="O138" s="231"/>
      <c r="P138" s="231"/>
      <c r="Q138" s="231"/>
      <c r="R138" s="226"/>
      <c r="S138" s="226"/>
      <c r="T138" s="226"/>
      <c r="U138" s="226"/>
      <c r="V138" s="226"/>
      <c r="W138" s="226"/>
      <c r="X138" s="226"/>
      <c r="Y138" s="226"/>
      <c r="Z138" s="422"/>
      <c r="AA138" s="146"/>
      <c r="AB138" s="146"/>
      <c r="AC138" s="146"/>
      <c r="AD138" s="146"/>
      <c r="AE138" s="146"/>
      <c r="AF138" s="146"/>
      <c r="AG138" s="146"/>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row>
    <row r="139" spans="1:60" ht="14.25" outlineLevel="3">
      <c r="A139" s="423"/>
      <c r="B139" s="228"/>
      <c r="C139" s="232" t="s">
        <v>1668</v>
      </c>
      <c r="D139" s="233"/>
      <c r="E139" s="234">
        <v>199.8</v>
      </c>
      <c r="F139" s="226"/>
      <c r="G139" s="226"/>
      <c r="H139" s="226"/>
      <c r="I139" s="226"/>
      <c r="J139" s="226"/>
      <c r="K139" s="226"/>
      <c r="L139" s="226"/>
      <c r="M139" s="226"/>
      <c r="N139" s="231"/>
      <c r="O139" s="231"/>
      <c r="P139" s="231"/>
      <c r="Q139" s="231"/>
      <c r="R139" s="226"/>
      <c r="S139" s="226"/>
      <c r="T139" s="226"/>
      <c r="U139" s="226"/>
      <c r="V139" s="226"/>
      <c r="W139" s="226"/>
      <c r="X139" s="226"/>
      <c r="Y139" s="226"/>
      <c r="Z139" s="422"/>
      <c r="AA139" s="146"/>
      <c r="AB139" s="146"/>
      <c r="AC139" s="146"/>
      <c r="AD139" s="146"/>
      <c r="AE139" s="146"/>
      <c r="AF139" s="146"/>
      <c r="AG139" s="146"/>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row>
    <row r="140" spans="1:60" ht="14.25" outlineLevel="3">
      <c r="A140" s="423"/>
      <c r="B140" s="228"/>
      <c r="C140" s="232" t="s">
        <v>1669</v>
      </c>
      <c r="D140" s="233"/>
      <c r="E140" s="234">
        <v>43.7</v>
      </c>
      <c r="F140" s="226"/>
      <c r="G140" s="226"/>
      <c r="H140" s="226"/>
      <c r="I140" s="226"/>
      <c r="J140" s="226"/>
      <c r="K140" s="226"/>
      <c r="L140" s="226"/>
      <c r="M140" s="226"/>
      <c r="N140" s="231"/>
      <c r="O140" s="231"/>
      <c r="P140" s="231"/>
      <c r="Q140" s="231"/>
      <c r="R140" s="226"/>
      <c r="S140" s="226"/>
      <c r="T140" s="226"/>
      <c r="U140" s="226"/>
      <c r="V140" s="226"/>
      <c r="W140" s="226"/>
      <c r="X140" s="226"/>
      <c r="Y140" s="226"/>
      <c r="Z140" s="422"/>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row>
    <row r="141" spans="1:60" ht="22.5" outlineLevel="1">
      <c r="A141" s="425">
        <v>24</v>
      </c>
      <c r="B141" s="218" t="s">
        <v>1670</v>
      </c>
      <c r="C141" s="219" t="s">
        <v>1671</v>
      </c>
      <c r="D141" s="220" t="s">
        <v>124</v>
      </c>
      <c r="E141" s="221">
        <v>3765.5</v>
      </c>
      <c r="F141" s="222"/>
      <c r="G141" s="223">
        <f>ROUND(E141*F141,2)</f>
        <v>0</v>
      </c>
      <c r="H141" s="224">
        <v>201.97</v>
      </c>
      <c r="I141" s="223">
        <f>ROUND(E141*H141,2)</f>
        <v>760518.04</v>
      </c>
      <c r="J141" s="224">
        <v>41.53</v>
      </c>
      <c r="K141" s="223">
        <f>ROUND(E141*J141,2)</f>
        <v>156381.22</v>
      </c>
      <c r="L141" s="223">
        <v>21</v>
      </c>
      <c r="M141" s="223">
        <f>G141*(1+L141/100)</f>
        <v>0</v>
      </c>
      <c r="N141" s="221">
        <v>0.46</v>
      </c>
      <c r="O141" s="221">
        <f>ROUND(E141*N141,2)</f>
        <v>1732.13</v>
      </c>
      <c r="P141" s="221">
        <v>0</v>
      </c>
      <c r="Q141" s="221">
        <f>ROUND(E141*P141,2)</f>
        <v>0</v>
      </c>
      <c r="R141" s="223" t="s">
        <v>260</v>
      </c>
      <c r="S141" s="223" t="s">
        <v>207</v>
      </c>
      <c r="T141" s="225" t="s">
        <v>207</v>
      </c>
      <c r="U141" s="226">
        <v>0.03</v>
      </c>
      <c r="V141" s="226">
        <f>ROUND(E141*U141,2)</f>
        <v>112.97</v>
      </c>
      <c r="W141" s="226"/>
      <c r="X141" s="226" t="s">
        <v>208</v>
      </c>
      <c r="Y141" s="226" t="s">
        <v>209</v>
      </c>
      <c r="Z141" s="423"/>
      <c r="AA141" s="146"/>
      <c r="AB141" s="146"/>
      <c r="AC141" s="146"/>
      <c r="AD141" s="146"/>
      <c r="AE141" s="146"/>
      <c r="AF141" s="146"/>
      <c r="AG141" s="146" t="s">
        <v>210</v>
      </c>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row>
    <row r="142" spans="1:60" ht="14.25" outlineLevel="2">
      <c r="A142" s="423"/>
      <c r="B142" s="228"/>
      <c r="C142" s="232" t="s">
        <v>1664</v>
      </c>
      <c r="D142" s="233"/>
      <c r="E142" s="234"/>
      <c r="F142" s="226"/>
      <c r="G142" s="226"/>
      <c r="H142" s="226"/>
      <c r="I142" s="226"/>
      <c r="J142" s="226"/>
      <c r="K142" s="226"/>
      <c r="L142" s="226"/>
      <c r="M142" s="226"/>
      <c r="N142" s="231"/>
      <c r="O142" s="231"/>
      <c r="P142" s="231"/>
      <c r="Q142" s="231"/>
      <c r="R142" s="226"/>
      <c r="S142" s="226"/>
      <c r="T142" s="226"/>
      <c r="U142" s="226"/>
      <c r="V142" s="226"/>
      <c r="W142" s="226"/>
      <c r="X142" s="226"/>
      <c r="Y142" s="226"/>
      <c r="Z142" s="422"/>
      <c r="AA142" s="146"/>
      <c r="AB142" s="146"/>
      <c r="AC142" s="146"/>
      <c r="AD142" s="146"/>
      <c r="AE142" s="146"/>
      <c r="AF142" s="146"/>
      <c r="AG142" s="146" t="s">
        <v>214</v>
      </c>
      <c r="AH142" s="146">
        <v>0</v>
      </c>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row>
    <row r="143" spans="1:60" ht="14.25" outlineLevel="3">
      <c r="A143" s="423"/>
      <c r="B143" s="228"/>
      <c r="C143" s="232" t="s">
        <v>1559</v>
      </c>
      <c r="D143" s="233"/>
      <c r="E143" s="234">
        <v>390</v>
      </c>
      <c r="F143" s="226"/>
      <c r="G143" s="226"/>
      <c r="H143" s="226"/>
      <c r="I143" s="226"/>
      <c r="J143" s="226"/>
      <c r="K143" s="226"/>
      <c r="L143" s="226"/>
      <c r="M143" s="226"/>
      <c r="N143" s="231"/>
      <c r="O143" s="231"/>
      <c r="P143" s="231"/>
      <c r="Q143" s="231"/>
      <c r="R143" s="226"/>
      <c r="S143" s="226"/>
      <c r="T143" s="226"/>
      <c r="U143" s="226"/>
      <c r="V143" s="226"/>
      <c r="W143" s="226"/>
      <c r="X143" s="226"/>
      <c r="Y143" s="226"/>
      <c r="Z143" s="422"/>
      <c r="AA143" s="146"/>
      <c r="AB143" s="146"/>
      <c r="AC143" s="146"/>
      <c r="AD143" s="146"/>
      <c r="AE143" s="146"/>
      <c r="AF143" s="146"/>
      <c r="AG143" s="146" t="s">
        <v>214</v>
      </c>
      <c r="AH143" s="146">
        <v>0</v>
      </c>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row>
    <row r="144" spans="1:60" ht="14.25" outlineLevel="3">
      <c r="A144" s="423"/>
      <c r="B144" s="228"/>
      <c r="C144" s="232" t="s">
        <v>1672</v>
      </c>
      <c r="D144" s="233"/>
      <c r="E144" s="234">
        <v>338.9</v>
      </c>
      <c r="F144" s="226"/>
      <c r="G144" s="226"/>
      <c r="H144" s="226"/>
      <c r="I144" s="226"/>
      <c r="J144" s="226"/>
      <c r="K144" s="226"/>
      <c r="L144" s="226"/>
      <c r="M144" s="226"/>
      <c r="N144" s="231"/>
      <c r="O144" s="231"/>
      <c r="P144" s="231"/>
      <c r="Q144" s="231"/>
      <c r="R144" s="226"/>
      <c r="S144" s="226"/>
      <c r="T144" s="226"/>
      <c r="U144" s="226"/>
      <c r="V144" s="226"/>
      <c r="W144" s="226"/>
      <c r="X144" s="226"/>
      <c r="Y144" s="226"/>
      <c r="Z144" s="422"/>
      <c r="AA144" s="146"/>
      <c r="AB144" s="146"/>
      <c r="AC144" s="146"/>
      <c r="AD144" s="146"/>
      <c r="AE144" s="146"/>
      <c r="AF144" s="146"/>
      <c r="AG144" s="146" t="s">
        <v>214</v>
      </c>
      <c r="AH144" s="146">
        <v>0</v>
      </c>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row>
    <row r="145" spans="1:60" ht="14.25" outlineLevel="3">
      <c r="A145" s="423"/>
      <c r="B145" s="228"/>
      <c r="C145" s="232" t="s">
        <v>1564</v>
      </c>
      <c r="D145" s="233"/>
      <c r="E145" s="234">
        <v>23</v>
      </c>
      <c r="F145" s="226"/>
      <c r="G145" s="226"/>
      <c r="H145" s="226"/>
      <c r="I145" s="226"/>
      <c r="J145" s="226"/>
      <c r="K145" s="226"/>
      <c r="L145" s="226"/>
      <c r="M145" s="226"/>
      <c r="N145" s="231"/>
      <c r="O145" s="231"/>
      <c r="P145" s="231"/>
      <c r="Q145" s="231"/>
      <c r="R145" s="226"/>
      <c r="S145" s="226"/>
      <c r="T145" s="226"/>
      <c r="U145" s="226"/>
      <c r="V145" s="226"/>
      <c r="W145" s="226"/>
      <c r="X145" s="226"/>
      <c r="Y145" s="226"/>
      <c r="Z145" s="422"/>
      <c r="AA145" s="146"/>
      <c r="AB145" s="146"/>
      <c r="AC145" s="146"/>
      <c r="AD145" s="146"/>
      <c r="AE145" s="146"/>
      <c r="AF145" s="146"/>
      <c r="AG145" s="146" t="s">
        <v>214</v>
      </c>
      <c r="AH145" s="146">
        <v>0</v>
      </c>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row>
    <row r="146" spans="1:60" ht="14.25" outlineLevel="3">
      <c r="A146" s="423"/>
      <c r="B146" s="228"/>
      <c r="C146" s="232" t="s">
        <v>1563</v>
      </c>
      <c r="D146" s="233"/>
      <c r="E146" s="234">
        <v>252.4</v>
      </c>
      <c r="F146" s="226"/>
      <c r="G146" s="226"/>
      <c r="H146" s="226"/>
      <c r="I146" s="226"/>
      <c r="J146" s="226"/>
      <c r="K146" s="226"/>
      <c r="L146" s="226"/>
      <c r="M146" s="226"/>
      <c r="N146" s="231"/>
      <c r="O146" s="231"/>
      <c r="P146" s="231"/>
      <c r="Q146" s="231"/>
      <c r="R146" s="226"/>
      <c r="S146" s="226"/>
      <c r="T146" s="226"/>
      <c r="U146" s="226"/>
      <c r="V146" s="226"/>
      <c r="W146" s="226"/>
      <c r="X146" s="226"/>
      <c r="Y146" s="226"/>
      <c r="Z146" s="422"/>
      <c r="AA146" s="146"/>
      <c r="AB146" s="146"/>
      <c r="AC146" s="146"/>
      <c r="AD146" s="146"/>
      <c r="AE146" s="146"/>
      <c r="AF146" s="146"/>
      <c r="AG146" s="146" t="s">
        <v>214</v>
      </c>
      <c r="AH146" s="146">
        <v>0</v>
      </c>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row>
    <row r="147" spans="1:60" ht="14.25" outlineLevel="3">
      <c r="A147" s="423"/>
      <c r="B147" s="228"/>
      <c r="C147" s="232" t="s">
        <v>1565</v>
      </c>
      <c r="D147" s="233"/>
      <c r="E147" s="234">
        <v>655.20000000000005</v>
      </c>
      <c r="F147" s="226"/>
      <c r="G147" s="226"/>
      <c r="H147" s="226"/>
      <c r="I147" s="226"/>
      <c r="J147" s="226"/>
      <c r="K147" s="226"/>
      <c r="L147" s="226"/>
      <c r="M147" s="226"/>
      <c r="N147" s="231"/>
      <c r="O147" s="231"/>
      <c r="P147" s="231"/>
      <c r="Q147" s="231"/>
      <c r="R147" s="226"/>
      <c r="S147" s="226"/>
      <c r="T147" s="226"/>
      <c r="U147" s="226"/>
      <c r="V147" s="226"/>
      <c r="W147" s="226"/>
      <c r="X147" s="226"/>
      <c r="Y147" s="226"/>
      <c r="Z147" s="422"/>
      <c r="AA147" s="146"/>
      <c r="AB147" s="146"/>
      <c r="AC147" s="146"/>
      <c r="AD147" s="146"/>
      <c r="AE147" s="146"/>
      <c r="AF147" s="146"/>
      <c r="AG147" s="146" t="s">
        <v>214</v>
      </c>
      <c r="AH147" s="146">
        <v>0</v>
      </c>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row>
    <row r="148" spans="1:60" ht="14.25" outlineLevel="3">
      <c r="A148" s="423"/>
      <c r="B148" s="228"/>
      <c r="C148" s="232" t="s">
        <v>1568</v>
      </c>
      <c r="D148" s="233"/>
      <c r="E148" s="234">
        <v>257</v>
      </c>
      <c r="F148" s="226"/>
      <c r="G148" s="226"/>
      <c r="H148" s="226"/>
      <c r="I148" s="226"/>
      <c r="J148" s="226"/>
      <c r="K148" s="226"/>
      <c r="L148" s="226"/>
      <c r="M148" s="226"/>
      <c r="N148" s="231"/>
      <c r="O148" s="231"/>
      <c r="P148" s="231"/>
      <c r="Q148" s="231"/>
      <c r="R148" s="226"/>
      <c r="S148" s="226"/>
      <c r="T148" s="226"/>
      <c r="U148" s="226"/>
      <c r="V148" s="226"/>
      <c r="W148" s="226"/>
      <c r="X148" s="226"/>
      <c r="Y148" s="226"/>
      <c r="Z148" s="422"/>
      <c r="AA148" s="146"/>
      <c r="AB148" s="146"/>
      <c r="AC148" s="146"/>
      <c r="AD148" s="146"/>
      <c r="AE148" s="146"/>
      <c r="AF148" s="146"/>
      <c r="AG148" s="146" t="s">
        <v>214</v>
      </c>
      <c r="AH148" s="146">
        <v>0</v>
      </c>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row>
    <row r="149" spans="1:60" ht="14.25" outlineLevel="3">
      <c r="A149" s="423"/>
      <c r="B149" s="228"/>
      <c r="C149" s="232" t="s">
        <v>1569</v>
      </c>
      <c r="D149" s="233"/>
      <c r="E149" s="234">
        <v>226</v>
      </c>
      <c r="F149" s="226"/>
      <c r="G149" s="226"/>
      <c r="H149" s="226"/>
      <c r="I149" s="226"/>
      <c r="J149" s="226"/>
      <c r="K149" s="226"/>
      <c r="L149" s="226"/>
      <c r="M149" s="226"/>
      <c r="N149" s="231"/>
      <c r="O149" s="231"/>
      <c r="P149" s="231"/>
      <c r="Q149" s="231"/>
      <c r="R149" s="226"/>
      <c r="S149" s="226"/>
      <c r="T149" s="226"/>
      <c r="U149" s="226"/>
      <c r="V149" s="226"/>
      <c r="W149" s="226"/>
      <c r="X149" s="226"/>
      <c r="Y149" s="226"/>
      <c r="Z149" s="422"/>
      <c r="AA149" s="146"/>
      <c r="AB149" s="146"/>
      <c r="AC149" s="146"/>
      <c r="AD149" s="146"/>
      <c r="AE149" s="146"/>
      <c r="AF149" s="146"/>
      <c r="AG149" s="146" t="s">
        <v>214</v>
      </c>
      <c r="AH149" s="146">
        <v>0</v>
      </c>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row>
    <row r="150" spans="1:60" ht="14.25" outlineLevel="3">
      <c r="A150" s="423"/>
      <c r="B150" s="228"/>
      <c r="C150" s="232" t="s">
        <v>1662</v>
      </c>
      <c r="D150" s="233"/>
      <c r="E150" s="234">
        <v>219.5</v>
      </c>
      <c r="F150" s="226"/>
      <c r="G150" s="226"/>
      <c r="H150" s="226"/>
      <c r="I150" s="226"/>
      <c r="J150" s="226"/>
      <c r="K150" s="226"/>
      <c r="L150" s="226"/>
      <c r="M150" s="226"/>
      <c r="N150" s="231"/>
      <c r="O150" s="231"/>
      <c r="P150" s="231"/>
      <c r="Q150" s="231"/>
      <c r="R150" s="226"/>
      <c r="S150" s="226"/>
      <c r="T150" s="226"/>
      <c r="U150" s="226"/>
      <c r="V150" s="226"/>
      <c r="W150" s="226"/>
      <c r="X150" s="226"/>
      <c r="Y150" s="226"/>
      <c r="Z150" s="422"/>
      <c r="AA150" s="146"/>
      <c r="AB150" s="146"/>
      <c r="AC150" s="146"/>
      <c r="AD150" s="146"/>
      <c r="AE150" s="146"/>
      <c r="AF150" s="146"/>
      <c r="AG150" s="146" t="s">
        <v>214</v>
      </c>
      <c r="AH150" s="146">
        <v>0</v>
      </c>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row>
    <row r="151" spans="1:60" ht="14.25" outlineLevel="3">
      <c r="A151" s="423"/>
      <c r="B151" s="228"/>
      <c r="C151" s="232" t="s">
        <v>1571</v>
      </c>
      <c r="D151" s="233"/>
      <c r="E151" s="234">
        <v>77.599999999999994</v>
      </c>
      <c r="F151" s="226"/>
      <c r="G151" s="226"/>
      <c r="H151" s="226"/>
      <c r="I151" s="226"/>
      <c r="J151" s="226"/>
      <c r="K151" s="226"/>
      <c r="L151" s="226"/>
      <c r="M151" s="226"/>
      <c r="N151" s="231"/>
      <c r="O151" s="231"/>
      <c r="P151" s="231"/>
      <c r="Q151" s="231"/>
      <c r="R151" s="226"/>
      <c r="S151" s="226"/>
      <c r="T151" s="226"/>
      <c r="U151" s="226"/>
      <c r="V151" s="226"/>
      <c r="W151" s="226"/>
      <c r="X151" s="226"/>
      <c r="Y151" s="226"/>
      <c r="Z151" s="422"/>
      <c r="AA151" s="146"/>
      <c r="AB151" s="146"/>
      <c r="AC151" s="146"/>
      <c r="AD151" s="146"/>
      <c r="AE151" s="146"/>
      <c r="AF151" s="146"/>
      <c r="AG151" s="146" t="s">
        <v>214</v>
      </c>
      <c r="AH151" s="146">
        <v>0</v>
      </c>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row>
    <row r="152" spans="1:60" ht="14.25" outlineLevel="3">
      <c r="A152" s="423"/>
      <c r="B152" s="228"/>
      <c r="C152" s="232" t="s">
        <v>1572</v>
      </c>
      <c r="D152" s="233"/>
      <c r="E152" s="234">
        <v>198.6</v>
      </c>
      <c r="F152" s="226"/>
      <c r="G152" s="226"/>
      <c r="H152" s="226"/>
      <c r="I152" s="226"/>
      <c r="J152" s="226"/>
      <c r="K152" s="226"/>
      <c r="L152" s="226"/>
      <c r="M152" s="226"/>
      <c r="N152" s="231"/>
      <c r="O152" s="231"/>
      <c r="P152" s="231"/>
      <c r="Q152" s="231"/>
      <c r="R152" s="226"/>
      <c r="S152" s="226"/>
      <c r="T152" s="226"/>
      <c r="U152" s="226"/>
      <c r="V152" s="226"/>
      <c r="W152" s="226"/>
      <c r="X152" s="226"/>
      <c r="Y152" s="226"/>
      <c r="Z152" s="422"/>
      <c r="AA152" s="146"/>
      <c r="AB152" s="146"/>
      <c r="AC152" s="146"/>
      <c r="AD152" s="146"/>
      <c r="AE152" s="146"/>
      <c r="AF152" s="146"/>
      <c r="AG152" s="146" t="s">
        <v>214</v>
      </c>
      <c r="AH152" s="146">
        <v>0</v>
      </c>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row>
    <row r="153" spans="1:60" ht="14.25" outlineLevel="3">
      <c r="A153" s="423"/>
      <c r="B153" s="228"/>
      <c r="C153" s="232" t="s">
        <v>1663</v>
      </c>
      <c r="D153" s="233"/>
      <c r="E153" s="234">
        <v>210.4</v>
      </c>
      <c r="F153" s="226"/>
      <c r="G153" s="226"/>
      <c r="H153" s="226"/>
      <c r="I153" s="226"/>
      <c r="J153" s="226"/>
      <c r="K153" s="226"/>
      <c r="L153" s="226"/>
      <c r="M153" s="226"/>
      <c r="N153" s="231"/>
      <c r="O153" s="231"/>
      <c r="P153" s="231"/>
      <c r="Q153" s="231"/>
      <c r="R153" s="226"/>
      <c r="S153" s="226"/>
      <c r="T153" s="226"/>
      <c r="U153" s="226"/>
      <c r="V153" s="226"/>
      <c r="W153" s="226"/>
      <c r="X153" s="226"/>
      <c r="Y153" s="226"/>
      <c r="Z153" s="422"/>
      <c r="AA153" s="146"/>
      <c r="AB153" s="146"/>
      <c r="AC153" s="146"/>
      <c r="AD153" s="146"/>
      <c r="AE153" s="146"/>
      <c r="AF153" s="146"/>
      <c r="AG153" s="146" t="s">
        <v>214</v>
      </c>
      <c r="AH153" s="146">
        <v>0</v>
      </c>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row>
    <row r="154" spans="1:60" ht="14.25" outlineLevel="3">
      <c r="A154" s="423"/>
      <c r="B154" s="228"/>
      <c r="C154" s="232" t="s">
        <v>1673</v>
      </c>
      <c r="D154" s="233"/>
      <c r="E154" s="234">
        <v>8</v>
      </c>
      <c r="F154" s="226"/>
      <c r="G154" s="226"/>
      <c r="H154" s="226"/>
      <c r="I154" s="226"/>
      <c r="J154" s="226"/>
      <c r="K154" s="226"/>
      <c r="L154" s="226"/>
      <c r="M154" s="226"/>
      <c r="N154" s="231"/>
      <c r="O154" s="231"/>
      <c r="P154" s="231"/>
      <c r="Q154" s="231"/>
      <c r="R154" s="226"/>
      <c r="S154" s="226"/>
      <c r="T154" s="226"/>
      <c r="U154" s="226"/>
      <c r="V154" s="226"/>
      <c r="W154" s="226"/>
      <c r="X154" s="226"/>
      <c r="Y154" s="226"/>
      <c r="Z154" s="422"/>
      <c r="AA154" s="146"/>
      <c r="AB154" s="146"/>
      <c r="AC154" s="146"/>
      <c r="AD154" s="146"/>
      <c r="AE154" s="146"/>
      <c r="AF154" s="146"/>
      <c r="AG154" s="146" t="s">
        <v>214</v>
      </c>
      <c r="AH154" s="146">
        <v>0</v>
      </c>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row>
    <row r="155" spans="1:60" ht="14.25" outlineLevel="3">
      <c r="A155" s="423"/>
      <c r="B155" s="228"/>
      <c r="C155" s="232" t="s">
        <v>1588</v>
      </c>
      <c r="D155" s="233"/>
      <c r="E155" s="234">
        <v>14.9</v>
      </c>
      <c r="F155" s="226"/>
      <c r="G155" s="226"/>
      <c r="H155" s="226"/>
      <c r="I155" s="226"/>
      <c r="J155" s="226"/>
      <c r="K155" s="226"/>
      <c r="L155" s="226"/>
      <c r="M155" s="226"/>
      <c r="N155" s="231"/>
      <c r="O155" s="231"/>
      <c r="P155" s="231"/>
      <c r="Q155" s="231"/>
      <c r="R155" s="226"/>
      <c r="S155" s="226"/>
      <c r="T155" s="226"/>
      <c r="U155" s="226"/>
      <c r="V155" s="226"/>
      <c r="W155" s="226"/>
      <c r="X155" s="226"/>
      <c r="Y155" s="226"/>
      <c r="Z155" s="422"/>
      <c r="AA155" s="146"/>
      <c r="AB155" s="146"/>
      <c r="AC155" s="146"/>
      <c r="AD155" s="146"/>
      <c r="AE155" s="146"/>
      <c r="AF155" s="146"/>
      <c r="AG155" s="146" t="s">
        <v>214</v>
      </c>
      <c r="AH155" s="146">
        <v>0</v>
      </c>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row>
    <row r="156" spans="1:60" ht="14.25" outlineLevel="3">
      <c r="A156" s="423"/>
      <c r="B156" s="228"/>
      <c r="C156" s="232" t="s">
        <v>1667</v>
      </c>
      <c r="D156" s="233"/>
      <c r="E156" s="234">
        <v>650.5</v>
      </c>
      <c r="F156" s="226"/>
      <c r="G156" s="226"/>
      <c r="H156" s="226"/>
      <c r="I156" s="226"/>
      <c r="J156" s="226"/>
      <c r="K156" s="226"/>
      <c r="L156" s="226"/>
      <c r="M156" s="226"/>
      <c r="N156" s="231"/>
      <c r="O156" s="231"/>
      <c r="P156" s="231"/>
      <c r="Q156" s="231"/>
      <c r="R156" s="226"/>
      <c r="S156" s="226"/>
      <c r="T156" s="226"/>
      <c r="U156" s="226"/>
      <c r="V156" s="226"/>
      <c r="W156" s="226"/>
      <c r="X156" s="226"/>
      <c r="Y156" s="226"/>
      <c r="Z156" s="422"/>
      <c r="AA156" s="146"/>
      <c r="AB156" s="146"/>
      <c r="AC156" s="146"/>
      <c r="AD156" s="146"/>
      <c r="AE156" s="146"/>
      <c r="AF156" s="146"/>
      <c r="AG156" s="146"/>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row>
    <row r="157" spans="1:60" ht="14.25" outlineLevel="3">
      <c r="A157" s="423"/>
      <c r="B157" s="228"/>
      <c r="C157" s="232" t="s">
        <v>1668</v>
      </c>
      <c r="D157" s="233"/>
      <c r="E157" s="234">
        <v>199.8</v>
      </c>
      <c r="F157" s="226"/>
      <c r="G157" s="226"/>
      <c r="H157" s="226"/>
      <c r="I157" s="226"/>
      <c r="J157" s="226"/>
      <c r="K157" s="226"/>
      <c r="L157" s="226"/>
      <c r="M157" s="226"/>
      <c r="N157" s="231"/>
      <c r="O157" s="231"/>
      <c r="P157" s="231"/>
      <c r="Q157" s="231"/>
      <c r="R157" s="226"/>
      <c r="S157" s="226"/>
      <c r="T157" s="226"/>
      <c r="U157" s="226"/>
      <c r="V157" s="226"/>
      <c r="W157" s="226"/>
      <c r="X157" s="226"/>
      <c r="Y157" s="226"/>
      <c r="Z157" s="422"/>
      <c r="AA157" s="146"/>
      <c r="AB157" s="146"/>
      <c r="AC157" s="146"/>
      <c r="AD157" s="146"/>
      <c r="AE157" s="146"/>
      <c r="AF157" s="146"/>
      <c r="AG157" s="146"/>
      <c r="AH157" s="146"/>
      <c r="AI157" s="146"/>
      <c r="AJ157" s="146"/>
      <c r="AK157" s="146"/>
      <c r="AL157" s="146"/>
      <c r="AM157" s="146"/>
      <c r="AN157" s="146"/>
      <c r="AO157" s="146"/>
      <c r="AP157" s="146"/>
      <c r="AQ157" s="146"/>
      <c r="AR157" s="146"/>
      <c r="AS157" s="146"/>
      <c r="AT157" s="146"/>
      <c r="AU157" s="146"/>
      <c r="AV157" s="146"/>
      <c r="AW157" s="146"/>
      <c r="AX157" s="146"/>
      <c r="AY157" s="146"/>
      <c r="AZ157" s="146"/>
      <c r="BA157" s="146"/>
      <c r="BB157" s="146"/>
      <c r="BC157" s="146"/>
      <c r="BD157" s="146"/>
      <c r="BE157" s="146"/>
      <c r="BF157" s="146"/>
      <c r="BG157" s="146"/>
      <c r="BH157" s="146"/>
    </row>
    <row r="158" spans="1:60" ht="14.25" outlineLevel="3">
      <c r="A158" s="423"/>
      <c r="B158" s="228"/>
      <c r="C158" s="232" t="s">
        <v>1669</v>
      </c>
      <c r="D158" s="233"/>
      <c r="E158" s="234">
        <v>43.7</v>
      </c>
      <c r="F158" s="226"/>
      <c r="G158" s="226"/>
      <c r="H158" s="226"/>
      <c r="I158" s="226"/>
      <c r="J158" s="226"/>
      <c r="K158" s="226"/>
      <c r="L158" s="226"/>
      <c r="M158" s="226"/>
      <c r="N158" s="231"/>
      <c r="O158" s="231"/>
      <c r="P158" s="231"/>
      <c r="Q158" s="231"/>
      <c r="R158" s="226"/>
      <c r="S158" s="226"/>
      <c r="T158" s="226"/>
      <c r="U158" s="226"/>
      <c r="V158" s="226"/>
      <c r="W158" s="226"/>
      <c r="X158" s="226"/>
      <c r="Y158" s="226"/>
      <c r="Z158" s="422"/>
      <c r="AA158" s="146"/>
      <c r="AB158" s="146"/>
      <c r="AC158" s="146"/>
      <c r="AD158" s="146"/>
      <c r="AE158" s="146"/>
      <c r="AF158" s="146"/>
      <c r="AG158" s="146"/>
      <c r="AH158" s="146"/>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row>
    <row r="159" spans="1:60" ht="22.5" outlineLevel="1">
      <c r="A159" s="425"/>
      <c r="B159" s="218" t="s">
        <v>1674</v>
      </c>
      <c r="C159" s="219" t="s">
        <v>1675</v>
      </c>
      <c r="D159" s="220" t="s">
        <v>124</v>
      </c>
      <c r="E159" s="221">
        <v>528.17999999999995</v>
      </c>
      <c r="F159" s="222"/>
      <c r="G159" s="223">
        <f>ROUND(E159*F159,2)</f>
        <v>0</v>
      </c>
      <c r="H159" s="224">
        <v>252.49</v>
      </c>
      <c r="I159" s="223">
        <f>ROUND(E159*H159,2)</f>
        <v>133360.17000000001</v>
      </c>
      <c r="J159" s="224">
        <v>43.01</v>
      </c>
      <c r="K159" s="223">
        <f>ROUND(E159*J159,2)</f>
        <v>22717.02</v>
      </c>
      <c r="L159" s="223">
        <v>21</v>
      </c>
      <c r="M159" s="223">
        <f>G159*(1+L159/100)</f>
        <v>0</v>
      </c>
      <c r="N159" s="221">
        <v>0.57499999999999996</v>
      </c>
      <c r="O159" s="221">
        <f>ROUND(E159*N159,2)</f>
        <v>303.7</v>
      </c>
      <c r="P159" s="221">
        <v>0</v>
      </c>
      <c r="Q159" s="221">
        <f>ROUND(E159*P159,2)</f>
        <v>0</v>
      </c>
      <c r="R159" s="223" t="s">
        <v>260</v>
      </c>
      <c r="S159" s="223" t="s">
        <v>207</v>
      </c>
      <c r="T159" s="225" t="s">
        <v>207</v>
      </c>
      <c r="U159" s="226">
        <v>0.03</v>
      </c>
      <c r="V159" s="226">
        <f>ROUND(E159*U159,2)</f>
        <v>15.85</v>
      </c>
      <c r="W159" s="226"/>
      <c r="X159" s="226" t="s">
        <v>208</v>
      </c>
      <c r="Y159" s="226" t="s">
        <v>209</v>
      </c>
      <c r="Z159" s="423"/>
      <c r="AA159" s="146"/>
      <c r="AB159" s="146"/>
      <c r="AC159" s="146"/>
      <c r="AD159" s="146"/>
      <c r="AE159" s="146"/>
      <c r="AF159" s="146"/>
      <c r="AG159" s="146" t="s">
        <v>210</v>
      </c>
      <c r="AH159" s="146"/>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row>
    <row r="160" spans="1:60" ht="14.25" outlineLevel="2">
      <c r="A160" s="227"/>
      <c r="B160" s="228"/>
      <c r="C160" s="232" t="s">
        <v>1664</v>
      </c>
      <c r="D160" s="233"/>
      <c r="E160" s="234"/>
      <c r="F160" s="226"/>
      <c r="G160" s="226"/>
      <c r="H160" s="226"/>
      <c r="I160" s="226"/>
      <c r="J160" s="226"/>
      <c r="K160" s="226"/>
      <c r="L160" s="226"/>
      <c r="M160" s="226"/>
      <c r="N160" s="231"/>
      <c r="O160" s="231"/>
      <c r="P160" s="231"/>
      <c r="Q160" s="231"/>
      <c r="R160" s="226"/>
      <c r="S160" s="226"/>
      <c r="T160" s="226"/>
      <c r="U160" s="226"/>
      <c r="V160" s="226"/>
      <c r="W160" s="226"/>
      <c r="X160" s="226"/>
      <c r="Y160" s="226"/>
      <c r="Z160" s="422"/>
      <c r="AA160" s="146"/>
      <c r="AB160" s="146"/>
      <c r="AC160" s="146"/>
      <c r="AD160" s="146"/>
      <c r="AE160" s="146"/>
      <c r="AF160" s="146"/>
      <c r="AG160" s="146" t="s">
        <v>214</v>
      </c>
      <c r="AH160" s="146">
        <v>0</v>
      </c>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row>
    <row r="161" spans="1:60" ht="14.25" outlineLevel="3">
      <c r="A161" s="423"/>
      <c r="B161" s="228"/>
      <c r="C161" s="232" t="s">
        <v>1566</v>
      </c>
      <c r="D161" s="233"/>
      <c r="E161" s="234">
        <v>264.5</v>
      </c>
      <c r="F161" s="226"/>
      <c r="G161" s="226"/>
      <c r="H161" s="226"/>
      <c r="I161" s="226"/>
      <c r="J161" s="226"/>
      <c r="K161" s="226"/>
      <c r="L161" s="226"/>
      <c r="M161" s="226"/>
      <c r="N161" s="231"/>
      <c r="O161" s="231"/>
      <c r="P161" s="231"/>
      <c r="Q161" s="231"/>
      <c r="R161" s="226"/>
      <c r="S161" s="226"/>
      <c r="T161" s="226"/>
      <c r="U161" s="226"/>
      <c r="V161" s="226"/>
      <c r="W161" s="226"/>
      <c r="X161" s="226"/>
      <c r="Y161" s="226"/>
      <c r="Z161" s="422"/>
      <c r="AA161" s="146"/>
      <c r="AB161" s="146"/>
      <c r="AC161" s="146"/>
      <c r="AD161" s="146"/>
      <c r="AE161" s="146"/>
      <c r="AF161" s="146"/>
      <c r="AG161" s="146" t="s">
        <v>214</v>
      </c>
      <c r="AH161" s="146">
        <v>0</v>
      </c>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row>
    <row r="162" spans="1:60" ht="14.25" outlineLevel="3">
      <c r="A162" s="423"/>
      <c r="B162" s="228"/>
      <c r="C162" s="232" t="s">
        <v>1567</v>
      </c>
      <c r="D162" s="233"/>
      <c r="E162" s="234">
        <v>146.5</v>
      </c>
      <c r="F162" s="226"/>
      <c r="G162" s="226"/>
      <c r="H162" s="226"/>
      <c r="I162" s="226"/>
      <c r="J162" s="226"/>
      <c r="K162" s="226"/>
      <c r="L162" s="226"/>
      <c r="M162" s="226"/>
      <c r="N162" s="231"/>
      <c r="O162" s="231"/>
      <c r="P162" s="231"/>
      <c r="Q162" s="231"/>
      <c r="R162" s="226"/>
      <c r="S162" s="226"/>
      <c r="T162" s="226"/>
      <c r="U162" s="226"/>
      <c r="V162" s="226"/>
      <c r="W162" s="226"/>
      <c r="X162" s="226"/>
      <c r="Y162" s="226"/>
      <c r="Z162" s="422"/>
      <c r="AA162" s="146"/>
      <c r="AB162" s="146"/>
      <c r="AC162" s="146"/>
      <c r="AD162" s="146"/>
      <c r="AE162" s="146"/>
      <c r="AF162" s="146"/>
      <c r="AG162" s="146" t="s">
        <v>214</v>
      </c>
      <c r="AH162" s="146">
        <v>0</v>
      </c>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row>
    <row r="163" spans="1:60" ht="14.25" outlineLevel="3">
      <c r="A163" s="423"/>
      <c r="B163" s="228"/>
      <c r="C163" s="232" t="s">
        <v>1576</v>
      </c>
      <c r="D163" s="233"/>
      <c r="E163" s="234">
        <v>29.9</v>
      </c>
      <c r="F163" s="226"/>
      <c r="G163" s="226"/>
      <c r="H163" s="226"/>
      <c r="I163" s="226"/>
      <c r="J163" s="226"/>
      <c r="K163" s="226"/>
      <c r="L163" s="226"/>
      <c r="M163" s="226"/>
      <c r="N163" s="231"/>
      <c r="O163" s="231"/>
      <c r="P163" s="231"/>
      <c r="Q163" s="231"/>
      <c r="R163" s="226"/>
      <c r="S163" s="226"/>
      <c r="T163" s="226"/>
      <c r="U163" s="226"/>
      <c r="V163" s="226"/>
      <c r="W163" s="226"/>
      <c r="X163" s="226"/>
      <c r="Y163" s="226"/>
      <c r="Z163" s="422"/>
      <c r="AA163" s="146"/>
      <c r="AB163" s="146"/>
      <c r="AC163" s="146"/>
      <c r="AD163" s="146"/>
      <c r="AE163" s="146"/>
      <c r="AF163" s="146"/>
      <c r="AG163" s="146" t="s">
        <v>214</v>
      </c>
      <c r="AH163" s="146">
        <v>0</v>
      </c>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row>
    <row r="164" spans="1:60" ht="14.25" outlineLevel="3">
      <c r="A164" s="423"/>
      <c r="B164" s="228"/>
      <c r="C164" s="232" t="s">
        <v>1577</v>
      </c>
      <c r="D164" s="233"/>
      <c r="E164" s="234">
        <v>22.5</v>
      </c>
      <c r="F164" s="226"/>
      <c r="G164" s="226"/>
      <c r="H164" s="226"/>
      <c r="I164" s="226"/>
      <c r="J164" s="226"/>
      <c r="K164" s="226"/>
      <c r="L164" s="226"/>
      <c r="M164" s="226"/>
      <c r="N164" s="231"/>
      <c r="O164" s="231"/>
      <c r="P164" s="231"/>
      <c r="Q164" s="231"/>
      <c r="R164" s="226"/>
      <c r="S164" s="226"/>
      <c r="T164" s="226"/>
      <c r="U164" s="226"/>
      <c r="V164" s="226"/>
      <c r="W164" s="226"/>
      <c r="X164" s="226"/>
      <c r="Y164" s="226"/>
      <c r="Z164" s="422"/>
      <c r="AA164" s="146"/>
      <c r="AB164" s="146"/>
      <c r="AC164" s="146"/>
      <c r="AD164" s="146"/>
      <c r="AE164" s="146"/>
      <c r="AF164" s="146"/>
      <c r="AG164" s="146"/>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row>
    <row r="165" spans="1:60" ht="14.25" outlineLevel="3">
      <c r="A165" s="423"/>
      <c r="B165" s="228"/>
      <c r="C165" s="232" t="s">
        <v>1578</v>
      </c>
      <c r="D165" s="233"/>
      <c r="E165" s="234">
        <v>22.5</v>
      </c>
      <c r="F165" s="226"/>
      <c r="G165" s="226"/>
      <c r="H165" s="226"/>
      <c r="I165" s="226"/>
      <c r="J165" s="226"/>
      <c r="K165" s="226"/>
      <c r="L165" s="226"/>
      <c r="M165" s="226"/>
      <c r="N165" s="231"/>
      <c r="O165" s="231"/>
      <c r="P165" s="231"/>
      <c r="Q165" s="231"/>
      <c r="R165" s="226"/>
      <c r="S165" s="226"/>
      <c r="T165" s="226"/>
      <c r="U165" s="226"/>
      <c r="V165" s="226"/>
      <c r="W165" s="226"/>
      <c r="X165" s="226"/>
      <c r="Y165" s="226"/>
      <c r="Z165" s="422"/>
      <c r="AA165" s="146"/>
      <c r="AB165" s="146"/>
      <c r="AC165" s="146"/>
      <c r="AD165" s="146"/>
      <c r="AE165" s="146"/>
      <c r="AF165" s="146"/>
      <c r="AG165" s="146"/>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row>
    <row r="166" spans="1:60" ht="14.25" outlineLevel="3">
      <c r="A166" s="423"/>
      <c r="B166" s="228"/>
      <c r="C166" s="232" t="s">
        <v>1579</v>
      </c>
      <c r="D166" s="233"/>
      <c r="E166" s="234">
        <v>20</v>
      </c>
      <c r="F166" s="226"/>
      <c r="G166" s="226"/>
      <c r="H166" s="226"/>
      <c r="I166" s="226"/>
      <c r="J166" s="226"/>
      <c r="K166" s="226"/>
      <c r="L166" s="226"/>
      <c r="M166" s="226"/>
      <c r="N166" s="231"/>
      <c r="O166" s="231"/>
      <c r="P166" s="231"/>
      <c r="Q166" s="231"/>
      <c r="R166" s="226"/>
      <c r="S166" s="226"/>
      <c r="T166" s="226"/>
      <c r="U166" s="226"/>
      <c r="V166" s="226"/>
      <c r="W166" s="226"/>
      <c r="X166" s="226"/>
      <c r="Y166" s="226"/>
      <c r="Z166" s="422"/>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row>
    <row r="167" spans="1:60" ht="14.25" outlineLevel="3">
      <c r="A167" s="423"/>
      <c r="B167" s="228"/>
      <c r="C167" s="232" t="s">
        <v>1587</v>
      </c>
      <c r="D167" s="233"/>
      <c r="E167" s="234">
        <v>22.28</v>
      </c>
      <c r="F167" s="226"/>
      <c r="G167" s="226"/>
      <c r="H167" s="226"/>
      <c r="I167" s="226"/>
      <c r="J167" s="226"/>
      <c r="K167" s="226"/>
      <c r="L167" s="226"/>
      <c r="M167" s="226"/>
      <c r="N167" s="231"/>
      <c r="O167" s="231"/>
      <c r="P167" s="231"/>
      <c r="Q167" s="231"/>
      <c r="R167" s="226"/>
      <c r="S167" s="226"/>
      <c r="T167" s="226"/>
      <c r="U167" s="226"/>
      <c r="V167" s="226"/>
      <c r="W167" s="226"/>
      <c r="X167" s="226"/>
      <c r="Y167" s="226"/>
      <c r="Z167" s="422"/>
      <c r="AA167" s="146"/>
      <c r="AB167" s="146"/>
      <c r="AC167" s="146"/>
      <c r="AD167" s="146"/>
      <c r="AE167" s="146"/>
      <c r="AF167" s="146"/>
      <c r="AG167" s="146" t="s">
        <v>214</v>
      </c>
      <c r="AH167" s="146">
        <v>0</v>
      </c>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row>
    <row r="168" spans="1:60" ht="22.5" outlineLevel="1">
      <c r="A168" s="425">
        <v>26</v>
      </c>
      <c r="B168" s="218" t="s">
        <v>1676</v>
      </c>
      <c r="C168" s="219" t="s">
        <v>1677</v>
      </c>
      <c r="D168" s="220" t="s">
        <v>124</v>
      </c>
      <c r="E168" s="221">
        <v>23</v>
      </c>
      <c r="F168" s="222"/>
      <c r="G168" s="223">
        <f>ROUND(E168*F168,2)</f>
        <v>0</v>
      </c>
      <c r="H168" s="224">
        <v>270.39999999999998</v>
      </c>
      <c r="I168" s="223">
        <f>ROUND(E168*H168,2)</f>
        <v>6219.2</v>
      </c>
      <c r="J168" s="224">
        <v>54.1</v>
      </c>
      <c r="K168" s="223">
        <f>ROUND(E168*J168,2)</f>
        <v>1244.3</v>
      </c>
      <c r="L168" s="223">
        <v>21</v>
      </c>
      <c r="M168" s="223">
        <f>G168*(1+L168/100)</f>
        <v>0</v>
      </c>
      <c r="N168" s="221">
        <v>0.36834</v>
      </c>
      <c r="O168" s="221">
        <f>ROUND(E168*N168,2)</f>
        <v>8.4700000000000006</v>
      </c>
      <c r="P168" s="221">
        <v>0</v>
      </c>
      <c r="Q168" s="221">
        <f>ROUND(E168*P168,2)</f>
        <v>0</v>
      </c>
      <c r="R168" s="223" t="s">
        <v>260</v>
      </c>
      <c r="S168" s="223" t="s">
        <v>207</v>
      </c>
      <c r="T168" s="225" t="s">
        <v>207</v>
      </c>
      <c r="U168" s="226">
        <v>0.03</v>
      </c>
      <c r="V168" s="226">
        <f>ROUND(E168*U168,2)</f>
        <v>0.69</v>
      </c>
      <c r="W168" s="226"/>
      <c r="X168" s="226" t="s">
        <v>208</v>
      </c>
      <c r="Y168" s="226" t="s">
        <v>209</v>
      </c>
      <c r="Z168" s="423"/>
      <c r="AA168" s="146"/>
      <c r="AB168" s="146"/>
      <c r="AC168" s="146"/>
      <c r="AD168" s="146"/>
      <c r="AE168" s="146"/>
      <c r="AF168" s="146"/>
      <c r="AG168" s="146" t="s">
        <v>210</v>
      </c>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row>
    <row r="169" spans="1:60" ht="14.25" outlineLevel="2">
      <c r="A169" s="423"/>
      <c r="B169" s="228"/>
      <c r="C169" s="229" t="s">
        <v>1678</v>
      </c>
      <c r="D169" s="230"/>
      <c r="E169" s="230"/>
      <c r="F169" s="230"/>
      <c r="G169" s="230"/>
      <c r="H169" s="226"/>
      <c r="I169" s="226"/>
      <c r="J169" s="226"/>
      <c r="K169" s="226"/>
      <c r="L169" s="226"/>
      <c r="M169" s="226"/>
      <c r="N169" s="231"/>
      <c r="O169" s="231"/>
      <c r="P169" s="231"/>
      <c r="Q169" s="231"/>
      <c r="R169" s="226"/>
      <c r="S169" s="226"/>
      <c r="T169" s="226"/>
      <c r="U169" s="226"/>
      <c r="V169" s="226"/>
      <c r="W169" s="226"/>
      <c r="X169" s="226"/>
      <c r="Y169" s="226"/>
      <c r="Z169" s="422"/>
      <c r="AA169" s="146"/>
      <c r="AB169" s="146"/>
      <c r="AC169" s="146"/>
      <c r="AD169" s="146"/>
      <c r="AE169" s="146"/>
      <c r="AF169" s="146"/>
      <c r="AG169" s="146" t="s">
        <v>212</v>
      </c>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row>
    <row r="170" spans="1:60" ht="14.25" outlineLevel="2">
      <c r="A170" s="423"/>
      <c r="B170" s="228"/>
      <c r="C170" s="232" t="s">
        <v>1679</v>
      </c>
      <c r="D170" s="233"/>
      <c r="E170" s="234">
        <v>23</v>
      </c>
      <c r="F170" s="226"/>
      <c r="G170" s="226"/>
      <c r="H170" s="226"/>
      <c r="I170" s="226"/>
      <c r="J170" s="226"/>
      <c r="K170" s="226"/>
      <c r="L170" s="226"/>
      <c r="M170" s="226"/>
      <c r="N170" s="231"/>
      <c r="O170" s="231"/>
      <c r="P170" s="231"/>
      <c r="Q170" s="231"/>
      <c r="R170" s="226"/>
      <c r="S170" s="226"/>
      <c r="T170" s="226"/>
      <c r="U170" s="226"/>
      <c r="V170" s="226"/>
      <c r="W170" s="226"/>
      <c r="X170" s="226"/>
      <c r="Y170" s="226"/>
      <c r="Z170" s="422"/>
      <c r="AA170" s="146"/>
      <c r="AB170" s="146"/>
      <c r="AC170" s="146"/>
      <c r="AD170" s="146"/>
      <c r="AE170" s="146"/>
      <c r="AF170" s="146"/>
      <c r="AG170" s="146" t="s">
        <v>214</v>
      </c>
      <c r="AH170" s="146">
        <v>0</v>
      </c>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row>
    <row r="171" spans="1:60" ht="22.5" outlineLevel="1">
      <c r="A171" s="425">
        <v>27</v>
      </c>
      <c r="B171" s="218" t="s">
        <v>1680</v>
      </c>
      <c r="C171" s="219" t="s">
        <v>1681</v>
      </c>
      <c r="D171" s="220" t="s">
        <v>124</v>
      </c>
      <c r="E171" s="221">
        <v>728</v>
      </c>
      <c r="F171" s="222"/>
      <c r="G171" s="223">
        <f>ROUND(E171*F171,2)</f>
        <v>0</v>
      </c>
      <c r="H171" s="224">
        <v>29.94</v>
      </c>
      <c r="I171" s="223">
        <f>ROUND(E171*H171,2)</f>
        <v>21796.32</v>
      </c>
      <c r="J171" s="224">
        <v>17.559999999999999</v>
      </c>
      <c r="K171" s="223">
        <f>ROUND(E171*J171,2)</f>
        <v>12783.68</v>
      </c>
      <c r="L171" s="223">
        <v>21</v>
      </c>
      <c r="M171" s="223">
        <f>G171*(1+L171/100)</f>
        <v>0</v>
      </c>
      <c r="N171" s="221">
        <v>8.0960000000000004E-2</v>
      </c>
      <c r="O171" s="221">
        <f>ROUND(E171*N171,2)</f>
        <v>58.94</v>
      </c>
      <c r="P171" s="221">
        <v>0</v>
      </c>
      <c r="Q171" s="221">
        <f>ROUND(E171*P171,2)</f>
        <v>0</v>
      </c>
      <c r="R171" s="223" t="s">
        <v>260</v>
      </c>
      <c r="S171" s="223" t="s">
        <v>207</v>
      </c>
      <c r="T171" s="225" t="s">
        <v>207</v>
      </c>
      <c r="U171" s="226">
        <v>0.02</v>
      </c>
      <c r="V171" s="226">
        <f>ROUND(E171*U171,2)</f>
        <v>14.56</v>
      </c>
      <c r="W171" s="226"/>
      <c r="X171" s="226" t="s">
        <v>208</v>
      </c>
      <c r="Y171" s="226" t="s">
        <v>209</v>
      </c>
      <c r="Z171" s="423"/>
      <c r="AA171" s="146"/>
      <c r="AB171" s="146"/>
      <c r="AC171" s="146"/>
      <c r="AD171" s="146"/>
      <c r="AE171" s="146"/>
      <c r="AF171" s="146"/>
      <c r="AG171" s="146" t="s">
        <v>210</v>
      </c>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row>
    <row r="172" spans="1:60" ht="14.25" outlineLevel="2">
      <c r="A172" s="423"/>
      <c r="B172" s="228"/>
      <c r="C172" s="229" t="s">
        <v>1678</v>
      </c>
      <c r="D172" s="230"/>
      <c r="E172" s="230"/>
      <c r="F172" s="230"/>
      <c r="G172" s="230"/>
      <c r="H172" s="226"/>
      <c r="I172" s="226"/>
      <c r="J172" s="226"/>
      <c r="K172" s="226"/>
      <c r="L172" s="226"/>
      <c r="M172" s="226"/>
      <c r="N172" s="231"/>
      <c r="O172" s="231"/>
      <c r="P172" s="231"/>
      <c r="Q172" s="231"/>
      <c r="R172" s="226"/>
      <c r="S172" s="226"/>
      <c r="T172" s="226"/>
      <c r="U172" s="226"/>
      <c r="V172" s="226"/>
      <c r="W172" s="226"/>
      <c r="X172" s="226"/>
      <c r="Y172" s="226"/>
      <c r="Z172" s="422"/>
      <c r="AA172" s="146"/>
      <c r="AB172" s="146"/>
      <c r="AC172" s="146"/>
      <c r="AD172" s="146"/>
      <c r="AE172" s="146"/>
      <c r="AF172" s="146"/>
      <c r="AG172" s="146" t="s">
        <v>212</v>
      </c>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row>
    <row r="173" spans="1:60" ht="14.25" outlineLevel="2">
      <c r="A173" s="423"/>
      <c r="B173" s="228"/>
      <c r="C173" s="232" t="s">
        <v>1682</v>
      </c>
      <c r="D173" s="233"/>
      <c r="E173" s="234">
        <v>390</v>
      </c>
      <c r="F173" s="226"/>
      <c r="G173" s="226"/>
      <c r="H173" s="226"/>
      <c r="I173" s="226"/>
      <c r="J173" s="226"/>
      <c r="K173" s="226"/>
      <c r="L173" s="226"/>
      <c r="M173" s="226"/>
      <c r="N173" s="231"/>
      <c r="O173" s="231"/>
      <c r="P173" s="231"/>
      <c r="Q173" s="231"/>
      <c r="R173" s="226"/>
      <c r="S173" s="226"/>
      <c r="T173" s="226"/>
      <c r="U173" s="226"/>
      <c r="V173" s="226"/>
      <c r="W173" s="226"/>
      <c r="X173" s="226"/>
      <c r="Y173" s="226"/>
      <c r="Z173" s="422"/>
      <c r="AA173" s="146"/>
      <c r="AB173" s="146"/>
      <c r="AC173" s="146"/>
      <c r="AD173" s="146"/>
      <c r="AE173" s="146"/>
      <c r="AF173" s="146"/>
      <c r="AG173" s="146" t="s">
        <v>214</v>
      </c>
      <c r="AH173" s="146">
        <v>0</v>
      </c>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row>
    <row r="174" spans="1:60" ht="14.25" outlineLevel="3">
      <c r="A174" s="423"/>
      <c r="B174" s="228"/>
      <c r="C174" s="232" t="s">
        <v>1683</v>
      </c>
      <c r="D174" s="233"/>
      <c r="E174" s="234">
        <v>124.2</v>
      </c>
      <c r="F174" s="226"/>
      <c r="G174" s="226"/>
      <c r="H174" s="226"/>
      <c r="I174" s="226"/>
      <c r="J174" s="226"/>
      <c r="K174" s="226"/>
      <c r="L174" s="226"/>
      <c r="M174" s="226"/>
      <c r="N174" s="231"/>
      <c r="O174" s="231"/>
      <c r="P174" s="231"/>
      <c r="Q174" s="231"/>
      <c r="R174" s="226"/>
      <c r="S174" s="226"/>
      <c r="T174" s="226"/>
      <c r="U174" s="226"/>
      <c r="V174" s="226"/>
      <c r="W174" s="226"/>
      <c r="X174" s="226"/>
      <c r="Y174" s="226"/>
      <c r="Z174" s="422"/>
      <c r="AA174" s="146"/>
      <c r="AB174" s="146"/>
      <c r="AC174" s="146"/>
      <c r="AD174" s="146"/>
      <c r="AE174" s="146"/>
      <c r="AF174" s="146"/>
      <c r="AG174" s="146" t="s">
        <v>214</v>
      </c>
      <c r="AH174" s="146">
        <v>0</v>
      </c>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row>
    <row r="175" spans="1:60" ht="14.25" outlineLevel="3">
      <c r="A175" s="423"/>
      <c r="B175" s="228"/>
      <c r="C175" s="232" t="s">
        <v>1684</v>
      </c>
      <c r="D175" s="233"/>
      <c r="E175" s="234">
        <v>211.5</v>
      </c>
      <c r="F175" s="226"/>
      <c r="G175" s="226"/>
      <c r="H175" s="226"/>
      <c r="I175" s="226"/>
      <c r="J175" s="226"/>
      <c r="K175" s="226"/>
      <c r="L175" s="226"/>
      <c r="M175" s="226"/>
      <c r="N175" s="231"/>
      <c r="O175" s="231"/>
      <c r="P175" s="231"/>
      <c r="Q175" s="231"/>
      <c r="R175" s="226"/>
      <c r="S175" s="226"/>
      <c r="T175" s="226"/>
      <c r="U175" s="226"/>
      <c r="V175" s="226"/>
      <c r="W175" s="226"/>
      <c r="X175" s="226"/>
      <c r="Y175" s="226"/>
      <c r="Z175" s="422"/>
      <c r="AA175" s="146"/>
      <c r="AB175" s="146"/>
      <c r="AC175" s="146"/>
      <c r="AD175" s="146"/>
      <c r="AE175" s="146"/>
      <c r="AF175" s="146"/>
      <c r="AG175" s="146" t="s">
        <v>214</v>
      </c>
      <c r="AH175" s="146">
        <v>0</v>
      </c>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row>
    <row r="176" spans="1:60" ht="14.25" outlineLevel="3">
      <c r="A176" s="423"/>
      <c r="B176" s="228"/>
      <c r="C176" s="232" t="s">
        <v>1685</v>
      </c>
      <c r="D176" s="233"/>
      <c r="E176" s="234">
        <v>3.2</v>
      </c>
      <c r="F176" s="226"/>
      <c r="G176" s="226"/>
      <c r="H176" s="226"/>
      <c r="I176" s="226"/>
      <c r="J176" s="226"/>
      <c r="K176" s="226"/>
      <c r="L176" s="226"/>
      <c r="M176" s="226"/>
      <c r="N176" s="231"/>
      <c r="O176" s="231"/>
      <c r="P176" s="231"/>
      <c r="Q176" s="231"/>
      <c r="R176" s="226"/>
      <c r="S176" s="226"/>
      <c r="T176" s="226"/>
      <c r="U176" s="226"/>
      <c r="V176" s="226"/>
      <c r="W176" s="226"/>
      <c r="X176" s="226"/>
      <c r="Y176" s="226"/>
      <c r="Z176" s="422"/>
      <c r="AA176" s="146"/>
      <c r="AB176" s="146"/>
      <c r="AC176" s="146"/>
      <c r="AD176" s="146"/>
      <c r="AE176" s="146"/>
      <c r="AF176" s="146"/>
      <c r="AG176" s="146" t="s">
        <v>214</v>
      </c>
      <c r="AH176" s="146">
        <v>0</v>
      </c>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row>
    <row r="177" spans="1:60" ht="22.5" outlineLevel="1">
      <c r="A177" s="425">
        <v>28</v>
      </c>
      <c r="B177" s="218" t="s">
        <v>1686</v>
      </c>
      <c r="C177" s="219" t="s">
        <v>1687</v>
      </c>
      <c r="D177" s="220" t="s">
        <v>124</v>
      </c>
      <c r="E177" s="221">
        <v>23</v>
      </c>
      <c r="F177" s="222"/>
      <c r="G177" s="223">
        <f>ROUND(E177*F177,2)</f>
        <v>0</v>
      </c>
      <c r="H177" s="224">
        <v>563.07000000000005</v>
      </c>
      <c r="I177" s="223">
        <f>ROUND(E177*H177,2)</f>
        <v>12950.61</v>
      </c>
      <c r="J177" s="224">
        <v>391.93</v>
      </c>
      <c r="K177" s="223">
        <f>ROUND(E177*J177,2)</f>
        <v>9014.39</v>
      </c>
      <c r="L177" s="223">
        <v>21</v>
      </c>
      <c r="M177" s="223">
        <f>G177*(1+L177/100)</f>
        <v>0</v>
      </c>
      <c r="N177" s="221">
        <v>0.21099999999999999</v>
      </c>
      <c r="O177" s="221">
        <f>ROUND(E177*N177,2)</f>
        <v>4.8499999999999996</v>
      </c>
      <c r="P177" s="221">
        <v>0</v>
      </c>
      <c r="Q177" s="221">
        <f>ROUND(E177*P177,2)</f>
        <v>0</v>
      </c>
      <c r="R177" s="223" t="s">
        <v>260</v>
      </c>
      <c r="S177" s="223" t="s">
        <v>207</v>
      </c>
      <c r="T177" s="225" t="s">
        <v>207</v>
      </c>
      <c r="U177" s="226">
        <v>0.03</v>
      </c>
      <c r="V177" s="226">
        <f>ROUND(E177*U177,2)</f>
        <v>0.69</v>
      </c>
      <c r="W177" s="226"/>
      <c r="X177" s="226" t="s">
        <v>208</v>
      </c>
      <c r="Y177" s="226" t="s">
        <v>209</v>
      </c>
      <c r="Z177" s="423"/>
      <c r="AA177" s="146"/>
      <c r="AB177" s="146"/>
      <c r="AC177" s="146"/>
      <c r="AD177" s="146"/>
      <c r="AE177" s="146"/>
      <c r="AF177" s="146"/>
      <c r="AG177" s="146" t="s">
        <v>210</v>
      </c>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row>
    <row r="178" spans="1:60" ht="14.25" outlineLevel="2">
      <c r="A178" s="423"/>
      <c r="B178" s="228"/>
      <c r="C178" s="229" t="s">
        <v>1678</v>
      </c>
      <c r="D178" s="230"/>
      <c r="E178" s="230"/>
      <c r="F178" s="230"/>
      <c r="G178" s="230"/>
      <c r="H178" s="226"/>
      <c r="I178" s="226"/>
      <c r="J178" s="226"/>
      <c r="K178" s="226"/>
      <c r="L178" s="226"/>
      <c r="M178" s="226"/>
      <c r="N178" s="231"/>
      <c r="O178" s="231"/>
      <c r="P178" s="231"/>
      <c r="Q178" s="231"/>
      <c r="R178" s="226"/>
      <c r="S178" s="226"/>
      <c r="T178" s="226"/>
      <c r="U178" s="226"/>
      <c r="V178" s="226"/>
      <c r="W178" s="226"/>
      <c r="X178" s="226"/>
      <c r="Y178" s="226"/>
      <c r="Z178" s="422"/>
      <c r="AA178" s="146"/>
      <c r="AB178" s="146"/>
      <c r="AC178" s="146"/>
      <c r="AD178" s="146"/>
      <c r="AE178" s="146"/>
      <c r="AF178" s="146"/>
      <c r="AG178" s="146" t="s">
        <v>212</v>
      </c>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row>
    <row r="179" spans="1:60" ht="14.25" outlineLevel="2">
      <c r="A179" s="423"/>
      <c r="B179" s="228"/>
      <c r="C179" s="232" t="s">
        <v>1679</v>
      </c>
      <c r="D179" s="233"/>
      <c r="E179" s="234">
        <v>23</v>
      </c>
      <c r="F179" s="226"/>
      <c r="G179" s="226"/>
      <c r="H179" s="226"/>
      <c r="I179" s="226"/>
      <c r="J179" s="226"/>
      <c r="K179" s="226"/>
      <c r="L179" s="226"/>
      <c r="M179" s="226"/>
      <c r="N179" s="231"/>
      <c r="O179" s="231"/>
      <c r="P179" s="231"/>
      <c r="Q179" s="231"/>
      <c r="R179" s="226"/>
      <c r="S179" s="226"/>
      <c r="T179" s="226"/>
      <c r="U179" s="226"/>
      <c r="V179" s="226"/>
      <c r="W179" s="226"/>
      <c r="X179" s="226"/>
      <c r="Y179" s="226"/>
      <c r="Z179" s="422"/>
      <c r="AA179" s="146"/>
      <c r="AB179" s="146"/>
      <c r="AC179" s="146"/>
      <c r="AD179" s="146"/>
      <c r="AE179" s="146"/>
      <c r="AF179" s="146"/>
      <c r="AG179" s="146" t="s">
        <v>214</v>
      </c>
      <c r="AH179" s="146">
        <v>0</v>
      </c>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row>
    <row r="180" spans="1:60" ht="22.5" outlineLevel="1">
      <c r="A180" s="425">
        <v>29</v>
      </c>
      <c r="B180" s="218" t="s">
        <v>1688</v>
      </c>
      <c r="C180" s="219" t="s">
        <v>1689</v>
      </c>
      <c r="D180" s="220" t="s">
        <v>124</v>
      </c>
      <c r="E180" s="221">
        <v>23</v>
      </c>
      <c r="F180" s="222"/>
      <c r="G180" s="223">
        <f>ROUND(E180*F180,2)</f>
        <v>0</v>
      </c>
      <c r="H180" s="224">
        <v>282.52</v>
      </c>
      <c r="I180" s="223">
        <f>ROUND(E180*H180,2)</f>
        <v>6497.96</v>
      </c>
      <c r="J180" s="224">
        <v>175.98</v>
      </c>
      <c r="K180" s="223">
        <f>ROUND(E180*J180,2)</f>
        <v>4047.54</v>
      </c>
      <c r="L180" s="223">
        <v>21</v>
      </c>
      <c r="M180" s="223">
        <f>G180*(1+L180/100)</f>
        <v>0</v>
      </c>
      <c r="N180" s="221">
        <v>0.10373</v>
      </c>
      <c r="O180" s="221">
        <f>ROUND(E180*N180,2)</f>
        <v>2.39</v>
      </c>
      <c r="P180" s="221">
        <v>0</v>
      </c>
      <c r="Q180" s="221">
        <f>ROUND(E180*P180,2)</f>
        <v>0</v>
      </c>
      <c r="R180" s="223" t="s">
        <v>260</v>
      </c>
      <c r="S180" s="223" t="s">
        <v>207</v>
      </c>
      <c r="T180" s="225" t="s">
        <v>207</v>
      </c>
      <c r="U180" s="226">
        <v>0.02</v>
      </c>
      <c r="V180" s="226">
        <f>ROUND(E180*U180,2)</f>
        <v>0.46</v>
      </c>
      <c r="W180" s="226"/>
      <c r="X180" s="226" t="s">
        <v>208</v>
      </c>
      <c r="Y180" s="226" t="s">
        <v>209</v>
      </c>
      <c r="Z180" s="423"/>
      <c r="AA180" s="146"/>
      <c r="AB180" s="146"/>
      <c r="AC180" s="146"/>
      <c r="AD180" s="146"/>
      <c r="AE180" s="146"/>
      <c r="AF180" s="146"/>
      <c r="AG180" s="146" t="s">
        <v>210</v>
      </c>
      <c r="AH180" s="146"/>
      <c r="AI180" s="146"/>
      <c r="AJ180" s="146"/>
      <c r="AK180" s="146"/>
      <c r="AL180" s="146"/>
      <c r="AM180" s="146"/>
      <c r="AN180" s="146"/>
      <c r="AO180" s="146"/>
      <c r="AP180" s="146"/>
      <c r="AQ180" s="146"/>
      <c r="AR180" s="146"/>
      <c r="AS180" s="146"/>
      <c r="AT180" s="146"/>
      <c r="AU180" s="146"/>
      <c r="AV180" s="146"/>
      <c r="AW180" s="146"/>
      <c r="AX180" s="146"/>
      <c r="AY180" s="146"/>
      <c r="AZ180" s="146"/>
      <c r="BA180" s="146"/>
      <c r="BB180" s="146"/>
      <c r="BC180" s="146"/>
      <c r="BD180" s="146"/>
      <c r="BE180" s="146"/>
      <c r="BF180" s="146"/>
      <c r="BG180" s="146"/>
      <c r="BH180" s="146"/>
    </row>
    <row r="181" spans="1:60" ht="14.25" outlineLevel="2">
      <c r="A181" s="423"/>
      <c r="B181" s="228"/>
      <c r="C181" s="232" t="s">
        <v>1679</v>
      </c>
      <c r="D181" s="233"/>
      <c r="E181" s="234">
        <v>23</v>
      </c>
      <c r="F181" s="226"/>
      <c r="G181" s="226"/>
      <c r="H181" s="226"/>
      <c r="I181" s="226"/>
      <c r="J181" s="226"/>
      <c r="K181" s="226"/>
      <c r="L181" s="226"/>
      <c r="M181" s="226"/>
      <c r="N181" s="231"/>
      <c r="O181" s="231"/>
      <c r="P181" s="231"/>
      <c r="Q181" s="231"/>
      <c r="R181" s="226"/>
      <c r="S181" s="226"/>
      <c r="T181" s="226"/>
      <c r="U181" s="226"/>
      <c r="V181" s="226"/>
      <c r="W181" s="226"/>
      <c r="X181" s="226"/>
      <c r="Y181" s="226"/>
      <c r="Z181" s="422"/>
      <c r="AA181" s="146"/>
      <c r="AB181" s="146"/>
      <c r="AC181" s="146"/>
      <c r="AD181" s="146"/>
      <c r="AE181" s="146"/>
      <c r="AF181" s="146"/>
      <c r="AG181" s="146" t="s">
        <v>214</v>
      </c>
      <c r="AH181" s="146">
        <v>0</v>
      </c>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row>
    <row r="182" spans="1:60" ht="22.5" outlineLevel="1">
      <c r="A182" s="425">
        <v>30</v>
      </c>
      <c r="B182" s="218" t="s">
        <v>1690</v>
      </c>
      <c r="C182" s="219" t="s">
        <v>1691</v>
      </c>
      <c r="D182" s="220" t="s">
        <v>124</v>
      </c>
      <c r="E182" s="221">
        <v>440</v>
      </c>
      <c r="F182" s="222"/>
      <c r="G182" s="223">
        <f>ROUND(E182*F182,2)</f>
        <v>0</v>
      </c>
      <c r="H182" s="224">
        <v>40.72</v>
      </c>
      <c r="I182" s="223">
        <f>ROUND(E182*H182,2)</f>
        <v>17916.8</v>
      </c>
      <c r="J182" s="224">
        <v>720.28</v>
      </c>
      <c r="K182" s="223">
        <f>ROUND(E182*J182,2)</f>
        <v>316923.2</v>
      </c>
      <c r="L182" s="223">
        <v>21</v>
      </c>
      <c r="M182" s="223">
        <f>G182*(1+L182/100)</f>
        <v>0</v>
      </c>
      <c r="N182" s="221">
        <v>0.11</v>
      </c>
      <c r="O182" s="221">
        <f>ROUND(E182*N182,2)</f>
        <v>48.4</v>
      </c>
      <c r="P182" s="221">
        <v>0</v>
      </c>
      <c r="Q182" s="221">
        <f>ROUND(E182*P182,2)</f>
        <v>0</v>
      </c>
      <c r="R182" s="223" t="s">
        <v>260</v>
      </c>
      <c r="S182" s="223" t="s">
        <v>207</v>
      </c>
      <c r="T182" s="225" t="s">
        <v>207</v>
      </c>
      <c r="U182" s="226">
        <v>1.1399999999999999</v>
      </c>
      <c r="V182" s="226">
        <f>ROUND(E182*U182,2)</f>
        <v>501.6</v>
      </c>
      <c r="W182" s="226"/>
      <c r="X182" s="226" t="s">
        <v>208</v>
      </c>
      <c r="Y182" s="226" t="s">
        <v>209</v>
      </c>
      <c r="Z182" s="423"/>
      <c r="AA182" s="146"/>
      <c r="AB182" s="146"/>
      <c r="AC182" s="146"/>
      <c r="AD182" s="146"/>
      <c r="AE182" s="146"/>
      <c r="AF182" s="146"/>
      <c r="AG182" s="146" t="s">
        <v>210</v>
      </c>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row>
    <row r="183" spans="1:60" ht="22.5" outlineLevel="2">
      <c r="A183" s="423"/>
      <c r="B183" s="228"/>
      <c r="C183" s="229" t="s">
        <v>1692</v>
      </c>
      <c r="D183" s="230"/>
      <c r="E183" s="230"/>
      <c r="F183" s="230"/>
      <c r="G183" s="230"/>
      <c r="H183" s="226"/>
      <c r="I183" s="226"/>
      <c r="J183" s="226"/>
      <c r="K183" s="226"/>
      <c r="L183" s="226"/>
      <c r="M183" s="226"/>
      <c r="N183" s="231"/>
      <c r="O183" s="231"/>
      <c r="P183" s="231"/>
      <c r="Q183" s="231"/>
      <c r="R183" s="226"/>
      <c r="S183" s="226"/>
      <c r="T183" s="226"/>
      <c r="U183" s="226"/>
      <c r="V183" s="226"/>
      <c r="W183" s="226"/>
      <c r="X183" s="226"/>
      <c r="Y183" s="226"/>
      <c r="Z183" s="422"/>
      <c r="AA183" s="146"/>
      <c r="AB183" s="146"/>
      <c r="AC183" s="146"/>
      <c r="AD183" s="146"/>
      <c r="AE183" s="146"/>
      <c r="AF183" s="146"/>
      <c r="AG183" s="146" t="s">
        <v>212</v>
      </c>
      <c r="AH183" s="146"/>
      <c r="AI183" s="146"/>
      <c r="AJ183" s="146"/>
      <c r="AK183" s="146"/>
      <c r="AL183" s="146"/>
      <c r="AM183" s="146"/>
      <c r="AN183" s="146"/>
      <c r="AO183" s="146"/>
      <c r="AP183" s="146"/>
      <c r="AQ183" s="146"/>
      <c r="AR183" s="146"/>
      <c r="AS183" s="146"/>
      <c r="AT183" s="146"/>
      <c r="AU183" s="146"/>
      <c r="AV183" s="146"/>
      <c r="AW183" s="146"/>
      <c r="AX183" s="146"/>
      <c r="AY183" s="146"/>
      <c r="AZ183" s="146"/>
      <c r="BA183" s="235" t="str">
        <f>C183</f>
        <v>s provedením lože do 50 mm, s vyplněním spár, s dvojím beraněním a se smetením přebytečného materiálu na krajnici</v>
      </c>
      <c r="BB183" s="146"/>
      <c r="BC183" s="146"/>
      <c r="BD183" s="146"/>
      <c r="BE183" s="146"/>
      <c r="BF183" s="146"/>
      <c r="BG183" s="146"/>
      <c r="BH183" s="146"/>
    </row>
    <row r="184" spans="1:60" ht="14.25" outlineLevel="3">
      <c r="A184" s="423"/>
      <c r="B184" s="228"/>
      <c r="C184" s="232" t="s">
        <v>1693</v>
      </c>
      <c r="D184" s="233"/>
      <c r="E184" s="234">
        <v>264.5</v>
      </c>
      <c r="F184" s="226"/>
      <c r="G184" s="226"/>
      <c r="H184" s="226"/>
      <c r="I184" s="226"/>
      <c r="J184" s="226"/>
      <c r="K184" s="226"/>
      <c r="L184" s="226"/>
      <c r="M184" s="226"/>
      <c r="N184" s="231"/>
      <c r="O184" s="231"/>
      <c r="P184" s="231"/>
      <c r="Q184" s="231"/>
      <c r="R184" s="226"/>
      <c r="S184" s="226"/>
      <c r="T184" s="226"/>
      <c r="U184" s="226"/>
      <c r="V184" s="226"/>
      <c r="W184" s="226"/>
      <c r="X184" s="226"/>
      <c r="Y184" s="226"/>
      <c r="Z184" s="422"/>
      <c r="AA184" s="146"/>
      <c r="AB184" s="146"/>
      <c r="AC184" s="146"/>
      <c r="AD184" s="146"/>
      <c r="AE184" s="146"/>
      <c r="AF184" s="146"/>
      <c r="AG184" s="146" t="s">
        <v>214</v>
      </c>
      <c r="AH184" s="146">
        <v>0</v>
      </c>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146"/>
      <c r="BG184" s="146"/>
      <c r="BH184" s="146"/>
    </row>
    <row r="185" spans="1:60" ht="14.25" outlineLevel="3">
      <c r="A185" s="423"/>
      <c r="B185" s="228"/>
      <c r="C185" s="232" t="s">
        <v>1553</v>
      </c>
      <c r="D185" s="233"/>
      <c r="E185" s="234">
        <v>146.5</v>
      </c>
      <c r="F185" s="226"/>
      <c r="G185" s="226"/>
      <c r="H185" s="226"/>
      <c r="I185" s="226"/>
      <c r="J185" s="226"/>
      <c r="K185" s="226"/>
      <c r="L185" s="226"/>
      <c r="M185" s="226"/>
      <c r="N185" s="231"/>
      <c r="O185" s="231"/>
      <c r="P185" s="231"/>
      <c r="Q185" s="231"/>
      <c r="R185" s="226"/>
      <c r="S185" s="226"/>
      <c r="T185" s="226"/>
      <c r="U185" s="226"/>
      <c r="V185" s="226"/>
      <c r="W185" s="226"/>
      <c r="X185" s="226"/>
      <c r="Y185" s="226"/>
      <c r="Z185" s="422"/>
      <c r="AA185" s="146"/>
      <c r="AB185" s="146"/>
      <c r="AC185" s="146"/>
      <c r="AD185" s="146"/>
      <c r="AE185" s="146"/>
      <c r="AF185" s="146"/>
      <c r="AG185" s="146" t="s">
        <v>214</v>
      </c>
      <c r="AH185" s="146">
        <v>0</v>
      </c>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row>
    <row r="186" spans="1:60" ht="14.25" outlineLevel="3">
      <c r="A186" s="423"/>
      <c r="B186" s="228"/>
      <c r="C186" s="232" t="s">
        <v>1694</v>
      </c>
      <c r="D186" s="233"/>
      <c r="E186" s="234">
        <v>29.9</v>
      </c>
      <c r="F186" s="226"/>
      <c r="G186" s="226"/>
      <c r="H186" s="226"/>
      <c r="I186" s="226"/>
      <c r="J186" s="226"/>
      <c r="K186" s="226"/>
      <c r="L186" s="226"/>
      <c r="M186" s="226"/>
      <c r="N186" s="231"/>
      <c r="O186" s="231"/>
      <c r="P186" s="231"/>
      <c r="Q186" s="231"/>
      <c r="R186" s="226"/>
      <c r="S186" s="226"/>
      <c r="T186" s="226"/>
      <c r="U186" s="226"/>
      <c r="V186" s="226"/>
      <c r="W186" s="226"/>
      <c r="X186" s="226"/>
      <c r="Y186" s="226"/>
      <c r="Z186" s="422"/>
      <c r="AA186" s="146"/>
      <c r="AB186" s="146"/>
      <c r="AC186" s="146"/>
      <c r="AD186" s="146"/>
      <c r="AE186" s="146"/>
      <c r="AF186" s="146"/>
      <c r="AG186" s="146" t="s">
        <v>214</v>
      </c>
      <c r="AH186" s="146">
        <v>0</v>
      </c>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row>
    <row r="187" spans="1:60" ht="22.5" outlineLevel="1">
      <c r="A187" s="425">
        <v>31</v>
      </c>
      <c r="B187" s="218" t="s">
        <v>1695</v>
      </c>
      <c r="C187" s="219" t="s">
        <v>1696</v>
      </c>
      <c r="D187" s="220" t="s">
        <v>124</v>
      </c>
      <c r="E187" s="221">
        <v>226.6</v>
      </c>
      <c r="F187" s="222"/>
      <c r="G187" s="223">
        <f>ROUND(E187*F187,2)</f>
        <v>0</v>
      </c>
      <c r="H187" s="224">
        <v>40.72</v>
      </c>
      <c r="I187" s="223">
        <f>ROUND(E187*H187,2)</f>
        <v>9227.15</v>
      </c>
      <c r="J187" s="224">
        <v>759.28</v>
      </c>
      <c r="K187" s="223">
        <f>ROUND(E187*J187,2)</f>
        <v>172052.85</v>
      </c>
      <c r="L187" s="223">
        <v>21</v>
      </c>
      <c r="M187" s="223">
        <f>G187*(1+L187/100)</f>
        <v>0</v>
      </c>
      <c r="N187" s="221">
        <v>0.11</v>
      </c>
      <c r="O187" s="221">
        <f>ROUND(E187*N187,2)</f>
        <v>24.93</v>
      </c>
      <c r="P187" s="221">
        <v>0</v>
      </c>
      <c r="Q187" s="221">
        <f>ROUND(E187*P187,2)</f>
        <v>0</v>
      </c>
      <c r="R187" s="223" t="s">
        <v>260</v>
      </c>
      <c r="S187" s="223" t="s">
        <v>207</v>
      </c>
      <c r="T187" s="225" t="s">
        <v>207</v>
      </c>
      <c r="U187" s="226">
        <v>1.19</v>
      </c>
      <c r="V187" s="226">
        <f>ROUND(E187*U187,2)</f>
        <v>269.64999999999998</v>
      </c>
      <c r="W187" s="226"/>
      <c r="X187" s="226" t="s">
        <v>208</v>
      </c>
      <c r="Y187" s="226" t="s">
        <v>209</v>
      </c>
      <c r="Z187" s="423"/>
      <c r="AA187" s="146"/>
      <c r="AB187" s="146"/>
      <c r="AC187" s="146"/>
      <c r="AD187" s="146"/>
      <c r="AE187" s="146"/>
      <c r="AF187" s="146"/>
      <c r="AG187" s="146" t="s">
        <v>210</v>
      </c>
      <c r="AH187" s="146"/>
      <c r="AI187" s="146"/>
      <c r="AJ187" s="146"/>
      <c r="AK187" s="146"/>
      <c r="AL187" s="146"/>
      <c r="AM187" s="146"/>
      <c r="AN187" s="146"/>
      <c r="AO187" s="146"/>
      <c r="AP187" s="146"/>
      <c r="AQ187" s="146"/>
      <c r="AR187" s="146"/>
      <c r="AS187" s="146"/>
      <c r="AT187" s="146"/>
      <c r="AU187" s="146"/>
      <c r="AV187" s="146"/>
      <c r="AW187" s="146"/>
      <c r="AX187" s="146"/>
      <c r="AY187" s="146"/>
      <c r="AZ187" s="146"/>
      <c r="BA187" s="146"/>
      <c r="BB187" s="146"/>
      <c r="BC187" s="146"/>
      <c r="BD187" s="146"/>
      <c r="BE187" s="146"/>
      <c r="BF187" s="146"/>
      <c r="BG187" s="146"/>
      <c r="BH187" s="146"/>
    </row>
    <row r="188" spans="1:60" ht="22.5" outlineLevel="2">
      <c r="A188" s="423"/>
      <c r="B188" s="228"/>
      <c r="C188" s="229" t="s">
        <v>1692</v>
      </c>
      <c r="D188" s="230"/>
      <c r="E188" s="230"/>
      <c r="F188" s="230"/>
      <c r="G188" s="230"/>
      <c r="H188" s="226"/>
      <c r="I188" s="226"/>
      <c r="J188" s="226"/>
      <c r="K188" s="226"/>
      <c r="L188" s="226"/>
      <c r="M188" s="226"/>
      <c r="N188" s="231"/>
      <c r="O188" s="231"/>
      <c r="P188" s="231"/>
      <c r="Q188" s="231"/>
      <c r="R188" s="226"/>
      <c r="S188" s="226"/>
      <c r="T188" s="226"/>
      <c r="U188" s="226"/>
      <c r="V188" s="226"/>
      <c r="W188" s="226"/>
      <c r="X188" s="226"/>
      <c r="Y188" s="226"/>
      <c r="Z188" s="422"/>
      <c r="AA188" s="146"/>
      <c r="AB188" s="146"/>
      <c r="AC188" s="146"/>
      <c r="AD188" s="146"/>
      <c r="AE188" s="146"/>
      <c r="AF188" s="146"/>
      <c r="AG188" s="146" t="s">
        <v>212</v>
      </c>
      <c r="AH188" s="146"/>
      <c r="AI188" s="146"/>
      <c r="AJ188" s="146"/>
      <c r="AK188" s="146"/>
      <c r="AL188" s="146"/>
      <c r="AM188" s="146"/>
      <c r="AN188" s="146"/>
      <c r="AO188" s="146"/>
      <c r="AP188" s="146"/>
      <c r="AQ188" s="146"/>
      <c r="AR188" s="146"/>
      <c r="AS188" s="146"/>
      <c r="AT188" s="146"/>
      <c r="AU188" s="146"/>
      <c r="AV188" s="146"/>
      <c r="AW188" s="146"/>
      <c r="AX188" s="146"/>
      <c r="AY188" s="146"/>
      <c r="AZ188" s="146"/>
      <c r="BA188" s="235" t="str">
        <f>C188</f>
        <v>s provedením lože do 50 mm, s vyplněním spár, s dvojím beraněním a se smetením přebytečného materiálu na krajnici</v>
      </c>
      <c r="BB188" s="146"/>
      <c r="BC188" s="146"/>
      <c r="BD188" s="146"/>
      <c r="BE188" s="146"/>
      <c r="BF188" s="146"/>
      <c r="BG188" s="146"/>
      <c r="BH188" s="146"/>
    </row>
    <row r="189" spans="1:60" ht="14.25" outlineLevel="2">
      <c r="A189" s="423"/>
      <c r="B189" s="228"/>
      <c r="C189" s="232" t="s">
        <v>1697</v>
      </c>
      <c r="D189" s="233"/>
      <c r="E189" s="234">
        <v>226.6</v>
      </c>
      <c r="F189" s="226"/>
      <c r="G189" s="226"/>
      <c r="H189" s="226"/>
      <c r="I189" s="226"/>
      <c r="J189" s="226"/>
      <c r="K189" s="226"/>
      <c r="L189" s="226"/>
      <c r="M189" s="226"/>
      <c r="N189" s="231"/>
      <c r="O189" s="231"/>
      <c r="P189" s="231"/>
      <c r="Q189" s="231"/>
      <c r="R189" s="226"/>
      <c r="S189" s="226"/>
      <c r="T189" s="226"/>
      <c r="U189" s="226"/>
      <c r="V189" s="226"/>
      <c r="W189" s="226"/>
      <c r="X189" s="226"/>
      <c r="Y189" s="226"/>
      <c r="Z189" s="422"/>
      <c r="AA189" s="146"/>
      <c r="AB189" s="146"/>
      <c r="AC189" s="146"/>
      <c r="AD189" s="146"/>
      <c r="AE189" s="146"/>
      <c r="AF189" s="146"/>
      <c r="AG189" s="146" t="s">
        <v>214</v>
      </c>
      <c r="AH189" s="146">
        <v>0</v>
      </c>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row>
    <row r="190" spans="1:60" ht="22.5" outlineLevel="1">
      <c r="A190" s="425">
        <v>32</v>
      </c>
      <c r="B190" s="218" t="s">
        <v>1698</v>
      </c>
      <c r="C190" s="219" t="s">
        <v>1699</v>
      </c>
      <c r="D190" s="220" t="s">
        <v>124</v>
      </c>
      <c r="E190" s="221">
        <v>911.9</v>
      </c>
      <c r="F190" s="222"/>
      <c r="G190" s="223">
        <f>ROUND(E190*F190,2)</f>
        <v>0</v>
      </c>
      <c r="H190" s="224">
        <v>82.18</v>
      </c>
      <c r="I190" s="223">
        <f>ROUND(E190*H190,2)</f>
        <v>74939.94</v>
      </c>
      <c r="J190" s="224">
        <v>759.82</v>
      </c>
      <c r="K190" s="223">
        <f>ROUND(E190*J190,2)</f>
        <v>692879.86</v>
      </c>
      <c r="L190" s="223">
        <v>21</v>
      </c>
      <c r="M190" s="223">
        <f>G190*(1+L190/100)</f>
        <v>0</v>
      </c>
      <c r="N190" s="221">
        <v>0.11</v>
      </c>
      <c r="O190" s="221">
        <f>ROUND(E190*N190,2)</f>
        <v>100.31</v>
      </c>
      <c r="P190" s="221">
        <v>0</v>
      </c>
      <c r="Q190" s="221">
        <f>ROUND(E190*P190,2)</f>
        <v>0</v>
      </c>
      <c r="R190" s="223" t="s">
        <v>260</v>
      </c>
      <c r="S190" s="223" t="s">
        <v>207</v>
      </c>
      <c r="T190" s="225" t="s">
        <v>207</v>
      </c>
      <c r="U190" s="226">
        <v>1.19</v>
      </c>
      <c r="V190" s="226">
        <f>ROUND(E190*U190,2)</f>
        <v>1085.1600000000001</v>
      </c>
      <c r="W190" s="226"/>
      <c r="X190" s="226" t="s">
        <v>208</v>
      </c>
      <c r="Y190" s="226" t="s">
        <v>209</v>
      </c>
      <c r="Z190" s="423"/>
      <c r="AA190" s="146"/>
      <c r="AB190" s="146"/>
      <c r="AC190" s="146"/>
      <c r="AD190" s="146"/>
      <c r="AE190" s="146"/>
      <c r="AF190" s="146"/>
      <c r="AG190" s="146" t="s">
        <v>210</v>
      </c>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row>
    <row r="191" spans="1:60" ht="22.5" outlineLevel="2">
      <c r="A191" s="423"/>
      <c r="B191" s="228"/>
      <c r="C191" s="229" t="s">
        <v>1692</v>
      </c>
      <c r="D191" s="230"/>
      <c r="E191" s="230"/>
      <c r="F191" s="230"/>
      <c r="G191" s="230"/>
      <c r="H191" s="226"/>
      <c r="I191" s="226"/>
      <c r="J191" s="226"/>
      <c r="K191" s="226"/>
      <c r="L191" s="226"/>
      <c r="M191" s="226"/>
      <c r="N191" s="231"/>
      <c r="O191" s="231"/>
      <c r="P191" s="231"/>
      <c r="Q191" s="231"/>
      <c r="R191" s="226"/>
      <c r="S191" s="226"/>
      <c r="T191" s="226"/>
      <c r="U191" s="226"/>
      <c r="V191" s="226"/>
      <c r="W191" s="226"/>
      <c r="X191" s="226"/>
      <c r="Y191" s="226"/>
      <c r="Z191" s="422"/>
      <c r="AA191" s="146"/>
      <c r="AB191" s="146"/>
      <c r="AC191" s="146"/>
      <c r="AD191" s="146"/>
      <c r="AE191" s="146"/>
      <c r="AF191" s="146"/>
      <c r="AG191" s="146" t="s">
        <v>212</v>
      </c>
      <c r="AH191" s="146"/>
      <c r="AI191" s="146"/>
      <c r="AJ191" s="146"/>
      <c r="AK191" s="146"/>
      <c r="AL191" s="146"/>
      <c r="AM191" s="146"/>
      <c r="AN191" s="146"/>
      <c r="AO191" s="146"/>
      <c r="AP191" s="146"/>
      <c r="AQ191" s="146"/>
      <c r="AR191" s="146"/>
      <c r="AS191" s="146"/>
      <c r="AT191" s="146"/>
      <c r="AU191" s="146"/>
      <c r="AV191" s="146"/>
      <c r="AW191" s="146"/>
      <c r="AX191" s="146"/>
      <c r="AY191" s="146"/>
      <c r="AZ191" s="146"/>
      <c r="BA191" s="235" t="str">
        <f>C191</f>
        <v>s provedením lože do 50 mm, s vyplněním spár, s dvojím beraněním a se smetením přebytečného materiálu na krajnici</v>
      </c>
      <c r="BB191" s="146"/>
      <c r="BC191" s="146"/>
      <c r="BD191" s="146"/>
      <c r="BE191" s="146"/>
      <c r="BF191" s="146"/>
      <c r="BG191" s="146"/>
      <c r="BH191" s="146"/>
    </row>
    <row r="192" spans="1:60" ht="14.25" outlineLevel="2">
      <c r="A192" s="423"/>
      <c r="B192" s="228"/>
      <c r="C192" s="232" t="s">
        <v>1700</v>
      </c>
      <c r="D192" s="233"/>
      <c r="E192" s="234">
        <v>591.6</v>
      </c>
      <c r="F192" s="230"/>
      <c r="G192" s="230"/>
      <c r="H192" s="226"/>
      <c r="I192" s="226"/>
      <c r="J192" s="226"/>
      <c r="K192" s="226"/>
      <c r="L192" s="226"/>
      <c r="M192" s="226"/>
      <c r="N192" s="231"/>
      <c r="O192" s="231"/>
      <c r="P192" s="231"/>
      <c r="Q192" s="231"/>
      <c r="R192" s="226"/>
      <c r="S192" s="226"/>
      <c r="T192" s="226"/>
      <c r="U192" s="226"/>
      <c r="V192" s="226"/>
      <c r="W192" s="226"/>
      <c r="X192" s="226"/>
      <c r="Y192" s="226"/>
      <c r="Z192" s="422"/>
      <c r="AA192" s="146"/>
      <c r="AB192" s="146"/>
      <c r="AC192" s="146"/>
      <c r="AD192" s="146"/>
      <c r="AE192" s="146"/>
      <c r="AF192" s="146"/>
      <c r="AG192" s="146"/>
      <c r="AH192" s="146"/>
      <c r="AI192" s="146"/>
      <c r="AJ192" s="146"/>
      <c r="AK192" s="146"/>
      <c r="AL192" s="146"/>
      <c r="AM192" s="146"/>
      <c r="AN192" s="146"/>
      <c r="AO192" s="146"/>
      <c r="AP192" s="146"/>
      <c r="AQ192" s="146"/>
      <c r="AR192" s="146"/>
      <c r="AS192" s="146"/>
      <c r="AT192" s="146"/>
      <c r="AU192" s="146"/>
      <c r="AV192" s="146"/>
      <c r="AW192" s="146"/>
      <c r="AX192" s="146"/>
      <c r="AY192" s="146"/>
      <c r="AZ192" s="146"/>
      <c r="BA192" s="235"/>
      <c r="BB192" s="146"/>
      <c r="BC192" s="146"/>
      <c r="BD192" s="146"/>
      <c r="BE192" s="146"/>
      <c r="BF192" s="146"/>
      <c r="BG192" s="146"/>
      <c r="BH192" s="146"/>
    </row>
    <row r="193" spans="1:60" ht="14.25" outlineLevel="2">
      <c r="A193" s="423"/>
      <c r="B193" s="228"/>
      <c r="C193" s="232" t="s">
        <v>1701</v>
      </c>
      <c r="D193" s="233"/>
      <c r="E193" s="234">
        <v>63.3</v>
      </c>
      <c r="F193" s="226"/>
      <c r="G193" s="226"/>
      <c r="H193" s="226"/>
      <c r="I193" s="226"/>
      <c r="J193" s="226"/>
      <c r="K193" s="226"/>
      <c r="L193" s="226"/>
      <c r="M193" s="226"/>
      <c r="N193" s="231"/>
      <c r="O193" s="231"/>
      <c r="P193" s="231"/>
      <c r="Q193" s="231"/>
      <c r="R193" s="226"/>
      <c r="S193" s="226"/>
      <c r="T193" s="226"/>
      <c r="U193" s="226"/>
      <c r="V193" s="226"/>
      <c r="W193" s="226"/>
      <c r="X193" s="226"/>
      <c r="Y193" s="226"/>
      <c r="Z193" s="422"/>
      <c r="AA193" s="146"/>
      <c r="AB193" s="146"/>
      <c r="AC193" s="146"/>
      <c r="AD193" s="146"/>
      <c r="AE193" s="146"/>
      <c r="AF193" s="146"/>
      <c r="AG193" s="146" t="s">
        <v>214</v>
      </c>
      <c r="AH193" s="146">
        <v>0</v>
      </c>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row>
    <row r="194" spans="1:60" ht="14.25" outlineLevel="3">
      <c r="A194" s="423"/>
      <c r="B194" s="228"/>
      <c r="C194" s="232" t="s">
        <v>1702</v>
      </c>
      <c r="D194" s="233"/>
      <c r="E194" s="234">
        <v>98.5</v>
      </c>
      <c r="F194" s="226"/>
      <c r="G194" s="226"/>
      <c r="H194" s="226"/>
      <c r="I194" s="226"/>
      <c r="J194" s="226"/>
      <c r="K194" s="226"/>
      <c r="L194" s="226"/>
      <c r="M194" s="226"/>
      <c r="N194" s="231"/>
      <c r="O194" s="231"/>
      <c r="P194" s="231"/>
      <c r="Q194" s="231"/>
      <c r="R194" s="226"/>
      <c r="S194" s="226"/>
      <c r="T194" s="226"/>
      <c r="U194" s="226"/>
      <c r="V194" s="226"/>
      <c r="W194" s="226"/>
      <c r="X194" s="226"/>
      <c r="Y194" s="226"/>
      <c r="Z194" s="422"/>
      <c r="AA194" s="146"/>
      <c r="AB194" s="146"/>
      <c r="AC194" s="146"/>
      <c r="AD194" s="146"/>
      <c r="AE194" s="146"/>
      <c r="AF194" s="146"/>
      <c r="AG194" s="146" t="s">
        <v>214</v>
      </c>
      <c r="AH194" s="146">
        <v>0</v>
      </c>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row>
    <row r="195" spans="1:60" ht="14.25" outlineLevel="3">
      <c r="A195" s="423"/>
      <c r="B195" s="228"/>
      <c r="C195" s="232" t="s">
        <v>1703</v>
      </c>
      <c r="D195" s="233"/>
      <c r="E195" s="234">
        <v>158.5</v>
      </c>
      <c r="F195" s="226"/>
      <c r="G195" s="226"/>
      <c r="H195" s="226"/>
      <c r="I195" s="226"/>
      <c r="J195" s="226"/>
      <c r="K195" s="226"/>
      <c r="L195" s="226"/>
      <c r="M195" s="226"/>
      <c r="N195" s="231"/>
      <c r="O195" s="231"/>
      <c r="P195" s="231"/>
      <c r="Q195" s="231"/>
      <c r="R195" s="226"/>
      <c r="S195" s="226"/>
      <c r="T195" s="226"/>
      <c r="U195" s="226"/>
      <c r="V195" s="226"/>
      <c r="W195" s="226"/>
      <c r="X195" s="226"/>
      <c r="Y195" s="226"/>
      <c r="Z195" s="422"/>
      <c r="AA195" s="146"/>
      <c r="AB195" s="146"/>
      <c r="AC195" s="146"/>
      <c r="AD195" s="146"/>
      <c r="AE195" s="146"/>
      <c r="AF195" s="146"/>
      <c r="AG195" s="146" t="s">
        <v>214</v>
      </c>
      <c r="AH195" s="146">
        <v>0</v>
      </c>
      <c r="AI195" s="146"/>
      <c r="AJ195" s="146"/>
      <c r="AK195" s="146"/>
      <c r="AL195" s="146"/>
      <c r="AM195" s="146"/>
      <c r="AN195" s="146"/>
      <c r="AO195" s="146"/>
      <c r="AP195" s="146"/>
      <c r="AQ195" s="146"/>
      <c r="AR195" s="146"/>
      <c r="AS195" s="146"/>
      <c r="AT195" s="146"/>
      <c r="AU195" s="146"/>
      <c r="AV195" s="146"/>
      <c r="AW195" s="146"/>
      <c r="AX195" s="146"/>
      <c r="AY195" s="146"/>
      <c r="AZ195" s="146"/>
      <c r="BA195" s="146"/>
      <c r="BB195" s="146"/>
      <c r="BC195" s="146"/>
      <c r="BD195" s="146"/>
      <c r="BE195" s="146"/>
      <c r="BF195" s="146"/>
      <c r="BG195" s="146"/>
      <c r="BH195" s="146"/>
    </row>
    <row r="196" spans="1:60" ht="14.25" outlineLevel="1">
      <c r="A196" s="425">
        <v>33</v>
      </c>
      <c r="B196" s="218" t="s">
        <v>1704</v>
      </c>
      <c r="C196" s="219" t="s">
        <v>1705</v>
      </c>
      <c r="D196" s="220" t="s">
        <v>124</v>
      </c>
      <c r="E196" s="221">
        <v>443.9</v>
      </c>
      <c r="F196" s="222"/>
      <c r="G196" s="223">
        <f>ROUND(E196*F196,2)</f>
        <v>0</v>
      </c>
      <c r="H196" s="224">
        <v>56.69</v>
      </c>
      <c r="I196" s="223">
        <f>ROUND(E196*H196,2)</f>
        <v>25164.69</v>
      </c>
      <c r="J196" s="224">
        <v>335.81</v>
      </c>
      <c r="K196" s="223">
        <f>ROUND(E196*J196,2)</f>
        <v>149066.06</v>
      </c>
      <c r="L196" s="223">
        <v>21</v>
      </c>
      <c r="M196" s="223">
        <f>G196*(1+L196/100)</f>
        <v>0</v>
      </c>
      <c r="N196" s="221">
        <v>7.3899999999999993E-2</v>
      </c>
      <c r="O196" s="221">
        <f>ROUND(E196*N196,2)</f>
        <v>32.799999999999997</v>
      </c>
      <c r="P196" s="221">
        <v>0</v>
      </c>
      <c r="Q196" s="221">
        <f>ROUND(E196*P196,2)</f>
        <v>0</v>
      </c>
      <c r="R196" s="223" t="s">
        <v>260</v>
      </c>
      <c r="S196" s="223" t="s">
        <v>207</v>
      </c>
      <c r="T196" s="225" t="s">
        <v>207</v>
      </c>
      <c r="U196" s="226">
        <v>0.48</v>
      </c>
      <c r="V196" s="226">
        <f>ROUND(E196*U196,2)</f>
        <v>213.07</v>
      </c>
      <c r="W196" s="226"/>
      <c r="X196" s="226" t="s">
        <v>208</v>
      </c>
      <c r="Y196" s="226" t="s">
        <v>209</v>
      </c>
      <c r="Z196" s="423"/>
      <c r="AA196" s="146"/>
      <c r="AB196" s="146"/>
      <c r="AC196" s="146"/>
      <c r="AD196" s="146"/>
      <c r="AE196" s="146"/>
      <c r="AF196" s="146"/>
      <c r="AG196" s="146" t="s">
        <v>210</v>
      </c>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row>
    <row r="197" spans="1:60" ht="33.75" outlineLevel="2">
      <c r="A197" s="423"/>
      <c r="B197" s="228"/>
      <c r="C197" s="229" t="s">
        <v>1706</v>
      </c>
      <c r="D197" s="230"/>
      <c r="E197" s="230"/>
      <c r="F197" s="230"/>
      <c r="G197" s="230"/>
      <c r="H197" s="226"/>
      <c r="I197" s="226"/>
      <c r="J197" s="226"/>
      <c r="K197" s="226"/>
      <c r="L197" s="226"/>
      <c r="M197" s="226"/>
      <c r="N197" s="231"/>
      <c r="O197" s="231"/>
      <c r="P197" s="231"/>
      <c r="Q197" s="231"/>
      <c r="R197" s="226"/>
      <c r="S197" s="226"/>
      <c r="T197" s="226"/>
      <c r="U197" s="226"/>
      <c r="V197" s="226"/>
      <c r="W197" s="226"/>
      <c r="X197" s="226"/>
      <c r="Y197" s="226"/>
      <c r="Z197" s="422"/>
      <c r="AA197" s="146"/>
      <c r="AB197" s="146"/>
      <c r="AC197" s="146"/>
      <c r="AD197" s="146"/>
      <c r="AE197" s="146"/>
      <c r="AF197" s="146"/>
      <c r="AG197" s="146" t="s">
        <v>212</v>
      </c>
      <c r="AH197" s="146"/>
      <c r="AI197" s="146"/>
      <c r="AJ197" s="146"/>
      <c r="AK197" s="146"/>
      <c r="AL197" s="146"/>
      <c r="AM197" s="146"/>
      <c r="AN197" s="146"/>
      <c r="AO197" s="146"/>
      <c r="AP197" s="146"/>
      <c r="AQ197" s="146"/>
      <c r="AR197" s="146"/>
      <c r="AS197" s="146"/>
      <c r="AT197" s="146"/>
      <c r="AU197" s="146"/>
      <c r="AV197" s="146"/>
      <c r="AW197" s="146"/>
      <c r="AX197" s="146"/>
      <c r="AY197" s="146"/>
      <c r="AZ197" s="146"/>
      <c r="BA197" s="235" t="str">
        <f>C197</f>
        <v>s provedením lože z kameniva drceného, s vyplněním spár, s dvojitým hutněním a se smetením přebytečného materiálu na krajnici. S dodáním hmot pro lože a výplň spár.</v>
      </c>
      <c r="BB197" s="146"/>
      <c r="BC197" s="146"/>
      <c r="BD197" s="146"/>
      <c r="BE197" s="146"/>
      <c r="BF197" s="146"/>
      <c r="BG197" s="146"/>
      <c r="BH197" s="146"/>
    </row>
    <row r="198" spans="1:60" ht="14.25" outlineLevel="2">
      <c r="A198" s="423"/>
      <c r="B198" s="228"/>
      <c r="C198" s="232" t="s">
        <v>1707</v>
      </c>
      <c r="D198" s="233"/>
      <c r="E198" s="234">
        <v>78.099999999999994</v>
      </c>
      <c r="F198" s="226"/>
      <c r="G198" s="226"/>
      <c r="H198" s="226"/>
      <c r="I198" s="226"/>
      <c r="J198" s="226"/>
      <c r="K198" s="226"/>
      <c r="L198" s="226"/>
      <c r="M198" s="226"/>
      <c r="N198" s="231"/>
      <c r="O198" s="231"/>
      <c r="P198" s="231"/>
      <c r="Q198" s="231"/>
      <c r="R198" s="226"/>
      <c r="S198" s="226"/>
      <c r="T198" s="226"/>
      <c r="U198" s="226"/>
      <c r="V198" s="226"/>
      <c r="W198" s="226"/>
      <c r="X198" s="226"/>
      <c r="Y198" s="226"/>
      <c r="Z198" s="422"/>
      <c r="AA198" s="146"/>
      <c r="AB198" s="146"/>
      <c r="AC198" s="146"/>
      <c r="AD198" s="146"/>
      <c r="AE198" s="146"/>
      <c r="AF198" s="146"/>
      <c r="AG198" s="146" t="s">
        <v>214</v>
      </c>
      <c r="AH198" s="146">
        <v>0</v>
      </c>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row>
    <row r="199" spans="1:60" ht="14.25" outlineLevel="3">
      <c r="A199" s="423"/>
      <c r="B199" s="228"/>
      <c r="C199" s="232" t="s">
        <v>1708</v>
      </c>
      <c r="D199" s="233"/>
      <c r="E199" s="234">
        <v>2.2999999999999998</v>
      </c>
      <c r="F199" s="226"/>
      <c r="G199" s="226"/>
      <c r="H199" s="226"/>
      <c r="I199" s="226"/>
      <c r="J199" s="226"/>
      <c r="K199" s="226"/>
      <c r="L199" s="226"/>
      <c r="M199" s="226"/>
      <c r="N199" s="231"/>
      <c r="O199" s="231"/>
      <c r="P199" s="231"/>
      <c r="Q199" s="231"/>
      <c r="R199" s="226"/>
      <c r="S199" s="226"/>
      <c r="T199" s="226"/>
      <c r="U199" s="226"/>
      <c r="V199" s="226"/>
      <c r="W199" s="226"/>
      <c r="X199" s="226"/>
      <c r="Y199" s="226"/>
      <c r="Z199" s="422"/>
      <c r="AA199" s="146"/>
      <c r="AB199" s="146"/>
      <c r="AC199" s="146"/>
      <c r="AD199" s="146"/>
      <c r="AE199" s="146"/>
      <c r="AF199" s="146"/>
      <c r="AG199" s="146" t="s">
        <v>214</v>
      </c>
      <c r="AH199" s="146">
        <v>0</v>
      </c>
      <c r="AI199" s="146"/>
      <c r="AJ199" s="146"/>
      <c r="AK199" s="146"/>
      <c r="AL199" s="146"/>
      <c r="AM199" s="146"/>
      <c r="AN199" s="146"/>
      <c r="AO199" s="146"/>
      <c r="AP199" s="146"/>
      <c r="AQ199" s="146"/>
      <c r="AR199" s="146"/>
      <c r="AS199" s="146"/>
      <c r="AT199" s="146"/>
      <c r="AU199" s="146"/>
      <c r="AV199" s="146"/>
      <c r="AW199" s="146"/>
      <c r="AX199" s="146"/>
      <c r="AY199" s="146"/>
      <c r="AZ199" s="146"/>
      <c r="BA199" s="146"/>
      <c r="BB199" s="146"/>
      <c r="BC199" s="146"/>
      <c r="BD199" s="146"/>
      <c r="BE199" s="146"/>
      <c r="BF199" s="146"/>
      <c r="BG199" s="146"/>
      <c r="BH199" s="146"/>
    </row>
    <row r="200" spans="1:60" ht="14.25" outlineLevel="3">
      <c r="A200" s="423"/>
      <c r="B200" s="228"/>
      <c r="C200" s="232" t="s">
        <v>1709</v>
      </c>
      <c r="D200" s="233"/>
      <c r="E200" s="234">
        <v>120.5</v>
      </c>
      <c r="F200" s="226"/>
      <c r="G200" s="226"/>
      <c r="H200" s="226"/>
      <c r="I200" s="226"/>
      <c r="J200" s="226"/>
      <c r="K200" s="226"/>
      <c r="L200" s="226"/>
      <c r="M200" s="226"/>
      <c r="N200" s="231"/>
      <c r="O200" s="231"/>
      <c r="P200" s="231"/>
      <c r="Q200" s="231"/>
      <c r="R200" s="226"/>
      <c r="S200" s="226"/>
      <c r="T200" s="226"/>
      <c r="U200" s="226"/>
      <c r="V200" s="226"/>
      <c r="W200" s="226"/>
      <c r="X200" s="226"/>
      <c r="Y200" s="226"/>
      <c r="Z200" s="422"/>
      <c r="AA200" s="146"/>
      <c r="AB200" s="146"/>
      <c r="AC200" s="146"/>
      <c r="AD200" s="146"/>
      <c r="AE200" s="146"/>
      <c r="AF200" s="146"/>
      <c r="AG200" s="146"/>
      <c r="AH200" s="146"/>
      <c r="AI200" s="146"/>
      <c r="AJ200" s="146"/>
      <c r="AK200" s="146"/>
      <c r="AL200" s="146"/>
      <c r="AM200" s="146"/>
      <c r="AN200" s="146"/>
      <c r="AO200" s="146"/>
      <c r="AP200" s="146"/>
      <c r="AQ200" s="146"/>
      <c r="AR200" s="146"/>
      <c r="AS200" s="146"/>
      <c r="AT200" s="146"/>
      <c r="AU200" s="146"/>
      <c r="AV200" s="146"/>
      <c r="AW200" s="146"/>
      <c r="AX200" s="146"/>
      <c r="AY200" s="146"/>
      <c r="AZ200" s="146"/>
      <c r="BA200" s="146"/>
      <c r="BB200" s="146"/>
      <c r="BC200" s="146"/>
      <c r="BD200" s="146"/>
      <c r="BE200" s="146"/>
      <c r="BF200" s="146"/>
      <c r="BG200" s="146"/>
      <c r="BH200" s="146"/>
    </row>
    <row r="201" spans="1:60" ht="14.25" outlineLevel="3">
      <c r="A201" s="423"/>
      <c r="B201" s="228"/>
      <c r="C201" s="232" t="s">
        <v>1710</v>
      </c>
      <c r="D201" s="233"/>
      <c r="E201" s="234">
        <v>9.5</v>
      </c>
      <c r="F201" s="226"/>
      <c r="G201" s="226"/>
      <c r="H201" s="226"/>
      <c r="I201" s="226"/>
      <c r="J201" s="226"/>
      <c r="K201" s="226"/>
      <c r="L201" s="226"/>
      <c r="M201" s="226"/>
      <c r="N201" s="231"/>
      <c r="O201" s="231"/>
      <c r="P201" s="231"/>
      <c r="Q201" s="231"/>
      <c r="R201" s="226"/>
      <c r="S201" s="226"/>
      <c r="T201" s="226"/>
      <c r="U201" s="226"/>
      <c r="V201" s="226"/>
      <c r="W201" s="226"/>
      <c r="X201" s="226"/>
      <c r="Y201" s="226"/>
      <c r="Z201" s="422"/>
      <c r="AA201" s="146"/>
      <c r="AB201" s="146"/>
      <c r="AC201" s="146"/>
      <c r="AD201" s="146"/>
      <c r="AE201" s="146"/>
      <c r="AF201" s="146"/>
      <c r="AG201" s="146"/>
      <c r="AH201" s="146"/>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row>
    <row r="202" spans="1:60" ht="14.25" outlineLevel="3">
      <c r="A202" s="423"/>
      <c r="B202" s="228"/>
      <c r="C202" s="232" t="s">
        <v>1711</v>
      </c>
      <c r="D202" s="233"/>
      <c r="E202" s="234">
        <v>15.7</v>
      </c>
      <c r="F202" s="226"/>
      <c r="G202" s="226"/>
      <c r="H202" s="226"/>
      <c r="I202" s="226"/>
      <c r="J202" s="226"/>
      <c r="K202" s="226"/>
      <c r="L202" s="226"/>
      <c r="M202" s="226"/>
      <c r="N202" s="231"/>
      <c r="O202" s="231"/>
      <c r="P202" s="231"/>
      <c r="Q202" s="231"/>
      <c r="R202" s="226"/>
      <c r="S202" s="226"/>
      <c r="T202" s="226"/>
      <c r="U202" s="226"/>
      <c r="V202" s="226"/>
      <c r="W202" s="226"/>
      <c r="X202" s="226"/>
      <c r="Y202" s="226"/>
      <c r="Z202" s="422"/>
      <c r="AA202" s="146"/>
      <c r="AB202" s="146"/>
      <c r="AC202" s="146"/>
      <c r="AD202" s="146"/>
      <c r="AE202" s="146"/>
      <c r="AF202" s="146"/>
      <c r="AG202" s="146"/>
      <c r="AH202" s="146"/>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row>
    <row r="203" spans="1:60" ht="14.25" outlineLevel="3">
      <c r="A203" s="423"/>
      <c r="B203" s="228"/>
      <c r="C203" s="232" t="s">
        <v>1712</v>
      </c>
      <c r="D203" s="233"/>
      <c r="E203" s="234">
        <v>21.2</v>
      </c>
      <c r="F203" s="226"/>
      <c r="G203" s="226"/>
      <c r="H203" s="226"/>
      <c r="I203" s="226"/>
      <c r="J203" s="226"/>
      <c r="K203" s="226"/>
      <c r="L203" s="226"/>
      <c r="M203" s="226"/>
      <c r="N203" s="231"/>
      <c r="O203" s="231"/>
      <c r="P203" s="231"/>
      <c r="Q203" s="231"/>
      <c r="R203" s="226"/>
      <c r="S203" s="226"/>
      <c r="T203" s="226"/>
      <c r="U203" s="226"/>
      <c r="V203" s="226"/>
      <c r="W203" s="226"/>
      <c r="X203" s="226"/>
      <c r="Y203" s="226"/>
      <c r="Z203" s="422"/>
      <c r="AA203" s="146"/>
      <c r="AB203" s="146"/>
      <c r="AC203" s="146"/>
      <c r="AD203" s="146"/>
      <c r="AE203" s="146"/>
      <c r="AF203" s="146"/>
      <c r="AG203" s="146"/>
      <c r="AH203" s="146"/>
      <c r="AI203" s="146"/>
      <c r="AJ203" s="146"/>
      <c r="AK203" s="146"/>
      <c r="AL203" s="146"/>
      <c r="AM203" s="146"/>
      <c r="AN203" s="146"/>
      <c r="AO203" s="146"/>
      <c r="AP203" s="146"/>
      <c r="AQ203" s="146"/>
      <c r="AR203" s="146"/>
      <c r="AS203" s="146"/>
      <c r="AT203" s="146"/>
      <c r="AU203" s="146"/>
      <c r="AV203" s="146"/>
      <c r="AW203" s="146"/>
      <c r="AX203" s="146"/>
      <c r="AY203" s="146"/>
      <c r="AZ203" s="146"/>
      <c r="BA203" s="146"/>
      <c r="BB203" s="146"/>
      <c r="BC203" s="146"/>
      <c r="BD203" s="146"/>
      <c r="BE203" s="146"/>
      <c r="BF203" s="146"/>
      <c r="BG203" s="146"/>
      <c r="BH203" s="146"/>
    </row>
    <row r="204" spans="1:60" ht="14.25" outlineLevel="3">
      <c r="A204" s="423"/>
      <c r="B204" s="228"/>
      <c r="C204" s="232" t="s">
        <v>1713</v>
      </c>
      <c r="D204" s="233"/>
      <c r="E204" s="234">
        <v>152.9</v>
      </c>
      <c r="F204" s="226"/>
      <c r="G204" s="226"/>
      <c r="H204" s="226"/>
      <c r="I204" s="226"/>
      <c r="J204" s="226"/>
      <c r="K204" s="226"/>
      <c r="L204" s="226"/>
      <c r="M204" s="226"/>
      <c r="N204" s="231"/>
      <c r="O204" s="231"/>
      <c r="P204" s="231"/>
      <c r="Q204" s="231"/>
      <c r="R204" s="226"/>
      <c r="S204" s="226"/>
      <c r="T204" s="226"/>
      <c r="U204" s="226"/>
      <c r="V204" s="226"/>
      <c r="W204" s="226"/>
      <c r="X204" s="226"/>
      <c r="Y204" s="226"/>
      <c r="Z204" s="422"/>
      <c r="AA204" s="146"/>
      <c r="AB204" s="146"/>
      <c r="AC204" s="146"/>
      <c r="AD204" s="146"/>
      <c r="AE204" s="146"/>
      <c r="AF204" s="146"/>
      <c r="AG204" s="146"/>
      <c r="AH204" s="146"/>
      <c r="AI204" s="146"/>
      <c r="AJ204" s="146"/>
      <c r="AK204" s="146"/>
      <c r="AL204" s="146"/>
      <c r="AM204" s="146"/>
      <c r="AN204" s="146"/>
      <c r="AO204" s="146"/>
      <c r="AP204" s="146"/>
      <c r="AQ204" s="146"/>
      <c r="AR204" s="146"/>
      <c r="AS204" s="146"/>
      <c r="AT204" s="146"/>
      <c r="AU204" s="146"/>
      <c r="AV204" s="146"/>
      <c r="AW204" s="146"/>
      <c r="AX204" s="146"/>
      <c r="AY204" s="146"/>
      <c r="AZ204" s="146"/>
      <c r="BA204" s="146"/>
      <c r="BB204" s="146"/>
      <c r="BC204" s="146"/>
      <c r="BD204" s="146"/>
      <c r="BE204" s="146"/>
      <c r="BF204" s="146"/>
      <c r="BG204" s="146"/>
      <c r="BH204" s="146"/>
    </row>
    <row r="205" spans="1:60" ht="14.25" outlineLevel="3">
      <c r="A205" s="423"/>
      <c r="B205" s="228"/>
      <c r="C205" s="232" t="s">
        <v>1714</v>
      </c>
      <c r="D205" s="233"/>
      <c r="E205" s="234">
        <v>21.5</v>
      </c>
      <c r="F205" s="226"/>
      <c r="G205" s="226"/>
      <c r="H205" s="226"/>
      <c r="I205" s="226"/>
      <c r="J205" s="226"/>
      <c r="K205" s="226"/>
      <c r="L205" s="226"/>
      <c r="M205" s="226"/>
      <c r="N205" s="231"/>
      <c r="O205" s="231"/>
      <c r="P205" s="231"/>
      <c r="Q205" s="231"/>
      <c r="R205" s="226"/>
      <c r="S205" s="226"/>
      <c r="T205" s="226"/>
      <c r="U205" s="226"/>
      <c r="V205" s="226"/>
      <c r="W205" s="226"/>
      <c r="X205" s="226"/>
      <c r="Y205" s="226"/>
      <c r="Z205" s="422"/>
      <c r="AA205" s="146"/>
      <c r="AB205" s="146"/>
      <c r="AC205" s="146"/>
      <c r="AD205" s="146"/>
      <c r="AE205" s="146"/>
      <c r="AF205" s="146"/>
      <c r="AG205" s="146"/>
      <c r="AH205" s="146"/>
      <c r="AI205" s="146"/>
      <c r="AJ205" s="146"/>
      <c r="AK205" s="146"/>
      <c r="AL205" s="146"/>
      <c r="AM205" s="146"/>
      <c r="AN205" s="146"/>
      <c r="AO205" s="146"/>
      <c r="AP205" s="146"/>
      <c r="AQ205" s="146"/>
      <c r="AR205" s="146"/>
      <c r="AS205" s="146"/>
      <c r="AT205" s="146"/>
      <c r="AU205" s="146"/>
      <c r="AV205" s="146"/>
      <c r="AW205" s="146"/>
      <c r="AX205" s="146"/>
      <c r="AY205" s="146"/>
      <c r="AZ205" s="146"/>
      <c r="BA205" s="146"/>
      <c r="BB205" s="146"/>
      <c r="BC205" s="146"/>
      <c r="BD205" s="146"/>
      <c r="BE205" s="146"/>
      <c r="BF205" s="146"/>
      <c r="BG205" s="146"/>
      <c r="BH205" s="146"/>
    </row>
    <row r="206" spans="1:60" ht="14.25" outlineLevel="3">
      <c r="A206" s="423"/>
      <c r="B206" s="228"/>
      <c r="C206" s="232" t="s">
        <v>1715</v>
      </c>
      <c r="D206" s="233"/>
      <c r="E206" s="234">
        <v>22.2</v>
      </c>
      <c r="F206" s="226"/>
      <c r="G206" s="226"/>
      <c r="H206" s="226"/>
      <c r="I206" s="226"/>
      <c r="J206" s="226"/>
      <c r="K206" s="226"/>
      <c r="L206" s="226"/>
      <c r="M206" s="226"/>
      <c r="N206" s="231"/>
      <c r="O206" s="231"/>
      <c r="P206" s="231"/>
      <c r="Q206" s="231"/>
      <c r="R206" s="226"/>
      <c r="S206" s="226"/>
      <c r="T206" s="226"/>
      <c r="U206" s="226"/>
      <c r="V206" s="226"/>
      <c r="W206" s="226"/>
      <c r="X206" s="226"/>
      <c r="Y206" s="226"/>
      <c r="Z206" s="422"/>
      <c r="AA206" s="146"/>
      <c r="AB206" s="146"/>
      <c r="AC206" s="146"/>
      <c r="AD206" s="146"/>
      <c r="AE206" s="146"/>
      <c r="AF206" s="146"/>
      <c r="AG206" s="146"/>
      <c r="AH206" s="146"/>
      <c r="AI206" s="146"/>
      <c r="AJ206" s="146"/>
      <c r="AK206" s="146"/>
      <c r="AL206" s="146"/>
      <c r="AM206" s="146"/>
      <c r="AN206" s="146"/>
      <c r="AO206" s="146"/>
      <c r="AP206" s="146"/>
      <c r="AQ206" s="146"/>
      <c r="AR206" s="146"/>
      <c r="AS206" s="146"/>
      <c r="AT206" s="146"/>
      <c r="AU206" s="146"/>
      <c r="AV206" s="146"/>
      <c r="AW206" s="146"/>
      <c r="AX206" s="146"/>
      <c r="AY206" s="146"/>
      <c r="AZ206" s="146"/>
      <c r="BA206" s="146"/>
      <c r="BB206" s="146"/>
      <c r="BC206" s="146"/>
      <c r="BD206" s="146"/>
      <c r="BE206" s="146"/>
      <c r="BF206" s="146"/>
      <c r="BG206" s="146"/>
      <c r="BH206" s="146"/>
    </row>
    <row r="207" spans="1:60" ht="14.25" outlineLevel="1">
      <c r="A207" s="425">
        <v>34</v>
      </c>
      <c r="B207" s="218" t="s">
        <v>1716</v>
      </c>
      <c r="C207" s="219" t="s">
        <v>1717</v>
      </c>
      <c r="D207" s="220" t="s">
        <v>124</v>
      </c>
      <c r="E207" s="221">
        <v>849.1</v>
      </c>
      <c r="F207" s="222"/>
      <c r="G207" s="223">
        <f>ROUND(E207*F207,2)</f>
        <v>0</v>
      </c>
      <c r="H207" s="224">
        <v>56.76</v>
      </c>
      <c r="I207" s="223">
        <f>ROUND(E207*H207,2)</f>
        <v>48194.92</v>
      </c>
      <c r="J207" s="224">
        <v>384.24</v>
      </c>
      <c r="K207" s="223">
        <f>ROUND(E207*J207,2)</f>
        <v>326258.18</v>
      </c>
      <c r="L207" s="223">
        <v>21</v>
      </c>
      <c r="M207" s="223">
        <f>G207*(1+L207/100)</f>
        <v>0</v>
      </c>
      <c r="N207" s="221">
        <v>7.4099999999999999E-2</v>
      </c>
      <c r="O207" s="221">
        <f>ROUND(E207*N207,2)</f>
        <v>62.92</v>
      </c>
      <c r="P207" s="221">
        <v>0</v>
      </c>
      <c r="Q207" s="221">
        <f>ROUND(E207*P207,2)</f>
        <v>0</v>
      </c>
      <c r="R207" s="223" t="s">
        <v>260</v>
      </c>
      <c r="S207" s="223" t="s">
        <v>207</v>
      </c>
      <c r="T207" s="225" t="s">
        <v>207</v>
      </c>
      <c r="U207" s="226">
        <v>0.55000000000000004</v>
      </c>
      <c r="V207" s="226">
        <f>ROUND(E207*U207,2)</f>
        <v>467.01</v>
      </c>
      <c r="W207" s="226"/>
      <c r="X207" s="226" t="s">
        <v>208</v>
      </c>
      <c r="Y207" s="226" t="s">
        <v>209</v>
      </c>
      <c r="Z207" s="423"/>
      <c r="AA207" s="146"/>
      <c r="AB207" s="146"/>
      <c r="AC207" s="146"/>
      <c r="AD207" s="146"/>
      <c r="AE207" s="146"/>
      <c r="AF207" s="146"/>
      <c r="AG207" s="146" t="s">
        <v>210</v>
      </c>
      <c r="AH207" s="146"/>
      <c r="AI207" s="146"/>
      <c r="AJ207" s="146"/>
      <c r="AK207" s="146"/>
      <c r="AL207" s="146"/>
      <c r="AM207" s="146"/>
      <c r="AN207" s="146"/>
      <c r="AO207" s="146"/>
      <c r="AP207" s="146"/>
      <c r="AQ207" s="146"/>
      <c r="AR207" s="146"/>
      <c r="AS207" s="146"/>
      <c r="AT207" s="146"/>
      <c r="AU207" s="146"/>
      <c r="AV207" s="146"/>
      <c r="AW207" s="146"/>
      <c r="AX207" s="146"/>
      <c r="AY207" s="146"/>
      <c r="AZ207" s="146"/>
      <c r="BA207" s="146"/>
      <c r="BB207" s="146"/>
      <c r="BC207" s="146"/>
      <c r="BD207" s="146"/>
      <c r="BE207" s="146"/>
      <c r="BF207" s="146"/>
      <c r="BG207" s="146"/>
      <c r="BH207" s="146"/>
    </row>
    <row r="208" spans="1:60" ht="33.75" outlineLevel="2">
      <c r="A208" s="423"/>
      <c r="B208" s="228"/>
      <c r="C208" s="229" t="s">
        <v>1706</v>
      </c>
      <c r="D208" s="230"/>
      <c r="E208" s="230"/>
      <c r="F208" s="230"/>
      <c r="G208" s="230"/>
      <c r="H208" s="226"/>
      <c r="I208" s="226"/>
      <c r="J208" s="226"/>
      <c r="K208" s="226"/>
      <c r="L208" s="226"/>
      <c r="M208" s="226"/>
      <c r="N208" s="231"/>
      <c r="O208" s="231"/>
      <c r="P208" s="231"/>
      <c r="Q208" s="231"/>
      <c r="R208" s="226"/>
      <c r="S208" s="226"/>
      <c r="T208" s="226"/>
      <c r="U208" s="226"/>
      <c r="V208" s="226"/>
      <c r="W208" s="226"/>
      <c r="X208" s="226"/>
      <c r="Y208" s="226"/>
      <c r="Z208" s="422"/>
      <c r="AA208" s="146"/>
      <c r="AB208" s="146"/>
      <c r="AC208" s="146"/>
      <c r="AD208" s="146"/>
      <c r="AE208" s="146"/>
      <c r="AF208" s="146"/>
      <c r="AG208" s="146" t="s">
        <v>212</v>
      </c>
      <c r="AH208" s="146"/>
      <c r="AI208" s="146"/>
      <c r="AJ208" s="146"/>
      <c r="AK208" s="146"/>
      <c r="AL208" s="146"/>
      <c r="AM208" s="146"/>
      <c r="AN208" s="146"/>
      <c r="AO208" s="146"/>
      <c r="AP208" s="146"/>
      <c r="AQ208" s="146"/>
      <c r="AR208" s="146"/>
      <c r="AS208" s="146"/>
      <c r="AT208" s="146"/>
      <c r="AU208" s="146"/>
      <c r="AV208" s="146"/>
      <c r="AW208" s="146"/>
      <c r="AX208" s="146"/>
      <c r="AY208" s="146"/>
      <c r="AZ208" s="146"/>
      <c r="BA208" s="235" t="str">
        <f>C208</f>
        <v>s provedením lože z kameniva drceného, s vyplněním spár, s dvojitým hutněním a se smetením přebytečného materiálu na krajnici. S dodáním hmot pro lože a výplň spár.</v>
      </c>
      <c r="BB208" s="146"/>
      <c r="BC208" s="146"/>
      <c r="BD208" s="146"/>
      <c r="BE208" s="146"/>
      <c r="BF208" s="146"/>
      <c r="BG208" s="146"/>
      <c r="BH208" s="146"/>
    </row>
    <row r="209" spans="1:60" ht="14.25" outlineLevel="2">
      <c r="A209" s="423"/>
      <c r="B209" s="228"/>
      <c r="C209" s="232" t="s">
        <v>1556</v>
      </c>
      <c r="D209" s="233"/>
      <c r="E209" s="234">
        <v>198.6</v>
      </c>
      <c r="F209" s="226"/>
      <c r="G209" s="226"/>
      <c r="H209" s="226"/>
      <c r="I209" s="226"/>
      <c r="J209" s="226"/>
      <c r="K209" s="226"/>
      <c r="L209" s="226"/>
      <c r="M209" s="226"/>
      <c r="N209" s="231"/>
      <c r="O209" s="231"/>
      <c r="P209" s="231"/>
      <c r="Q209" s="231"/>
      <c r="R209" s="226"/>
      <c r="S209" s="226"/>
      <c r="T209" s="226"/>
      <c r="U209" s="226"/>
      <c r="V209" s="226"/>
      <c r="W209" s="226"/>
      <c r="X209" s="226"/>
      <c r="Y209" s="226"/>
      <c r="Z209" s="422"/>
      <c r="AA209" s="146"/>
      <c r="AB209" s="146"/>
      <c r="AC209" s="146"/>
      <c r="AD209" s="146"/>
      <c r="AE209" s="146"/>
      <c r="AF209" s="146"/>
      <c r="AG209" s="146" t="s">
        <v>214</v>
      </c>
      <c r="AH209" s="146">
        <v>0</v>
      </c>
      <c r="AI209" s="146"/>
      <c r="AJ209" s="146"/>
      <c r="AK209" s="146"/>
      <c r="AL209" s="146"/>
      <c r="AM209" s="146"/>
      <c r="AN209" s="146"/>
      <c r="AO209" s="146"/>
      <c r="AP209" s="146"/>
      <c r="AQ209" s="146"/>
      <c r="AR209" s="146"/>
      <c r="AS209" s="146"/>
      <c r="AT209" s="146"/>
      <c r="AU209" s="146"/>
      <c r="AV209" s="146"/>
      <c r="AW209" s="146"/>
      <c r="AX209" s="146"/>
      <c r="AY209" s="146"/>
      <c r="AZ209" s="146"/>
      <c r="BA209" s="146"/>
      <c r="BB209" s="146"/>
      <c r="BC209" s="146"/>
      <c r="BD209" s="146"/>
      <c r="BE209" s="146"/>
      <c r="BF209" s="146"/>
      <c r="BG209" s="146"/>
      <c r="BH209" s="146"/>
    </row>
    <row r="210" spans="1:60" ht="14.25" outlineLevel="2">
      <c r="A210" s="423"/>
      <c r="B210" s="228"/>
      <c r="C210" s="232" t="s">
        <v>1718</v>
      </c>
      <c r="D210" s="233"/>
      <c r="E210" s="234">
        <v>650.5</v>
      </c>
      <c r="F210" s="226"/>
      <c r="G210" s="226"/>
      <c r="H210" s="226"/>
      <c r="I210" s="226"/>
      <c r="J210" s="226"/>
      <c r="K210" s="226"/>
      <c r="L210" s="226"/>
      <c r="M210" s="226"/>
      <c r="N210" s="231"/>
      <c r="O210" s="231"/>
      <c r="P210" s="231"/>
      <c r="Q210" s="231"/>
      <c r="R210" s="226"/>
      <c r="S210" s="226"/>
      <c r="T210" s="226"/>
      <c r="U210" s="226"/>
      <c r="V210" s="226"/>
      <c r="W210" s="226"/>
      <c r="X210" s="226"/>
      <c r="Y210" s="226"/>
      <c r="Z210" s="422"/>
      <c r="AA210" s="146"/>
      <c r="AB210" s="146"/>
      <c r="AC210" s="146"/>
      <c r="AD210" s="146"/>
      <c r="AE210" s="146"/>
      <c r="AF210" s="146"/>
      <c r="AG210" s="146"/>
      <c r="AH210" s="146"/>
      <c r="AI210" s="146"/>
      <c r="AJ210" s="146"/>
      <c r="AK210" s="146"/>
      <c r="AL210" s="146"/>
      <c r="AM210" s="146"/>
      <c r="AN210" s="146"/>
      <c r="AO210" s="146"/>
      <c r="AP210" s="146"/>
      <c r="AQ210" s="146"/>
      <c r="AR210" s="146"/>
      <c r="AS210" s="146"/>
      <c r="AT210" s="146"/>
      <c r="AU210" s="146"/>
      <c r="AV210" s="146"/>
      <c r="AW210" s="146"/>
      <c r="AX210" s="146"/>
      <c r="AY210" s="146"/>
      <c r="AZ210" s="146"/>
      <c r="BA210" s="146"/>
      <c r="BB210" s="146"/>
      <c r="BC210" s="146"/>
      <c r="BD210" s="146"/>
      <c r="BE210" s="146"/>
      <c r="BF210" s="146"/>
      <c r="BG210" s="146"/>
      <c r="BH210" s="146"/>
    </row>
    <row r="211" spans="1:60" ht="22.5" outlineLevel="1">
      <c r="A211" s="425">
        <v>35</v>
      </c>
      <c r="B211" s="218" t="s">
        <v>1719</v>
      </c>
      <c r="C211" s="219" t="s">
        <v>1720</v>
      </c>
      <c r="D211" s="220" t="s">
        <v>124</v>
      </c>
      <c r="E211" s="221">
        <v>35.119999999999997</v>
      </c>
      <c r="F211" s="222"/>
      <c r="G211" s="223">
        <f>ROUND(E211*F211,2)</f>
        <v>0</v>
      </c>
      <c r="H211" s="224">
        <v>56.76</v>
      </c>
      <c r="I211" s="223">
        <f>ROUND(E211*H211,2)</f>
        <v>1993.41</v>
      </c>
      <c r="J211" s="224">
        <v>567.24</v>
      </c>
      <c r="K211" s="223">
        <f>ROUND(E211*J211,2)</f>
        <v>19921.47</v>
      </c>
      <c r="L211" s="223">
        <v>21</v>
      </c>
      <c r="M211" s="223">
        <f>G211*(1+L211/100)</f>
        <v>0</v>
      </c>
      <c r="N211" s="221">
        <v>7.4099999999999999E-2</v>
      </c>
      <c r="O211" s="221">
        <f>ROUND(E211*N211,2)</f>
        <v>2.6</v>
      </c>
      <c r="P211" s="221">
        <v>0</v>
      </c>
      <c r="Q211" s="221">
        <f>ROUND(E211*P211,2)</f>
        <v>0</v>
      </c>
      <c r="R211" s="223" t="s">
        <v>260</v>
      </c>
      <c r="S211" s="223" t="s">
        <v>207</v>
      </c>
      <c r="T211" s="225" t="s">
        <v>207</v>
      </c>
      <c r="U211" s="226">
        <v>0.82</v>
      </c>
      <c r="V211" s="226">
        <f>ROUND(E211*U211,2)</f>
        <v>28.8</v>
      </c>
      <c r="W211" s="226"/>
      <c r="X211" s="226" t="s">
        <v>208</v>
      </c>
      <c r="Y211" s="226" t="s">
        <v>209</v>
      </c>
      <c r="Z211" s="422"/>
      <c r="AA211" s="146"/>
      <c r="AB211" s="146"/>
      <c r="AC211" s="146"/>
      <c r="AD211" s="146"/>
      <c r="AE211" s="146"/>
      <c r="AF211" s="146"/>
      <c r="AG211" s="146" t="s">
        <v>210</v>
      </c>
      <c r="AH211" s="146"/>
      <c r="AI211" s="146"/>
      <c r="AJ211" s="146"/>
      <c r="AK211" s="146"/>
      <c r="AL211" s="146"/>
      <c r="AM211" s="146"/>
      <c r="AN211" s="146"/>
      <c r="AO211" s="146"/>
      <c r="AP211" s="146"/>
      <c r="AQ211" s="146"/>
      <c r="AR211" s="146"/>
      <c r="AS211" s="146"/>
      <c r="AT211" s="146"/>
      <c r="AU211" s="146"/>
      <c r="AV211" s="146"/>
      <c r="AW211" s="146"/>
      <c r="AX211" s="146"/>
      <c r="AY211" s="146"/>
      <c r="AZ211" s="146"/>
      <c r="BA211" s="146"/>
      <c r="BB211" s="146"/>
      <c r="BC211" s="146"/>
      <c r="BD211" s="146"/>
      <c r="BE211" s="146"/>
      <c r="BF211" s="146"/>
      <c r="BG211" s="146"/>
      <c r="BH211" s="146"/>
    </row>
    <row r="212" spans="1:60" ht="33.75" outlineLevel="2">
      <c r="A212" s="423"/>
      <c r="B212" s="228"/>
      <c r="C212" s="229" t="s">
        <v>1721</v>
      </c>
      <c r="D212" s="230"/>
      <c r="E212" s="230"/>
      <c r="F212" s="230"/>
      <c r="G212" s="230"/>
      <c r="H212" s="226"/>
      <c r="I212" s="226"/>
      <c r="J212" s="226"/>
      <c r="K212" s="226"/>
      <c r="L212" s="226"/>
      <c r="M212" s="226"/>
      <c r="N212" s="231"/>
      <c r="O212" s="231"/>
      <c r="P212" s="231"/>
      <c r="Q212" s="231"/>
      <c r="R212" s="226"/>
      <c r="S212" s="226"/>
      <c r="T212" s="226"/>
      <c r="U212" s="226"/>
      <c r="V212" s="226"/>
      <c r="W212" s="226"/>
      <c r="X212" s="226"/>
      <c r="Y212" s="226"/>
      <c r="Z212" s="422"/>
      <c r="AA212" s="146"/>
      <c r="AB212" s="146"/>
      <c r="AC212" s="146"/>
      <c r="AD212" s="146"/>
      <c r="AE212" s="146"/>
      <c r="AF212" s="146"/>
      <c r="AG212" s="146" t="s">
        <v>212</v>
      </c>
      <c r="AH212" s="146"/>
      <c r="AI212" s="146"/>
      <c r="AJ212" s="146"/>
      <c r="AK212" s="146"/>
      <c r="AL212" s="146"/>
      <c r="AM212" s="146"/>
      <c r="AN212" s="146"/>
      <c r="AO212" s="146"/>
      <c r="AP212" s="146"/>
      <c r="AQ212" s="146"/>
      <c r="AR212" s="146"/>
      <c r="AS212" s="146"/>
      <c r="AT212" s="146"/>
      <c r="AU212" s="146"/>
      <c r="AV212" s="146"/>
      <c r="AW212" s="146"/>
      <c r="AX212" s="146"/>
      <c r="AY212" s="146"/>
      <c r="AZ212" s="146"/>
      <c r="BA212" s="235" t="str">
        <f>C212</f>
        <v>s provedením lože z kameniva drceného, s vyplněním spár, s dvojitým hutněním vibrováním, a se smetením přebytečného materiálu na krajnici. S dodáním hmot pro lože a výplň spár.</v>
      </c>
      <c r="BB212" s="146"/>
      <c r="BC212" s="146"/>
      <c r="BD212" s="146"/>
      <c r="BE212" s="146"/>
      <c r="BF212" s="146"/>
      <c r="BG212" s="146"/>
      <c r="BH212" s="146"/>
    </row>
    <row r="213" spans="1:60" ht="14.25" outlineLevel="2">
      <c r="A213" s="423"/>
      <c r="B213" s="228"/>
      <c r="C213" s="232" t="s">
        <v>1722</v>
      </c>
      <c r="D213" s="233"/>
      <c r="E213" s="234">
        <v>35.119999999999997</v>
      </c>
      <c r="F213" s="226"/>
      <c r="G213" s="226"/>
      <c r="H213" s="226"/>
      <c r="I213" s="226"/>
      <c r="J213" s="226"/>
      <c r="K213" s="226"/>
      <c r="L213" s="226"/>
      <c r="M213" s="226"/>
      <c r="N213" s="231"/>
      <c r="O213" s="231"/>
      <c r="P213" s="231"/>
      <c r="Q213" s="231"/>
      <c r="R213" s="226"/>
      <c r="S213" s="226"/>
      <c r="T213" s="226"/>
      <c r="U213" s="226"/>
      <c r="V213" s="226"/>
      <c r="W213" s="226"/>
      <c r="X213" s="226"/>
      <c r="Y213" s="226"/>
      <c r="Z213" s="422"/>
      <c r="AA213" s="146"/>
      <c r="AB213" s="146"/>
      <c r="AC213" s="146"/>
      <c r="AD213" s="146"/>
      <c r="AE213" s="146"/>
      <c r="AF213" s="146"/>
      <c r="AG213" s="146" t="s">
        <v>214</v>
      </c>
      <c r="AH213" s="146">
        <v>0</v>
      </c>
      <c r="AI213" s="146"/>
      <c r="AJ213" s="146"/>
      <c r="AK213" s="146"/>
      <c r="AL213" s="146"/>
      <c r="AM213" s="146"/>
      <c r="AN213" s="146"/>
      <c r="AO213" s="146"/>
      <c r="AP213" s="146"/>
      <c r="AQ213" s="146"/>
      <c r="AR213" s="146"/>
      <c r="AS213" s="146"/>
      <c r="AT213" s="146"/>
      <c r="AU213" s="146"/>
      <c r="AV213" s="146"/>
      <c r="AW213" s="146"/>
      <c r="AX213" s="146"/>
      <c r="AY213" s="146"/>
      <c r="AZ213" s="146"/>
      <c r="BA213" s="146"/>
      <c r="BB213" s="146"/>
      <c r="BC213" s="146"/>
      <c r="BD213" s="146"/>
      <c r="BE213" s="146"/>
      <c r="BF213" s="146"/>
      <c r="BG213" s="146"/>
      <c r="BH213" s="146"/>
    </row>
    <row r="214" spans="1:60" ht="14.25" outlineLevel="1">
      <c r="A214" s="425">
        <v>36</v>
      </c>
      <c r="B214" s="218" t="s">
        <v>1723</v>
      </c>
      <c r="C214" s="219" t="s">
        <v>1724</v>
      </c>
      <c r="D214" s="220" t="s">
        <v>276</v>
      </c>
      <c r="E214" s="221">
        <v>1.8</v>
      </c>
      <c r="F214" s="222"/>
      <c r="G214" s="223">
        <f>ROUND(E214*F214,2)</f>
        <v>0</v>
      </c>
      <c r="H214" s="224">
        <v>15.19</v>
      </c>
      <c r="I214" s="223">
        <f>ROUND(E214*H214,2)</f>
        <v>27.34</v>
      </c>
      <c r="J214" s="224">
        <v>341.31</v>
      </c>
      <c r="K214" s="223">
        <f>ROUND(E214*J214,2)</f>
        <v>614.36</v>
      </c>
      <c r="L214" s="223">
        <v>21</v>
      </c>
      <c r="M214" s="223">
        <f>G214*(1+L214/100)</f>
        <v>0</v>
      </c>
      <c r="N214" s="221">
        <v>3.6999999999999999E-4</v>
      </c>
      <c r="O214" s="221">
        <f>ROUND(E214*N214,2)</f>
        <v>0</v>
      </c>
      <c r="P214" s="221">
        <v>0</v>
      </c>
      <c r="Q214" s="221">
        <f>ROUND(E214*P214,2)</f>
        <v>0</v>
      </c>
      <c r="R214" s="223" t="s">
        <v>260</v>
      </c>
      <c r="S214" s="223" t="s">
        <v>207</v>
      </c>
      <c r="T214" s="225" t="s">
        <v>207</v>
      </c>
      <c r="U214" s="226">
        <v>0.45</v>
      </c>
      <c r="V214" s="226">
        <f>ROUND(E214*U214,2)</f>
        <v>0.81</v>
      </c>
      <c r="W214" s="226"/>
      <c r="X214" s="226" t="s">
        <v>208</v>
      </c>
      <c r="Y214" s="226" t="s">
        <v>209</v>
      </c>
      <c r="Z214" s="422"/>
      <c r="AA214" s="146"/>
      <c r="AB214" s="146"/>
      <c r="AC214" s="146"/>
      <c r="AD214" s="146"/>
      <c r="AE214" s="146"/>
      <c r="AF214" s="146"/>
      <c r="AG214" s="146" t="s">
        <v>210</v>
      </c>
      <c r="AH214" s="146"/>
      <c r="AI214" s="146"/>
      <c r="AJ214" s="146"/>
      <c r="AK214" s="146"/>
      <c r="AL214" s="146"/>
      <c r="AM214" s="146"/>
      <c r="AN214" s="146"/>
      <c r="AO214" s="146"/>
      <c r="AP214" s="146"/>
      <c r="AQ214" s="146"/>
      <c r="AR214" s="146"/>
      <c r="AS214" s="146"/>
      <c r="AT214" s="146"/>
      <c r="AU214" s="146"/>
      <c r="AV214" s="146"/>
      <c r="AW214" s="146"/>
      <c r="AX214" s="146"/>
      <c r="AY214" s="146"/>
      <c r="AZ214" s="146"/>
      <c r="BA214" s="146"/>
      <c r="BB214" s="146"/>
      <c r="BC214" s="146"/>
      <c r="BD214" s="146"/>
      <c r="BE214" s="146"/>
      <c r="BF214" s="146"/>
      <c r="BG214" s="146"/>
      <c r="BH214" s="146"/>
    </row>
    <row r="215" spans="1:60" ht="14.25" outlineLevel="2">
      <c r="A215" s="423"/>
      <c r="B215" s="228"/>
      <c r="C215" s="232" t="s">
        <v>1725</v>
      </c>
      <c r="D215" s="233"/>
      <c r="E215" s="234">
        <v>1.8</v>
      </c>
      <c r="F215" s="226"/>
      <c r="G215" s="226"/>
      <c r="H215" s="226"/>
      <c r="I215" s="226"/>
      <c r="J215" s="226"/>
      <c r="K215" s="226"/>
      <c r="L215" s="226"/>
      <c r="M215" s="226"/>
      <c r="N215" s="231"/>
      <c r="O215" s="231"/>
      <c r="P215" s="231"/>
      <c r="Q215" s="231"/>
      <c r="R215" s="226"/>
      <c r="S215" s="226"/>
      <c r="T215" s="226"/>
      <c r="U215" s="226"/>
      <c r="V215" s="226"/>
      <c r="W215" s="226"/>
      <c r="X215" s="226"/>
      <c r="Y215" s="226"/>
      <c r="Z215" s="422"/>
      <c r="AA215" s="146"/>
      <c r="AB215" s="146"/>
      <c r="AC215" s="146"/>
      <c r="AD215" s="146"/>
      <c r="AE215" s="146"/>
      <c r="AF215" s="146"/>
      <c r="AG215" s="146" t="s">
        <v>214</v>
      </c>
      <c r="AH215" s="146">
        <v>0</v>
      </c>
      <c r="AI215" s="146"/>
      <c r="AJ215" s="146"/>
      <c r="AK215" s="146"/>
      <c r="AL215" s="146"/>
      <c r="AM215" s="146"/>
      <c r="AN215" s="146"/>
      <c r="AO215" s="146"/>
      <c r="AP215" s="146"/>
      <c r="AQ215" s="146"/>
      <c r="AR215" s="146"/>
      <c r="AS215" s="146"/>
      <c r="AT215" s="146"/>
      <c r="AU215" s="146"/>
      <c r="AV215" s="146"/>
      <c r="AW215" s="146"/>
      <c r="AX215" s="146"/>
      <c r="AY215" s="146"/>
      <c r="AZ215" s="146"/>
      <c r="BA215" s="146"/>
      <c r="BB215" s="146"/>
      <c r="BC215" s="146"/>
      <c r="BD215" s="146"/>
      <c r="BE215" s="146"/>
      <c r="BF215" s="146"/>
      <c r="BG215" s="146"/>
      <c r="BH215" s="146"/>
    </row>
    <row r="216" spans="1:60" ht="14.25" outlineLevel="1">
      <c r="A216" s="425">
        <v>37</v>
      </c>
      <c r="B216" s="218" t="s">
        <v>1726</v>
      </c>
      <c r="C216" s="219" t="s">
        <v>1727</v>
      </c>
      <c r="D216" s="220" t="s">
        <v>124</v>
      </c>
      <c r="E216" s="221">
        <v>429.4</v>
      </c>
      <c r="F216" s="222"/>
      <c r="G216" s="223">
        <f>ROUND(E216*F216,2)</f>
        <v>0</v>
      </c>
      <c r="H216" s="224">
        <v>36.75</v>
      </c>
      <c r="I216" s="223">
        <f>ROUND(E216*H216,2)</f>
        <v>15780.45</v>
      </c>
      <c r="J216" s="224">
        <v>52.65</v>
      </c>
      <c r="K216" s="223">
        <f>ROUND(E216*J216,2)</f>
        <v>22607.91</v>
      </c>
      <c r="L216" s="223">
        <v>21</v>
      </c>
      <c r="M216" s="223">
        <f>G216*(1+L216/100)</f>
        <v>0</v>
      </c>
      <c r="N216" s="221">
        <v>6.9000000000000006E-2</v>
      </c>
      <c r="O216" s="221">
        <f>ROUND(E216*N216,2)</f>
        <v>29.63</v>
      </c>
      <c r="P216" s="221">
        <v>0</v>
      </c>
      <c r="Q216" s="221">
        <f>ROUND(E216*P216,2)</f>
        <v>0</v>
      </c>
      <c r="R216" s="223"/>
      <c r="S216" s="223" t="s">
        <v>254</v>
      </c>
      <c r="T216" s="225" t="s">
        <v>255</v>
      </c>
      <c r="U216" s="226">
        <v>2.5000000000000001E-2</v>
      </c>
      <c r="V216" s="226">
        <f>ROUND(E216*U216,2)</f>
        <v>10.74</v>
      </c>
      <c r="W216" s="226"/>
      <c r="X216" s="226" t="s">
        <v>208</v>
      </c>
      <c r="Y216" s="226" t="s">
        <v>209</v>
      </c>
      <c r="Z216" s="423"/>
      <c r="AA216" s="146"/>
      <c r="AB216" s="146"/>
      <c r="AC216" s="146"/>
      <c r="AD216" s="146"/>
      <c r="AE216" s="146"/>
      <c r="AF216" s="146"/>
      <c r="AG216" s="146" t="s">
        <v>210</v>
      </c>
      <c r="AH216" s="146"/>
      <c r="AI216" s="146"/>
      <c r="AJ216" s="146"/>
      <c r="AK216" s="146"/>
      <c r="AL216" s="146"/>
      <c r="AM216" s="146"/>
      <c r="AN216" s="146"/>
      <c r="AO216" s="146"/>
      <c r="AP216" s="146"/>
      <c r="AQ216" s="146"/>
      <c r="AR216" s="146"/>
      <c r="AS216" s="146"/>
      <c r="AT216" s="146"/>
      <c r="AU216" s="146"/>
      <c r="AV216" s="146"/>
      <c r="AW216" s="146"/>
      <c r="AX216" s="146"/>
      <c r="AY216" s="146"/>
      <c r="AZ216" s="146"/>
      <c r="BA216" s="146"/>
      <c r="BB216" s="146"/>
      <c r="BC216" s="146"/>
      <c r="BD216" s="146"/>
      <c r="BE216" s="146"/>
      <c r="BF216" s="146"/>
      <c r="BG216" s="146"/>
      <c r="BH216" s="146"/>
    </row>
    <row r="217" spans="1:60" ht="14.25" outlineLevel="2">
      <c r="A217" s="423"/>
      <c r="B217" s="228"/>
      <c r="C217" s="232" t="s">
        <v>1562</v>
      </c>
      <c r="D217" s="233"/>
      <c r="E217" s="234">
        <v>429.4</v>
      </c>
      <c r="F217" s="226"/>
      <c r="G217" s="226"/>
      <c r="H217" s="226"/>
      <c r="I217" s="226"/>
      <c r="J217" s="226"/>
      <c r="K217" s="226"/>
      <c r="L217" s="226"/>
      <c r="M217" s="226"/>
      <c r="N217" s="231"/>
      <c r="O217" s="231"/>
      <c r="P217" s="231"/>
      <c r="Q217" s="231"/>
      <c r="R217" s="226"/>
      <c r="S217" s="226"/>
      <c r="T217" s="226"/>
      <c r="U217" s="226"/>
      <c r="V217" s="226"/>
      <c r="W217" s="226"/>
      <c r="X217" s="226"/>
      <c r="Y217" s="226"/>
      <c r="Z217" s="422"/>
      <c r="AA217" s="146"/>
      <c r="AB217" s="146"/>
      <c r="AC217" s="146"/>
      <c r="AD217" s="146"/>
      <c r="AE217" s="146"/>
      <c r="AF217" s="146"/>
      <c r="AG217" s="146" t="s">
        <v>214</v>
      </c>
      <c r="AH217" s="146">
        <v>0</v>
      </c>
      <c r="AI217" s="146"/>
      <c r="AJ217" s="146"/>
      <c r="AK217" s="146"/>
      <c r="AL217" s="146"/>
      <c r="AM217" s="146"/>
      <c r="AN217" s="146"/>
      <c r="AO217" s="146"/>
      <c r="AP217" s="146"/>
      <c r="AQ217" s="146"/>
      <c r="AR217" s="146"/>
      <c r="AS217" s="146"/>
      <c r="AT217" s="146"/>
      <c r="AU217" s="146"/>
      <c r="AV217" s="146"/>
      <c r="AW217" s="146"/>
      <c r="AX217" s="146"/>
      <c r="AY217" s="146"/>
      <c r="AZ217" s="146"/>
      <c r="BA217" s="146"/>
      <c r="BB217" s="146"/>
      <c r="BC217" s="146"/>
      <c r="BD217" s="146"/>
      <c r="BE217" s="146"/>
      <c r="BF217" s="146"/>
      <c r="BG217" s="146"/>
      <c r="BH217" s="146"/>
    </row>
    <row r="218" spans="1:60" ht="14.25" outlineLevel="1">
      <c r="A218" s="425">
        <v>38</v>
      </c>
      <c r="B218" s="218" t="s">
        <v>1728</v>
      </c>
      <c r="C218" s="219" t="s">
        <v>1729</v>
      </c>
      <c r="D218" s="220" t="s">
        <v>124</v>
      </c>
      <c r="E218" s="221">
        <v>429.4</v>
      </c>
      <c r="F218" s="222"/>
      <c r="G218" s="223">
        <f>ROUND(E218*F218,2)</f>
        <v>0</v>
      </c>
      <c r="H218" s="224">
        <v>0</v>
      </c>
      <c r="I218" s="223">
        <f>ROUND(E218*H218,2)</f>
        <v>0</v>
      </c>
      <c r="J218" s="224">
        <v>59.8</v>
      </c>
      <c r="K218" s="223">
        <f>ROUND(E218*J218,2)</f>
        <v>25678.12</v>
      </c>
      <c r="L218" s="223">
        <v>21</v>
      </c>
      <c r="M218" s="223">
        <f>G218*(1+L218/100)</f>
        <v>0</v>
      </c>
      <c r="N218" s="221">
        <v>6.9000000000000006E-2</v>
      </c>
      <c r="O218" s="221">
        <f>ROUND(E218*N218,2)</f>
        <v>29.63</v>
      </c>
      <c r="P218" s="221">
        <v>0</v>
      </c>
      <c r="Q218" s="221">
        <f>ROUND(E218*P218,2)</f>
        <v>0</v>
      </c>
      <c r="R218" s="223"/>
      <c r="S218" s="223" t="s">
        <v>254</v>
      </c>
      <c r="T218" s="225" t="s">
        <v>255</v>
      </c>
      <c r="U218" s="226">
        <v>0.03</v>
      </c>
      <c r="V218" s="226">
        <f>ROUND(E218*U218,2)</f>
        <v>12.88</v>
      </c>
      <c r="W218" s="226"/>
      <c r="X218" s="226" t="s">
        <v>208</v>
      </c>
      <c r="Y218" s="226" t="s">
        <v>209</v>
      </c>
      <c r="Z218" s="423"/>
      <c r="AA218" s="146"/>
      <c r="AB218" s="146"/>
      <c r="AC218" s="146"/>
      <c r="AD218" s="146"/>
      <c r="AE218" s="146"/>
      <c r="AF218" s="146"/>
      <c r="AG218" s="146" t="s">
        <v>210</v>
      </c>
      <c r="AH218" s="146"/>
      <c r="AI218" s="146"/>
      <c r="AJ218" s="146"/>
      <c r="AK218" s="146"/>
      <c r="AL218" s="146"/>
      <c r="AM218" s="146"/>
      <c r="AN218" s="146"/>
      <c r="AO218" s="146"/>
      <c r="AP218" s="146"/>
      <c r="AQ218" s="146"/>
      <c r="AR218" s="146"/>
      <c r="AS218" s="146"/>
      <c r="AT218" s="146"/>
      <c r="AU218" s="146"/>
      <c r="AV218" s="146"/>
      <c r="AW218" s="146"/>
      <c r="AX218" s="146"/>
      <c r="AY218" s="146"/>
      <c r="AZ218" s="146"/>
      <c r="BA218" s="146"/>
      <c r="BB218" s="146"/>
      <c r="BC218" s="146"/>
      <c r="BD218" s="146"/>
      <c r="BE218" s="146"/>
      <c r="BF218" s="146"/>
      <c r="BG218" s="146"/>
      <c r="BH218" s="146"/>
    </row>
    <row r="219" spans="1:60" ht="14.25" outlineLevel="2">
      <c r="A219" s="423"/>
      <c r="B219" s="228"/>
      <c r="C219" s="232" t="s">
        <v>1730</v>
      </c>
      <c r="D219" s="233"/>
      <c r="E219" s="234">
        <v>429.4</v>
      </c>
      <c r="F219" s="226"/>
      <c r="G219" s="226"/>
      <c r="H219" s="226"/>
      <c r="I219" s="226"/>
      <c r="J219" s="226"/>
      <c r="K219" s="226"/>
      <c r="L219" s="226"/>
      <c r="M219" s="226"/>
      <c r="N219" s="231"/>
      <c r="O219" s="231"/>
      <c r="P219" s="231"/>
      <c r="Q219" s="231"/>
      <c r="R219" s="226"/>
      <c r="S219" s="226"/>
      <c r="T219" s="226"/>
      <c r="U219" s="226"/>
      <c r="V219" s="226"/>
      <c r="W219" s="226"/>
      <c r="X219" s="226"/>
      <c r="Y219" s="226"/>
      <c r="Z219" s="422"/>
      <c r="AA219" s="146"/>
      <c r="AB219" s="146"/>
      <c r="AC219" s="146"/>
      <c r="AD219" s="146"/>
      <c r="AE219" s="146"/>
      <c r="AF219" s="146"/>
      <c r="AG219" s="146" t="s">
        <v>214</v>
      </c>
      <c r="AH219" s="146">
        <v>0</v>
      </c>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146"/>
      <c r="BG219" s="146"/>
      <c r="BH219" s="146"/>
    </row>
    <row r="220" spans="1:60" ht="14.25" outlineLevel="1">
      <c r="A220" s="425">
        <v>39</v>
      </c>
      <c r="B220" s="218" t="s">
        <v>1731</v>
      </c>
      <c r="C220" s="219" t="s">
        <v>1732</v>
      </c>
      <c r="D220" s="220" t="s">
        <v>124</v>
      </c>
      <c r="E220" s="221">
        <v>728.9</v>
      </c>
      <c r="F220" s="222"/>
      <c r="G220" s="223">
        <f>ROUND(E220*F220,2)</f>
        <v>0</v>
      </c>
      <c r="H220" s="224">
        <v>0</v>
      </c>
      <c r="I220" s="223">
        <f>ROUND(E220*H220,2)</f>
        <v>0</v>
      </c>
      <c r="J220" s="224">
        <v>278</v>
      </c>
      <c r="K220" s="223">
        <f>ROUND(E220*J220,2)</f>
        <v>202634.2</v>
      </c>
      <c r="L220" s="223">
        <v>21</v>
      </c>
      <c r="M220" s="223">
        <f>G220*(1+L220/100)</f>
        <v>0</v>
      </c>
      <c r="N220" s="221">
        <v>0.34499999999999997</v>
      </c>
      <c r="O220" s="221">
        <f>ROUND(E220*N220,2)</f>
        <v>251.47</v>
      </c>
      <c r="P220" s="221">
        <v>0</v>
      </c>
      <c r="Q220" s="221">
        <f>ROUND(E220*P220,2)</f>
        <v>0</v>
      </c>
      <c r="R220" s="223"/>
      <c r="S220" s="223" t="s">
        <v>254</v>
      </c>
      <c r="T220" s="225" t="s">
        <v>255</v>
      </c>
      <c r="U220" s="226">
        <v>0.03</v>
      </c>
      <c r="V220" s="226">
        <f>ROUND(E220*U220,2)</f>
        <v>21.87</v>
      </c>
      <c r="W220" s="226"/>
      <c r="X220" s="226" t="s">
        <v>208</v>
      </c>
      <c r="Y220" s="226" t="s">
        <v>209</v>
      </c>
      <c r="Z220" s="423"/>
      <c r="AA220" s="146"/>
      <c r="AB220" s="146"/>
      <c r="AC220" s="146"/>
      <c r="AD220" s="146"/>
      <c r="AE220" s="146"/>
      <c r="AF220" s="146"/>
      <c r="AG220" s="146" t="s">
        <v>210</v>
      </c>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row>
    <row r="221" spans="1:60" ht="14.25" outlineLevel="2">
      <c r="A221" s="423"/>
      <c r="B221" s="228"/>
      <c r="C221" s="232" t="s">
        <v>1559</v>
      </c>
      <c r="D221" s="233"/>
      <c r="E221" s="234">
        <v>390</v>
      </c>
      <c r="F221" s="226"/>
      <c r="G221" s="226"/>
      <c r="H221" s="226"/>
      <c r="I221" s="226"/>
      <c r="J221" s="226"/>
      <c r="K221" s="226"/>
      <c r="L221" s="226"/>
      <c r="M221" s="226"/>
      <c r="N221" s="231"/>
      <c r="O221" s="231"/>
      <c r="P221" s="231"/>
      <c r="Q221" s="231"/>
      <c r="R221" s="226"/>
      <c r="S221" s="226"/>
      <c r="T221" s="226"/>
      <c r="U221" s="226"/>
      <c r="V221" s="226"/>
      <c r="W221" s="226"/>
      <c r="X221" s="226"/>
      <c r="Y221" s="226"/>
      <c r="Z221" s="422"/>
      <c r="AA221" s="146"/>
      <c r="AB221" s="146"/>
      <c r="AC221" s="146"/>
      <c r="AD221" s="146"/>
      <c r="AE221" s="146"/>
      <c r="AF221" s="146"/>
      <c r="AG221" s="146" t="s">
        <v>214</v>
      </c>
      <c r="AH221" s="146">
        <v>0</v>
      </c>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row>
    <row r="222" spans="1:60" ht="14.25" outlineLevel="3">
      <c r="A222" s="423"/>
      <c r="B222" s="228"/>
      <c r="C222" s="232" t="s">
        <v>1672</v>
      </c>
      <c r="D222" s="233"/>
      <c r="E222" s="234">
        <v>338.9</v>
      </c>
      <c r="F222" s="226"/>
      <c r="G222" s="226"/>
      <c r="H222" s="226"/>
      <c r="I222" s="226"/>
      <c r="J222" s="226"/>
      <c r="K222" s="226"/>
      <c r="L222" s="226"/>
      <c r="M222" s="226"/>
      <c r="N222" s="231"/>
      <c r="O222" s="231"/>
      <c r="P222" s="231"/>
      <c r="Q222" s="231"/>
      <c r="R222" s="226"/>
      <c r="S222" s="226"/>
      <c r="T222" s="226"/>
      <c r="U222" s="226"/>
      <c r="V222" s="226"/>
      <c r="W222" s="226"/>
      <c r="X222" s="226"/>
      <c r="Y222" s="226"/>
      <c r="Z222" s="422"/>
      <c r="AA222" s="146"/>
      <c r="AB222" s="146"/>
      <c r="AC222" s="146"/>
      <c r="AD222" s="146"/>
      <c r="AE222" s="146"/>
      <c r="AF222" s="146"/>
      <c r="AG222" s="146" t="s">
        <v>214</v>
      </c>
      <c r="AH222" s="146">
        <v>0</v>
      </c>
      <c r="AI222" s="146"/>
      <c r="AJ222" s="146"/>
      <c r="AK222" s="146"/>
      <c r="AL222" s="146"/>
      <c r="AM222" s="146"/>
      <c r="AN222" s="146"/>
      <c r="AO222" s="146"/>
      <c r="AP222" s="146"/>
      <c r="AQ222" s="146"/>
      <c r="AR222" s="146"/>
      <c r="AS222" s="146"/>
      <c r="AT222" s="146"/>
      <c r="AU222" s="146"/>
      <c r="AV222" s="146"/>
      <c r="AW222" s="146"/>
      <c r="AX222" s="146"/>
      <c r="AY222" s="146"/>
      <c r="AZ222" s="146"/>
      <c r="BA222" s="146"/>
      <c r="BB222" s="146"/>
      <c r="BC222" s="146"/>
      <c r="BD222" s="146"/>
      <c r="BE222" s="146"/>
      <c r="BF222" s="146"/>
      <c r="BG222" s="146"/>
      <c r="BH222" s="146"/>
    </row>
    <row r="223" spans="1:60" ht="22.5" outlineLevel="1">
      <c r="A223" s="217">
        <v>40</v>
      </c>
      <c r="B223" s="218" t="s">
        <v>1733</v>
      </c>
      <c r="C223" s="219" t="s">
        <v>1734</v>
      </c>
      <c r="D223" s="220" t="s">
        <v>124</v>
      </c>
      <c r="E223" s="221">
        <v>429.4</v>
      </c>
      <c r="F223" s="222"/>
      <c r="G223" s="223">
        <f>ROUND(E223*F223,2)</f>
        <v>0</v>
      </c>
      <c r="H223" s="224">
        <v>259.74</v>
      </c>
      <c r="I223" s="223">
        <f>ROUND(E223*H223,2)</f>
        <v>111532.36</v>
      </c>
      <c r="J223" s="224">
        <v>94.91</v>
      </c>
      <c r="K223" s="223">
        <f>ROUND(E223*J223,2)</f>
        <v>40754.35</v>
      </c>
      <c r="L223" s="223">
        <v>21</v>
      </c>
      <c r="M223" s="223">
        <f>G223*(1+L223/100)</f>
        <v>0</v>
      </c>
      <c r="N223" s="221">
        <v>3.5999999999999997E-2</v>
      </c>
      <c r="O223" s="221">
        <f>ROUND(E223*N223,2)</f>
        <v>15.46</v>
      </c>
      <c r="P223" s="221">
        <v>0</v>
      </c>
      <c r="Q223" s="221">
        <f>ROUND(E223*P223,2)</f>
        <v>0</v>
      </c>
      <c r="R223" s="223"/>
      <c r="S223" s="223" t="s">
        <v>254</v>
      </c>
      <c r="T223" s="225" t="s">
        <v>255</v>
      </c>
      <c r="U223" s="226">
        <v>7.0000000000000007E-2</v>
      </c>
      <c r="V223" s="226">
        <f>ROUND(E223*U223,2)</f>
        <v>30.06</v>
      </c>
      <c r="W223" s="226"/>
      <c r="X223" s="226" t="s">
        <v>208</v>
      </c>
      <c r="Y223" s="226" t="s">
        <v>209</v>
      </c>
      <c r="Z223" s="433"/>
      <c r="AA223" s="146"/>
      <c r="AB223" s="146"/>
      <c r="AC223" s="146"/>
      <c r="AD223" s="146"/>
      <c r="AE223" s="146"/>
      <c r="AF223" s="146"/>
      <c r="AG223" s="146" t="s">
        <v>210</v>
      </c>
      <c r="AH223" s="146"/>
      <c r="AI223" s="146"/>
      <c r="AJ223" s="146"/>
      <c r="AK223" s="146"/>
      <c r="AL223" s="146"/>
      <c r="AM223" s="146"/>
      <c r="AN223" s="146"/>
      <c r="AO223" s="146"/>
      <c r="AP223" s="146"/>
      <c r="AQ223" s="146"/>
      <c r="AR223" s="146"/>
      <c r="AS223" s="146"/>
      <c r="AT223" s="146"/>
      <c r="AU223" s="146"/>
      <c r="AV223" s="146"/>
      <c r="AW223" s="146"/>
      <c r="AX223" s="146"/>
      <c r="AY223" s="146"/>
      <c r="AZ223" s="146"/>
      <c r="BA223" s="146"/>
      <c r="BB223" s="146"/>
      <c r="BC223" s="146"/>
      <c r="BD223" s="146"/>
      <c r="BE223" s="146"/>
      <c r="BF223" s="146"/>
      <c r="BG223" s="146"/>
      <c r="BH223" s="146"/>
    </row>
    <row r="224" spans="1:60" ht="14.25" outlineLevel="2">
      <c r="A224" s="227"/>
      <c r="B224" s="228"/>
      <c r="C224" s="232" t="s">
        <v>1735</v>
      </c>
      <c r="D224" s="233"/>
      <c r="E224" s="234">
        <v>429.4</v>
      </c>
      <c r="F224" s="226"/>
      <c r="G224" s="226"/>
      <c r="H224" s="226"/>
      <c r="I224" s="226"/>
      <c r="J224" s="226"/>
      <c r="K224" s="226"/>
      <c r="L224" s="226"/>
      <c r="M224" s="226"/>
      <c r="N224" s="231"/>
      <c r="O224" s="231"/>
      <c r="P224" s="231"/>
      <c r="Q224" s="231"/>
      <c r="R224" s="226"/>
      <c r="S224" s="226"/>
      <c r="T224" s="226"/>
      <c r="U224" s="226"/>
      <c r="V224" s="226"/>
      <c r="W224" s="226"/>
      <c r="X224" s="226"/>
      <c r="Y224" s="226"/>
      <c r="Z224" s="422"/>
      <c r="AA224" s="146"/>
      <c r="AB224" s="146"/>
      <c r="AC224" s="146"/>
      <c r="AD224" s="146"/>
      <c r="AE224" s="146"/>
      <c r="AF224" s="146"/>
      <c r="AG224" s="146" t="s">
        <v>214</v>
      </c>
      <c r="AH224" s="146">
        <v>0</v>
      </c>
      <c r="AI224" s="146"/>
      <c r="AJ224" s="146"/>
      <c r="AK224" s="146"/>
      <c r="AL224" s="146"/>
      <c r="AM224" s="146"/>
      <c r="AN224" s="146"/>
      <c r="AO224" s="146"/>
      <c r="AP224" s="146"/>
      <c r="AQ224" s="146"/>
      <c r="AR224" s="146"/>
      <c r="AS224" s="146"/>
      <c r="AT224" s="146"/>
      <c r="AU224" s="146"/>
      <c r="AV224" s="146"/>
      <c r="AW224" s="146"/>
      <c r="AX224" s="146"/>
      <c r="AY224" s="146"/>
      <c r="AZ224" s="146"/>
      <c r="BA224" s="146"/>
      <c r="BB224" s="146"/>
      <c r="BC224" s="146"/>
      <c r="BD224" s="146"/>
      <c r="BE224" s="146"/>
      <c r="BF224" s="146"/>
      <c r="BG224" s="146"/>
      <c r="BH224" s="146"/>
    </row>
    <row r="225" spans="1:60" ht="14.25" outlineLevel="1">
      <c r="A225" s="217">
        <v>41</v>
      </c>
      <c r="B225" s="218" t="s">
        <v>1736</v>
      </c>
      <c r="C225" s="219" t="s">
        <v>1737</v>
      </c>
      <c r="D225" s="220" t="s">
        <v>124</v>
      </c>
      <c r="E225" s="221">
        <v>252.4</v>
      </c>
      <c r="F225" s="222"/>
      <c r="G225" s="223">
        <f>ROUND(E225*F225,2)</f>
        <v>0</v>
      </c>
      <c r="H225" s="224">
        <v>0</v>
      </c>
      <c r="I225" s="223">
        <f>ROUND(E225*H225,2)</f>
        <v>0</v>
      </c>
      <c r="J225" s="224">
        <v>973</v>
      </c>
      <c r="K225" s="223">
        <f>ROUND(E225*J225,2)</f>
        <v>245585.2</v>
      </c>
      <c r="L225" s="223">
        <v>21</v>
      </c>
      <c r="M225" s="223">
        <f>G225*(1+L225/100)</f>
        <v>0</v>
      </c>
      <c r="N225" s="221">
        <v>0.54</v>
      </c>
      <c r="O225" s="221">
        <f>ROUND(E225*N225,2)</f>
        <v>136.30000000000001</v>
      </c>
      <c r="P225" s="221">
        <v>0</v>
      </c>
      <c r="Q225" s="221">
        <f>ROUND(E225*P225,2)</f>
        <v>0</v>
      </c>
      <c r="R225" s="223"/>
      <c r="S225" s="223" t="s">
        <v>254</v>
      </c>
      <c r="T225" s="225" t="s">
        <v>255</v>
      </c>
      <c r="U225" s="226">
        <v>0.67</v>
      </c>
      <c r="V225" s="226">
        <f>ROUND(E225*U225,2)</f>
        <v>169.11</v>
      </c>
      <c r="W225" s="226"/>
      <c r="X225" s="226" t="s">
        <v>208</v>
      </c>
      <c r="Y225" s="226" t="s">
        <v>209</v>
      </c>
      <c r="Z225" s="422"/>
      <c r="AA225" s="146"/>
      <c r="AB225" s="146"/>
      <c r="AC225" s="146"/>
      <c r="AD225" s="146"/>
      <c r="AE225" s="146"/>
      <c r="AF225" s="146"/>
      <c r="AG225" s="146" t="s">
        <v>210</v>
      </c>
      <c r="AH225" s="146"/>
      <c r="AI225" s="146"/>
      <c r="AJ225" s="146"/>
      <c r="AK225" s="146"/>
      <c r="AL225" s="146"/>
      <c r="AM225" s="146"/>
      <c r="AN225" s="146"/>
      <c r="AO225" s="146"/>
      <c r="AP225" s="146"/>
      <c r="AQ225" s="146"/>
      <c r="AR225" s="146"/>
      <c r="AS225" s="146"/>
      <c r="AT225" s="146"/>
      <c r="AU225" s="146"/>
      <c r="AV225" s="146"/>
      <c r="AW225" s="146"/>
      <c r="AX225" s="146"/>
      <c r="AY225" s="146"/>
      <c r="AZ225" s="146"/>
      <c r="BA225" s="146"/>
      <c r="BB225" s="146"/>
      <c r="BC225" s="146"/>
      <c r="BD225" s="146"/>
      <c r="BE225" s="146"/>
      <c r="BF225" s="146"/>
      <c r="BG225" s="146"/>
      <c r="BH225" s="146"/>
    </row>
    <row r="226" spans="1:60" ht="14.25" outlineLevel="2">
      <c r="A226" s="227"/>
      <c r="B226" s="228"/>
      <c r="C226" s="232" t="s">
        <v>1738</v>
      </c>
      <c r="D226" s="233"/>
      <c r="E226" s="234">
        <v>228.2</v>
      </c>
      <c r="F226" s="226"/>
      <c r="G226" s="226"/>
      <c r="H226" s="226"/>
      <c r="I226" s="226"/>
      <c r="J226" s="226"/>
      <c r="K226" s="226"/>
      <c r="L226" s="226"/>
      <c r="M226" s="226"/>
      <c r="N226" s="231"/>
      <c r="O226" s="231"/>
      <c r="P226" s="231"/>
      <c r="Q226" s="231"/>
      <c r="R226" s="226"/>
      <c r="S226" s="226"/>
      <c r="T226" s="226"/>
      <c r="U226" s="226"/>
      <c r="V226" s="226"/>
      <c r="W226" s="226"/>
      <c r="X226" s="226"/>
      <c r="Y226" s="226"/>
      <c r="Z226" s="422"/>
      <c r="AA226" s="146"/>
      <c r="AB226" s="146"/>
      <c r="AC226" s="146"/>
      <c r="AD226" s="146"/>
      <c r="AE226" s="146"/>
      <c r="AF226" s="146"/>
      <c r="AG226" s="146" t="s">
        <v>214</v>
      </c>
      <c r="AH226" s="146">
        <v>0</v>
      </c>
      <c r="AI226" s="146"/>
      <c r="AJ226" s="146"/>
      <c r="AK226" s="146"/>
      <c r="AL226" s="146"/>
      <c r="AM226" s="146"/>
      <c r="AN226" s="146"/>
      <c r="AO226" s="146"/>
      <c r="AP226" s="146"/>
      <c r="AQ226" s="146"/>
      <c r="AR226" s="146"/>
      <c r="AS226" s="146"/>
      <c r="AT226" s="146"/>
      <c r="AU226" s="146"/>
      <c r="AV226" s="146"/>
      <c r="AW226" s="146"/>
      <c r="AX226" s="146"/>
      <c r="AY226" s="146"/>
      <c r="AZ226" s="146"/>
      <c r="BA226" s="146"/>
      <c r="BB226" s="146"/>
      <c r="BC226" s="146"/>
      <c r="BD226" s="146"/>
      <c r="BE226" s="146"/>
      <c r="BF226" s="146"/>
      <c r="BG226" s="146"/>
      <c r="BH226" s="146"/>
    </row>
    <row r="227" spans="1:60" ht="14.25" outlineLevel="3">
      <c r="A227" s="227"/>
      <c r="B227" s="228"/>
      <c r="C227" s="232" t="s">
        <v>1739</v>
      </c>
      <c r="D227" s="233"/>
      <c r="E227" s="234">
        <v>24.2</v>
      </c>
      <c r="F227" s="226"/>
      <c r="G227" s="226"/>
      <c r="H227" s="226"/>
      <c r="I227" s="226"/>
      <c r="J227" s="226"/>
      <c r="K227" s="226"/>
      <c r="L227" s="226"/>
      <c r="M227" s="226"/>
      <c r="N227" s="231"/>
      <c r="O227" s="231"/>
      <c r="P227" s="231"/>
      <c r="Q227" s="231"/>
      <c r="R227" s="226"/>
      <c r="S227" s="226"/>
      <c r="T227" s="226"/>
      <c r="U227" s="226"/>
      <c r="V227" s="226"/>
      <c r="W227" s="226"/>
      <c r="X227" s="226"/>
      <c r="Y227" s="226"/>
      <c r="Z227" s="422"/>
      <c r="AA227" s="146"/>
      <c r="AB227" s="146"/>
      <c r="AC227" s="146"/>
      <c r="AD227" s="146"/>
      <c r="AE227" s="146"/>
      <c r="AF227" s="146"/>
      <c r="AG227" s="146" t="s">
        <v>214</v>
      </c>
      <c r="AH227" s="146">
        <v>0</v>
      </c>
      <c r="AI227" s="146"/>
      <c r="AJ227" s="146"/>
      <c r="AK227" s="146"/>
      <c r="AL227" s="146"/>
      <c r="AM227" s="146"/>
      <c r="AN227" s="146"/>
      <c r="AO227" s="146"/>
      <c r="AP227" s="146"/>
      <c r="AQ227" s="146"/>
      <c r="AR227" s="146"/>
      <c r="AS227" s="146"/>
      <c r="AT227" s="146"/>
      <c r="AU227" s="146"/>
      <c r="AV227" s="146"/>
      <c r="AW227" s="146"/>
      <c r="AX227" s="146"/>
      <c r="AY227" s="146"/>
      <c r="AZ227" s="146"/>
      <c r="BA227" s="146"/>
      <c r="BB227" s="146"/>
      <c r="BC227" s="146"/>
      <c r="BD227" s="146"/>
      <c r="BE227" s="146"/>
      <c r="BF227" s="146"/>
      <c r="BG227" s="146"/>
      <c r="BH227" s="146"/>
    </row>
    <row r="228" spans="1:60" ht="14.25" outlineLevel="1">
      <c r="A228" s="217">
        <v>42</v>
      </c>
      <c r="B228" s="218" t="s">
        <v>1740</v>
      </c>
      <c r="C228" s="219" t="s">
        <v>1741</v>
      </c>
      <c r="D228" s="220" t="s">
        <v>124</v>
      </c>
      <c r="E228" s="221">
        <v>297.10000000000002</v>
      </c>
      <c r="F228" s="222"/>
      <c r="G228" s="223">
        <f>ROUND(E228*F228,2)</f>
        <v>0</v>
      </c>
      <c r="H228" s="224">
        <v>0</v>
      </c>
      <c r="I228" s="223">
        <f>ROUND(E228*H228,2)</f>
        <v>0</v>
      </c>
      <c r="J228" s="224">
        <v>445</v>
      </c>
      <c r="K228" s="223">
        <f>ROUND(E228*J228,2)</f>
        <v>132209.5</v>
      </c>
      <c r="L228" s="223">
        <v>21</v>
      </c>
      <c r="M228" s="223">
        <f>G228*(1+L228/100)</f>
        <v>0</v>
      </c>
      <c r="N228" s="221">
        <v>7.4099999999999999E-2</v>
      </c>
      <c r="O228" s="221">
        <f>ROUND(E228*N228,2)</f>
        <v>22.02</v>
      </c>
      <c r="P228" s="221">
        <v>0</v>
      </c>
      <c r="Q228" s="221">
        <f>ROUND(E228*P228,2)</f>
        <v>0</v>
      </c>
      <c r="R228" s="223"/>
      <c r="S228" s="223" t="s">
        <v>254</v>
      </c>
      <c r="T228" s="225" t="s">
        <v>255</v>
      </c>
      <c r="U228" s="226">
        <v>0.55000000000000004</v>
      </c>
      <c r="V228" s="226">
        <f>ROUND(E228*U228,2)</f>
        <v>163.41</v>
      </c>
      <c r="W228" s="226"/>
      <c r="X228" s="226" t="s">
        <v>208</v>
      </c>
      <c r="Y228" s="226" t="s">
        <v>209</v>
      </c>
      <c r="Z228" s="422"/>
      <c r="AA228" s="146"/>
      <c r="AB228" s="146"/>
      <c r="AC228" s="146"/>
      <c r="AD228" s="146"/>
      <c r="AE228" s="146"/>
      <c r="AF228" s="146"/>
      <c r="AG228" s="146" t="s">
        <v>210</v>
      </c>
      <c r="AH228" s="146"/>
      <c r="AI228" s="146"/>
      <c r="AJ228" s="146"/>
      <c r="AK228" s="146"/>
      <c r="AL228" s="146"/>
      <c r="AM228" s="146"/>
      <c r="AN228" s="146"/>
      <c r="AO228" s="146"/>
      <c r="AP228" s="146"/>
      <c r="AQ228" s="146"/>
      <c r="AR228" s="146"/>
      <c r="AS228" s="146"/>
      <c r="AT228" s="146"/>
      <c r="AU228" s="146"/>
      <c r="AV228" s="146"/>
      <c r="AW228" s="146"/>
      <c r="AX228" s="146"/>
      <c r="AY228" s="146"/>
      <c r="AZ228" s="146"/>
      <c r="BA228" s="146"/>
      <c r="BB228" s="146"/>
      <c r="BC228" s="146"/>
      <c r="BD228" s="146"/>
      <c r="BE228" s="146"/>
      <c r="BF228" s="146"/>
      <c r="BG228" s="146"/>
      <c r="BH228" s="146"/>
    </row>
    <row r="229" spans="1:60" ht="14.25" outlineLevel="2">
      <c r="A229" s="227"/>
      <c r="B229" s="228"/>
      <c r="C229" s="232" t="s">
        <v>1554</v>
      </c>
      <c r="D229" s="233"/>
      <c r="E229" s="234">
        <v>53.5</v>
      </c>
      <c r="F229" s="226"/>
      <c r="G229" s="226"/>
      <c r="H229" s="226"/>
      <c r="I229" s="226"/>
      <c r="J229" s="226"/>
      <c r="K229" s="226"/>
      <c r="L229" s="226"/>
      <c r="M229" s="226"/>
      <c r="N229" s="231"/>
      <c r="O229" s="231"/>
      <c r="P229" s="231"/>
      <c r="Q229" s="231"/>
      <c r="R229" s="226"/>
      <c r="S229" s="226"/>
      <c r="T229" s="226"/>
      <c r="U229" s="226"/>
      <c r="V229" s="226"/>
      <c r="W229" s="226"/>
      <c r="X229" s="226"/>
      <c r="Y229" s="226"/>
      <c r="Z229" s="422"/>
      <c r="AA229" s="146"/>
      <c r="AB229" s="146"/>
      <c r="AC229" s="146"/>
      <c r="AD229" s="146"/>
      <c r="AE229" s="146"/>
      <c r="AF229" s="146"/>
      <c r="AG229" s="146" t="s">
        <v>214</v>
      </c>
      <c r="AH229" s="146">
        <v>0</v>
      </c>
      <c r="AI229" s="146"/>
      <c r="AJ229" s="146"/>
      <c r="AK229" s="146"/>
      <c r="AL229" s="146"/>
      <c r="AM229" s="146"/>
      <c r="AN229" s="146"/>
      <c r="AO229" s="146"/>
      <c r="AP229" s="146"/>
      <c r="AQ229" s="146"/>
      <c r="AR229" s="146"/>
      <c r="AS229" s="146"/>
      <c r="AT229" s="146"/>
      <c r="AU229" s="146"/>
      <c r="AV229" s="146"/>
      <c r="AW229" s="146"/>
      <c r="AX229" s="146"/>
      <c r="AY229" s="146"/>
      <c r="AZ229" s="146"/>
      <c r="BA229" s="146"/>
      <c r="BB229" s="146"/>
      <c r="BC229" s="146"/>
      <c r="BD229" s="146"/>
      <c r="BE229" s="146"/>
      <c r="BF229" s="146"/>
      <c r="BG229" s="146"/>
      <c r="BH229" s="146"/>
    </row>
    <row r="230" spans="1:60" ht="14.25" outlineLevel="3">
      <c r="A230" s="227"/>
      <c r="B230" s="228"/>
      <c r="C230" s="232" t="s">
        <v>1742</v>
      </c>
      <c r="D230" s="233"/>
      <c r="E230" s="234">
        <v>166</v>
      </c>
      <c r="F230" s="226"/>
      <c r="G230" s="226"/>
      <c r="H230" s="226"/>
      <c r="I230" s="226"/>
      <c r="J230" s="226"/>
      <c r="K230" s="226"/>
      <c r="L230" s="226"/>
      <c r="M230" s="226"/>
      <c r="N230" s="231"/>
      <c r="O230" s="231"/>
      <c r="P230" s="231"/>
      <c r="Q230" s="231"/>
      <c r="R230" s="226"/>
      <c r="S230" s="226"/>
      <c r="T230" s="226"/>
      <c r="U230" s="226"/>
      <c r="V230" s="226"/>
      <c r="W230" s="226"/>
      <c r="X230" s="226"/>
      <c r="Y230" s="226"/>
      <c r="Z230" s="422"/>
      <c r="AA230" s="146"/>
      <c r="AB230" s="146"/>
      <c r="AC230" s="146"/>
      <c r="AD230" s="146"/>
      <c r="AE230" s="146"/>
      <c r="AF230" s="146"/>
      <c r="AG230" s="146" t="s">
        <v>214</v>
      </c>
      <c r="AH230" s="146">
        <v>0</v>
      </c>
      <c r="AI230" s="146"/>
      <c r="AJ230" s="146"/>
      <c r="AK230" s="146"/>
      <c r="AL230" s="146"/>
      <c r="AM230" s="146"/>
      <c r="AN230" s="146"/>
      <c r="AO230" s="146"/>
      <c r="AP230" s="146"/>
      <c r="AQ230" s="146"/>
      <c r="AR230" s="146"/>
      <c r="AS230" s="146"/>
      <c r="AT230" s="146"/>
      <c r="AU230" s="146"/>
      <c r="AV230" s="146"/>
      <c r="AW230" s="146"/>
      <c r="AX230" s="146"/>
      <c r="AY230" s="146"/>
      <c r="AZ230" s="146"/>
      <c r="BA230" s="146"/>
      <c r="BB230" s="146"/>
      <c r="BC230" s="146"/>
      <c r="BD230" s="146"/>
      <c r="BE230" s="146"/>
      <c r="BF230" s="146"/>
      <c r="BG230" s="146"/>
      <c r="BH230" s="146"/>
    </row>
    <row r="231" spans="1:60" ht="14.25" outlineLevel="3">
      <c r="A231" s="227"/>
      <c r="B231" s="228"/>
      <c r="C231" s="232" t="s">
        <v>1743</v>
      </c>
      <c r="D231" s="233"/>
      <c r="E231" s="234">
        <v>77.599999999999994</v>
      </c>
      <c r="F231" s="226"/>
      <c r="G231" s="226"/>
      <c r="H231" s="226"/>
      <c r="I231" s="226"/>
      <c r="J231" s="226"/>
      <c r="K231" s="226"/>
      <c r="L231" s="226"/>
      <c r="M231" s="226"/>
      <c r="N231" s="231"/>
      <c r="O231" s="231"/>
      <c r="P231" s="231"/>
      <c r="Q231" s="231"/>
      <c r="R231" s="226"/>
      <c r="S231" s="226"/>
      <c r="T231" s="226"/>
      <c r="U231" s="226"/>
      <c r="V231" s="226"/>
      <c r="W231" s="226"/>
      <c r="X231" s="226"/>
      <c r="Y231" s="226"/>
      <c r="Z231" s="422"/>
      <c r="AA231" s="146"/>
      <c r="AB231" s="146"/>
      <c r="AC231" s="146"/>
      <c r="AD231" s="146"/>
      <c r="AE231" s="146"/>
      <c r="AF231" s="146"/>
      <c r="AG231" s="146" t="s">
        <v>214</v>
      </c>
      <c r="AH231" s="146">
        <v>0</v>
      </c>
      <c r="AI231" s="146"/>
      <c r="AJ231" s="146"/>
      <c r="AK231" s="146"/>
      <c r="AL231" s="146"/>
      <c r="AM231" s="146"/>
      <c r="AN231" s="146"/>
      <c r="AO231" s="146"/>
      <c r="AP231" s="146"/>
      <c r="AQ231" s="146"/>
      <c r="AR231" s="146"/>
      <c r="AS231" s="146"/>
      <c r="AT231" s="146"/>
      <c r="AU231" s="146"/>
      <c r="AV231" s="146"/>
      <c r="AW231" s="146"/>
      <c r="AX231" s="146"/>
      <c r="AY231" s="146"/>
      <c r="AZ231" s="146"/>
      <c r="BA231" s="146"/>
      <c r="BB231" s="146"/>
      <c r="BC231" s="146"/>
      <c r="BD231" s="146"/>
      <c r="BE231" s="146"/>
      <c r="BF231" s="146"/>
      <c r="BG231" s="146"/>
      <c r="BH231" s="146"/>
    </row>
    <row r="232" spans="1:60" ht="14.25" outlineLevel="1">
      <c r="A232" s="217">
        <v>43</v>
      </c>
      <c r="B232" s="218" t="s">
        <v>1744</v>
      </c>
      <c r="C232" s="219" t="s">
        <v>1745</v>
      </c>
      <c r="D232" s="220" t="s">
        <v>1746</v>
      </c>
      <c r="E232" s="221">
        <v>252.4</v>
      </c>
      <c r="F232" s="222"/>
      <c r="G232" s="223">
        <f>ROUND(E232*F232,2)</f>
        <v>0</v>
      </c>
      <c r="H232" s="224">
        <v>320</v>
      </c>
      <c r="I232" s="223">
        <f>ROUND(E232*H232,2)</f>
        <v>80768</v>
      </c>
      <c r="J232" s="224">
        <v>0</v>
      </c>
      <c r="K232" s="223">
        <f>ROUND(E232*J232,2)</f>
        <v>0</v>
      </c>
      <c r="L232" s="223">
        <v>21</v>
      </c>
      <c r="M232" s="223">
        <f>G232*(1+L232/100)</f>
        <v>0</v>
      </c>
      <c r="N232" s="221">
        <v>0.1429</v>
      </c>
      <c r="O232" s="221">
        <f>ROUND(E232*N232,2)</f>
        <v>36.07</v>
      </c>
      <c r="P232" s="221">
        <v>0</v>
      </c>
      <c r="Q232" s="221">
        <f>ROUND(E232*P232,2)</f>
        <v>0</v>
      </c>
      <c r="R232" s="223"/>
      <c r="S232" s="223" t="s">
        <v>254</v>
      </c>
      <c r="T232" s="225" t="s">
        <v>255</v>
      </c>
      <c r="U232" s="226">
        <v>0</v>
      </c>
      <c r="V232" s="226">
        <f>ROUND(E232*U232,2)</f>
        <v>0</v>
      </c>
      <c r="W232" s="226"/>
      <c r="X232" s="226" t="s">
        <v>1600</v>
      </c>
      <c r="Y232" s="226" t="s">
        <v>209</v>
      </c>
      <c r="Z232" s="422"/>
      <c r="AA232" s="146"/>
      <c r="AB232" s="146"/>
      <c r="AC232" s="146"/>
      <c r="AD232" s="146"/>
      <c r="AE232" s="146"/>
      <c r="AF232" s="146"/>
      <c r="AG232" s="146" t="s">
        <v>1601</v>
      </c>
      <c r="AH232" s="146"/>
      <c r="AI232" s="146"/>
      <c r="AJ232" s="146"/>
      <c r="AK232" s="146"/>
      <c r="AL232" s="146"/>
      <c r="AM232" s="146"/>
      <c r="AN232" s="146"/>
      <c r="AO232" s="146"/>
      <c r="AP232" s="146"/>
      <c r="AQ232" s="146"/>
      <c r="AR232" s="146"/>
      <c r="AS232" s="146"/>
      <c r="AT232" s="146"/>
      <c r="AU232" s="146"/>
      <c r="AV232" s="146"/>
      <c r="AW232" s="146"/>
      <c r="AX232" s="146"/>
      <c r="AY232" s="146"/>
      <c r="AZ232" s="146"/>
      <c r="BA232" s="146"/>
      <c r="BB232" s="146"/>
      <c r="BC232" s="146"/>
      <c r="BD232" s="146"/>
      <c r="BE232" s="146"/>
      <c r="BF232" s="146"/>
      <c r="BG232" s="146"/>
      <c r="BH232" s="146"/>
    </row>
    <row r="233" spans="1:60" ht="14.25" outlineLevel="2">
      <c r="A233" s="227"/>
      <c r="B233" s="228"/>
      <c r="C233" s="232" t="s">
        <v>1747</v>
      </c>
      <c r="D233" s="233"/>
      <c r="E233" s="234">
        <v>252.4</v>
      </c>
      <c r="F233" s="226"/>
      <c r="G233" s="226"/>
      <c r="H233" s="226"/>
      <c r="I233" s="226"/>
      <c r="J233" s="226"/>
      <c r="K233" s="226"/>
      <c r="L233" s="226"/>
      <c r="M233" s="226"/>
      <c r="N233" s="231"/>
      <c r="O233" s="231"/>
      <c r="P233" s="231"/>
      <c r="Q233" s="231"/>
      <c r="R233" s="226"/>
      <c r="S233" s="226"/>
      <c r="T233" s="226"/>
      <c r="U233" s="226"/>
      <c r="V233" s="226"/>
      <c r="W233" s="226"/>
      <c r="X233" s="226"/>
      <c r="Y233" s="226"/>
      <c r="Z233" s="422"/>
      <c r="AA233" s="146"/>
      <c r="AB233" s="146"/>
      <c r="AC233" s="146"/>
      <c r="AD233" s="146"/>
      <c r="AE233" s="146"/>
      <c r="AF233" s="146"/>
      <c r="AG233" s="146" t="s">
        <v>214</v>
      </c>
      <c r="AH233" s="146">
        <v>5</v>
      </c>
      <c r="AI233" s="146"/>
      <c r="AJ233" s="146"/>
      <c r="AK233" s="146"/>
      <c r="AL233" s="146"/>
      <c r="AM233" s="146"/>
      <c r="AN233" s="146"/>
      <c r="AO233" s="146"/>
      <c r="AP233" s="146"/>
      <c r="AQ233" s="146"/>
      <c r="AR233" s="146"/>
      <c r="AS233" s="146"/>
      <c r="AT233" s="146"/>
      <c r="AU233" s="146"/>
      <c r="AV233" s="146"/>
      <c r="AW233" s="146"/>
      <c r="AX233" s="146"/>
      <c r="AY233" s="146"/>
      <c r="AZ233" s="146"/>
      <c r="BA233" s="146"/>
      <c r="BB233" s="146"/>
      <c r="BC233" s="146"/>
      <c r="BD233" s="146"/>
      <c r="BE233" s="146"/>
      <c r="BF233" s="146"/>
      <c r="BG233" s="146"/>
      <c r="BH233" s="146"/>
    </row>
    <row r="234" spans="1:60" ht="14.25" outlineLevel="1">
      <c r="A234" s="217">
        <v>44</v>
      </c>
      <c r="B234" s="218" t="s">
        <v>1748</v>
      </c>
      <c r="C234" s="219" t="s">
        <v>1749</v>
      </c>
      <c r="D234" s="220" t="s">
        <v>124</v>
      </c>
      <c r="E234" s="221">
        <v>493.27199999999999</v>
      </c>
      <c r="F234" s="222"/>
      <c r="G234" s="223">
        <f>ROUND(E234*F234,2)</f>
        <v>0</v>
      </c>
      <c r="H234" s="224">
        <v>654</v>
      </c>
      <c r="I234" s="223">
        <f>ROUND(E234*H234,2)</f>
        <v>322599.89</v>
      </c>
      <c r="J234" s="224">
        <v>0</v>
      </c>
      <c r="K234" s="223">
        <f>ROUND(E234*J234,2)</f>
        <v>0</v>
      </c>
      <c r="L234" s="223">
        <v>21</v>
      </c>
      <c r="M234" s="223">
        <f>G234*(1+L234/100)</f>
        <v>0</v>
      </c>
      <c r="N234" s="221">
        <v>0.2</v>
      </c>
      <c r="O234" s="221">
        <f>ROUND(E234*N234,2)</f>
        <v>98.65</v>
      </c>
      <c r="P234" s="221">
        <v>0</v>
      </c>
      <c r="Q234" s="221">
        <f>ROUND(E234*P234,2)</f>
        <v>0</v>
      </c>
      <c r="R234" s="223" t="s">
        <v>1610</v>
      </c>
      <c r="S234" s="223" t="s">
        <v>207</v>
      </c>
      <c r="T234" s="225" t="s">
        <v>207</v>
      </c>
      <c r="U234" s="226">
        <v>0</v>
      </c>
      <c r="V234" s="226">
        <f>ROUND(E234*U234,2)</f>
        <v>0</v>
      </c>
      <c r="W234" s="226"/>
      <c r="X234" s="226" t="s">
        <v>1600</v>
      </c>
      <c r="Y234" s="226" t="s">
        <v>209</v>
      </c>
      <c r="Z234" s="423"/>
      <c r="AA234" s="146"/>
      <c r="AB234" s="146"/>
      <c r="AC234" s="146"/>
      <c r="AD234" s="146"/>
      <c r="AE234" s="146"/>
      <c r="AF234" s="146"/>
      <c r="AG234" s="146" t="s">
        <v>1601</v>
      </c>
      <c r="AH234" s="146"/>
      <c r="AI234" s="146"/>
      <c r="AJ234" s="146"/>
      <c r="AK234" s="146"/>
      <c r="AL234" s="146"/>
      <c r="AM234" s="146"/>
      <c r="AN234" s="146"/>
      <c r="AO234" s="146"/>
      <c r="AP234" s="146"/>
      <c r="AQ234" s="146"/>
      <c r="AR234" s="146"/>
      <c r="AS234" s="146"/>
      <c r="AT234" s="146"/>
      <c r="AU234" s="146"/>
      <c r="AV234" s="146"/>
      <c r="AW234" s="146"/>
      <c r="AX234" s="146"/>
      <c r="AY234" s="146"/>
      <c r="AZ234" s="146"/>
      <c r="BA234" s="146"/>
      <c r="BB234" s="146"/>
      <c r="BC234" s="146"/>
      <c r="BD234" s="146"/>
      <c r="BE234" s="146"/>
      <c r="BF234" s="146"/>
      <c r="BG234" s="146"/>
      <c r="BH234" s="146"/>
    </row>
    <row r="235" spans="1:60" ht="14.25" outlineLevel="2">
      <c r="A235" s="423"/>
      <c r="B235" s="228"/>
      <c r="C235" s="232" t="s">
        <v>1750</v>
      </c>
      <c r="D235" s="233"/>
      <c r="E235" s="234">
        <v>100.47</v>
      </c>
      <c r="F235" s="226"/>
      <c r="G235" s="226"/>
      <c r="H235" s="226"/>
      <c r="I235" s="226"/>
      <c r="J235" s="226"/>
      <c r="K235" s="226"/>
      <c r="L235" s="226"/>
      <c r="M235" s="226"/>
      <c r="N235" s="231"/>
      <c r="O235" s="231"/>
      <c r="P235" s="231"/>
      <c r="Q235" s="231"/>
      <c r="R235" s="226"/>
      <c r="S235" s="226"/>
      <c r="T235" s="226"/>
      <c r="U235" s="226"/>
      <c r="V235" s="226"/>
      <c r="W235" s="226"/>
      <c r="X235" s="226"/>
      <c r="Y235" s="226"/>
      <c r="Z235" s="422"/>
      <c r="AA235" s="146"/>
      <c r="AB235" s="146"/>
      <c r="AC235" s="146"/>
      <c r="AD235" s="146"/>
      <c r="AE235" s="146"/>
      <c r="AF235" s="146"/>
      <c r="AG235" s="146" t="s">
        <v>214</v>
      </c>
      <c r="AH235" s="146">
        <v>0</v>
      </c>
      <c r="AI235" s="146"/>
      <c r="AJ235" s="146"/>
      <c r="AK235" s="146"/>
      <c r="AL235" s="146"/>
      <c r="AM235" s="146"/>
      <c r="AN235" s="146"/>
      <c r="AO235" s="146"/>
      <c r="AP235" s="146"/>
      <c r="AQ235" s="146"/>
      <c r="AR235" s="146"/>
      <c r="AS235" s="146"/>
      <c r="AT235" s="146"/>
      <c r="AU235" s="146"/>
      <c r="AV235" s="146"/>
      <c r="AW235" s="146"/>
      <c r="AX235" s="146"/>
      <c r="AY235" s="146"/>
      <c r="AZ235" s="146"/>
      <c r="BA235" s="146"/>
      <c r="BB235" s="146"/>
      <c r="BC235" s="146"/>
      <c r="BD235" s="146"/>
      <c r="BE235" s="146"/>
      <c r="BF235" s="146"/>
      <c r="BG235" s="146"/>
      <c r="BH235" s="146"/>
    </row>
    <row r="236" spans="1:60" ht="14.25" outlineLevel="3">
      <c r="A236" s="423"/>
      <c r="B236" s="228"/>
      <c r="C236" s="232" t="s">
        <v>1751</v>
      </c>
      <c r="D236" s="233"/>
      <c r="E236" s="234">
        <v>161.66999999999999</v>
      </c>
      <c r="F236" s="226"/>
      <c r="G236" s="226"/>
      <c r="H236" s="226"/>
      <c r="I236" s="226"/>
      <c r="J236" s="226"/>
      <c r="K236" s="226"/>
      <c r="L236" s="226"/>
      <c r="M236" s="226"/>
      <c r="N236" s="231"/>
      <c r="O236" s="231"/>
      <c r="P236" s="231"/>
      <c r="Q236" s="231"/>
      <c r="R236" s="226"/>
      <c r="S236" s="226"/>
      <c r="T236" s="226"/>
      <c r="U236" s="226"/>
      <c r="V236" s="226"/>
      <c r="W236" s="226"/>
      <c r="X236" s="226"/>
      <c r="Y236" s="226"/>
      <c r="Z236" s="422"/>
      <c r="AA236" s="146"/>
      <c r="AB236" s="146"/>
      <c r="AC236" s="146"/>
      <c r="AD236" s="146"/>
      <c r="AE236" s="146"/>
      <c r="AF236" s="146"/>
      <c r="AG236" s="146" t="s">
        <v>214</v>
      </c>
      <c r="AH236" s="146">
        <v>0</v>
      </c>
      <c r="AI236" s="146"/>
      <c r="AJ236" s="146"/>
      <c r="AK236" s="146"/>
      <c r="AL236" s="146"/>
      <c r="AM236" s="146"/>
      <c r="AN236" s="146"/>
      <c r="AO236" s="146"/>
      <c r="AP236" s="146"/>
      <c r="AQ236" s="146"/>
      <c r="AR236" s="146"/>
      <c r="AS236" s="146"/>
      <c r="AT236" s="146"/>
      <c r="AU236" s="146"/>
      <c r="AV236" s="146"/>
      <c r="AW236" s="146"/>
      <c r="AX236" s="146"/>
      <c r="AY236" s="146"/>
      <c r="AZ236" s="146"/>
      <c r="BA236" s="146"/>
      <c r="BB236" s="146"/>
      <c r="BC236" s="146"/>
      <c r="BD236" s="146"/>
      <c r="BE236" s="146"/>
      <c r="BF236" s="146"/>
      <c r="BG236" s="146"/>
      <c r="BH236" s="146"/>
    </row>
    <row r="237" spans="1:60" ht="14.25" outlineLevel="3">
      <c r="A237" s="227"/>
      <c r="B237" s="228"/>
      <c r="C237" s="232" t="s">
        <v>1752</v>
      </c>
      <c r="D237" s="233"/>
      <c r="E237" s="234">
        <v>231.13200000000001</v>
      </c>
      <c r="F237" s="226"/>
      <c r="G237" s="226"/>
      <c r="H237" s="226"/>
      <c r="I237" s="226"/>
      <c r="J237" s="226"/>
      <c r="K237" s="226"/>
      <c r="L237" s="226"/>
      <c r="M237" s="226"/>
      <c r="N237" s="231"/>
      <c r="O237" s="231"/>
      <c r="P237" s="231"/>
      <c r="Q237" s="231"/>
      <c r="R237" s="226"/>
      <c r="S237" s="226"/>
      <c r="T237" s="226"/>
      <c r="U237" s="226"/>
      <c r="V237" s="226"/>
      <c r="W237" s="226"/>
      <c r="X237" s="226"/>
      <c r="Y237" s="226"/>
      <c r="Z237" s="422"/>
      <c r="AA237" s="146"/>
      <c r="AB237" s="146"/>
      <c r="AC237" s="146"/>
      <c r="AD237" s="146"/>
      <c r="AE237" s="146"/>
      <c r="AF237" s="146"/>
      <c r="AG237" s="146" t="s">
        <v>214</v>
      </c>
      <c r="AH237" s="146">
        <v>0</v>
      </c>
      <c r="AI237" s="146"/>
      <c r="AJ237" s="146"/>
      <c r="AK237" s="146"/>
      <c r="AL237" s="146"/>
      <c r="AM237" s="146"/>
      <c r="AN237" s="146"/>
      <c r="AO237" s="146"/>
      <c r="AP237" s="146"/>
      <c r="AQ237" s="146"/>
      <c r="AR237" s="146"/>
      <c r="AS237" s="146"/>
      <c r="AT237" s="146"/>
      <c r="AU237" s="146"/>
      <c r="AV237" s="146"/>
      <c r="AW237" s="146"/>
      <c r="AX237" s="146"/>
      <c r="AY237" s="146"/>
      <c r="AZ237" s="146"/>
      <c r="BA237" s="146"/>
      <c r="BB237" s="146"/>
      <c r="BC237" s="146"/>
      <c r="BD237" s="146"/>
      <c r="BE237" s="146"/>
      <c r="BF237" s="146"/>
      <c r="BG237" s="146"/>
      <c r="BH237" s="146"/>
    </row>
    <row r="238" spans="1:60" ht="14.25" outlineLevel="1">
      <c r="A238" s="217">
        <v>45</v>
      </c>
      <c r="B238" s="218" t="s">
        <v>1753</v>
      </c>
      <c r="C238" s="219" t="s">
        <v>1754</v>
      </c>
      <c r="D238" s="220" t="s">
        <v>132</v>
      </c>
      <c r="E238" s="221">
        <v>163.98650000000001</v>
      </c>
      <c r="F238" s="222"/>
      <c r="G238" s="223">
        <f>ROUND(E238*F238,2)</f>
        <v>0</v>
      </c>
      <c r="H238" s="224">
        <v>3955</v>
      </c>
      <c r="I238" s="223">
        <f>ROUND(E238*H238,2)</f>
        <v>648566.61</v>
      </c>
      <c r="J238" s="224">
        <v>0</v>
      </c>
      <c r="K238" s="223">
        <f>ROUND(E238*J238,2)</f>
        <v>0</v>
      </c>
      <c r="L238" s="223">
        <v>21</v>
      </c>
      <c r="M238" s="223">
        <f>G238*(1+L238/100)</f>
        <v>0</v>
      </c>
      <c r="N238" s="221">
        <v>1</v>
      </c>
      <c r="O238" s="221">
        <f>ROUND(E238*N238,2)</f>
        <v>163.99</v>
      </c>
      <c r="P238" s="221">
        <v>0</v>
      </c>
      <c r="Q238" s="221">
        <f>ROUND(E238*P238,2)</f>
        <v>0</v>
      </c>
      <c r="R238" s="223" t="s">
        <v>1610</v>
      </c>
      <c r="S238" s="223" t="s">
        <v>207</v>
      </c>
      <c r="T238" s="225" t="s">
        <v>207</v>
      </c>
      <c r="U238" s="226">
        <v>0</v>
      </c>
      <c r="V238" s="226">
        <f>ROUND(E238*U238,2)</f>
        <v>0</v>
      </c>
      <c r="W238" s="226"/>
      <c r="X238" s="226" t="s">
        <v>1600</v>
      </c>
      <c r="Y238" s="226" t="s">
        <v>209</v>
      </c>
      <c r="Z238" s="423"/>
      <c r="AA238" s="146"/>
      <c r="AB238" s="146"/>
      <c r="AC238" s="146"/>
      <c r="AD238" s="146"/>
      <c r="AE238" s="146"/>
      <c r="AF238" s="146"/>
      <c r="AG238" s="146" t="s">
        <v>1601</v>
      </c>
      <c r="AH238" s="146"/>
      <c r="AI238" s="146"/>
      <c r="AJ238" s="146"/>
      <c r="AK238" s="146"/>
      <c r="AL238" s="146"/>
      <c r="AM238" s="146"/>
      <c r="AN238" s="146"/>
      <c r="AO238" s="146"/>
      <c r="AP238" s="146"/>
      <c r="AQ238" s="146"/>
      <c r="AR238" s="146"/>
      <c r="AS238" s="146"/>
      <c r="AT238" s="146"/>
      <c r="AU238" s="146"/>
      <c r="AV238" s="146"/>
      <c r="AW238" s="146"/>
      <c r="AX238" s="146"/>
      <c r="AY238" s="146"/>
      <c r="AZ238" s="146"/>
      <c r="BA238" s="146"/>
      <c r="BB238" s="146"/>
      <c r="BC238" s="146"/>
      <c r="BD238" s="146"/>
      <c r="BE238" s="146"/>
      <c r="BF238" s="146"/>
      <c r="BG238" s="146"/>
      <c r="BH238" s="146"/>
    </row>
    <row r="239" spans="1:60" ht="14.25" outlineLevel="2">
      <c r="A239" s="423"/>
      <c r="B239" s="228"/>
      <c r="C239" s="232" t="s">
        <v>1755</v>
      </c>
      <c r="D239" s="233"/>
      <c r="E239" s="234">
        <v>150.87</v>
      </c>
      <c r="F239" s="226"/>
      <c r="G239" s="226"/>
      <c r="H239" s="226"/>
      <c r="I239" s="226"/>
      <c r="J239" s="226"/>
      <c r="K239" s="226"/>
      <c r="L239" s="226"/>
      <c r="M239" s="226"/>
      <c r="N239" s="231"/>
      <c r="O239" s="231"/>
      <c r="P239" s="231"/>
      <c r="Q239" s="231"/>
      <c r="R239" s="226"/>
      <c r="S239" s="226"/>
      <c r="T239" s="226"/>
      <c r="U239" s="226"/>
      <c r="V239" s="226"/>
      <c r="W239" s="226"/>
      <c r="X239" s="226"/>
      <c r="Y239" s="226"/>
      <c r="Z239" s="422"/>
      <c r="AA239" s="146"/>
      <c r="AB239" s="146"/>
      <c r="AC239" s="146"/>
      <c r="AD239" s="146"/>
      <c r="AE239" s="146"/>
      <c r="AF239" s="146"/>
      <c r="AG239" s="146" t="s">
        <v>214</v>
      </c>
      <c r="AH239" s="146">
        <v>0</v>
      </c>
      <c r="AI239" s="146"/>
      <c r="AJ239" s="146"/>
      <c r="AK239" s="146"/>
      <c r="AL239" s="146"/>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c r="BG239" s="146"/>
      <c r="BH239" s="146"/>
    </row>
    <row r="240" spans="1:60" ht="14.25" outlineLevel="2">
      <c r="A240" s="423"/>
      <c r="B240" s="228"/>
      <c r="C240" s="232" t="s">
        <v>1756</v>
      </c>
      <c r="D240" s="233"/>
      <c r="E240" s="234">
        <v>16.141500000000001</v>
      </c>
      <c r="F240" s="226"/>
      <c r="G240" s="226"/>
      <c r="H240" s="226"/>
      <c r="I240" s="226"/>
      <c r="J240" s="226"/>
      <c r="K240" s="226"/>
      <c r="L240" s="226"/>
      <c r="M240" s="226"/>
      <c r="N240" s="231"/>
      <c r="O240" s="231"/>
      <c r="P240" s="231"/>
      <c r="Q240" s="231"/>
      <c r="R240" s="226"/>
      <c r="S240" s="226"/>
      <c r="T240" s="226"/>
      <c r="U240" s="226"/>
      <c r="V240" s="226"/>
      <c r="W240" s="226"/>
      <c r="X240" s="226"/>
      <c r="Y240" s="226"/>
      <c r="Z240" s="422"/>
      <c r="AA240" s="146"/>
      <c r="AB240" s="146"/>
      <c r="AC240" s="146"/>
      <c r="AD240" s="146"/>
      <c r="AE240" s="146"/>
      <c r="AF240" s="146"/>
      <c r="AG240" s="146"/>
      <c r="AH240" s="146"/>
      <c r="AI240" s="146"/>
      <c r="AJ240" s="146"/>
      <c r="AK240" s="146"/>
      <c r="AL240" s="146"/>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c r="BG240" s="146"/>
      <c r="BH240" s="146"/>
    </row>
    <row r="241" spans="1:60" ht="14.25" outlineLevel="3">
      <c r="A241" s="227"/>
      <c r="B241" s="228"/>
      <c r="C241" s="232" t="s">
        <v>1757</v>
      </c>
      <c r="D241" s="233"/>
      <c r="E241" s="234">
        <v>-3.0249999999999999</v>
      </c>
      <c r="F241" s="226"/>
      <c r="G241" s="226"/>
      <c r="H241" s="226"/>
      <c r="I241" s="226"/>
      <c r="J241" s="226"/>
      <c r="K241" s="226"/>
      <c r="L241" s="226"/>
      <c r="M241" s="226"/>
      <c r="N241" s="231"/>
      <c r="O241" s="231"/>
      <c r="P241" s="231"/>
      <c r="Q241" s="231"/>
      <c r="R241" s="226"/>
      <c r="S241" s="226"/>
      <c r="T241" s="226"/>
      <c r="U241" s="226"/>
      <c r="V241" s="226"/>
      <c r="W241" s="226"/>
      <c r="X241" s="226"/>
      <c r="Y241" s="226"/>
      <c r="Z241" s="422"/>
      <c r="AA241" s="146"/>
      <c r="AB241" s="146"/>
      <c r="AC241" s="146"/>
      <c r="AD241" s="146"/>
      <c r="AE241" s="146"/>
      <c r="AF241" s="146"/>
      <c r="AG241" s="146" t="s">
        <v>214</v>
      </c>
      <c r="AH241" s="146">
        <v>0</v>
      </c>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row>
    <row r="242" spans="1:60" ht="14.25" outlineLevel="1">
      <c r="A242" s="434">
        <v>47</v>
      </c>
      <c r="B242" s="435" t="s">
        <v>1758</v>
      </c>
      <c r="C242" s="436" t="s">
        <v>1759</v>
      </c>
      <c r="D242" s="437" t="s">
        <v>132</v>
      </c>
      <c r="E242" s="438"/>
      <c r="F242" s="439"/>
      <c r="G242" s="439">
        <f>ROUND(E242*F242,2)</f>
        <v>0</v>
      </c>
      <c r="H242" s="439">
        <v>4500</v>
      </c>
      <c r="I242" s="439">
        <f>ROUND(E242*H242,2)</f>
        <v>0</v>
      </c>
      <c r="J242" s="439">
        <v>0</v>
      </c>
      <c r="K242" s="439">
        <f>ROUND(E242*J242,2)</f>
        <v>0</v>
      </c>
      <c r="L242" s="439">
        <v>21</v>
      </c>
      <c r="M242" s="439">
        <f>G242*(1+L242/100)</f>
        <v>0</v>
      </c>
      <c r="N242" s="438">
        <v>1</v>
      </c>
      <c r="O242" s="438">
        <f>ROUND(E242*N242,2)</f>
        <v>0</v>
      </c>
      <c r="P242" s="438">
        <v>0</v>
      </c>
      <c r="Q242" s="438">
        <f>ROUND(E242*P242,2)</f>
        <v>0</v>
      </c>
      <c r="R242" s="439"/>
      <c r="S242" s="439" t="s">
        <v>254</v>
      </c>
      <c r="T242" s="440" t="s">
        <v>255</v>
      </c>
      <c r="U242" s="441">
        <v>0</v>
      </c>
      <c r="V242" s="441">
        <f>ROUND(E242*U242,2)</f>
        <v>0</v>
      </c>
      <c r="W242" s="441"/>
      <c r="X242" s="441" t="s">
        <v>1600</v>
      </c>
      <c r="Y242" s="441" t="s">
        <v>209</v>
      </c>
      <c r="Z242" s="422" t="s">
        <v>1760</v>
      </c>
      <c r="AA242" s="146"/>
      <c r="AB242" s="146"/>
      <c r="AC242" s="146"/>
      <c r="AD242" s="146"/>
      <c r="AE242" s="146"/>
      <c r="AF242" s="146"/>
      <c r="AG242" s="146" t="s">
        <v>1601</v>
      </c>
      <c r="AH242" s="146"/>
      <c r="AI242" s="146"/>
      <c r="AJ242" s="146"/>
      <c r="AK242" s="146"/>
      <c r="AL242" s="146"/>
      <c r="AM242" s="146"/>
      <c r="AN242" s="146"/>
      <c r="AO242" s="146"/>
      <c r="AP242" s="146"/>
      <c r="AQ242" s="146"/>
      <c r="AR242" s="146"/>
      <c r="AS242" s="146"/>
      <c r="AT242" s="146"/>
      <c r="AU242" s="146"/>
      <c r="AV242" s="146"/>
      <c r="AW242" s="146"/>
      <c r="AX242" s="146"/>
      <c r="AY242" s="146"/>
      <c r="AZ242" s="146"/>
      <c r="BA242" s="146"/>
      <c r="BB242" s="146"/>
      <c r="BC242" s="146"/>
      <c r="BD242" s="146"/>
      <c r="BE242" s="146"/>
      <c r="BF242" s="146"/>
      <c r="BG242" s="146"/>
      <c r="BH242" s="146"/>
    </row>
    <row r="243" spans="1:60" ht="14.25" outlineLevel="2">
      <c r="A243" s="227" t="s">
        <v>1761</v>
      </c>
      <c r="B243" s="228"/>
      <c r="C243" s="232" t="s">
        <v>1762</v>
      </c>
      <c r="D243" s="233"/>
      <c r="E243" s="234">
        <v>642.61249999999995</v>
      </c>
      <c r="F243" s="226"/>
      <c r="G243" s="226"/>
      <c r="H243" s="226"/>
      <c r="I243" s="226"/>
      <c r="J243" s="226"/>
      <c r="K243" s="226"/>
      <c r="L243" s="226"/>
      <c r="M243" s="226"/>
      <c r="N243" s="231"/>
      <c r="O243" s="231"/>
      <c r="P243" s="231"/>
      <c r="Q243" s="231"/>
      <c r="R243" s="226"/>
      <c r="S243" s="226"/>
      <c r="T243" s="226"/>
      <c r="U243" s="226"/>
      <c r="V243" s="226"/>
      <c r="W243" s="226"/>
      <c r="X243" s="226"/>
      <c r="Y243" s="226"/>
      <c r="Z243" s="422"/>
      <c r="AA243" s="146"/>
      <c r="AB243" s="146"/>
      <c r="AC243" s="146"/>
      <c r="AD243" s="146"/>
      <c r="AE243" s="146"/>
      <c r="AF243" s="146"/>
      <c r="AG243" s="146" t="s">
        <v>214</v>
      </c>
      <c r="AH243" s="146">
        <v>0</v>
      </c>
      <c r="AI243" s="146"/>
      <c r="AJ243" s="146"/>
      <c r="AK243" s="146"/>
      <c r="AL243" s="146"/>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c r="BG243" s="146"/>
      <c r="BH243" s="146"/>
    </row>
    <row r="244" spans="1:60" ht="14.25" outlineLevel="3">
      <c r="A244" s="227" t="s">
        <v>1761</v>
      </c>
      <c r="B244" s="228"/>
      <c r="C244" s="232" t="s">
        <v>1763</v>
      </c>
      <c r="D244" s="233"/>
      <c r="E244" s="234">
        <v>73.982500000000002</v>
      </c>
      <c r="F244" s="226"/>
      <c r="G244" s="226"/>
      <c r="H244" s="226"/>
      <c r="I244" s="226"/>
      <c r="J244" s="226"/>
      <c r="K244" s="226"/>
      <c r="L244" s="226"/>
      <c r="M244" s="226"/>
      <c r="N244" s="231"/>
      <c r="O244" s="231"/>
      <c r="P244" s="231"/>
      <c r="Q244" s="231"/>
      <c r="R244" s="226"/>
      <c r="S244" s="226"/>
      <c r="T244" s="226"/>
      <c r="U244" s="226"/>
      <c r="V244" s="226"/>
      <c r="W244" s="226"/>
      <c r="X244" s="226"/>
      <c r="Y244" s="226"/>
      <c r="Z244" s="422"/>
      <c r="AA244" s="146"/>
      <c r="AB244" s="146"/>
      <c r="AC244" s="146"/>
      <c r="AD244" s="146"/>
      <c r="AE244" s="146"/>
      <c r="AF244" s="146"/>
      <c r="AG244" s="146" t="s">
        <v>214</v>
      </c>
      <c r="AH244" s="146">
        <v>0</v>
      </c>
      <c r="AI244" s="146"/>
      <c r="AJ244" s="146"/>
      <c r="AK244" s="146"/>
      <c r="AL244" s="146"/>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c r="BG244" s="146"/>
      <c r="BH244" s="146"/>
    </row>
    <row r="245" spans="1:60" ht="14.25" outlineLevel="3">
      <c r="A245" s="227" t="s">
        <v>1761</v>
      </c>
      <c r="B245" s="228"/>
      <c r="C245" s="232" t="s">
        <v>1764</v>
      </c>
      <c r="D245" s="233"/>
      <c r="E245" s="234">
        <v>83.072500000000005</v>
      </c>
      <c r="F245" s="226"/>
      <c r="G245" s="226"/>
      <c r="H245" s="226"/>
      <c r="I245" s="226"/>
      <c r="J245" s="226"/>
      <c r="K245" s="226"/>
      <c r="L245" s="226"/>
      <c r="M245" s="226"/>
      <c r="N245" s="231"/>
      <c r="O245" s="231"/>
      <c r="P245" s="231"/>
      <c r="Q245" s="231"/>
      <c r="R245" s="226"/>
      <c r="S245" s="226"/>
      <c r="T245" s="226"/>
      <c r="U245" s="226"/>
      <c r="V245" s="226"/>
      <c r="W245" s="226"/>
      <c r="X245" s="226"/>
      <c r="Y245" s="226"/>
      <c r="Z245" s="422"/>
      <c r="AA245" s="146"/>
      <c r="AB245" s="146"/>
      <c r="AC245" s="146"/>
      <c r="AD245" s="146"/>
      <c r="AE245" s="146"/>
      <c r="AF245" s="146"/>
      <c r="AG245" s="146" t="s">
        <v>214</v>
      </c>
      <c r="AH245" s="146">
        <v>0</v>
      </c>
      <c r="AI245" s="146"/>
      <c r="AJ245" s="146"/>
      <c r="AK245" s="146"/>
      <c r="AL245" s="146"/>
      <c r="AM245" s="146"/>
      <c r="AN245" s="146"/>
      <c r="AO245" s="146"/>
      <c r="AP245" s="146"/>
      <c r="AQ245" s="146"/>
      <c r="AR245" s="146"/>
      <c r="AS245" s="146"/>
      <c r="AT245" s="146"/>
      <c r="AU245" s="146"/>
      <c r="AV245" s="146"/>
      <c r="AW245" s="146"/>
      <c r="AX245" s="146"/>
      <c r="AY245" s="146"/>
      <c r="AZ245" s="146"/>
      <c r="BA245" s="146"/>
      <c r="BB245" s="146"/>
      <c r="BC245" s="146"/>
      <c r="BD245" s="146"/>
      <c r="BE245" s="146"/>
      <c r="BF245" s="146"/>
      <c r="BG245" s="146"/>
      <c r="BH245" s="146"/>
    </row>
    <row r="246" spans="1:60" ht="14.25" outlineLevel="1">
      <c r="A246" s="217">
        <v>48</v>
      </c>
      <c r="B246" s="218" t="s">
        <v>1765</v>
      </c>
      <c r="C246" s="219" t="s">
        <v>1766</v>
      </c>
      <c r="D246" s="220" t="s">
        <v>132</v>
      </c>
      <c r="E246" s="221">
        <v>12.558</v>
      </c>
      <c r="F246" s="222"/>
      <c r="G246" s="223">
        <f>ROUND(E246*F246,2)</f>
        <v>0</v>
      </c>
      <c r="H246" s="224">
        <v>6500</v>
      </c>
      <c r="I246" s="223">
        <f>ROUND(E246*H246,2)</f>
        <v>81627</v>
      </c>
      <c r="J246" s="224">
        <v>0</v>
      </c>
      <c r="K246" s="223">
        <f>ROUND(E246*J246,2)</f>
        <v>0</v>
      </c>
      <c r="L246" s="223">
        <v>21</v>
      </c>
      <c r="M246" s="223">
        <f>G246*(1+L246/100)</f>
        <v>0</v>
      </c>
      <c r="N246" s="221">
        <v>1</v>
      </c>
      <c r="O246" s="221">
        <f>ROUND(E246*N246,2)</f>
        <v>12.56</v>
      </c>
      <c r="P246" s="221">
        <v>0</v>
      </c>
      <c r="Q246" s="221">
        <f>ROUND(E246*P246,2)</f>
        <v>0</v>
      </c>
      <c r="R246" s="223"/>
      <c r="S246" s="223" t="s">
        <v>254</v>
      </c>
      <c r="T246" s="225" t="s">
        <v>255</v>
      </c>
      <c r="U246" s="226">
        <v>0</v>
      </c>
      <c r="V246" s="226">
        <f>ROUND(E246*U246,2)</f>
        <v>0</v>
      </c>
      <c r="W246" s="226"/>
      <c r="X246" s="226" t="s">
        <v>1600</v>
      </c>
      <c r="Y246" s="226" t="s">
        <v>209</v>
      </c>
      <c r="Z246" s="423"/>
      <c r="AA246" s="146"/>
      <c r="AB246" s="146"/>
      <c r="AC246" s="146"/>
      <c r="AD246" s="146"/>
      <c r="AE246" s="146"/>
      <c r="AF246" s="146"/>
      <c r="AG246" s="146" t="s">
        <v>1601</v>
      </c>
      <c r="AH246" s="146"/>
      <c r="AI246" s="146"/>
      <c r="AJ246" s="146"/>
      <c r="AK246" s="146"/>
      <c r="AL246" s="146"/>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c r="BG246" s="146"/>
      <c r="BH246" s="146"/>
    </row>
    <row r="247" spans="1:60" ht="14.25" outlineLevel="2">
      <c r="A247" s="227"/>
      <c r="B247" s="228"/>
      <c r="C247" s="232" t="s">
        <v>1767</v>
      </c>
      <c r="D247" s="233"/>
      <c r="E247" s="234">
        <v>12.558</v>
      </c>
      <c r="F247" s="226"/>
      <c r="G247" s="226"/>
      <c r="H247" s="226"/>
      <c r="I247" s="226"/>
      <c r="J247" s="226"/>
      <c r="K247" s="226"/>
      <c r="L247" s="226"/>
      <c r="M247" s="226"/>
      <c r="N247" s="231"/>
      <c r="O247" s="231"/>
      <c r="P247" s="231"/>
      <c r="Q247" s="231"/>
      <c r="R247" s="226"/>
      <c r="S247" s="226"/>
      <c r="T247" s="226"/>
      <c r="U247" s="226"/>
      <c r="V247" s="226"/>
      <c r="W247" s="226"/>
      <c r="X247" s="226"/>
      <c r="Y247" s="226"/>
      <c r="Z247" s="422"/>
      <c r="AA247" s="146"/>
      <c r="AB247" s="146"/>
      <c r="AC247" s="146"/>
      <c r="AD247" s="146"/>
      <c r="AE247" s="146"/>
      <c r="AF247" s="146"/>
      <c r="AG247" s="146" t="s">
        <v>214</v>
      </c>
      <c r="AH247" s="146">
        <v>0</v>
      </c>
      <c r="AI247" s="146"/>
      <c r="AJ247" s="146"/>
      <c r="AK247" s="146"/>
      <c r="AL247" s="146"/>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c r="BG247" s="146"/>
      <c r="BH247" s="146"/>
    </row>
    <row r="248" spans="1:60" ht="22.5" outlineLevel="1">
      <c r="A248" s="217">
        <v>49</v>
      </c>
      <c r="B248" s="218" t="s">
        <v>1768</v>
      </c>
      <c r="C248" s="219" t="s">
        <v>1769</v>
      </c>
      <c r="D248" s="220" t="s">
        <v>124</v>
      </c>
      <c r="E248" s="221">
        <v>9.4499999999999993</v>
      </c>
      <c r="F248" s="222"/>
      <c r="G248" s="223">
        <f>ROUND(E248*F248,2)</f>
        <v>0</v>
      </c>
      <c r="H248" s="224">
        <v>3870</v>
      </c>
      <c r="I248" s="223">
        <f>ROUND(E248*H248,2)</f>
        <v>36571.5</v>
      </c>
      <c r="J248" s="224">
        <v>0</v>
      </c>
      <c r="K248" s="223">
        <f>ROUND(E248*J248,2)</f>
        <v>0</v>
      </c>
      <c r="L248" s="223">
        <v>21</v>
      </c>
      <c r="M248" s="223">
        <f>G248*(1+L248/100)</f>
        <v>0</v>
      </c>
      <c r="N248" s="221">
        <v>0.27</v>
      </c>
      <c r="O248" s="221">
        <f>ROUND(E248*N248,2)</f>
        <v>2.5499999999999998</v>
      </c>
      <c r="P248" s="221">
        <v>0</v>
      </c>
      <c r="Q248" s="221">
        <f>ROUND(E248*P248,2)</f>
        <v>0</v>
      </c>
      <c r="R248" s="223" t="s">
        <v>1610</v>
      </c>
      <c r="S248" s="223" t="s">
        <v>207</v>
      </c>
      <c r="T248" s="225" t="s">
        <v>207</v>
      </c>
      <c r="U248" s="226">
        <v>0</v>
      </c>
      <c r="V248" s="226">
        <f>ROUND(E248*U248,2)</f>
        <v>0</v>
      </c>
      <c r="W248" s="226"/>
      <c r="X248" s="226" t="s">
        <v>1600</v>
      </c>
      <c r="Y248" s="226" t="s">
        <v>209</v>
      </c>
      <c r="Z248" s="423"/>
      <c r="AA248" s="146"/>
      <c r="AB248" s="146"/>
      <c r="AC248" s="146"/>
      <c r="AD248" s="146"/>
      <c r="AE248" s="146"/>
      <c r="AF248" s="146"/>
      <c r="AG248" s="146" t="s">
        <v>1601</v>
      </c>
      <c r="AH248" s="146"/>
      <c r="AI248" s="146"/>
      <c r="AJ248" s="146"/>
      <c r="AK248" s="146"/>
      <c r="AL248" s="146"/>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c r="BG248" s="146"/>
      <c r="BH248" s="146"/>
    </row>
    <row r="249" spans="1:60" ht="14.25" outlineLevel="2">
      <c r="A249" s="423"/>
      <c r="B249" s="228"/>
      <c r="C249" s="232" t="s">
        <v>1770</v>
      </c>
      <c r="D249" s="233"/>
      <c r="E249" s="234">
        <v>9.4499999999999993</v>
      </c>
      <c r="F249" s="226"/>
      <c r="G249" s="226"/>
      <c r="H249" s="226"/>
      <c r="I249" s="226"/>
      <c r="J249" s="226"/>
      <c r="K249" s="226"/>
      <c r="L249" s="226"/>
      <c r="M249" s="226"/>
      <c r="N249" s="231"/>
      <c r="O249" s="231"/>
      <c r="P249" s="231"/>
      <c r="Q249" s="231"/>
      <c r="R249" s="226"/>
      <c r="S249" s="226"/>
      <c r="T249" s="226"/>
      <c r="U249" s="226"/>
      <c r="V249" s="226"/>
      <c r="W249" s="226"/>
      <c r="X249" s="226"/>
      <c r="Y249" s="226"/>
      <c r="Z249" s="422"/>
      <c r="AA249" s="146"/>
      <c r="AB249" s="146"/>
      <c r="AC249" s="146"/>
      <c r="AD249" s="146"/>
      <c r="AE249" s="146"/>
      <c r="AF249" s="146"/>
      <c r="AG249" s="146"/>
      <c r="AH249" s="146"/>
      <c r="AI249" s="146"/>
      <c r="AJ249" s="146"/>
      <c r="AK249" s="146"/>
      <c r="AL249" s="146"/>
      <c r="AM249" s="146"/>
      <c r="AN249" s="146"/>
      <c r="AO249" s="146"/>
      <c r="AP249" s="146"/>
      <c r="AQ249" s="146"/>
      <c r="AR249" s="146"/>
      <c r="AS249" s="146"/>
      <c r="AT249" s="146"/>
      <c r="AU249" s="146"/>
      <c r="AV249" s="146"/>
      <c r="AW249" s="146"/>
      <c r="AX249" s="146"/>
      <c r="AY249" s="146"/>
      <c r="AZ249" s="146"/>
      <c r="BA249" s="146"/>
      <c r="BB249" s="146"/>
      <c r="BC249" s="146"/>
      <c r="BD249" s="146"/>
      <c r="BE249" s="146"/>
      <c r="BF249" s="146"/>
      <c r="BG249" s="146"/>
      <c r="BH249" s="146"/>
    </row>
    <row r="250" spans="1:60" ht="14.25" outlineLevel="1">
      <c r="A250" s="425">
        <v>50</v>
      </c>
      <c r="B250" s="218" t="s">
        <v>1771</v>
      </c>
      <c r="C250" s="219" t="s">
        <v>1772</v>
      </c>
      <c r="D250" s="220" t="s">
        <v>124</v>
      </c>
      <c r="E250" s="221">
        <v>487.07499999999999</v>
      </c>
      <c r="F250" s="222"/>
      <c r="G250" s="223">
        <f>ROUND(E250*F250,2)</f>
        <v>0</v>
      </c>
      <c r="H250" s="224">
        <v>524</v>
      </c>
      <c r="I250" s="223">
        <f>ROUND(E250*H250,2)</f>
        <v>255227.3</v>
      </c>
      <c r="J250" s="224">
        <v>0</v>
      </c>
      <c r="K250" s="223">
        <f>ROUND(E250*J250,2)</f>
        <v>0</v>
      </c>
      <c r="L250" s="223">
        <v>21</v>
      </c>
      <c r="M250" s="223">
        <f>G250*(1+L250/100)</f>
        <v>0</v>
      </c>
      <c r="N250" s="221">
        <v>0.17244999999999999</v>
      </c>
      <c r="O250" s="221">
        <f>ROUND(E250*N250,2)</f>
        <v>84</v>
      </c>
      <c r="P250" s="221">
        <v>0</v>
      </c>
      <c r="Q250" s="221">
        <f>ROUND(E250*P250,2)</f>
        <v>0</v>
      </c>
      <c r="R250" s="223" t="s">
        <v>1610</v>
      </c>
      <c r="S250" s="223" t="s">
        <v>207</v>
      </c>
      <c r="T250" s="225" t="s">
        <v>207</v>
      </c>
      <c r="U250" s="226">
        <v>0</v>
      </c>
      <c r="V250" s="226">
        <f>ROUND(E250*U250,2)</f>
        <v>0</v>
      </c>
      <c r="W250" s="226"/>
      <c r="X250" s="226" t="s">
        <v>1600</v>
      </c>
      <c r="Y250" s="226" t="s">
        <v>209</v>
      </c>
      <c r="Z250" s="422"/>
      <c r="AA250" s="146"/>
      <c r="AB250" s="146"/>
      <c r="AC250" s="146"/>
      <c r="AD250" s="146"/>
      <c r="AE250" s="146"/>
      <c r="AF250" s="146"/>
      <c r="AG250" s="146" t="s">
        <v>1601</v>
      </c>
      <c r="AH250" s="146"/>
      <c r="AI250" s="146"/>
      <c r="AJ250" s="146"/>
      <c r="AK250" s="146"/>
      <c r="AL250" s="146"/>
      <c r="AM250" s="146"/>
      <c r="AN250" s="146"/>
      <c r="AO250" s="146"/>
      <c r="AP250" s="146"/>
      <c r="AQ250" s="146"/>
      <c r="AR250" s="146"/>
      <c r="AS250" s="146"/>
      <c r="AT250" s="146"/>
      <c r="AU250" s="146"/>
      <c r="AV250" s="146"/>
      <c r="AW250" s="146"/>
      <c r="AX250" s="146"/>
      <c r="AY250" s="146"/>
      <c r="AZ250" s="146"/>
      <c r="BA250" s="146"/>
      <c r="BB250" s="146"/>
      <c r="BC250" s="146"/>
      <c r="BD250" s="146"/>
      <c r="BE250" s="146"/>
      <c r="BF250" s="146"/>
      <c r="BG250" s="146"/>
      <c r="BH250" s="146"/>
    </row>
    <row r="251" spans="1:60" ht="14.25" outlineLevel="2">
      <c r="A251" s="423"/>
      <c r="B251"/>
      <c r="C251" s="232" t="s">
        <v>1773</v>
      </c>
      <c r="D251" s="233"/>
      <c r="E251" s="234">
        <v>210.4</v>
      </c>
      <c r="F251" s="226"/>
      <c r="G251" s="226"/>
      <c r="H251" s="226"/>
      <c r="I251" s="226"/>
      <c r="J251" s="226"/>
      <c r="K251" s="226"/>
      <c r="L251" s="226"/>
      <c r="M251" s="226"/>
      <c r="N251" s="231"/>
      <c r="O251" s="231"/>
      <c r="P251" s="231"/>
      <c r="Q251" s="231"/>
      <c r="R251" s="226"/>
      <c r="S251" s="226"/>
      <c r="T251" s="226"/>
      <c r="U251" s="226"/>
      <c r="V251" s="226"/>
      <c r="W251" s="226"/>
      <c r="X251" s="226"/>
      <c r="Y251" s="226"/>
      <c r="Z251" s="422"/>
      <c r="AA251" s="146"/>
      <c r="AB251" s="146"/>
      <c r="AC251" s="146"/>
      <c r="AD251" s="146"/>
      <c r="AE251" s="146"/>
      <c r="AF251" s="146"/>
      <c r="AG251" s="146" t="s">
        <v>214</v>
      </c>
      <c r="AH251" s="146">
        <v>5</v>
      </c>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row>
    <row r="252" spans="1:60" ht="14.25" outlineLevel="2">
      <c r="A252" s="423"/>
      <c r="B252"/>
      <c r="C252" s="232" t="s">
        <v>1774</v>
      </c>
      <c r="D252" s="233"/>
      <c r="E252" s="234">
        <v>209.79</v>
      </c>
      <c r="F252" s="226"/>
      <c r="G252" s="226"/>
      <c r="H252" s="226"/>
      <c r="I252" s="226"/>
      <c r="J252" s="226"/>
      <c r="K252" s="226"/>
      <c r="L252" s="226"/>
      <c r="M252" s="226"/>
      <c r="N252" s="231"/>
      <c r="O252" s="231"/>
      <c r="P252" s="231"/>
      <c r="Q252" s="231"/>
      <c r="R252" s="226"/>
      <c r="S252" s="226"/>
      <c r="T252" s="226"/>
      <c r="U252" s="226"/>
      <c r="V252" s="226"/>
      <c r="W252" s="226"/>
      <c r="X252" s="226"/>
      <c r="Y252" s="226"/>
      <c r="Z252" s="422"/>
      <c r="AA252" s="146"/>
      <c r="AB252" s="146"/>
      <c r="AC252" s="146"/>
      <c r="AD252" s="146"/>
      <c r="AE252" s="146"/>
      <c r="AF252" s="146"/>
      <c r="AG252" s="146"/>
      <c r="AH252" s="146"/>
      <c r="AI252" s="146"/>
      <c r="AJ252" s="146"/>
      <c r="AK252" s="146"/>
      <c r="AL252" s="146"/>
      <c r="AM252" s="146"/>
      <c r="AN252" s="146"/>
      <c r="AO252" s="146"/>
      <c r="AP252" s="146"/>
      <c r="AQ252" s="146"/>
      <c r="AR252" s="146"/>
      <c r="AS252" s="146"/>
      <c r="AT252" s="146"/>
      <c r="AU252" s="146"/>
      <c r="AV252" s="146"/>
      <c r="AW252" s="146"/>
      <c r="AX252" s="146"/>
      <c r="AY252" s="146"/>
      <c r="AZ252" s="146"/>
      <c r="BA252" s="146"/>
      <c r="BB252" s="146"/>
      <c r="BC252" s="146"/>
      <c r="BD252" s="146"/>
      <c r="BE252" s="146"/>
      <c r="BF252" s="146"/>
      <c r="BG252" s="146"/>
      <c r="BH252" s="146"/>
    </row>
    <row r="253" spans="1:60" ht="14.25" outlineLevel="2">
      <c r="A253" s="423"/>
      <c r="B253"/>
      <c r="C253" s="232" t="s">
        <v>1775</v>
      </c>
      <c r="D253" s="233"/>
      <c r="E253" s="234">
        <v>45.884999999999998</v>
      </c>
      <c r="F253" s="226"/>
      <c r="G253" s="226"/>
      <c r="H253" s="226"/>
      <c r="I253" s="226"/>
      <c r="J253" s="226"/>
      <c r="K253" s="226"/>
      <c r="L253" s="226"/>
      <c r="M253" s="226"/>
      <c r="N253" s="231"/>
      <c r="O253" s="231"/>
      <c r="P253" s="231"/>
      <c r="Q253" s="231"/>
      <c r="R253" s="226"/>
      <c r="S253" s="226"/>
      <c r="T253" s="226"/>
      <c r="U253" s="226"/>
      <c r="V253" s="226"/>
      <c r="W253" s="226"/>
      <c r="X253" s="226"/>
      <c r="Y253" s="226"/>
      <c r="Z253" s="422"/>
      <c r="AA253" s="146"/>
      <c r="AB253" s="146"/>
      <c r="AC253" s="146"/>
      <c r="AD253" s="146"/>
      <c r="AE253" s="146"/>
      <c r="AF253" s="146"/>
      <c r="AG253" s="146"/>
      <c r="AH253" s="146"/>
      <c r="AI253" s="146"/>
      <c r="AJ253" s="146"/>
      <c r="AK253" s="146"/>
      <c r="AL253" s="146"/>
      <c r="AM253" s="146"/>
      <c r="AN253" s="146"/>
      <c r="AO253" s="146"/>
      <c r="AP253" s="146"/>
      <c r="AQ253" s="146"/>
      <c r="AR253" s="146"/>
      <c r="AS253" s="146"/>
      <c r="AT253" s="146"/>
      <c r="AU253" s="146"/>
      <c r="AV253" s="146"/>
      <c r="AW253" s="146"/>
      <c r="AX253" s="146"/>
      <c r="AY253" s="146"/>
      <c r="AZ253" s="146"/>
      <c r="BA253" s="146"/>
      <c r="BB253" s="146"/>
      <c r="BC253" s="146"/>
      <c r="BD253" s="146"/>
      <c r="BE253" s="146"/>
      <c r="BF253" s="146"/>
      <c r="BG253" s="146"/>
      <c r="BH253" s="146"/>
    </row>
    <row r="254" spans="1:60" ht="14.25" outlineLevel="2">
      <c r="A254" s="423"/>
      <c r="B254"/>
      <c r="C254" s="232" t="s">
        <v>1776</v>
      </c>
      <c r="D254" s="233"/>
      <c r="E254" s="234">
        <v>21</v>
      </c>
      <c r="F254" s="226"/>
      <c r="G254" s="226"/>
      <c r="H254" s="226"/>
      <c r="I254" s="226"/>
      <c r="J254" s="226"/>
      <c r="K254" s="226"/>
      <c r="L254" s="226"/>
      <c r="M254" s="226"/>
      <c r="N254" s="231"/>
      <c r="O254" s="231"/>
      <c r="P254" s="231"/>
      <c r="Q254" s="231"/>
      <c r="R254" s="226"/>
      <c r="S254" s="226"/>
      <c r="T254" s="226"/>
      <c r="U254" s="226"/>
      <c r="V254" s="226"/>
      <c r="W254" s="226"/>
      <c r="X254" s="226"/>
      <c r="Y254" s="226"/>
      <c r="Z254" s="422"/>
      <c r="AA254" s="146"/>
      <c r="AB254" s="146"/>
      <c r="AC254" s="146"/>
      <c r="AD254" s="146"/>
      <c r="AE254" s="146"/>
      <c r="AF254" s="146"/>
      <c r="AG254" s="146"/>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6"/>
      <c r="BH254" s="146"/>
    </row>
    <row r="255" spans="1:60" ht="22.5" outlineLevel="1">
      <c r="A255" s="425">
        <v>51</v>
      </c>
      <c r="B255" s="218" t="s">
        <v>1777</v>
      </c>
      <c r="C255" s="219" t="s">
        <v>1778</v>
      </c>
      <c r="D255" s="220" t="s">
        <v>124</v>
      </c>
      <c r="E255" s="221">
        <v>208.53</v>
      </c>
      <c r="F255" s="222"/>
      <c r="G255" s="223">
        <f>ROUND(E255*F255,2)</f>
        <v>0</v>
      </c>
      <c r="H255" s="224">
        <v>718</v>
      </c>
      <c r="I255" s="223">
        <f>ROUND(E255*H255,2)</f>
        <v>149724.54</v>
      </c>
      <c r="J255" s="224">
        <v>0</v>
      </c>
      <c r="K255" s="223">
        <f>ROUND(E255*J255,2)</f>
        <v>0</v>
      </c>
      <c r="L255" s="223">
        <v>21</v>
      </c>
      <c r="M255" s="223">
        <f>G255*(1+L255/100)</f>
        <v>0</v>
      </c>
      <c r="N255" s="221">
        <v>0.17499999999999999</v>
      </c>
      <c r="O255" s="221">
        <f>ROUND(E255*N255,2)</f>
        <v>36.49</v>
      </c>
      <c r="P255" s="221">
        <v>0</v>
      </c>
      <c r="Q255" s="221">
        <f>ROUND(E255*P255,2)</f>
        <v>0</v>
      </c>
      <c r="R255" s="223"/>
      <c r="S255" s="223" t="s">
        <v>254</v>
      </c>
      <c r="T255" s="225" t="s">
        <v>255</v>
      </c>
      <c r="U255" s="226">
        <v>0</v>
      </c>
      <c r="V255" s="226">
        <f>ROUND(E255*U255,2)</f>
        <v>0</v>
      </c>
      <c r="W255" s="226"/>
      <c r="X255" s="226" t="s">
        <v>1600</v>
      </c>
      <c r="Y255" s="226" t="s">
        <v>209</v>
      </c>
      <c r="Z255" s="423"/>
      <c r="AA255" s="146"/>
      <c r="AB255" s="146"/>
      <c r="AC255" s="146"/>
      <c r="AD255" s="146"/>
      <c r="AE255" s="146"/>
      <c r="AF255" s="146"/>
      <c r="AG255" s="146" t="s">
        <v>1601</v>
      </c>
      <c r="AH255" s="146"/>
      <c r="AI255" s="146"/>
      <c r="AJ255" s="146"/>
      <c r="AK255" s="146"/>
      <c r="AL255" s="146"/>
      <c r="AM255" s="146"/>
      <c r="AN255" s="146"/>
      <c r="AO255" s="146"/>
      <c r="AP255" s="146"/>
      <c r="AQ255" s="146"/>
      <c r="AR255" s="146"/>
      <c r="AS255" s="146"/>
      <c r="AT255" s="146"/>
      <c r="AU255" s="146"/>
      <c r="AV255" s="146"/>
      <c r="AW255" s="146"/>
      <c r="AX255" s="146"/>
      <c r="AY255" s="146"/>
      <c r="AZ255" s="146"/>
      <c r="BA255" s="146"/>
      <c r="BB255" s="146"/>
      <c r="BC255" s="146"/>
      <c r="BD255" s="146"/>
      <c r="BE255" s="146"/>
      <c r="BF255" s="146"/>
      <c r="BG255" s="146"/>
      <c r="BH255" s="146"/>
    </row>
    <row r="256" spans="1:60" ht="14.25" outlineLevel="3">
      <c r="A256" s="227"/>
      <c r="B256" s="228"/>
      <c r="C256" s="232" t="s">
        <v>1779</v>
      </c>
      <c r="D256" s="233"/>
      <c r="E256" s="234">
        <v>208.53</v>
      </c>
      <c r="F256" s="226"/>
      <c r="G256" s="226"/>
      <c r="H256" s="226"/>
      <c r="I256" s="226"/>
      <c r="J256" s="226"/>
      <c r="K256" s="226"/>
      <c r="L256" s="226"/>
      <c r="M256" s="226"/>
      <c r="N256" s="231"/>
      <c r="O256" s="231"/>
      <c r="P256" s="231"/>
      <c r="Q256" s="231"/>
      <c r="R256" s="226"/>
      <c r="S256" s="226"/>
      <c r="T256" s="226"/>
      <c r="U256" s="226"/>
      <c r="V256" s="226"/>
      <c r="W256" s="226"/>
      <c r="X256" s="226"/>
      <c r="Y256" s="226"/>
      <c r="Z256" s="422"/>
      <c r="AA256" s="146"/>
      <c r="AB256" s="146"/>
      <c r="AC256" s="146"/>
      <c r="AD256" s="146"/>
      <c r="AE256" s="146"/>
      <c r="AF256" s="146"/>
      <c r="AG256" s="146" t="s">
        <v>214</v>
      </c>
      <c r="AH256" s="146">
        <v>5</v>
      </c>
      <c r="AI256" s="146"/>
      <c r="AJ256" s="146"/>
      <c r="AK256" s="146"/>
      <c r="AL256" s="146"/>
      <c r="AM256" s="146"/>
      <c r="AN256" s="146"/>
      <c r="AO256" s="146"/>
      <c r="AP256" s="146"/>
      <c r="AQ256" s="146"/>
      <c r="AR256" s="146"/>
      <c r="AS256" s="146"/>
      <c r="AT256" s="146"/>
      <c r="AU256" s="146"/>
      <c r="AV256" s="146"/>
      <c r="AW256" s="146"/>
      <c r="AX256" s="146"/>
      <c r="AY256" s="146"/>
      <c r="AZ256" s="146"/>
      <c r="BA256" s="146"/>
      <c r="BB256" s="146"/>
      <c r="BC256" s="146"/>
      <c r="BD256" s="146"/>
      <c r="BE256" s="146"/>
      <c r="BF256" s="146"/>
      <c r="BG256" s="146"/>
      <c r="BH256" s="146"/>
    </row>
    <row r="257" spans="1:60" ht="22.5" outlineLevel="1">
      <c r="A257" s="217">
        <v>52</v>
      </c>
      <c r="B257" s="218" t="s">
        <v>1780</v>
      </c>
      <c r="C257" s="219" t="s">
        <v>1781</v>
      </c>
      <c r="D257" s="220" t="s">
        <v>124</v>
      </c>
      <c r="E257" s="221">
        <v>311.95499999999998</v>
      </c>
      <c r="F257" s="222"/>
      <c r="G257" s="223">
        <f>ROUND(E257*F257,2)</f>
        <v>0</v>
      </c>
      <c r="H257" s="224">
        <v>1034</v>
      </c>
      <c r="I257" s="223">
        <f>ROUND(E257*H257,2)</f>
        <v>322561.46999999997</v>
      </c>
      <c r="J257" s="224">
        <v>0</v>
      </c>
      <c r="K257" s="223">
        <f>ROUND(E257*J257,2)</f>
        <v>0</v>
      </c>
      <c r="L257" s="223">
        <v>21</v>
      </c>
      <c r="M257" s="223">
        <f>G257*(1+L257/100)</f>
        <v>0</v>
      </c>
      <c r="N257" s="221">
        <v>0.185</v>
      </c>
      <c r="O257" s="221">
        <f>ROUND(E257*N257,2)</f>
        <v>57.71</v>
      </c>
      <c r="P257" s="221">
        <v>0</v>
      </c>
      <c r="Q257" s="221">
        <f>ROUND(E257*P257,2)</f>
        <v>0</v>
      </c>
      <c r="R257" s="223"/>
      <c r="S257" s="223" t="s">
        <v>254</v>
      </c>
      <c r="T257" s="225" t="s">
        <v>255</v>
      </c>
      <c r="U257" s="226">
        <v>0</v>
      </c>
      <c r="V257" s="226">
        <f>ROUND(E257*U257,2)</f>
        <v>0</v>
      </c>
      <c r="W257" s="226"/>
      <c r="X257" s="226" t="s">
        <v>1600</v>
      </c>
      <c r="Y257" s="226" t="s">
        <v>209</v>
      </c>
      <c r="Z257" s="423"/>
      <c r="AA257" s="146"/>
      <c r="AB257" s="146"/>
      <c r="AC257" s="146"/>
      <c r="AD257" s="146"/>
      <c r="AE257" s="146"/>
      <c r="AF257" s="146"/>
      <c r="AG257" s="146" t="s">
        <v>1601</v>
      </c>
      <c r="AH257" s="146"/>
      <c r="AI257" s="146"/>
      <c r="AJ257" s="146"/>
      <c r="AK257" s="146"/>
      <c r="AL257" s="146"/>
      <c r="AM257" s="146"/>
      <c r="AN257" s="146"/>
      <c r="AO257" s="146"/>
      <c r="AP257" s="146"/>
      <c r="AQ257" s="146"/>
      <c r="AR257" s="146"/>
      <c r="AS257" s="146"/>
      <c r="AT257" s="146"/>
      <c r="AU257" s="146"/>
      <c r="AV257" s="146"/>
      <c r="AW257" s="146"/>
      <c r="AX257" s="146"/>
      <c r="AY257" s="146"/>
      <c r="AZ257" s="146"/>
      <c r="BA257" s="146"/>
      <c r="BB257" s="146"/>
      <c r="BC257" s="146"/>
      <c r="BD257" s="146"/>
      <c r="BE257" s="146"/>
      <c r="BF257" s="146"/>
      <c r="BG257" s="146"/>
      <c r="BH257" s="146"/>
    </row>
    <row r="258" spans="1:60" ht="14.25" outlineLevel="3">
      <c r="A258" s="423"/>
      <c r="B258" s="423"/>
      <c r="C258" s="232" t="s">
        <v>1782</v>
      </c>
      <c r="D258" s="233"/>
      <c r="E258" s="234">
        <v>311.95499999999998</v>
      </c>
      <c r="F258" s="226"/>
      <c r="G258" s="226"/>
      <c r="H258" s="226"/>
      <c r="I258" s="226"/>
      <c r="J258" s="226"/>
      <c r="K258" s="226"/>
      <c r="L258" s="226"/>
      <c r="M258" s="226"/>
      <c r="N258" s="231"/>
      <c r="O258" s="231"/>
      <c r="P258" s="231"/>
      <c r="Q258" s="231"/>
      <c r="R258" s="226"/>
      <c r="S258" s="226"/>
      <c r="T258" s="226"/>
      <c r="U258" s="226"/>
      <c r="V258" s="226"/>
      <c r="W258" s="226"/>
      <c r="X258" s="226"/>
      <c r="Y258" s="226"/>
      <c r="Z258" s="422"/>
      <c r="AA258" s="146"/>
      <c r="AB258" s="146"/>
      <c r="AC258" s="146"/>
      <c r="AD258" s="146"/>
      <c r="AE258" s="146"/>
      <c r="AF258" s="146"/>
      <c r="AG258" s="146" t="s">
        <v>214</v>
      </c>
      <c r="AH258" s="146">
        <v>5</v>
      </c>
      <c r="AI258" s="146"/>
      <c r="AJ258" s="146"/>
      <c r="AK258" s="146"/>
      <c r="AL258" s="146"/>
      <c r="AM258" s="146"/>
      <c r="AN258" s="146"/>
      <c r="AO258" s="146"/>
      <c r="AP258" s="146"/>
      <c r="AQ258" s="146"/>
      <c r="AR258" s="146"/>
      <c r="AS258" s="146"/>
      <c r="AT258" s="146"/>
      <c r="AU258" s="146"/>
      <c r="AV258" s="146"/>
      <c r="AW258" s="146"/>
      <c r="AX258" s="146"/>
      <c r="AY258" s="146"/>
      <c r="AZ258" s="146"/>
      <c r="BA258" s="146"/>
      <c r="BB258" s="146"/>
      <c r="BC258" s="146"/>
      <c r="BD258" s="146"/>
      <c r="BE258" s="146"/>
      <c r="BF258" s="146"/>
      <c r="BG258" s="146"/>
      <c r="BH258" s="146"/>
    </row>
    <row r="259" spans="1:60" ht="22.5" outlineLevel="3">
      <c r="A259" s="217">
        <v>53</v>
      </c>
      <c r="B259" s="218" t="s">
        <v>1783</v>
      </c>
      <c r="C259" s="219" t="s">
        <v>1784</v>
      </c>
      <c r="D259" s="220" t="s">
        <v>124</v>
      </c>
      <c r="E259" s="221">
        <v>650</v>
      </c>
      <c r="F259" s="222"/>
      <c r="G259" s="223">
        <f>ROUND(E259*F259,2)</f>
        <v>0</v>
      </c>
      <c r="H259" s="224">
        <v>1034</v>
      </c>
      <c r="I259" s="223">
        <f>ROUND(E259*H259,2)</f>
        <v>672100</v>
      </c>
      <c r="J259" s="224">
        <v>0</v>
      </c>
      <c r="K259" s="223">
        <f>ROUND(E259*J259,2)</f>
        <v>0</v>
      </c>
      <c r="L259" s="223">
        <v>21</v>
      </c>
      <c r="M259" s="223">
        <f>G259*(1+L259/100)</f>
        <v>0</v>
      </c>
      <c r="N259" s="221">
        <v>0.185</v>
      </c>
      <c r="O259" s="221">
        <f>ROUND(E259*N259,2)</f>
        <v>120.25</v>
      </c>
      <c r="P259" s="221">
        <v>0</v>
      </c>
      <c r="Q259" s="221">
        <f>ROUND(E259*P259,2)</f>
        <v>0</v>
      </c>
      <c r="R259" s="223"/>
      <c r="S259" s="223" t="s">
        <v>254</v>
      </c>
      <c r="T259" s="225" t="s">
        <v>255</v>
      </c>
      <c r="U259" s="226"/>
      <c r="V259" s="226"/>
      <c r="W259" s="226"/>
      <c r="X259" s="226"/>
      <c r="Y259" s="226"/>
      <c r="Z259" s="423"/>
      <c r="AA259" s="146"/>
      <c r="AB259" s="146"/>
      <c r="AC259" s="146"/>
      <c r="AD259" s="146"/>
      <c r="AE259" s="146"/>
      <c r="AF259" s="146"/>
      <c r="AG259" s="146"/>
      <c r="AH259" s="146"/>
      <c r="AI259" s="146"/>
      <c r="AJ259" s="146"/>
      <c r="AK259" s="146"/>
      <c r="AL259" s="146"/>
      <c r="AM259" s="146"/>
      <c r="AN259" s="146"/>
      <c r="AO259" s="146"/>
      <c r="AP259" s="146"/>
      <c r="AQ259" s="146"/>
      <c r="AR259" s="146"/>
      <c r="AS259" s="146"/>
      <c r="AT259" s="146"/>
      <c r="AU259" s="146"/>
      <c r="AV259" s="146"/>
      <c r="AW259" s="146"/>
      <c r="AX259" s="146"/>
      <c r="AY259" s="146"/>
      <c r="AZ259" s="146"/>
      <c r="BA259" s="146"/>
      <c r="BB259" s="146"/>
      <c r="BC259" s="146"/>
      <c r="BD259" s="146"/>
      <c r="BE259" s="146"/>
      <c r="BF259" s="146"/>
      <c r="BG259" s="146"/>
      <c r="BH259" s="146"/>
    </row>
    <row r="260" spans="1:60" ht="14.25" outlineLevel="3">
      <c r="A260" s="227"/>
      <c r="B260" s="228"/>
      <c r="C260" s="232" t="s">
        <v>1785</v>
      </c>
      <c r="D260" s="233"/>
      <c r="E260" s="234">
        <v>650</v>
      </c>
      <c r="F260" s="226"/>
      <c r="G260" s="226"/>
      <c r="H260" s="226"/>
      <c r="I260" s="226"/>
      <c r="J260" s="226"/>
      <c r="K260" s="226"/>
      <c r="L260" s="226"/>
      <c r="M260" s="226"/>
      <c r="N260" s="231"/>
      <c r="O260" s="231"/>
      <c r="P260" s="231"/>
      <c r="Q260" s="231"/>
      <c r="R260" s="226"/>
      <c r="S260" s="226"/>
      <c r="T260" s="226"/>
      <c r="U260" s="226"/>
      <c r="V260" s="226"/>
      <c r="W260" s="226"/>
      <c r="X260" s="226"/>
      <c r="Y260" s="226"/>
      <c r="Z260" s="422"/>
      <c r="AA260" s="146"/>
      <c r="AB260" s="146"/>
      <c r="AC260" s="146"/>
      <c r="AD260" s="146"/>
      <c r="AE260" s="146"/>
      <c r="AF260" s="146"/>
      <c r="AG260" s="146"/>
      <c r="AH260" s="146"/>
      <c r="AI260" s="146"/>
      <c r="AJ260" s="146"/>
      <c r="AK260" s="146"/>
      <c r="AL260" s="146"/>
      <c r="AM260" s="146"/>
      <c r="AN260" s="146"/>
      <c r="AO260" s="146"/>
      <c r="AP260" s="146"/>
      <c r="AQ260" s="146"/>
      <c r="AR260" s="146"/>
      <c r="AS260" s="146"/>
      <c r="AT260" s="146"/>
      <c r="AU260" s="146"/>
      <c r="AV260" s="146"/>
      <c r="AW260" s="146"/>
      <c r="AX260" s="146"/>
      <c r="AY260" s="146"/>
      <c r="AZ260" s="146"/>
      <c r="BA260" s="146"/>
      <c r="BB260" s="146"/>
      <c r="BC260" s="146"/>
      <c r="BD260" s="146"/>
      <c r="BE260" s="146"/>
      <c r="BF260" s="146"/>
      <c r="BG260" s="146"/>
      <c r="BH260" s="146"/>
    </row>
    <row r="261" spans="1:60" ht="14.25" outlineLevel="3">
      <c r="A261" s="217">
        <v>54</v>
      </c>
      <c r="B261" s="218" t="s">
        <v>1786</v>
      </c>
      <c r="C261" s="219" t="s">
        <v>1787</v>
      </c>
      <c r="D261" s="220" t="s">
        <v>124</v>
      </c>
      <c r="E261" s="221">
        <v>23.31</v>
      </c>
      <c r="F261" s="222"/>
      <c r="G261" s="223">
        <f>ROUND(E261*F261,2)</f>
        <v>0</v>
      </c>
      <c r="H261" s="224">
        <v>1034</v>
      </c>
      <c r="I261" s="223">
        <f>ROUND(E261*H261,2)</f>
        <v>24102.54</v>
      </c>
      <c r="J261" s="224">
        <v>0</v>
      </c>
      <c r="K261" s="223">
        <f>ROUND(E261*J261,2)</f>
        <v>0</v>
      </c>
      <c r="L261" s="223">
        <v>21</v>
      </c>
      <c r="M261" s="223">
        <f>G261*(1+L261/100)</f>
        <v>0</v>
      </c>
      <c r="N261" s="221">
        <v>0.185</v>
      </c>
      <c r="O261" s="221">
        <f>ROUND(E261*N261,2)</f>
        <v>4.3099999999999996</v>
      </c>
      <c r="P261" s="221">
        <v>0</v>
      </c>
      <c r="Q261" s="221">
        <f>ROUND(E261*P261,2)</f>
        <v>0</v>
      </c>
      <c r="R261" s="223"/>
      <c r="S261" s="223" t="s">
        <v>254</v>
      </c>
      <c r="T261" s="225" t="s">
        <v>255</v>
      </c>
      <c r="U261" s="226"/>
      <c r="V261" s="226"/>
      <c r="W261" s="226"/>
      <c r="X261" s="226"/>
      <c r="Y261" s="226"/>
      <c r="Z261" s="423"/>
      <c r="AA261" s="146"/>
      <c r="AB261" s="146"/>
      <c r="AC261" s="146"/>
      <c r="AD261" s="146"/>
      <c r="AE261" s="146"/>
      <c r="AF261" s="146"/>
      <c r="AG261" s="146"/>
      <c r="AH261" s="146"/>
      <c r="AI261" s="146"/>
      <c r="AJ261" s="146"/>
      <c r="AK261" s="146"/>
      <c r="AL261" s="146"/>
      <c r="AM261" s="146"/>
      <c r="AN261" s="146"/>
      <c r="AO261" s="146"/>
      <c r="AP261" s="146"/>
      <c r="AQ261" s="146"/>
      <c r="AR261" s="146"/>
      <c r="AS261" s="146"/>
      <c r="AT261" s="146"/>
      <c r="AU261" s="146"/>
      <c r="AV261" s="146"/>
      <c r="AW261" s="146"/>
      <c r="AX261" s="146"/>
      <c r="AY261" s="146"/>
      <c r="AZ261" s="146"/>
      <c r="BA261" s="146"/>
      <c r="BB261" s="146"/>
      <c r="BC261" s="146"/>
      <c r="BD261" s="146"/>
      <c r="BE261" s="146"/>
      <c r="BF261" s="146"/>
      <c r="BG261" s="146"/>
      <c r="BH261" s="146"/>
    </row>
    <row r="262" spans="1:60" ht="14.25" outlineLevel="3">
      <c r="A262" s="227"/>
      <c r="B262" s="228"/>
      <c r="C262" s="232" t="s">
        <v>1788</v>
      </c>
      <c r="D262" s="233"/>
      <c r="E262" s="234">
        <v>23.31</v>
      </c>
      <c r="F262" s="226"/>
      <c r="G262" s="226"/>
      <c r="H262" s="226"/>
      <c r="I262" s="226"/>
      <c r="J262" s="226"/>
      <c r="K262" s="226"/>
      <c r="L262" s="226"/>
      <c r="M262" s="226"/>
      <c r="N262" s="231"/>
      <c r="O262" s="231"/>
      <c r="P262" s="231"/>
      <c r="Q262" s="231"/>
      <c r="R262" s="226"/>
      <c r="S262" s="226"/>
      <c r="T262" s="226"/>
      <c r="U262" s="226"/>
      <c r="V262" s="226"/>
      <c r="W262" s="226"/>
      <c r="X262" s="226"/>
      <c r="Y262" s="226"/>
      <c r="Z262" s="422"/>
      <c r="AA262" s="146"/>
      <c r="AB262" s="146"/>
      <c r="AC262" s="146"/>
      <c r="AD262" s="146"/>
      <c r="AE262" s="146"/>
      <c r="AF262" s="146"/>
      <c r="AG262" s="146"/>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row>
    <row r="263" spans="1:60" ht="14.25">
      <c r="A263" s="209" t="s">
        <v>200</v>
      </c>
      <c r="B263" s="210" t="s">
        <v>813</v>
      </c>
      <c r="C263" s="211" t="s">
        <v>1789</v>
      </c>
      <c r="D263" s="212"/>
      <c r="E263" s="213"/>
      <c r="F263" s="214"/>
      <c r="G263" s="214">
        <f>SUMIF(AG264:AG290,"&lt;&gt;NOR",G264:G290)</f>
        <v>0</v>
      </c>
      <c r="H263" s="214"/>
      <c r="I263" s="214">
        <f>SUM(I264:I290)</f>
        <v>636536.99</v>
      </c>
      <c r="J263" s="214"/>
      <c r="K263" s="214">
        <f>SUM(K264:K290)</f>
        <v>375125.09</v>
      </c>
      <c r="L263" s="214"/>
      <c r="M263" s="214">
        <f>SUM(M264:M290)</f>
        <v>0</v>
      </c>
      <c r="N263" s="213"/>
      <c r="O263" s="213">
        <f>SUM(O264:O290)</f>
        <v>431.53999999999996</v>
      </c>
      <c r="P263" s="213"/>
      <c r="Q263" s="213">
        <f>SUM(Q264:Q290)</f>
        <v>0</v>
      </c>
      <c r="R263" s="214"/>
      <c r="S263" s="214"/>
      <c r="T263" s="215"/>
      <c r="U263" s="216"/>
      <c r="V263" s="216">
        <f>SUM(V264:V290)</f>
        <v>509.68999999999994</v>
      </c>
      <c r="W263" s="216"/>
      <c r="X263" s="216"/>
      <c r="Y263" s="216"/>
      <c r="Z263" s="116"/>
      <c r="AG263" s="66" t="s">
        <v>203</v>
      </c>
    </row>
    <row r="264" spans="1:60" ht="14.25" outlineLevel="1">
      <c r="A264" s="217">
        <v>53</v>
      </c>
      <c r="B264" s="218" t="s">
        <v>1790</v>
      </c>
      <c r="C264" s="219" t="s">
        <v>1791</v>
      </c>
      <c r="D264" s="220" t="s">
        <v>107</v>
      </c>
      <c r="E264" s="221">
        <v>70.02</v>
      </c>
      <c r="F264" s="222"/>
      <c r="G264" s="223">
        <f>ROUND(E264*F264,2)</f>
        <v>0</v>
      </c>
      <c r="H264" s="224">
        <v>2849.88</v>
      </c>
      <c r="I264" s="223">
        <f>ROUND(E264*H264,2)</f>
        <v>199548.6</v>
      </c>
      <c r="J264" s="224">
        <v>1355.12</v>
      </c>
      <c r="K264" s="223">
        <f>ROUND(E264*J264,2)</f>
        <v>94885.5</v>
      </c>
      <c r="L264" s="223">
        <v>21</v>
      </c>
      <c r="M264" s="223">
        <f>G264*(1+L264/100)</f>
        <v>0</v>
      </c>
      <c r="N264" s="221">
        <v>2.5249999999999999</v>
      </c>
      <c r="O264" s="221">
        <f>ROUND(E264*N264,2)</f>
        <v>176.8</v>
      </c>
      <c r="P264" s="221">
        <v>0</v>
      </c>
      <c r="Q264" s="221">
        <f>ROUND(E264*P264,2)</f>
        <v>0</v>
      </c>
      <c r="R264" s="223" t="s">
        <v>1620</v>
      </c>
      <c r="S264" s="223" t="s">
        <v>207</v>
      </c>
      <c r="T264" s="225" t="s">
        <v>207</v>
      </c>
      <c r="U264" s="226">
        <v>2.3199999999999998</v>
      </c>
      <c r="V264" s="226">
        <f>ROUND(E264*U264,2)</f>
        <v>162.44999999999999</v>
      </c>
      <c r="W264" s="226"/>
      <c r="X264" s="226" t="s">
        <v>208</v>
      </c>
      <c r="Y264" s="226" t="s">
        <v>209</v>
      </c>
      <c r="Z264" s="422"/>
      <c r="AA264" s="146"/>
      <c r="AB264" s="146"/>
      <c r="AC264" s="146"/>
      <c r="AD264" s="146"/>
      <c r="AE264" s="146"/>
      <c r="AF264" s="146"/>
      <c r="AG264" s="146" t="s">
        <v>210</v>
      </c>
      <c r="AH264" s="146"/>
      <c r="AI264" s="146"/>
      <c r="AJ264" s="146"/>
      <c r="AK264" s="146"/>
      <c r="AL264" s="146"/>
      <c r="AM264" s="146"/>
      <c r="AN264" s="146"/>
      <c r="AO264" s="146"/>
      <c r="AP264" s="146"/>
      <c r="AQ264" s="146"/>
      <c r="AR264" s="146"/>
      <c r="AS264" s="146"/>
      <c r="AT264" s="146"/>
      <c r="AU264" s="146"/>
      <c r="AV264" s="146"/>
      <c r="AW264" s="146"/>
      <c r="AX264" s="146"/>
      <c r="AY264" s="146"/>
      <c r="AZ264" s="146"/>
      <c r="BA264" s="146"/>
      <c r="BB264" s="146"/>
      <c r="BC264" s="146"/>
      <c r="BD264" s="146"/>
      <c r="BE264" s="146"/>
      <c r="BF264" s="146"/>
      <c r="BG264" s="146"/>
      <c r="BH264" s="146"/>
    </row>
    <row r="265" spans="1:60" ht="14.25" outlineLevel="2">
      <c r="A265" s="227"/>
      <c r="B265" s="228"/>
      <c r="C265" s="229" t="s">
        <v>1792</v>
      </c>
      <c r="D265" s="230"/>
      <c r="E265" s="230"/>
      <c r="F265" s="230"/>
      <c r="G265" s="230"/>
      <c r="H265" s="226"/>
      <c r="I265" s="226"/>
      <c r="J265" s="226"/>
      <c r="K265" s="226"/>
      <c r="L265" s="226"/>
      <c r="M265" s="226"/>
      <c r="N265" s="231"/>
      <c r="O265" s="231"/>
      <c r="P265" s="231"/>
      <c r="Q265" s="231"/>
      <c r="R265" s="226"/>
      <c r="S265" s="226"/>
      <c r="T265" s="226"/>
      <c r="U265" s="226"/>
      <c r="V265" s="226"/>
      <c r="W265" s="226"/>
      <c r="X265" s="226"/>
      <c r="Y265" s="226"/>
      <c r="Z265" s="422"/>
      <c r="AA265" s="146"/>
      <c r="AB265" s="146"/>
      <c r="AC265" s="146"/>
      <c r="AD265" s="146"/>
      <c r="AE265" s="146"/>
      <c r="AF265" s="146"/>
      <c r="AG265" s="146" t="s">
        <v>212</v>
      </c>
      <c r="AH265" s="146"/>
      <c r="AI265" s="146"/>
      <c r="AJ265" s="146"/>
      <c r="AK265" s="146"/>
      <c r="AL265" s="146"/>
      <c r="AM265" s="146"/>
      <c r="AN265" s="146"/>
      <c r="AO265" s="146"/>
      <c r="AP265" s="146"/>
      <c r="AQ265" s="146"/>
      <c r="AR265" s="146"/>
      <c r="AS265" s="146"/>
      <c r="AT265" s="146"/>
      <c r="AU265" s="146"/>
      <c r="AV265" s="146"/>
      <c r="AW265" s="146"/>
      <c r="AX265" s="146"/>
      <c r="AY265" s="146"/>
      <c r="AZ265" s="146"/>
      <c r="BA265" s="146"/>
      <c r="BB265" s="146"/>
      <c r="BC265" s="146"/>
      <c r="BD265" s="146"/>
      <c r="BE265" s="146"/>
      <c r="BF265" s="146"/>
      <c r="BG265" s="146"/>
      <c r="BH265" s="146"/>
    </row>
    <row r="266" spans="1:60" ht="14.25" outlineLevel="2">
      <c r="A266" s="227"/>
      <c r="B266" s="228"/>
      <c r="C266" s="426" t="s">
        <v>1793</v>
      </c>
      <c r="D266" s="427"/>
      <c r="E266" s="427"/>
      <c r="F266" s="427"/>
      <c r="G266" s="427"/>
      <c r="H266" s="226"/>
      <c r="I266" s="226"/>
      <c r="J266" s="226"/>
      <c r="K266" s="226"/>
      <c r="L266" s="226"/>
      <c r="M266" s="226"/>
      <c r="N266" s="231"/>
      <c r="O266" s="231"/>
      <c r="P266" s="231"/>
      <c r="Q266" s="231"/>
      <c r="R266" s="226"/>
      <c r="S266" s="226"/>
      <c r="T266" s="226"/>
      <c r="U266" s="226"/>
      <c r="V266" s="226"/>
      <c r="W266" s="226"/>
      <c r="X266" s="226"/>
      <c r="Y266" s="226"/>
      <c r="Z266" s="422"/>
      <c r="AA266" s="146"/>
      <c r="AB266" s="146"/>
      <c r="AC266" s="146"/>
      <c r="AD266" s="146"/>
      <c r="AE266" s="146"/>
      <c r="AF266" s="146"/>
      <c r="AG266" s="146" t="s">
        <v>272</v>
      </c>
      <c r="AH266" s="146"/>
      <c r="AI266" s="146"/>
      <c r="AJ266" s="146"/>
      <c r="AK266" s="146"/>
      <c r="AL266" s="146"/>
      <c r="AM266" s="146"/>
      <c r="AN266" s="146"/>
      <c r="AO266" s="146"/>
      <c r="AP266" s="146"/>
      <c r="AQ266" s="146"/>
      <c r="AR266" s="146"/>
      <c r="AS266" s="146"/>
      <c r="AT266" s="146"/>
      <c r="AU266" s="146"/>
      <c r="AV266" s="146"/>
      <c r="AW266" s="146"/>
      <c r="AX266" s="146"/>
      <c r="AY266" s="146"/>
      <c r="AZ266" s="146"/>
      <c r="BA266" s="146"/>
      <c r="BB266" s="146"/>
      <c r="BC266" s="146"/>
      <c r="BD266" s="146"/>
      <c r="BE266" s="146"/>
      <c r="BF266" s="146"/>
      <c r="BG266" s="146"/>
      <c r="BH266" s="146"/>
    </row>
    <row r="267" spans="1:60" ht="14.25" outlineLevel="2">
      <c r="A267" s="227"/>
      <c r="B267" s="228"/>
      <c r="C267" s="232" t="s">
        <v>1794</v>
      </c>
      <c r="D267" s="233"/>
      <c r="E267" s="234">
        <v>70.02</v>
      </c>
      <c r="F267" s="226"/>
      <c r="G267" s="226"/>
      <c r="H267" s="226"/>
      <c r="I267" s="226"/>
      <c r="J267" s="226"/>
      <c r="K267" s="226"/>
      <c r="L267" s="226"/>
      <c r="M267" s="226"/>
      <c r="N267" s="231"/>
      <c r="O267" s="231"/>
      <c r="P267" s="231"/>
      <c r="Q267" s="231"/>
      <c r="R267" s="226"/>
      <c r="S267" s="226"/>
      <c r="T267" s="226"/>
      <c r="U267" s="226"/>
      <c r="V267" s="226"/>
      <c r="W267" s="226"/>
      <c r="X267" s="226"/>
      <c r="Y267" s="226"/>
      <c r="Z267" s="422"/>
      <c r="AA267" s="146"/>
      <c r="AB267" s="146"/>
      <c r="AC267" s="146"/>
      <c r="AD267" s="146"/>
      <c r="AE267" s="146"/>
      <c r="AF267" s="146"/>
      <c r="AG267" s="146" t="s">
        <v>214</v>
      </c>
      <c r="AH267" s="146">
        <v>0</v>
      </c>
      <c r="AI267" s="146"/>
      <c r="AJ267" s="146"/>
      <c r="AK267" s="146"/>
      <c r="AL267" s="146"/>
      <c r="AM267" s="146"/>
      <c r="AN267" s="146"/>
      <c r="AO267" s="146"/>
      <c r="AP267" s="146"/>
      <c r="AQ267" s="146"/>
      <c r="AR267" s="146"/>
      <c r="AS267" s="146"/>
      <c r="AT267" s="146"/>
      <c r="AU267" s="146"/>
      <c r="AV267" s="146"/>
      <c r="AW267" s="146"/>
      <c r="AX267" s="146"/>
      <c r="AY267" s="146"/>
      <c r="AZ267" s="146"/>
      <c r="BA267" s="146"/>
      <c r="BB267" s="146"/>
      <c r="BC267" s="146"/>
      <c r="BD267" s="146"/>
      <c r="BE267" s="146"/>
      <c r="BF267" s="146"/>
      <c r="BG267" s="146"/>
      <c r="BH267" s="146"/>
    </row>
    <row r="268" spans="1:60" ht="14.25" outlineLevel="1">
      <c r="A268" s="217">
        <v>54</v>
      </c>
      <c r="B268" s="218" t="s">
        <v>1795</v>
      </c>
      <c r="C268" s="219" t="s">
        <v>1796</v>
      </c>
      <c r="D268" s="220" t="s">
        <v>107</v>
      </c>
      <c r="E268" s="221">
        <v>93.36</v>
      </c>
      <c r="F268" s="222"/>
      <c r="G268" s="223">
        <f>ROUND(E268*F268,2)</f>
        <v>0</v>
      </c>
      <c r="H268" s="224">
        <v>3749.88</v>
      </c>
      <c r="I268" s="223">
        <f>ROUND(E268*H268,2)</f>
        <v>350088.8</v>
      </c>
      <c r="J268" s="224">
        <v>1355.12</v>
      </c>
      <c r="K268" s="223">
        <f>ROUND(E268*J268,2)</f>
        <v>126514</v>
      </c>
      <c r="L268" s="223">
        <v>21</v>
      </c>
      <c r="M268" s="223">
        <f>G268*(1+L268/100)</f>
        <v>0</v>
      </c>
      <c r="N268" s="221">
        <v>2.5249999999999999</v>
      </c>
      <c r="O268" s="221">
        <f>ROUND(E268*N268,2)</f>
        <v>235.73</v>
      </c>
      <c r="P268" s="221">
        <v>0</v>
      </c>
      <c r="Q268" s="221">
        <f>ROUND(E268*P268,2)</f>
        <v>0</v>
      </c>
      <c r="R268" s="223" t="s">
        <v>1620</v>
      </c>
      <c r="S268" s="223" t="s">
        <v>207</v>
      </c>
      <c r="T268" s="225" t="s">
        <v>207</v>
      </c>
      <c r="U268" s="226">
        <v>2.3199999999999998</v>
      </c>
      <c r="V268" s="226">
        <f>ROUND(E268*U268,2)</f>
        <v>216.6</v>
      </c>
      <c r="W268" s="226"/>
      <c r="X268" s="226" t="s">
        <v>208</v>
      </c>
      <c r="Y268" s="226" t="s">
        <v>209</v>
      </c>
      <c r="Z268" s="146"/>
      <c r="AA268" s="146"/>
      <c r="AB268" s="146"/>
      <c r="AC268" s="146"/>
      <c r="AD268" s="146"/>
      <c r="AE268" s="146"/>
      <c r="AF268" s="146"/>
      <c r="AG268" s="146" t="s">
        <v>210</v>
      </c>
      <c r="AH268" s="146"/>
      <c r="AI268" s="146"/>
      <c r="AJ268" s="146"/>
      <c r="AK268" s="146"/>
      <c r="AL268" s="146"/>
      <c r="AM268" s="146"/>
      <c r="AN268" s="146"/>
      <c r="AO268" s="146"/>
      <c r="AP268" s="146"/>
      <c r="AQ268" s="146"/>
      <c r="AR268" s="146"/>
      <c r="AS268" s="146"/>
      <c r="AT268" s="146"/>
      <c r="AU268" s="146"/>
      <c r="AV268" s="146"/>
      <c r="AW268" s="146"/>
      <c r="AX268" s="146"/>
      <c r="AY268" s="146"/>
      <c r="AZ268" s="146"/>
      <c r="BA268" s="146"/>
      <c r="BB268" s="146"/>
      <c r="BC268" s="146"/>
      <c r="BD268" s="146"/>
      <c r="BE268" s="146"/>
      <c r="BF268" s="146"/>
      <c r="BG268" s="146"/>
      <c r="BH268" s="146"/>
    </row>
    <row r="269" spans="1:60" ht="14.25" outlineLevel="2">
      <c r="A269" s="227"/>
      <c r="B269" s="228"/>
      <c r="C269" s="229" t="s">
        <v>1792</v>
      </c>
      <c r="D269" s="230"/>
      <c r="E269" s="230"/>
      <c r="F269" s="230"/>
      <c r="G269" s="230"/>
      <c r="H269" s="226"/>
      <c r="I269" s="226"/>
      <c r="J269" s="226"/>
      <c r="K269" s="226"/>
      <c r="L269" s="226"/>
      <c r="M269" s="226"/>
      <c r="N269" s="231"/>
      <c r="O269" s="231"/>
      <c r="P269" s="231"/>
      <c r="Q269" s="231"/>
      <c r="R269" s="226"/>
      <c r="S269" s="226"/>
      <c r="T269" s="226"/>
      <c r="U269" s="226"/>
      <c r="V269" s="226"/>
      <c r="W269" s="226"/>
      <c r="X269" s="226"/>
      <c r="Y269" s="226"/>
      <c r="Z269" s="146"/>
      <c r="AA269" s="146"/>
      <c r="AB269" s="146"/>
      <c r="AC269" s="146"/>
      <c r="AD269" s="146"/>
      <c r="AE269" s="146"/>
      <c r="AF269" s="146"/>
      <c r="AG269" s="146" t="s">
        <v>212</v>
      </c>
      <c r="AH269" s="146"/>
      <c r="AI269" s="146"/>
      <c r="AJ269" s="146"/>
      <c r="AK269" s="146"/>
      <c r="AL269" s="146"/>
      <c r="AM269" s="146"/>
      <c r="AN269" s="146"/>
      <c r="AO269" s="146"/>
      <c r="AP269" s="146"/>
      <c r="AQ269" s="146"/>
      <c r="AR269" s="146"/>
      <c r="AS269" s="146"/>
      <c r="AT269" s="146"/>
      <c r="AU269" s="146"/>
      <c r="AV269" s="146"/>
      <c r="AW269" s="146"/>
      <c r="AX269" s="146"/>
      <c r="AY269" s="146"/>
      <c r="AZ269" s="146"/>
      <c r="BA269" s="146"/>
      <c r="BB269" s="146"/>
      <c r="BC269" s="146"/>
      <c r="BD269" s="146"/>
      <c r="BE269" s="146"/>
      <c r="BF269" s="146"/>
      <c r="BG269" s="146"/>
      <c r="BH269" s="146"/>
    </row>
    <row r="270" spans="1:60" ht="14.25" outlineLevel="2">
      <c r="A270" s="227"/>
      <c r="B270" s="228"/>
      <c r="C270" s="426" t="s">
        <v>1793</v>
      </c>
      <c r="D270" s="427"/>
      <c r="E270" s="427"/>
      <c r="F270" s="427"/>
      <c r="G270" s="427"/>
      <c r="H270" s="226"/>
      <c r="I270" s="226"/>
      <c r="J270" s="226"/>
      <c r="K270" s="226"/>
      <c r="L270" s="226"/>
      <c r="M270" s="226"/>
      <c r="N270" s="231"/>
      <c r="O270" s="231"/>
      <c r="P270" s="231"/>
      <c r="Q270" s="231"/>
      <c r="R270" s="226"/>
      <c r="S270" s="226"/>
      <c r="T270" s="226"/>
      <c r="U270" s="226"/>
      <c r="V270" s="226"/>
      <c r="W270" s="226"/>
      <c r="X270" s="226"/>
      <c r="Y270" s="226"/>
      <c r="Z270" s="146"/>
      <c r="AA270" s="146"/>
      <c r="AB270" s="146"/>
      <c r="AC270" s="146"/>
      <c r="AD270" s="146"/>
      <c r="AE270" s="146"/>
      <c r="AF270" s="146"/>
      <c r="AG270" s="146" t="s">
        <v>272</v>
      </c>
      <c r="AH270" s="146"/>
      <c r="AI270" s="146"/>
      <c r="AJ270" s="146"/>
      <c r="AK270" s="146"/>
      <c r="AL270" s="146"/>
      <c r="AM270" s="146"/>
      <c r="AN270" s="146"/>
      <c r="AO270" s="146"/>
      <c r="AP270" s="146"/>
      <c r="AQ270" s="146"/>
      <c r="AR270" s="146"/>
      <c r="AS270" s="146"/>
      <c r="AT270" s="146"/>
      <c r="AU270" s="146"/>
      <c r="AV270" s="146"/>
      <c r="AW270" s="146"/>
      <c r="AX270" s="146"/>
      <c r="AY270" s="146"/>
      <c r="AZ270" s="146"/>
      <c r="BA270" s="146"/>
      <c r="BB270" s="146"/>
      <c r="BC270" s="146"/>
      <c r="BD270" s="146"/>
      <c r="BE270" s="146"/>
      <c r="BF270" s="146"/>
      <c r="BG270" s="146"/>
      <c r="BH270" s="146"/>
    </row>
    <row r="271" spans="1:60" ht="14.25" outlineLevel="2">
      <c r="A271" s="227"/>
      <c r="B271" s="228"/>
      <c r="C271" s="232" t="s">
        <v>1797</v>
      </c>
      <c r="D271" s="233"/>
      <c r="E271" s="234">
        <v>93.36</v>
      </c>
      <c r="F271" s="226"/>
      <c r="G271" s="226"/>
      <c r="H271" s="226"/>
      <c r="I271" s="226"/>
      <c r="J271" s="226"/>
      <c r="K271" s="226"/>
      <c r="L271" s="226"/>
      <c r="M271" s="226"/>
      <c r="N271" s="231"/>
      <c r="O271" s="231"/>
      <c r="P271" s="231"/>
      <c r="Q271" s="231"/>
      <c r="R271" s="226"/>
      <c r="S271" s="226"/>
      <c r="T271" s="226"/>
      <c r="U271" s="226"/>
      <c r="V271" s="226"/>
      <c r="W271" s="226"/>
      <c r="X271" s="226"/>
      <c r="Y271" s="226"/>
      <c r="Z271" s="146"/>
      <c r="AA271" s="146"/>
      <c r="AB271" s="146"/>
      <c r="AC271" s="146"/>
      <c r="AD271" s="146"/>
      <c r="AE271" s="146"/>
      <c r="AF271" s="146"/>
      <c r="AG271" s="146" t="s">
        <v>214</v>
      </c>
      <c r="AH271" s="146">
        <v>0</v>
      </c>
      <c r="AI271" s="146"/>
      <c r="AJ271" s="146"/>
      <c r="AK271" s="146"/>
      <c r="AL271" s="146"/>
      <c r="AM271" s="146"/>
      <c r="AN271" s="146"/>
      <c r="AO271" s="146"/>
      <c r="AP271" s="146"/>
      <c r="AQ271" s="146"/>
      <c r="AR271" s="146"/>
      <c r="AS271" s="146"/>
      <c r="AT271" s="146"/>
      <c r="AU271" s="146"/>
      <c r="AV271" s="146"/>
      <c r="AW271" s="146"/>
      <c r="AX271" s="146"/>
      <c r="AY271" s="146"/>
      <c r="AZ271" s="146"/>
      <c r="BA271" s="146"/>
      <c r="BB271" s="146"/>
      <c r="BC271" s="146"/>
      <c r="BD271" s="146"/>
      <c r="BE271" s="146"/>
      <c r="BF271" s="146"/>
      <c r="BG271" s="146"/>
      <c r="BH271" s="146"/>
    </row>
    <row r="272" spans="1:60" ht="22.5" outlineLevel="1">
      <c r="A272" s="217">
        <v>55</v>
      </c>
      <c r="B272" s="218" t="s">
        <v>1798</v>
      </c>
      <c r="C272" s="219" t="s">
        <v>1799</v>
      </c>
      <c r="D272" s="220" t="s">
        <v>276</v>
      </c>
      <c r="E272" s="221">
        <v>248.68</v>
      </c>
      <c r="F272" s="222"/>
      <c r="G272" s="223">
        <f>ROUND(E272*F272,2)</f>
        <v>0</v>
      </c>
      <c r="H272" s="224">
        <v>55.2</v>
      </c>
      <c r="I272" s="223">
        <f>ROUND(E272*H272,2)</f>
        <v>13727.14</v>
      </c>
      <c r="J272" s="224">
        <v>59.8</v>
      </c>
      <c r="K272" s="223">
        <f>ROUND(E272*J272,2)</f>
        <v>14871.06</v>
      </c>
      <c r="L272" s="223">
        <v>21</v>
      </c>
      <c r="M272" s="223">
        <f>G272*(1+L272/100)</f>
        <v>0</v>
      </c>
      <c r="N272" s="221">
        <v>0</v>
      </c>
      <c r="O272" s="221">
        <f>ROUND(E272*N272,2)</f>
        <v>0</v>
      </c>
      <c r="P272" s="221">
        <v>0</v>
      </c>
      <c r="Q272" s="221">
        <f>ROUND(E272*P272,2)</f>
        <v>0</v>
      </c>
      <c r="R272" s="223" t="s">
        <v>1620</v>
      </c>
      <c r="S272" s="223" t="s">
        <v>207</v>
      </c>
      <c r="T272" s="225" t="s">
        <v>207</v>
      </c>
      <c r="U272" s="226">
        <v>0.06</v>
      </c>
      <c r="V272" s="226">
        <f>ROUND(E272*U272,2)</f>
        <v>14.92</v>
      </c>
      <c r="W272" s="226"/>
      <c r="X272" s="226" t="s">
        <v>208</v>
      </c>
      <c r="Y272" s="226" t="s">
        <v>209</v>
      </c>
      <c r="Z272" s="146"/>
      <c r="AA272" s="146"/>
      <c r="AB272" s="146"/>
      <c r="AC272" s="146"/>
      <c r="AD272" s="146"/>
      <c r="AE272" s="146"/>
      <c r="AF272" s="146"/>
      <c r="AG272" s="146" t="s">
        <v>210</v>
      </c>
      <c r="AH272" s="146"/>
      <c r="AI272" s="146"/>
      <c r="AJ272" s="146"/>
      <c r="AK272" s="146"/>
      <c r="AL272" s="146"/>
      <c r="AM272" s="146"/>
      <c r="AN272" s="146"/>
      <c r="AO272" s="146"/>
      <c r="AP272" s="146"/>
      <c r="AQ272" s="146"/>
      <c r="AR272" s="146"/>
      <c r="AS272" s="146"/>
      <c r="AT272" s="146"/>
      <c r="AU272" s="146"/>
      <c r="AV272" s="146"/>
      <c r="AW272" s="146"/>
      <c r="AX272" s="146"/>
      <c r="AY272" s="146"/>
      <c r="AZ272" s="146"/>
      <c r="BA272" s="146"/>
      <c r="BB272" s="146"/>
      <c r="BC272" s="146"/>
      <c r="BD272" s="146"/>
      <c r="BE272" s="146"/>
      <c r="BF272" s="146"/>
      <c r="BG272" s="146"/>
      <c r="BH272" s="146"/>
    </row>
    <row r="273" spans="1:60" ht="14.25" outlineLevel="2">
      <c r="A273" s="227"/>
      <c r="B273" s="228"/>
      <c r="C273" s="229" t="s">
        <v>1792</v>
      </c>
      <c r="D273" s="230"/>
      <c r="E273" s="230"/>
      <c r="F273" s="230"/>
      <c r="G273" s="230"/>
      <c r="H273" s="226"/>
      <c r="I273" s="226"/>
      <c r="J273" s="226"/>
      <c r="K273" s="226"/>
      <c r="L273" s="226"/>
      <c r="M273" s="226"/>
      <c r="N273" s="231"/>
      <c r="O273" s="231"/>
      <c r="P273" s="231"/>
      <c r="Q273" s="231"/>
      <c r="R273" s="226"/>
      <c r="S273" s="226"/>
      <c r="T273" s="226"/>
      <c r="U273" s="226"/>
      <c r="V273" s="226"/>
      <c r="W273" s="226"/>
      <c r="X273" s="226"/>
      <c r="Y273" s="226"/>
      <c r="Z273" s="146"/>
      <c r="AA273" s="146"/>
      <c r="AB273" s="146"/>
      <c r="AC273" s="146"/>
      <c r="AD273" s="146"/>
      <c r="AE273" s="146"/>
      <c r="AF273" s="146"/>
      <c r="AG273" s="146" t="s">
        <v>212</v>
      </c>
      <c r="AH273" s="146"/>
      <c r="AI273" s="146"/>
      <c r="AJ273" s="146"/>
      <c r="AK273" s="146"/>
      <c r="AL273" s="146"/>
      <c r="AM273" s="146"/>
      <c r="AN273" s="146"/>
      <c r="AO273" s="146"/>
      <c r="AP273" s="146"/>
      <c r="AQ273" s="146"/>
      <c r="AR273" s="146"/>
      <c r="AS273" s="146"/>
      <c r="AT273" s="146"/>
      <c r="AU273" s="146"/>
      <c r="AV273" s="146"/>
      <c r="AW273" s="146"/>
      <c r="AX273" s="146"/>
      <c r="AY273" s="146"/>
      <c r="AZ273" s="146"/>
      <c r="BA273" s="146"/>
      <c r="BB273" s="146"/>
      <c r="BC273" s="146"/>
      <c r="BD273" s="146"/>
      <c r="BE273" s="146"/>
      <c r="BF273" s="146"/>
      <c r="BG273" s="146"/>
      <c r="BH273" s="146"/>
    </row>
    <row r="274" spans="1:60" ht="14.25" outlineLevel="2">
      <c r="A274" s="227"/>
      <c r="B274" s="228"/>
      <c r="C274" s="232" t="s">
        <v>1800</v>
      </c>
      <c r="D274" s="233"/>
      <c r="E274" s="234">
        <v>21.78</v>
      </c>
      <c r="F274" s="226"/>
      <c r="G274" s="226"/>
      <c r="H274" s="226"/>
      <c r="I274" s="226"/>
      <c r="J274" s="226"/>
      <c r="K274" s="226"/>
      <c r="L274" s="226"/>
      <c r="M274" s="226"/>
      <c r="N274" s="231"/>
      <c r="O274" s="231"/>
      <c r="P274" s="231"/>
      <c r="Q274" s="231"/>
      <c r="R274" s="226"/>
      <c r="S274" s="226"/>
      <c r="T274" s="226"/>
      <c r="U274" s="226"/>
      <c r="V274" s="226"/>
      <c r="W274" s="226"/>
      <c r="X274" s="226"/>
      <c r="Y274" s="226"/>
      <c r="Z274" s="146"/>
      <c r="AA274" s="146"/>
      <c r="AB274" s="146"/>
      <c r="AC274" s="146"/>
      <c r="AD274" s="146"/>
      <c r="AE274" s="146"/>
      <c r="AF274" s="146"/>
      <c r="AG274" s="146" t="s">
        <v>214</v>
      </c>
      <c r="AH274" s="146">
        <v>0</v>
      </c>
      <c r="AI274" s="146"/>
      <c r="AJ274" s="146"/>
      <c r="AK274" s="146"/>
      <c r="AL274" s="146"/>
      <c r="AM274" s="146"/>
      <c r="AN274" s="146"/>
      <c r="AO274" s="146"/>
      <c r="AP274" s="146"/>
      <c r="AQ274" s="146"/>
      <c r="AR274" s="146"/>
      <c r="AS274" s="146"/>
      <c r="AT274" s="146"/>
      <c r="AU274" s="146"/>
      <c r="AV274" s="146"/>
      <c r="AW274" s="146"/>
      <c r="AX274" s="146"/>
      <c r="AY274" s="146"/>
      <c r="AZ274" s="146"/>
      <c r="BA274" s="146"/>
      <c r="BB274" s="146"/>
      <c r="BC274" s="146"/>
      <c r="BD274" s="146"/>
      <c r="BE274" s="146"/>
      <c r="BF274" s="146"/>
      <c r="BG274" s="146"/>
      <c r="BH274" s="146"/>
    </row>
    <row r="275" spans="1:60" ht="14.25" outlineLevel="3">
      <c r="A275" s="227"/>
      <c r="B275" s="228"/>
      <c r="C275" s="232" t="s">
        <v>1801</v>
      </c>
      <c r="D275" s="233"/>
      <c r="E275" s="234">
        <v>32.15</v>
      </c>
      <c r="F275" s="226"/>
      <c r="G275" s="226"/>
      <c r="H275" s="226"/>
      <c r="I275" s="226"/>
      <c r="J275" s="226"/>
      <c r="K275" s="226"/>
      <c r="L275" s="226"/>
      <c r="M275" s="226"/>
      <c r="N275" s="231"/>
      <c r="O275" s="231"/>
      <c r="P275" s="231"/>
      <c r="Q275" s="231"/>
      <c r="R275" s="226"/>
      <c r="S275" s="226"/>
      <c r="T275" s="226"/>
      <c r="U275" s="226"/>
      <c r="V275" s="226"/>
      <c r="W275" s="226"/>
      <c r="X275" s="226"/>
      <c r="Y275" s="226"/>
      <c r="Z275" s="146"/>
      <c r="AA275" s="146"/>
      <c r="AB275" s="146"/>
      <c r="AC275" s="146"/>
      <c r="AD275" s="146"/>
      <c r="AE275" s="146"/>
      <c r="AF275" s="146"/>
      <c r="AG275" s="146" t="s">
        <v>214</v>
      </c>
      <c r="AH275" s="146">
        <v>0</v>
      </c>
      <c r="AI275" s="146"/>
      <c r="AJ275" s="146"/>
      <c r="AK275" s="146"/>
      <c r="AL275" s="146"/>
      <c r="AM275" s="146"/>
      <c r="AN275" s="146"/>
      <c r="AO275" s="146"/>
      <c r="AP275" s="146"/>
      <c r="AQ275" s="146"/>
      <c r="AR275" s="146"/>
      <c r="AS275" s="146"/>
      <c r="AT275" s="146"/>
      <c r="AU275" s="146"/>
      <c r="AV275" s="146"/>
      <c r="AW275" s="146"/>
      <c r="AX275" s="146"/>
      <c r="AY275" s="146"/>
      <c r="AZ275" s="146"/>
      <c r="BA275" s="146"/>
      <c r="BB275" s="146"/>
      <c r="BC275" s="146"/>
      <c r="BD275" s="146"/>
      <c r="BE275" s="146"/>
      <c r="BF275" s="146"/>
      <c r="BG275" s="146"/>
      <c r="BH275" s="146"/>
    </row>
    <row r="276" spans="1:60" ht="14.25" outlineLevel="3">
      <c r="A276" s="227"/>
      <c r="B276" s="228"/>
      <c r="C276" s="232" t="s">
        <v>1802</v>
      </c>
      <c r="D276" s="233"/>
      <c r="E276" s="234">
        <v>24.98</v>
      </c>
      <c r="F276" s="226"/>
      <c r="G276" s="226"/>
      <c r="H276" s="226"/>
      <c r="I276" s="226"/>
      <c r="J276" s="226"/>
      <c r="K276" s="226"/>
      <c r="L276" s="226"/>
      <c r="M276" s="226"/>
      <c r="N276" s="231"/>
      <c r="O276" s="231"/>
      <c r="P276" s="231"/>
      <c r="Q276" s="231"/>
      <c r="R276" s="226"/>
      <c r="S276" s="226"/>
      <c r="T276" s="226"/>
      <c r="U276" s="226"/>
      <c r="V276" s="226"/>
      <c r="W276" s="226"/>
      <c r="X276" s="226"/>
      <c r="Y276" s="226"/>
      <c r="Z276" s="146"/>
      <c r="AA276" s="146"/>
      <c r="AB276" s="146"/>
      <c r="AC276" s="146"/>
      <c r="AD276" s="146"/>
      <c r="AE276" s="146"/>
      <c r="AF276" s="146"/>
      <c r="AG276" s="146" t="s">
        <v>214</v>
      </c>
      <c r="AH276" s="146">
        <v>0</v>
      </c>
      <c r="AI276" s="146"/>
      <c r="AJ276" s="146"/>
      <c r="AK276" s="146"/>
      <c r="AL276" s="146"/>
      <c r="AM276" s="146"/>
      <c r="AN276" s="146"/>
      <c r="AO276" s="146"/>
      <c r="AP276" s="146"/>
      <c r="AQ276" s="146"/>
      <c r="AR276" s="146"/>
      <c r="AS276" s="146"/>
      <c r="AT276" s="146"/>
      <c r="AU276" s="146"/>
      <c r="AV276" s="146"/>
      <c r="AW276" s="146"/>
      <c r="AX276" s="146"/>
      <c r="AY276" s="146"/>
      <c r="AZ276" s="146"/>
      <c r="BA276" s="146"/>
      <c r="BB276" s="146"/>
      <c r="BC276" s="146"/>
      <c r="BD276" s="146"/>
      <c r="BE276" s="146"/>
      <c r="BF276" s="146"/>
      <c r="BG276" s="146"/>
      <c r="BH276" s="146"/>
    </row>
    <row r="277" spans="1:60" ht="14.25" outlineLevel="3">
      <c r="A277" s="227"/>
      <c r="B277" s="228"/>
      <c r="C277" s="232" t="s">
        <v>1803</v>
      </c>
      <c r="D277" s="233"/>
      <c r="E277" s="234">
        <v>34.090000000000003</v>
      </c>
      <c r="F277" s="226"/>
      <c r="G277" s="226"/>
      <c r="H277" s="226"/>
      <c r="I277" s="226"/>
      <c r="J277" s="226"/>
      <c r="K277" s="226"/>
      <c r="L277" s="226"/>
      <c r="M277" s="226"/>
      <c r="N277" s="231"/>
      <c r="O277" s="231"/>
      <c r="P277" s="231"/>
      <c r="Q277" s="231"/>
      <c r="R277" s="226"/>
      <c r="S277" s="226"/>
      <c r="T277" s="226"/>
      <c r="U277" s="226"/>
      <c r="V277" s="226"/>
      <c r="W277" s="226"/>
      <c r="X277" s="226"/>
      <c r="Y277" s="226"/>
      <c r="Z277" s="146"/>
      <c r="AA277" s="146"/>
      <c r="AB277" s="146"/>
      <c r="AC277" s="146"/>
      <c r="AD277" s="146"/>
      <c r="AE277" s="146"/>
      <c r="AF277" s="146"/>
      <c r="AG277" s="146" t="s">
        <v>214</v>
      </c>
      <c r="AH277" s="146">
        <v>0</v>
      </c>
      <c r="AI277" s="146"/>
      <c r="AJ277" s="146"/>
      <c r="AK277" s="146"/>
      <c r="AL277" s="146"/>
      <c r="AM277" s="146"/>
      <c r="AN277" s="146"/>
      <c r="AO277" s="146"/>
      <c r="AP277" s="146"/>
      <c r="AQ277" s="146"/>
      <c r="AR277" s="146"/>
      <c r="AS277" s="146"/>
      <c r="AT277" s="146"/>
      <c r="AU277" s="146"/>
      <c r="AV277" s="146"/>
      <c r="AW277" s="146"/>
      <c r="AX277" s="146"/>
      <c r="AY277" s="146"/>
      <c r="AZ277" s="146"/>
      <c r="BA277" s="146"/>
      <c r="BB277" s="146"/>
      <c r="BC277" s="146"/>
      <c r="BD277" s="146"/>
      <c r="BE277" s="146"/>
      <c r="BF277" s="146"/>
      <c r="BG277" s="146"/>
      <c r="BH277" s="146"/>
    </row>
    <row r="278" spans="1:60" ht="14.25" outlineLevel="3">
      <c r="A278" s="227"/>
      <c r="B278" s="228"/>
      <c r="C278" s="232" t="s">
        <v>1804</v>
      </c>
      <c r="D278" s="233"/>
      <c r="E278" s="234">
        <v>22.52</v>
      </c>
      <c r="F278" s="226"/>
      <c r="G278" s="226"/>
      <c r="H278" s="226"/>
      <c r="I278" s="226"/>
      <c r="J278" s="226"/>
      <c r="K278" s="226"/>
      <c r="L278" s="226"/>
      <c r="M278" s="226"/>
      <c r="N278" s="231"/>
      <c r="O278" s="231"/>
      <c r="P278" s="231"/>
      <c r="Q278" s="231"/>
      <c r="R278" s="226"/>
      <c r="S278" s="226"/>
      <c r="T278" s="226"/>
      <c r="U278" s="226"/>
      <c r="V278" s="226"/>
      <c r="W278" s="226"/>
      <c r="X278" s="226"/>
      <c r="Y278" s="226"/>
      <c r="Z278" s="146"/>
      <c r="AA278" s="146"/>
      <c r="AB278" s="146"/>
      <c r="AC278" s="146"/>
      <c r="AD278" s="146"/>
      <c r="AE278" s="146"/>
      <c r="AF278" s="146"/>
      <c r="AG278" s="146" t="s">
        <v>214</v>
      </c>
      <c r="AH278" s="146">
        <v>0</v>
      </c>
      <c r="AI278" s="146"/>
      <c r="AJ278" s="146"/>
      <c r="AK278" s="146"/>
      <c r="AL278" s="146"/>
      <c r="AM278" s="146"/>
      <c r="AN278" s="146"/>
      <c r="AO278" s="146"/>
      <c r="AP278" s="146"/>
      <c r="AQ278" s="146"/>
      <c r="AR278" s="146"/>
      <c r="AS278" s="146"/>
      <c r="AT278" s="146"/>
      <c r="AU278" s="146"/>
      <c r="AV278" s="146"/>
      <c r="AW278" s="146"/>
      <c r="AX278" s="146"/>
      <c r="AY278" s="146"/>
      <c r="AZ278" s="146"/>
      <c r="BA278" s="146"/>
      <c r="BB278" s="146"/>
      <c r="BC278" s="146"/>
      <c r="BD278" s="146"/>
      <c r="BE278" s="146"/>
      <c r="BF278" s="146"/>
      <c r="BG278" s="146"/>
      <c r="BH278" s="146"/>
    </row>
    <row r="279" spans="1:60" ht="14.25" outlineLevel="3">
      <c r="A279" s="227"/>
      <c r="B279" s="228"/>
      <c r="C279" s="232" t="s">
        <v>1805</v>
      </c>
      <c r="D279" s="233"/>
      <c r="E279" s="234">
        <v>31.03</v>
      </c>
      <c r="F279" s="226"/>
      <c r="G279" s="226"/>
      <c r="H279" s="226"/>
      <c r="I279" s="226"/>
      <c r="J279" s="226"/>
      <c r="K279" s="226"/>
      <c r="L279" s="226"/>
      <c r="M279" s="226"/>
      <c r="N279" s="231"/>
      <c r="O279" s="231"/>
      <c r="P279" s="231"/>
      <c r="Q279" s="231"/>
      <c r="R279" s="226"/>
      <c r="S279" s="226"/>
      <c r="T279" s="226"/>
      <c r="U279" s="226"/>
      <c r="V279" s="226"/>
      <c r="W279" s="226"/>
      <c r="X279" s="226"/>
      <c r="Y279" s="226"/>
      <c r="Z279" s="146"/>
      <c r="AA279" s="146"/>
      <c r="AB279" s="146"/>
      <c r="AC279" s="146"/>
      <c r="AD279" s="146"/>
      <c r="AE279" s="146"/>
      <c r="AF279" s="146"/>
      <c r="AG279" s="146" t="s">
        <v>214</v>
      </c>
      <c r="AH279" s="146">
        <v>0</v>
      </c>
      <c r="AI279" s="146"/>
      <c r="AJ279" s="146"/>
      <c r="AK279" s="146"/>
      <c r="AL279" s="146"/>
      <c r="AM279" s="146"/>
      <c r="AN279" s="146"/>
      <c r="AO279" s="146"/>
      <c r="AP279" s="146"/>
      <c r="AQ279" s="146"/>
      <c r="AR279" s="146"/>
      <c r="AS279" s="146"/>
      <c r="AT279" s="146"/>
      <c r="AU279" s="146"/>
      <c r="AV279" s="146"/>
      <c r="AW279" s="146"/>
      <c r="AX279" s="146"/>
      <c r="AY279" s="146"/>
      <c r="AZ279" s="146"/>
      <c r="BA279" s="146"/>
      <c r="BB279" s="146"/>
      <c r="BC279" s="146"/>
      <c r="BD279" s="146"/>
      <c r="BE279" s="146"/>
      <c r="BF279" s="146"/>
      <c r="BG279" s="146"/>
      <c r="BH279" s="146"/>
    </row>
    <row r="280" spans="1:60" ht="14.25" outlineLevel="3">
      <c r="A280" s="227"/>
      <c r="B280" s="228"/>
      <c r="C280" s="232" t="s">
        <v>1806</v>
      </c>
      <c r="D280" s="233"/>
      <c r="E280" s="234">
        <v>22.21</v>
      </c>
      <c r="F280" s="226"/>
      <c r="G280" s="226"/>
      <c r="H280" s="226"/>
      <c r="I280" s="226"/>
      <c r="J280" s="226"/>
      <c r="K280" s="226"/>
      <c r="L280" s="226"/>
      <c r="M280" s="226"/>
      <c r="N280" s="231"/>
      <c r="O280" s="231"/>
      <c r="P280" s="231"/>
      <c r="Q280" s="231"/>
      <c r="R280" s="226"/>
      <c r="S280" s="226"/>
      <c r="T280" s="226"/>
      <c r="U280" s="226"/>
      <c r="V280" s="226"/>
      <c r="W280" s="226"/>
      <c r="X280" s="226"/>
      <c r="Y280" s="226"/>
      <c r="Z280" s="146"/>
      <c r="AA280" s="146"/>
      <c r="AB280" s="146"/>
      <c r="AC280" s="146"/>
      <c r="AD280" s="146"/>
      <c r="AE280" s="146"/>
      <c r="AF280" s="146"/>
      <c r="AG280" s="146" t="s">
        <v>214</v>
      </c>
      <c r="AH280" s="146">
        <v>0</v>
      </c>
      <c r="AI280" s="146"/>
      <c r="AJ280" s="146"/>
      <c r="AK280" s="146"/>
      <c r="AL280" s="146"/>
      <c r="AM280" s="146"/>
      <c r="AN280" s="146"/>
      <c r="AO280" s="146"/>
      <c r="AP280" s="146"/>
      <c r="AQ280" s="146"/>
      <c r="AR280" s="146"/>
      <c r="AS280" s="146"/>
      <c r="AT280" s="146"/>
      <c r="AU280" s="146"/>
      <c r="AV280" s="146"/>
      <c r="AW280" s="146"/>
      <c r="AX280" s="146"/>
      <c r="AY280" s="146"/>
      <c r="AZ280" s="146"/>
      <c r="BA280" s="146"/>
      <c r="BB280" s="146"/>
      <c r="BC280" s="146"/>
      <c r="BD280" s="146"/>
      <c r="BE280" s="146"/>
      <c r="BF280" s="146"/>
      <c r="BG280" s="146"/>
      <c r="BH280" s="146"/>
    </row>
    <row r="281" spans="1:60" ht="14.25" outlineLevel="3">
      <c r="A281" s="227"/>
      <c r="B281" s="228"/>
      <c r="C281" s="232" t="s">
        <v>1807</v>
      </c>
      <c r="D281" s="233"/>
      <c r="E281" s="234">
        <v>24.9</v>
      </c>
      <c r="F281" s="226"/>
      <c r="G281" s="226"/>
      <c r="H281" s="226"/>
      <c r="I281" s="226"/>
      <c r="J281" s="226"/>
      <c r="K281" s="226"/>
      <c r="L281" s="226"/>
      <c r="M281" s="226"/>
      <c r="N281" s="231"/>
      <c r="O281" s="231"/>
      <c r="P281" s="231"/>
      <c r="Q281" s="231"/>
      <c r="R281" s="226"/>
      <c r="S281" s="226"/>
      <c r="T281" s="226"/>
      <c r="U281" s="226"/>
      <c r="V281" s="226"/>
      <c r="W281" s="226"/>
      <c r="X281" s="226"/>
      <c r="Y281" s="226"/>
      <c r="Z281" s="146"/>
      <c r="AA281" s="146"/>
      <c r="AB281" s="146"/>
      <c r="AC281" s="146"/>
      <c r="AD281" s="146"/>
      <c r="AE281" s="146"/>
      <c r="AF281" s="146"/>
      <c r="AG281" s="146" t="s">
        <v>214</v>
      </c>
      <c r="AH281" s="146">
        <v>0</v>
      </c>
      <c r="AI281" s="146"/>
      <c r="AJ281" s="146"/>
      <c r="AK281" s="146"/>
      <c r="AL281" s="146"/>
      <c r="AM281" s="146"/>
      <c r="AN281" s="146"/>
      <c r="AO281" s="146"/>
      <c r="AP281" s="146"/>
      <c r="AQ281" s="146"/>
      <c r="AR281" s="146"/>
      <c r="AS281" s="146"/>
      <c r="AT281" s="146"/>
      <c r="AU281" s="146"/>
      <c r="AV281" s="146"/>
      <c r="AW281" s="146"/>
      <c r="AX281" s="146"/>
      <c r="AY281" s="146"/>
      <c r="AZ281" s="146"/>
      <c r="BA281" s="146"/>
      <c r="BB281" s="146"/>
      <c r="BC281" s="146"/>
      <c r="BD281" s="146"/>
      <c r="BE281" s="146"/>
      <c r="BF281" s="146"/>
      <c r="BG281" s="146"/>
      <c r="BH281" s="146"/>
    </row>
    <row r="282" spans="1:60" ht="14.25" outlineLevel="3">
      <c r="A282" s="227"/>
      <c r="B282" s="228"/>
      <c r="C282" s="232" t="s">
        <v>1808</v>
      </c>
      <c r="D282" s="233"/>
      <c r="E282" s="234">
        <v>26.68</v>
      </c>
      <c r="F282" s="226"/>
      <c r="G282" s="226"/>
      <c r="H282" s="226"/>
      <c r="I282" s="226"/>
      <c r="J282" s="226"/>
      <c r="K282" s="226"/>
      <c r="L282" s="226"/>
      <c r="M282" s="226"/>
      <c r="N282" s="231"/>
      <c r="O282" s="231"/>
      <c r="P282" s="231"/>
      <c r="Q282" s="231"/>
      <c r="R282" s="226"/>
      <c r="S282" s="226"/>
      <c r="T282" s="226"/>
      <c r="U282" s="226"/>
      <c r="V282" s="226"/>
      <c r="W282" s="226"/>
      <c r="X282" s="226"/>
      <c r="Y282" s="226"/>
      <c r="Z282" s="146"/>
      <c r="AA282" s="146"/>
      <c r="AB282" s="146"/>
      <c r="AC282" s="146"/>
      <c r="AD282" s="146"/>
      <c r="AE282" s="146"/>
      <c r="AF282" s="146"/>
      <c r="AG282" s="146" t="s">
        <v>214</v>
      </c>
      <c r="AH282" s="146">
        <v>0</v>
      </c>
      <c r="AI282" s="146"/>
      <c r="AJ282" s="146"/>
      <c r="AK282" s="146"/>
      <c r="AL282" s="146"/>
      <c r="AM282" s="146"/>
      <c r="AN282" s="146"/>
      <c r="AO282" s="146"/>
      <c r="AP282" s="146"/>
      <c r="AQ282" s="146"/>
      <c r="AR282" s="146"/>
      <c r="AS282" s="146"/>
      <c r="AT282" s="146"/>
      <c r="AU282" s="146"/>
      <c r="AV282" s="146"/>
      <c r="AW282" s="146"/>
      <c r="AX282" s="146"/>
      <c r="AY282" s="146"/>
      <c r="AZ282" s="146"/>
      <c r="BA282" s="146"/>
      <c r="BB282" s="146"/>
      <c r="BC282" s="146"/>
      <c r="BD282" s="146"/>
      <c r="BE282" s="146"/>
      <c r="BF282" s="146"/>
      <c r="BG282" s="146"/>
      <c r="BH282" s="146"/>
    </row>
    <row r="283" spans="1:60" ht="14.25" outlineLevel="3">
      <c r="A283" s="227"/>
      <c r="B283" s="228"/>
      <c r="C283" s="232" t="s">
        <v>1809</v>
      </c>
      <c r="D283" s="233"/>
      <c r="E283" s="234">
        <v>8.34</v>
      </c>
      <c r="F283" s="226"/>
      <c r="G283" s="226"/>
      <c r="H283" s="226"/>
      <c r="I283" s="226"/>
      <c r="J283" s="226"/>
      <c r="K283" s="226"/>
      <c r="L283" s="226"/>
      <c r="M283" s="226"/>
      <c r="N283" s="231"/>
      <c r="O283" s="231"/>
      <c r="P283" s="231"/>
      <c r="Q283" s="231"/>
      <c r="R283" s="226"/>
      <c r="S283" s="226"/>
      <c r="T283" s="226"/>
      <c r="U283" s="226"/>
      <c r="V283" s="226"/>
      <c r="W283" s="226"/>
      <c r="X283" s="226"/>
      <c r="Y283" s="226"/>
      <c r="Z283" s="146"/>
      <c r="AA283" s="146"/>
      <c r="AB283" s="146"/>
      <c r="AC283" s="146"/>
      <c r="AD283" s="146"/>
      <c r="AE283" s="146"/>
      <c r="AF283" s="146"/>
      <c r="AG283" s="146" t="s">
        <v>214</v>
      </c>
      <c r="AH283" s="146">
        <v>0</v>
      </c>
      <c r="AI283" s="146"/>
      <c r="AJ283" s="146"/>
      <c r="AK283" s="146"/>
      <c r="AL283" s="146"/>
      <c r="AM283" s="146"/>
      <c r="AN283" s="146"/>
      <c r="AO283" s="146"/>
      <c r="AP283" s="146"/>
      <c r="AQ283" s="146"/>
      <c r="AR283" s="146"/>
      <c r="AS283" s="146"/>
      <c r="AT283" s="146"/>
      <c r="AU283" s="146"/>
      <c r="AV283" s="146"/>
      <c r="AW283" s="146"/>
      <c r="AX283" s="146"/>
      <c r="AY283" s="146"/>
      <c r="AZ283" s="146"/>
      <c r="BA283" s="146"/>
      <c r="BB283" s="146"/>
      <c r="BC283" s="146"/>
      <c r="BD283" s="146"/>
      <c r="BE283" s="146"/>
      <c r="BF283" s="146"/>
      <c r="BG283" s="146"/>
      <c r="BH283" s="146"/>
    </row>
    <row r="284" spans="1:60" ht="22.5" outlineLevel="1">
      <c r="A284" s="217">
        <v>56</v>
      </c>
      <c r="B284" s="218" t="s">
        <v>1810</v>
      </c>
      <c r="C284" s="219" t="s">
        <v>1811</v>
      </c>
      <c r="D284" s="220" t="s">
        <v>132</v>
      </c>
      <c r="E284" s="221">
        <v>2.2383999999999999</v>
      </c>
      <c r="F284" s="222"/>
      <c r="G284" s="223">
        <f>ROUND(E284*F284,2)</f>
        <v>0</v>
      </c>
      <c r="H284" s="224">
        <v>32689.62</v>
      </c>
      <c r="I284" s="223">
        <f>ROUND(E284*H284,2)</f>
        <v>73172.45</v>
      </c>
      <c r="J284" s="224">
        <v>10350.379999999999</v>
      </c>
      <c r="K284" s="223">
        <f>ROUND(E284*J284,2)</f>
        <v>23168.29</v>
      </c>
      <c r="L284" s="223">
        <v>21</v>
      </c>
      <c r="M284" s="223">
        <f>G284*(1+L284/100)</f>
        <v>0</v>
      </c>
      <c r="N284" s="221">
        <v>1.08961</v>
      </c>
      <c r="O284" s="221">
        <f>ROUND(E284*N284,2)</f>
        <v>2.44</v>
      </c>
      <c r="P284" s="221">
        <v>0</v>
      </c>
      <c r="Q284" s="221">
        <f>ROUND(E284*P284,2)</f>
        <v>0</v>
      </c>
      <c r="R284" s="223" t="s">
        <v>1620</v>
      </c>
      <c r="S284" s="223" t="s">
        <v>207</v>
      </c>
      <c r="T284" s="225" t="s">
        <v>207</v>
      </c>
      <c r="U284" s="226">
        <v>15.231</v>
      </c>
      <c r="V284" s="226">
        <f>ROUND(E284*U284,2)</f>
        <v>34.090000000000003</v>
      </c>
      <c r="W284" s="226"/>
      <c r="X284" s="226" t="s">
        <v>208</v>
      </c>
      <c r="Y284" s="226" t="s">
        <v>209</v>
      </c>
      <c r="Z284" s="146"/>
      <c r="AA284" s="146"/>
      <c r="AB284" s="146"/>
      <c r="AC284" s="146"/>
      <c r="AD284" s="146"/>
      <c r="AE284" s="146"/>
      <c r="AF284" s="146"/>
      <c r="AG284" s="146" t="s">
        <v>210</v>
      </c>
      <c r="AH284" s="146"/>
      <c r="AI284" s="146"/>
      <c r="AJ284" s="146"/>
      <c r="AK284" s="146"/>
      <c r="AL284" s="146"/>
      <c r="AM284" s="146"/>
      <c r="AN284" s="146"/>
      <c r="AO284" s="146"/>
      <c r="AP284" s="146"/>
      <c r="AQ284" s="146"/>
      <c r="AR284" s="146"/>
      <c r="AS284" s="146"/>
      <c r="AT284" s="146"/>
      <c r="AU284" s="146"/>
      <c r="AV284" s="146"/>
      <c r="AW284" s="146"/>
      <c r="AX284" s="146"/>
      <c r="AY284" s="146"/>
      <c r="AZ284" s="146"/>
      <c r="BA284" s="146"/>
      <c r="BB284" s="146"/>
      <c r="BC284" s="146"/>
      <c r="BD284" s="146"/>
      <c r="BE284" s="146"/>
      <c r="BF284" s="146"/>
      <c r="BG284" s="146"/>
      <c r="BH284" s="146"/>
    </row>
    <row r="285" spans="1:60" ht="14.25" outlineLevel="2">
      <c r="A285" s="227"/>
      <c r="B285" s="228"/>
      <c r="C285" s="229" t="s">
        <v>1812</v>
      </c>
      <c r="D285" s="230"/>
      <c r="E285" s="230"/>
      <c r="F285" s="230"/>
      <c r="G285" s="230"/>
      <c r="H285" s="226"/>
      <c r="I285" s="226"/>
      <c r="J285" s="226"/>
      <c r="K285" s="226"/>
      <c r="L285" s="226"/>
      <c r="M285" s="226"/>
      <c r="N285" s="231"/>
      <c r="O285" s="231"/>
      <c r="P285" s="231"/>
      <c r="Q285" s="231"/>
      <c r="R285" s="226"/>
      <c r="S285" s="226"/>
      <c r="T285" s="226"/>
      <c r="U285" s="226"/>
      <c r="V285" s="226"/>
      <c r="W285" s="226"/>
      <c r="X285" s="226"/>
      <c r="Y285" s="226"/>
      <c r="Z285" s="146"/>
      <c r="AA285" s="146"/>
      <c r="AB285" s="146"/>
      <c r="AC285" s="146"/>
      <c r="AD285" s="146"/>
      <c r="AE285" s="146"/>
      <c r="AF285" s="146"/>
      <c r="AG285" s="146" t="s">
        <v>212</v>
      </c>
      <c r="AH285" s="146"/>
      <c r="AI285" s="146"/>
      <c r="AJ285" s="146"/>
      <c r="AK285" s="146"/>
      <c r="AL285" s="146"/>
      <c r="AM285" s="146"/>
      <c r="AN285" s="146"/>
      <c r="AO285" s="146"/>
      <c r="AP285" s="146"/>
      <c r="AQ285" s="146"/>
      <c r="AR285" s="146"/>
      <c r="AS285" s="146"/>
      <c r="AT285" s="146"/>
      <c r="AU285" s="146"/>
      <c r="AV285" s="146"/>
      <c r="AW285" s="146"/>
      <c r="AX285" s="146"/>
      <c r="AY285" s="146"/>
      <c r="AZ285" s="146"/>
      <c r="BA285" s="146"/>
      <c r="BB285" s="146"/>
      <c r="BC285" s="146"/>
      <c r="BD285" s="146"/>
      <c r="BE285" s="146"/>
      <c r="BF285" s="146"/>
      <c r="BG285" s="146"/>
      <c r="BH285" s="146"/>
    </row>
    <row r="286" spans="1:60" ht="14.25" outlineLevel="2">
      <c r="A286" s="227"/>
      <c r="B286" s="228"/>
      <c r="C286" s="232" t="s">
        <v>1813</v>
      </c>
      <c r="D286" s="233"/>
      <c r="E286" s="234">
        <v>2.2383999999999999</v>
      </c>
      <c r="F286" s="226"/>
      <c r="G286" s="226"/>
      <c r="H286" s="226"/>
      <c r="I286" s="226"/>
      <c r="J286" s="226"/>
      <c r="K286" s="226"/>
      <c r="L286" s="226"/>
      <c r="M286" s="226"/>
      <c r="N286" s="231"/>
      <c r="O286" s="231"/>
      <c r="P286" s="231"/>
      <c r="Q286" s="231"/>
      <c r="R286" s="226"/>
      <c r="S286" s="226"/>
      <c r="T286" s="226"/>
      <c r="U286" s="226"/>
      <c r="V286" s="226"/>
      <c r="W286" s="226"/>
      <c r="X286" s="226"/>
      <c r="Y286" s="226"/>
      <c r="Z286" s="146"/>
      <c r="AA286" s="146"/>
      <c r="AB286" s="146"/>
      <c r="AC286" s="146"/>
      <c r="AD286" s="146"/>
      <c r="AE286" s="146"/>
      <c r="AF286" s="146"/>
      <c r="AG286" s="146" t="s">
        <v>214</v>
      </c>
      <c r="AH286" s="146">
        <v>0</v>
      </c>
      <c r="AI286" s="146"/>
      <c r="AJ286" s="146"/>
      <c r="AK286" s="146"/>
      <c r="AL286" s="146"/>
      <c r="AM286" s="146"/>
      <c r="AN286" s="146"/>
      <c r="AO286" s="146"/>
      <c r="AP286" s="146"/>
      <c r="AQ286" s="146"/>
      <c r="AR286" s="146"/>
      <c r="AS286" s="146"/>
      <c r="AT286" s="146"/>
      <c r="AU286" s="146"/>
      <c r="AV286" s="146"/>
      <c r="AW286" s="146"/>
      <c r="AX286" s="146"/>
      <c r="AY286" s="146"/>
      <c r="AZ286" s="146"/>
      <c r="BA286" s="146"/>
      <c r="BB286" s="146"/>
      <c r="BC286" s="146"/>
      <c r="BD286" s="146"/>
      <c r="BE286" s="146"/>
      <c r="BF286" s="146"/>
      <c r="BG286" s="146"/>
      <c r="BH286" s="146"/>
    </row>
    <row r="287" spans="1:60" ht="14.25" outlineLevel="1">
      <c r="A287" s="217">
        <v>57</v>
      </c>
      <c r="B287" s="218" t="s">
        <v>1814</v>
      </c>
      <c r="C287" s="219" t="s">
        <v>1815</v>
      </c>
      <c r="D287" s="220" t="s">
        <v>107</v>
      </c>
      <c r="E287" s="221">
        <v>93.36</v>
      </c>
      <c r="F287" s="222"/>
      <c r="G287" s="223">
        <f>ROUND(E287*F287,2)</f>
        <v>0</v>
      </c>
      <c r="H287" s="224">
        <v>0</v>
      </c>
      <c r="I287" s="223">
        <f>ROUND(E287*H287,2)</f>
        <v>0</v>
      </c>
      <c r="J287" s="224">
        <v>414.5</v>
      </c>
      <c r="K287" s="223">
        <f>ROUND(E287*J287,2)</f>
        <v>38697.72</v>
      </c>
      <c r="L287" s="223">
        <v>21</v>
      </c>
      <c r="M287" s="223">
        <f>G287*(1+L287/100)</f>
        <v>0</v>
      </c>
      <c r="N287" s="221">
        <v>0</v>
      </c>
      <c r="O287" s="221">
        <f>ROUND(E287*N287,2)</f>
        <v>0</v>
      </c>
      <c r="P287" s="221">
        <v>0</v>
      </c>
      <c r="Q287" s="221">
        <f>ROUND(E287*P287,2)</f>
        <v>0</v>
      </c>
      <c r="R287" s="223"/>
      <c r="S287" s="223" t="s">
        <v>254</v>
      </c>
      <c r="T287" s="225" t="s">
        <v>255</v>
      </c>
      <c r="U287" s="226">
        <v>0.68</v>
      </c>
      <c r="V287" s="226">
        <f>ROUND(E287*U287,2)</f>
        <v>63.48</v>
      </c>
      <c r="W287" s="226"/>
      <c r="X287" s="226" t="s">
        <v>208</v>
      </c>
      <c r="Y287" s="226" t="s">
        <v>209</v>
      </c>
      <c r="Z287" s="146"/>
      <c r="AA287" s="146"/>
      <c r="AB287" s="146"/>
      <c r="AC287" s="146"/>
      <c r="AD287" s="146"/>
      <c r="AE287" s="146"/>
      <c r="AF287" s="146"/>
      <c r="AG287" s="146" t="s">
        <v>210</v>
      </c>
      <c r="AH287" s="146"/>
      <c r="AI287" s="146"/>
      <c r="AJ287" s="146"/>
      <c r="AK287" s="146"/>
      <c r="AL287" s="146"/>
      <c r="AM287" s="146"/>
      <c r="AN287" s="146"/>
      <c r="AO287" s="146"/>
      <c r="AP287" s="146"/>
      <c r="AQ287" s="146"/>
      <c r="AR287" s="146"/>
      <c r="AS287" s="146"/>
      <c r="AT287" s="146"/>
      <c r="AU287" s="146"/>
      <c r="AV287" s="146"/>
      <c r="AW287" s="146"/>
      <c r="AX287" s="146"/>
      <c r="AY287" s="146"/>
      <c r="AZ287" s="146"/>
      <c r="BA287" s="146"/>
      <c r="BB287" s="146"/>
      <c r="BC287" s="146"/>
      <c r="BD287" s="146"/>
      <c r="BE287" s="146"/>
      <c r="BF287" s="146"/>
      <c r="BG287" s="146"/>
      <c r="BH287" s="146"/>
    </row>
    <row r="288" spans="1:60" ht="14.25" outlineLevel="2">
      <c r="A288" s="227"/>
      <c r="B288" s="228"/>
      <c r="C288" s="232" t="s">
        <v>1816</v>
      </c>
      <c r="D288" s="233"/>
      <c r="E288" s="234">
        <v>93.36</v>
      </c>
      <c r="F288" s="226"/>
      <c r="G288" s="226"/>
      <c r="H288" s="226"/>
      <c r="I288" s="226"/>
      <c r="J288" s="226"/>
      <c r="K288" s="226"/>
      <c r="L288" s="226"/>
      <c r="M288" s="226"/>
      <c r="N288" s="231"/>
      <c r="O288" s="231"/>
      <c r="P288" s="231"/>
      <c r="Q288" s="231"/>
      <c r="R288" s="226"/>
      <c r="S288" s="226"/>
      <c r="T288" s="226"/>
      <c r="U288" s="226"/>
      <c r="V288" s="226"/>
      <c r="W288" s="226"/>
      <c r="X288" s="226"/>
      <c r="Y288" s="226"/>
      <c r="Z288" s="146"/>
      <c r="AA288" s="146"/>
      <c r="AB288" s="146"/>
      <c r="AC288" s="146"/>
      <c r="AD288" s="146"/>
      <c r="AE288" s="146"/>
      <c r="AF288" s="146"/>
      <c r="AG288" s="146" t="s">
        <v>214</v>
      </c>
      <c r="AH288" s="146">
        <v>5</v>
      </c>
      <c r="AI288" s="146"/>
      <c r="AJ288" s="146"/>
      <c r="AK288" s="146"/>
      <c r="AL288" s="146"/>
      <c r="AM288" s="146"/>
      <c r="AN288" s="146"/>
      <c r="AO288" s="146"/>
      <c r="AP288" s="146"/>
      <c r="AQ288" s="146"/>
      <c r="AR288" s="146"/>
      <c r="AS288" s="146"/>
      <c r="AT288" s="146"/>
      <c r="AU288" s="146"/>
      <c r="AV288" s="146"/>
      <c r="AW288" s="146"/>
      <c r="AX288" s="146"/>
      <c r="AY288" s="146"/>
      <c r="AZ288" s="146"/>
      <c r="BA288" s="146"/>
      <c r="BB288" s="146"/>
      <c r="BC288" s="146"/>
      <c r="BD288" s="146"/>
      <c r="BE288" s="146"/>
      <c r="BF288" s="146"/>
      <c r="BG288" s="146"/>
      <c r="BH288" s="146"/>
    </row>
    <row r="289" spans="1:60" ht="14.25" outlineLevel="1">
      <c r="A289" s="217">
        <v>58</v>
      </c>
      <c r="B289" s="218" t="s">
        <v>1817</v>
      </c>
      <c r="C289" s="219" t="s">
        <v>1818</v>
      </c>
      <c r="D289" s="220" t="s">
        <v>107</v>
      </c>
      <c r="E289" s="221">
        <v>9.8640000000000008</v>
      </c>
      <c r="F289" s="222"/>
      <c r="G289" s="223">
        <f>ROUND(E289*F289,2)</f>
        <v>0</v>
      </c>
      <c r="H289" s="224">
        <v>0</v>
      </c>
      <c r="I289" s="223">
        <f>ROUND(E289*H289,2)</f>
        <v>0</v>
      </c>
      <c r="J289" s="224">
        <v>7805</v>
      </c>
      <c r="K289" s="223">
        <f>ROUND(E289*J289,2)</f>
        <v>76988.52</v>
      </c>
      <c r="L289" s="223">
        <v>21</v>
      </c>
      <c r="M289" s="223">
        <f>G289*(1+L289/100)</f>
        <v>0</v>
      </c>
      <c r="N289" s="221">
        <v>1.68</v>
      </c>
      <c r="O289" s="221">
        <f>ROUND(E289*N289,2)</f>
        <v>16.57</v>
      </c>
      <c r="P289" s="221">
        <v>0</v>
      </c>
      <c r="Q289" s="221">
        <f>ROUND(E289*P289,2)</f>
        <v>0</v>
      </c>
      <c r="R289" s="223"/>
      <c r="S289" s="223" t="s">
        <v>254</v>
      </c>
      <c r="T289" s="225" t="s">
        <v>255</v>
      </c>
      <c r="U289" s="226">
        <v>1.84</v>
      </c>
      <c r="V289" s="226">
        <f>ROUND(E289*U289,2)</f>
        <v>18.149999999999999</v>
      </c>
      <c r="W289" s="226"/>
      <c r="X289" s="226" t="s">
        <v>208</v>
      </c>
      <c r="Y289" s="226" t="s">
        <v>209</v>
      </c>
      <c r="Z289" s="146"/>
      <c r="AA289" s="146"/>
      <c r="AB289" s="146"/>
      <c r="AC289" s="146"/>
      <c r="AD289" s="146"/>
      <c r="AE289" s="146"/>
      <c r="AF289" s="146"/>
      <c r="AG289" s="146" t="s">
        <v>210</v>
      </c>
      <c r="AH289" s="146"/>
      <c r="AI289" s="146"/>
      <c r="AJ289" s="146"/>
      <c r="AK289" s="146"/>
      <c r="AL289" s="146"/>
      <c r="AM289" s="146"/>
      <c r="AN289" s="146"/>
      <c r="AO289" s="146"/>
      <c r="AP289" s="146"/>
      <c r="AQ289" s="146"/>
      <c r="AR289" s="146"/>
      <c r="AS289" s="146"/>
      <c r="AT289" s="146"/>
      <c r="AU289" s="146"/>
      <c r="AV289" s="146"/>
      <c r="AW289" s="146"/>
      <c r="AX289" s="146"/>
      <c r="AY289" s="146"/>
      <c r="AZ289" s="146"/>
      <c r="BA289" s="146"/>
      <c r="BB289" s="146"/>
      <c r="BC289" s="146"/>
      <c r="BD289" s="146"/>
      <c r="BE289" s="146"/>
      <c r="BF289" s="146"/>
      <c r="BG289" s="146"/>
      <c r="BH289" s="146"/>
    </row>
    <row r="290" spans="1:60" ht="14.25" outlineLevel="2">
      <c r="A290" s="227"/>
      <c r="B290" s="228"/>
      <c r="C290" s="232" t="s">
        <v>1819</v>
      </c>
      <c r="D290" s="233"/>
      <c r="E290" s="234">
        <v>9.8640000000000008</v>
      </c>
      <c r="F290" s="226"/>
      <c r="G290" s="226"/>
      <c r="H290" s="226"/>
      <c r="I290" s="226"/>
      <c r="J290" s="226"/>
      <c r="K290" s="226"/>
      <c r="L290" s="226"/>
      <c r="M290" s="226"/>
      <c r="N290" s="231"/>
      <c r="O290" s="231"/>
      <c r="P290" s="231"/>
      <c r="Q290" s="231"/>
      <c r="R290" s="226"/>
      <c r="S290" s="226"/>
      <c r="T290" s="226"/>
      <c r="U290" s="226"/>
      <c r="V290" s="226"/>
      <c r="W290" s="226"/>
      <c r="X290" s="226"/>
      <c r="Y290" s="226"/>
      <c r="Z290" s="146"/>
      <c r="AA290" s="146"/>
      <c r="AB290" s="146"/>
      <c r="AC290" s="146"/>
      <c r="AD290" s="146"/>
      <c r="AE290" s="146"/>
      <c r="AF290" s="146"/>
      <c r="AG290" s="146" t="s">
        <v>214</v>
      </c>
      <c r="AH290" s="146">
        <v>0</v>
      </c>
      <c r="AI290" s="146"/>
      <c r="AJ290" s="146"/>
      <c r="AK290" s="146"/>
      <c r="AL290" s="146"/>
      <c r="AM290" s="146"/>
      <c r="AN290" s="146"/>
      <c r="AO290" s="146"/>
      <c r="AP290" s="146"/>
      <c r="AQ290" s="146"/>
      <c r="AR290" s="146"/>
      <c r="AS290" s="146"/>
      <c r="AT290" s="146"/>
      <c r="AU290" s="146"/>
      <c r="AV290" s="146"/>
      <c r="AW290" s="146"/>
      <c r="AX290" s="146"/>
      <c r="AY290" s="146"/>
      <c r="AZ290" s="146"/>
      <c r="BA290" s="146"/>
      <c r="BB290" s="146"/>
      <c r="BC290" s="146"/>
      <c r="BD290" s="146"/>
      <c r="BE290" s="146"/>
      <c r="BF290" s="146"/>
      <c r="BG290" s="146"/>
      <c r="BH290" s="146"/>
    </row>
    <row r="291" spans="1:60" ht="14.25">
      <c r="A291" s="209" t="s">
        <v>200</v>
      </c>
      <c r="B291" s="210" t="s">
        <v>911</v>
      </c>
      <c r="C291" s="211" t="s">
        <v>1820</v>
      </c>
      <c r="D291" s="212"/>
      <c r="E291" s="213"/>
      <c r="F291" s="214"/>
      <c r="G291" s="214">
        <f>SUMIF(AG292:AG294,"&lt;&gt;NOR",G292:G294)</f>
        <v>0</v>
      </c>
      <c r="H291" s="214"/>
      <c r="I291" s="214">
        <f>SUM(I292:I294)</f>
        <v>2112.9899999999998</v>
      </c>
      <c r="J291" s="214"/>
      <c r="K291" s="214">
        <f>SUM(K292:K294)</f>
        <v>649.09</v>
      </c>
      <c r="L291" s="214"/>
      <c r="M291" s="214">
        <f>SUM(M292:M294)</f>
        <v>0</v>
      </c>
      <c r="N291" s="213"/>
      <c r="O291" s="213">
        <f>SUM(O292:O294)</f>
        <v>0.05</v>
      </c>
      <c r="P291" s="213"/>
      <c r="Q291" s="213">
        <f>SUM(Q292:Q294)</f>
        <v>0</v>
      </c>
      <c r="R291" s="214"/>
      <c r="S291" s="214"/>
      <c r="T291" s="215"/>
      <c r="U291" s="216"/>
      <c r="V291" s="216">
        <f>SUM(V292:V294)</f>
        <v>0.91</v>
      </c>
      <c r="W291" s="216"/>
      <c r="X291" s="216"/>
      <c r="Y291" s="216"/>
      <c r="AG291" s="66" t="s">
        <v>203</v>
      </c>
    </row>
    <row r="292" spans="1:60" ht="14.25" outlineLevel="1">
      <c r="A292" s="217">
        <v>59</v>
      </c>
      <c r="B292" s="218" t="s">
        <v>1821</v>
      </c>
      <c r="C292" s="219" t="s">
        <v>1822</v>
      </c>
      <c r="D292" s="220" t="s">
        <v>124</v>
      </c>
      <c r="E292" s="221">
        <v>22.64</v>
      </c>
      <c r="F292" s="222"/>
      <c r="G292" s="223">
        <f>ROUND(E292*F292,2)</f>
        <v>0</v>
      </c>
      <c r="H292" s="224">
        <v>93.33</v>
      </c>
      <c r="I292" s="223">
        <f>ROUND(E292*H292,2)</f>
        <v>2112.9899999999998</v>
      </c>
      <c r="J292" s="224">
        <v>28.67</v>
      </c>
      <c r="K292" s="223">
        <f>ROUND(E292*J292,2)</f>
        <v>649.09</v>
      </c>
      <c r="L292" s="223">
        <v>21</v>
      </c>
      <c r="M292" s="223">
        <f>G292*(1+L292/100)</f>
        <v>0</v>
      </c>
      <c r="N292" s="221">
        <v>2.0799999999999998E-3</v>
      </c>
      <c r="O292" s="221">
        <f>ROUND(E292*N292,2)</f>
        <v>0.05</v>
      </c>
      <c r="P292" s="221">
        <v>0</v>
      </c>
      <c r="Q292" s="221">
        <f>ROUND(E292*P292,2)</f>
        <v>0</v>
      </c>
      <c r="R292" s="223" t="s">
        <v>1620</v>
      </c>
      <c r="S292" s="223" t="s">
        <v>207</v>
      </c>
      <c r="T292" s="225" t="s">
        <v>207</v>
      </c>
      <c r="U292" s="226">
        <v>0.04</v>
      </c>
      <c r="V292" s="226">
        <f>ROUND(E292*U292,2)</f>
        <v>0.91</v>
      </c>
      <c r="W292" s="226"/>
      <c r="X292" s="226" t="s">
        <v>208</v>
      </c>
      <c r="Y292" s="226" t="s">
        <v>209</v>
      </c>
      <c r="Z292" s="146"/>
      <c r="AA292" s="146"/>
      <c r="AB292" s="146"/>
      <c r="AC292" s="146"/>
      <c r="AD292" s="146"/>
      <c r="AE292" s="146"/>
      <c r="AF292" s="146"/>
      <c r="AG292" s="146" t="s">
        <v>210</v>
      </c>
      <c r="AH292" s="146"/>
      <c r="AI292" s="146"/>
      <c r="AJ292" s="146"/>
      <c r="AK292" s="146"/>
      <c r="AL292" s="146"/>
      <c r="AM292" s="146"/>
      <c r="AN292" s="146"/>
      <c r="AO292" s="146"/>
      <c r="AP292" s="146"/>
      <c r="AQ292" s="146"/>
      <c r="AR292" s="146"/>
      <c r="AS292" s="146"/>
      <c r="AT292" s="146"/>
      <c r="AU292" s="146"/>
      <c r="AV292" s="146"/>
      <c r="AW292" s="146"/>
      <c r="AX292" s="146"/>
      <c r="AY292" s="146"/>
      <c r="AZ292" s="146"/>
      <c r="BA292" s="146"/>
      <c r="BB292" s="146"/>
      <c r="BC292" s="146"/>
      <c r="BD292" s="146"/>
      <c r="BE292" s="146"/>
      <c r="BF292" s="146"/>
      <c r="BG292" s="146"/>
      <c r="BH292" s="146"/>
    </row>
    <row r="293" spans="1:60" ht="22.5" outlineLevel="2">
      <c r="A293" s="227"/>
      <c r="B293" s="228"/>
      <c r="C293" s="229" t="s">
        <v>1823</v>
      </c>
      <c r="D293" s="230"/>
      <c r="E293" s="230"/>
      <c r="F293" s="230"/>
      <c r="G293" s="230"/>
      <c r="H293" s="226"/>
      <c r="I293" s="226"/>
      <c r="J293" s="226"/>
      <c r="K293" s="226"/>
      <c r="L293" s="226"/>
      <c r="M293" s="226"/>
      <c r="N293" s="231"/>
      <c r="O293" s="231"/>
      <c r="P293" s="231"/>
      <c r="Q293" s="231"/>
      <c r="R293" s="226"/>
      <c r="S293" s="226"/>
      <c r="T293" s="226"/>
      <c r="U293" s="226"/>
      <c r="V293" s="226"/>
      <c r="W293" s="226"/>
      <c r="X293" s="226"/>
      <c r="Y293" s="226"/>
      <c r="Z293" s="146"/>
      <c r="AA293" s="146"/>
      <c r="AB293" s="146"/>
      <c r="AC293" s="146"/>
      <c r="AD293" s="146"/>
      <c r="AE293" s="146"/>
      <c r="AF293" s="146"/>
      <c r="AG293" s="146" t="s">
        <v>212</v>
      </c>
      <c r="AH293" s="146"/>
      <c r="AI293" s="146"/>
      <c r="AJ293" s="146"/>
      <c r="AK293" s="146"/>
      <c r="AL293" s="146"/>
      <c r="AM293" s="146"/>
      <c r="AN293" s="146"/>
      <c r="AO293" s="146"/>
      <c r="AP293" s="146"/>
      <c r="AQ293" s="146"/>
      <c r="AR293" s="146"/>
      <c r="AS293" s="146"/>
      <c r="AT293" s="146"/>
      <c r="AU293" s="146"/>
      <c r="AV293" s="146"/>
      <c r="AW293" s="146"/>
      <c r="AX293" s="146"/>
      <c r="AY293" s="146"/>
      <c r="AZ293" s="146"/>
      <c r="BA293" s="235" t="str">
        <f>C293</f>
        <v>včetně dodání a osazení, v jakémkoliv zdivu, včetně jednostranného zajištění polohy vložek proti sesmeknutí (např. přibitím, maltovými terči).</v>
      </c>
      <c r="BB293" s="146"/>
      <c r="BC293" s="146"/>
      <c r="BD293" s="146"/>
      <c r="BE293" s="146"/>
      <c r="BF293" s="146"/>
      <c r="BG293" s="146"/>
      <c r="BH293" s="146"/>
    </row>
    <row r="294" spans="1:60" ht="14.25" outlineLevel="2">
      <c r="A294" s="227"/>
      <c r="B294" s="228"/>
      <c r="C294" s="232" t="s">
        <v>1824</v>
      </c>
      <c r="D294" s="233"/>
      <c r="E294" s="234">
        <v>22.64</v>
      </c>
      <c r="F294" s="226"/>
      <c r="G294" s="226"/>
      <c r="H294" s="226"/>
      <c r="I294" s="226"/>
      <c r="J294" s="226"/>
      <c r="K294" s="226"/>
      <c r="L294" s="226"/>
      <c r="M294" s="226"/>
      <c r="N294" s="231"/>
      <c r="O294" s="231"/>
      <c r="P294" s="231"/>
      <c r="Q294" s="231"/>
      <c r="R294" s="226"/>
      <c r="S294" s="226"/>
      <c r="T294" s="226"/>
      <c r="U294" s="226"/>
      <c r="V294" s="226"/>
      <c r="W294" s="226"/>
      <c r="X294" s="226"/>
      <c r="Y294" s="226"/>
      <c r="Z294" s="146"/>
      <c r="AA294" s="146"/>
      <c r="AB294" s="146"/>
      <c r="AC294" s="146"/>
      <c r="AD294" s="146"/>
      <c r="AE294" s="146"/>
      <c r="AF294" s="146"/>
      <c r="AG294" s="146" t="s">
        <v>214</v>
      </c>
      <c r="AH294" s="146">
        <v>0</v>
      </c>
      <c r="AI294" s="146"/>
      <c r="AJ294" s="146"/>
      <c r="AK294" s="146"/>
      <c r="AL294" s="146"/>
      <c r="AM294" s="146"/>
      <c r="AN294" s="146"/>
      <c r="AO294" s="146"/>
      <c r="AP294" s="146"/>
      <c r="AQ294" s="146"/>
      <c r="AR294" s="146"/>
      <c r="AS294" s="146"/>
      <c r="AT294" s="146"/>
      <c r="AU294" s="146"/>
      <c r="AV294" s="146"/>
      <c r="AW294" s="146"/>
      <c r="AX294" s="146"/>
      <c r="AY294" s="146"/>
      <c r="AZ294" s="146"/>
      <c r="BA294" s="146"/>
      <c r="BB294" s="146"/>
      <c r="BC294" s="146"/>
      <c r="BD294" s="146"/>
      <c r="BE294" s="146"/>
      <c r="BF294" s="146"/>
      <c r="BG294" s="146"/>
      <c r="BH294" s="146"/>
    </row>
    <row r="295" spans="1:60" ht="14.25">
      <c r="A295" s="209" t="s">
        <v>200</v>
      </c>
      <c r="B295" s="210" t="s">
        <v>1825</v>
      </c>
      <c r="C295" s="211" t="s">
        <v>1826</v>
      </c>
      <c r="D295" s="212"/>
      <c r="E295" s="213"/>
      <c r="F295" s="214"/>
      <c r="G295" s="214">
        <f>SUMIF(AG296:AG305,"&lt;&gt;NOR",G296:G305)</f>
        <v>0</v>
      </c>
      <c r="H295" s="214"/>
      <c r="I295" s="214">
        <f>SUM(I296:I305)</f>
        <v>111965.65000000001</v>
      </c>
      <c r="J295" s="214"/>
      <c r="K295" s="214">
        <f>SUM(K296:K305)</f>
        <v>45611.81</v>
      </c>
      <c r="L295" s="214"/>
      <c r="M295" s="214">
        <f>SUM(M296:M305)</f>
        <v>0</v>
      </c>
      <c r="N295" s="213"/>
      <c r="O295" s="213">
        <f>SUM(O296:O305)</f>
        <v>10.54</v>
      </c>
      <c r="P295" s="213"/>
      <c r="Q295" s="213">
        <f>SUM(Q296:Q305)</f>
        <v>0</v>
      </c>
      <c r="R295" s="214"/>
      <c r="S295" s="214"/>
      <c r="T295" s="215"/>
      <c r="U295" s="216"/>
      <c r="V295" s="216">
        <f>SUM(V296:V305)</f>
        <v>67.28</v>
      </c>
      <c r="W295" s="216"/>
      <c r="X295" s="216"/>
      <c r="Y295" s="216"/>
      <c r="AG295" s="66" t="s">
        <v>203</v>
      </c>
    </row>
    <row r="296" spans="1:60" ht="22.5" outlineLevel="1">
      <c r="A296" s="217">
        <v>61</v>
      </c>
      <c r="B296" s="218" t="s">
        <v>1827</v>
      </c>
      <c r="C296" s="219" t="s">
        <v>1828</v>
      </c>
      <c r="D296" s="220" t="s">
        <v>276</v>
      </c>
      <c r="E296" s="221">
        <v>69</v>
      </c>
      <c r="F296" s="222"/>
      <c r="G296" s="223">
        <f>ROUND(E296*F296,2)</f>
        <v>0</v>
      </c>
      <c r="H296" s="224">
        <v>165.4</v>
      </c>
      <c r="I296" s="223">
        <f>ROUND(E296*H296,2)</f>
        <v>11412.6</v>
      </c>
      <c r="J296" s="224">
        <v>514.6</v>
      </c>
      <c r="K296" s="223">
        <f>ROUND(E296*J296,2)</f>
        <v>35507.4</v>
      </c>
      <c r="L296" s="223">
        <v>21</v>
      </c>
      <c r="M296" s="223">
        <f>G296*(1+L296/100)</f>
        <v>0</v>
      </c>
      <c r="N296" s="221">
        <v>5.1029999999999999E-2</v>
      </c>
      <c r="O296" s="221">
        <f>ROUND(E296*N296,2)</f>
        <v>3.52</v>
      </c>
      <c r="P296" s="221">
        <v>0</v>
      </c>
      <c r="Q296" s="221">
        <f>ROUND(E296*P296,2)</f>
        <v>0</v>
      </c>
      <c r="R296" s="223" t="s">
        <v>1829</v>
      </c>
      <c r="S296" s="223" t="s">
        <v>207</v>
      </c>
      <c r="T296" s="225" t="s">
        <v>207</v>
      </c>
      <c r="U296" s="226">
        <v>0.72</v>
      </c>
      <c r="V296" s="226">
        <f>ROUND(E296*U296,2)</f>
        <v>49.68</v>
      </c>
      <c r="W296" s="226"/>
      <c r="X296" s="226" t="s">
        <v>208</v>
      </c>
      <c r="Y296" s="226" t="s">
        <v>209</v>
      </c>
      <c r="Z296" s="146"/>
      <c r="AA296" s="146"/>
      <c r="AB296" s="146"/>
      <c r="AC296" s="146"/>
      <c r="AD296" s="146"/>
      <c r="AE296" s="146"/>
      <c r="AF296" s="146"/>
      <c r="AG296" s="146" t="s">
        <v>210</v>
      </c>
      <c r="AH296" s="146"/>
      <c r="AI296" s="146"/>
      <c r="AJ296" s="146"/>
      <c r="AK296" s="146"/>
      <c r="AL296" s="146"/>
      <c r="AM296" s="146"/>
      <c r="AN296" s="146"/>
      <c r="AO296" s="146"/>
      <c r="AP296" s="146"/>
      <c r="AQ296" s="146"/>
      <c r="AR296" s="146"/>
      <c r="AS296" s="146"/>
      <c r="AT296" s="146"/>
      <c r="AU296" s="146"/>
      <c r="AV296" s="146"/>
      <c r="AW296" s="146"/>
      <c r="AX296" s="146"/>
      <c r="AY296" s="146"/>
      <c r="AZ296" s="146"/>
      <c r="BA296" s="146"/>
      <c r="BB296" s="146"/>
      <c r="BC296" s="146"/>
      <c r="BD296" s="146"/>
      <c r="BE296" s="146"/>
      <c r="BF296" s="146"/>
      <c r="BG296" s="146"/>
      <c r="BH296" s="146"/>
    </row>
    <row r="297" spans="1:60" ht="14.25" outlineLevel="2">
      <c r="A297" s="227"/>
      <c r="B297" s="228"/>
      <c r="C297" s="229" t="s">
        <v>1830</v>
      </c>
      <c r="D297" s="230"/>
      <c r="E297" s="230"/>
      <c r="F297" s="230"/>
      <c r="G297" s="230"/>
      <c r="H297" s="226"/>
      <c r="I297" s="226"/>
      <c r="J297" s="226"/>
      <c r="K297" s="226"/>
      <c r="L297" s="226"/>
      <c r="M297" s="226"/>
      <c r="N297" s="231"/>
      <c r="O297" s="231"/>
      <c r="P297" s="231"/>
      <c r="Q297" s="231"/>
      <c r="R297" s="226"/>
      <c r="S297" s="226"/>
      <c r="T297" s="226"/>
      <c r="U297" s="226"/>
      <c r="V297" s="226"/>
      <c r="W297" s="226"/>
      <c r="X297" s="226"/>
      <c r="Y297" s="226"/>
      <c r="Z297" s="146"/>
      <c r="AA297" s="146"/>
      <c r="AB297" s="146"/>
      <c r="AC297" s="146"/>
      <c r="AD297" s="146"/>
      <c r="AE297" s="146"/>
      <c r="AF297" s="146"/>
      <c r="AG297" s="146" t="s">
        <v>212</v>
      </c>
      <c r="AH297" s="146"/>
      <c r="AI297" s="146"/>
      <c r="AJ297" s="146"/>
      <c r="AK297" s="146"/>
      <c r="AL297" s="146"/>
      <c r="AM297" s="146"/>
      <c r="AN297" s="146"/>
      <c r="AO297" s="146"/>
      <c r="AP297" s="146"/>
      <c r="AQ297" s="146"/>
      <c r="AR297" s="146"/>
      <c r="AS297" s="146"/>
      <c r="AT297" s="146"/>
      <c r="AU297" s="146"/>
      <c r="AV297" s="146"/>
      <c r="AW297" s="146"/>
      <c r="AX297" s="146"/>
      <c r="AY297" s="146"/>
      <c r="AZ297" s="146"/>
      <c r="BA297" s="146"/>
      <c r="BB297" s="146"/>
      <c r="BC297" s="146"/>
      <c r="BD297" s="146"/>
      <c r="BE297" s="146"/>
      <c r="BF297" s="146"/>
      <c r="BG297" s="146"/>
      <c r="BH297" s="146"/>
    </row>
    <row r="298" spans="1:60" ht="14.25" outlineLevel="2">
      <c r="A298" s="227"/>
      <c r="B298" s="228"/>
      <c r="C298" s="232" t="s">
        <v>1831</v>
      </c>
      <c r="D298" s="233"/>
      <c r="E298" s="234">
        <v>69</v>
      </c>
      <c r="F298" s="226"/>
      <c r="G298" s="226"/>
      <c r="H298" s="226"/>
      <c r="I298" s="226"/>
      <c r="J298" s="226"/>
      <c r="K298" s="226"/>
      <c r="L298" s="226"/>
      <c r="M298" s="226"/>
      <c r="N298" s="231"/>
      <c r="O298" s="231"/>
      <c r="P298" s="231"/>
      <c r="Q298" s="231"/>
      <c r="R298" s="226"/>
      <c r="S298" s="226"/>
      <c r="T298" s="226"/>
      <c r="U298" s="226"/>
      <c r="V298" s="226"/>
      <c r="W298" s="226"/>
      <c r="X298" s="226"/>
      <c r="Y298" s="226"/>
      <c r="Z298" s="146"/>
      <c r="AA298" s="146"/>
      <c r="AB298" s="146"/>
      <c r="AC298" s="146"/>
      <c r="AD298" s="146"/>
      <c r="AE298" s="146"/>
      <c r="AF298" s="146"/>
      <c r="AG298" s="146" t="s">
        <v>214</v>
      </c>
      <c r="AH298" s="146">
        <v>0</v>
      </c>
      <c r="AI298" s="146"/>
      <c r="AJ298" s="146"/>
      <c r="AK298" s="146"/>
      <c r="AL298" s="146"/>
      <c r="AM298" s="146"/>
      <c r="AN298" s="146"/>
      <c r="AO298" s="146"/>
      <c r="AP298" s="146"/>
      <c r="AQ298" s="146"/>
      <c r="AR298" s="146"/>
      <c r="AS298" s="146"/>
      <c r="AT298" s="146"/>
      <c r="AU298" s="146"/>
      <c r="AV298" s="146"/>
      <c r="AW298" s="146"/>
      <c r="AX298" s="146"/>
      <c r="AY298" s="146"/>
      <c r="AZ298" s="146"/>
      <c r="BA298" s="146"/>
      <c r="BB298" s="146"/>
      <c r="BC298" s="146"/>
      <c r="BD298" s="146"/>
      <c r="BE298" s="146"/>
      <c r="BF298" s="146"/>
      <c r="BG298" s="146"/>
      <c r="BH298" s="146"/>
    </row>
    <row r="299" spans="1:60" ht="22.5" outlineLevel="1">
      <c r="A299" s="217">
        <v>62</v>
      </c>
      <c r="B299" s="218" t="s">
        <v>1768</v>
      </c>
      <c r="C299" s="219" t="s">
        <v>1832</v>
      </c>
      <c r="D299" s="220" t="s">
        <v>124</v>
      </c>
      <c r="E299" s="221">
        <v>25.982700000000001</v>
      </c>
      <c r="F299" s="222"/>
      <c r="G299" s="223">
        <f>ROUND(E299*F299,2)</f>
        <v>0</v>
      </c>
      <c r="H299" s="224">
        <v>3870</v>
      </c>
      <c r="I299" s="223">
        <f>ROUND(E299*H299,2)</f>
        <v>100553.05</v>
      </c>
      <c r="J299" s="224">
        <v>0</v>
      </c>
      <c r="K299" s="223">
        <f>ROUND(E299*J299,2)</f>
        <v>0</v>
      </c>
      <c r="L299" s="223">
        <v>21</v>
      </c>
      <c r="M299" s="223">
        <f>G299*(1+L299/100)</f>
        <v>0</v>
      </c>
      <c r="N299" s="221">
        <v>0.27</v>
      </c>
      <c r="O299" s="221">
        <f>ROUND(E299*N299,2)</f>
        <v>7.02</v>
      </c>
      <c r="P299" s="221">
        <v>0</v>
      </c>
      <c r="Q299" s="221">
        <f>ROUND(E299*P299,2)</f>
        <v>0</v>
      </c>
      <c r="R299" s="223" t="s">
        <v>1610</v>
      </c>
      <c r="S299" s="223" t="s">
        <v>207</v>
      </c>
      <c r="T299" s="225" t="s">
        <v>207</v>
      </c>
      <c r="U299" s="226">
        <v>0</v>
      </c>
      <c r="V299" s="226">
        <f>ROUND(E299*U299,2)</f>
        <v>0</v>
      </c>
      <c r="W299" s="226"/>
      <c r="X299" s="226" t="s">
        <v>1600</v>
      </c>
      <c r="Y299" s="226" t="s">
        <v>209</v>
      </c>
      <c r="Z299" s="146"/>
      <c r="AA299" s="146"/>
      <c r="AB299" s="146"/>
      <c r="AC299" s="146"/>
      <c r="AD299" s="146"/>
      <c r="AE299" s="146"/>
      <c r="AF299" s="146"/>
      <c r="AG299" s="146" t="s">
        <v>1601</v>
      </c>
      <c r="AH299" s="146"/>
      <c r="AI299" s="146"/>
      <c r="AJ299" s="146"/>
      <c r="AK299" s="146"/>
      <c r="AL299" s="146"/>
      <c r="AM299" s="146"/>
      <c r="AN299" s="146"/>
      <c r="AO299" s="146"/>
      <c r="AP299" s="146"/>
      <c r="AQ299" s="146"/>
      <c r="AR299" s="146"/>
      <c r="AS299" s="146"/>
      <c r="AT299" s="146"/>
      <c r="AU299" s="146"/>
      <c r="AV299" s="146"/>
      <c r="AW299" s="146"/>
      <c r="AX299" s="146"/>
      <c r="AY299" s="146"/>
      <c r="AZ299" s="146"/>
      <c r="BA299" s="146"/>
      <c r="BB299" s="146"/>
      <c r="BC299" s="146"/>
      <c r="BD299" s="146"/>
      <c r="BE299" s="146"/>
      <c r="BF299" s="146"/>
      <c r="BG299" s="146"/>
      <c r="BH299" s="146"/>
    </row>
    <row r="300" spans="1:60" ht="14.25" outlineLevel="2">
      <c r="A300" s="227"/>
      <c r="B300" s="228"/>
      <c r="C300" s="232" t="s">
        <v>1833</v>
      </c>
      <c r="D300" s="233"/>
      <c r="E300" s="234">
        <v>18.576000000000001</v>
      </c>
      <c r="F300" s="226"/>
      <c r="G300" s="226"/>
      <c r="H300" s="226"/>
      <c r="I300" s="226"/>
      <c r="J300" s="226"/>
      <c r="K300" s="226"/>
      <c r="L300" s="226"/>
      <c r="M300" s="226"/>
      <c r="N300" s="231"/>
      <c r="O300" s="231"/>
      <c r="P300" s="231"/>
      <c r="Q300" s="231"/>
      <c r="R300" s="226"/>
      <c r="S300" s="226"/>
      <c r="T300" s="226"/>
      <c r="U300" s="226"/>
      <c r="V300" s="226"/>
      <c r="W300" s="226"/>
      <c r="X300" s="226"/>
      <c r="Y300" s="226"/>
      <c r="Z300" s="146"/>
      <c r="AA300" s="146"/>
      <c r="AB300" s="146"/>
      <c r="AC300" s="146"/>
      <c r="AD300" s="146"/>
      <c r="AE300" s="146"/>
      <c r="AF300" s="146"/>
      <c r="AG300" s="146" t="s">
        <v>214</v>
      </c>
      <c r="AH300" s="146">
        <v>0</v>
      </c>
      <c r="AI300" s="146"/>
      <c r="AJ300" s="146"/>
      <c r="AK300" s="146"/>
      <c r="AL300" s="146"/>
      <c r="AM300" s="146"/>
      <c r="AN300" s="146"/>
      <c r="AO300" s="146"/>
      <c r="AP300" s="146"/>
      <c r="AQ300" s="146"/>
      <c r="AR300" s="146"/>
      <c r="AS300" s="146"/>
      <c r="AT300" s="146"/>
      <c r="AU300" s="146"/>
      <c r="AV300" s="146"/>
      <c r="AW300" s="146"/>
      <c r="AX300" s="146"/>
      <c r="AY300" s="146"/>
      <c r="AZ300" s="146"/>
      <c r="BA300" s="146"/>
      <c r="BB300" s="146"/>
      <c r="BC300" s="146"/>
      <c r="BD300" s="146"/>
      <c r="BE300" s="146"/>
      <c r="BF300" s="146"/>
      <c r="BG300" s="146"/>
      <c r="BH300" s="146"/>
    </row>
    <row r="301" spans="1:60" ht="14.25" outlineLevel="3">
      <c r="A301" s="227"/>
      <c r="B301" s="228"/>
      <c r="C301" s="232" t="s">
        <v>1834</v>
      </c>
      <c r="D301" s="233"/>
      <c r="E301" s="234">
        <v>0.34799999999999998</v>
      </c>
      <c r="F301" s="226"/>
      <c r="G301" s="226"/>
      <c r="H301" s="226"/>
      <c r="I301" s="226"/>
      <c r="J301" s="226"/>
      <c r="K301" s="226"/>
      <c r="L301" s="226"/>
      <c r="M301" s="226"/>
      <c r="N301" s="231"/>
      <c r="O301" s="231"/>
      <c r="P301" s="231"/>
      <c r="Q301" s="231"/>
      <c r="R301" s="226"/>
      <c r="S301" s="226"/>
      <c r="T301" s="226"/>
      <c r="U301" s="226"/>
      <c r="V301" s="226"/>
      <c r="W301" s="226"/>
      <c r="X301" s="226"/>
      <c r="Y301" s="226"/>
      <c r="Z301" s="146"/>
      <c r="AA301" s="146"/>
      <c r="AB301" s="146"/>
      <c r="AC301" s="146"/>
      <c r="AD301" s="146"/>
      <c r="AE301" s="146"/>
      <c r="AF301" s="146"/>
      <c r="AG301" s="146" t="s">
        <v>214</v>
      </c>
      <c r="AH301" s="146">
        <v>0</v>
      </c>
      <c r="AI301" s="146"/>
      <c r="AJ301" s="146"/>
      <c r="AK301" s="146"/>
      <c r="AL301" s="146"/>
      <c r="AM301" s="146"/>
      <c r="AN301" s="146"/>
      <c r="AO301" s="146"/>
      <c r="AP301" s="146"/>
      <c r="AQ301" s="146"/>
      <c r="AR301" s="146"/>
      <c r="AS301" s="146"/>
      <c r="AT301" s="146"/>
      <c r="AU301" s="146"/>
      <c r="AV301" s="146"/>
      <c r="AW301" s="146"/>
      <c r="AX301" s="146"/>
      <c r="AY301" s="146"/>
      <c r="AZ301" s="146"/>
      <c r="BA301" s="146"/>
      <c r="BB301" s="146"/>
      <c r="BC301" s="146"/>
      <c r="BD301" s="146"/>
      <c r="BE301" s="146"/>
      <c r="BF301" s="146"/>
      <c r="BG301" s="146"/>
      <c r="BH301" s="146"/>
    </row>
    <row r="302" spans="1:60" ht="14.25" outlineLevel="3">
      <c r="A302" s="227"/>
      <c r="B302" s="228"/>
      <c r="C302" s="232" t="s">
        <v>1835</v>
      </c>
      <c r="D302" s="233"/>
      <c r="E302" s="234">
        <v>6.7716000000000003</v>
      </c>
      <c r="F302" s="226"/>
      <c r="G302" s="226"/>
      <c r="H302" s="226"/>
      <c r="I302" s="226"/>
      <c r="J302" s="226"/>
      <c r="K302" s="226"/>
      <c r="L302" s="226"/>
      <c r="M302" s="226"/>
      <c r="N302" s="231"/>
      <c r="O302" s="231"/>
      <c r="P302" s="231"/>
      <c r="Q302" s="231"/>
      <c r="R302" s="226"/>
      <c r="S302" s="226"/>
      <c r="T302" s="226"/>
      <c r="U302" s="226"/>
      <c r="V302" s="226"/>
      <c r="W302" s="226"/>
      <c r="X302" s="226"/>
      <c r="Y302" s="226"/>
      <c r="Z302" s="146"/>
      <c r="AA302" s="146"/>
      <c r="AB302" s="146"/>
      <c r="AC302" s="146"/>
      <c r="AD302" s="146"/>
      <c r="AE302" s="146"/>
      <c r="AF302" s="146"/>
      <c r="AG302" s="146" t="s">
        <v>214</v>
      </c>
      <c r="AH302" s="146">
        <v>0</v>
      </c>
      <c r="AI302" s="146"/>
      <c r="AJ302" s="146"/>
      <c r="AK302" s="146"/>
      <c r="AL302" s="146"/>
      <c r="AM302" s="146"/>
      <c r="AN302" s="146"/>
      <c r="AO302" s="146"/>
      <c r="AP302" s="146"/>
      <c r="AQ302" s="146"/>
      <c r="AR302" s="146"/>
      <c r="AS302" s="146"/>
      <c r="AT302" s="146"/>
      <c r="AU302" s="146"/>
      <c r="AV302" s="146"/>
      <c r="AW302" s="146"/>
      <c r="AX302" s="146"/>
      <c r="AY302" s="146"/>
      <c r="AZ302" s="146"/>
      <c r="BA302" s="146"/>
      <c r="BB302" s="146"/>
      <c r="BC302" s="146"/>
      <c r="BD302" s="146"/>
      <c r="BE302" s="146"/>
      <c r="BF302" s="146"/>
      <c r="BG302" s="146"/>
      <c r="BH302" s="146"/>
    </row>
    <row r="303" spans="1:60" ht="14.25" outlineLevel="3">
      <c r="A303" s="227"/>
      <c r="B303" s="228"/>
      <c r="C303" s="232" t="s">
        <v>1836</v>
      </c>
      <c r="D303" s="233"/>
      <c r="E303" s="234">
        <v>0.28710000000000002</v>
      </c>
      <c r="F303" s="226"/>
      <c r="G303" s="226"/>
      <c r="H303" s="226"/>
      <c r="I303" s="226"/>
      <c r="J303" s="226"/>
      <c r="K303" s="226"/>
      <c r="L303" s="226"/>
      <c r="M303" s="226"/>
      <c r="N303" s="231"/>
      <c r="O303" s="231"/>
      <c r="P303" s="231"/>
      <c r="Q303" s="231"/>
      <c r="R303" s="226"/>
      <c r="S303" s="226"/>
      <c r="T303" s="226"/>
      <c r="U303" s="226"/>
      <c r="V303" s="226"/>
      <c r="W303" s="226"/>
      <c r="X303" s="226"/>
      <c r="Y303" s="226"/>
      <c r="Z303" s="146"/>
      <c r="AA303" s="146"/>
      <c r="AB303" s="146"/>
      <c r="AC303" s="146"/>
      <c r="AD303" s="146"/>
      <c r="AE303" s="146"/>
      <c r="AF303" s="146"/>
      <c r="AG303" s="146" t="s">
        <v>214</v>
      </c>
      <c r="AH303" s="146">
        <v>0</v>
      </c>
      <c r="AI303" s="146"/>
      <c r="AJ303" s="146"/>
      <c r="AK303" s="146"/>
      <c r="AL303" s="146"/>
      <c r="AM303" s="146"/>
      <c r="AN303" s="146"/>
      <c r="AO303" s="146"/>
      <c r="AP303" s="146"/>
      <c r="AQ303" s="146"/>
      <c r="AR303" s="146"/>
      <c r="AS303" s="146"/>
      <c r="AT303" s="146"/>
      <c r="AU303" s="146"/>
      <c r="AV303" s="146"/>
      <c r="AW303" s="146"/>
      <c r="AX303" s="146"/>
      <c r="AY303" s="146"/>
      <c r="AZ303" s="146"/>
      <c r="BA303" s="146"/>
      <c r="BB303" s="146"/>
      <c r="BC303" s="146"/>
      <c r="BD303" s="146"/>
      <c r="BE303" s="146"/>
      <c r="BF303" s="146"/>
      <c r="BG303" s="146"/>
      <c r="BH303" s="146"/>
    </row>
    <row r="304" spans="1:60" ht="22.5" outlineLevel="1">
      <c r="A304" s="217">
        <v>63</v>
      </c>
      <c r="B304" s="218" t="s">
        <v>1837</v>
      </c>
      <c r="C304" s="219" t="s">
        <v>1838</v>
      </c>
      <c r="D304" s="220" t="s">
        <v>132</v>
      </c>
      <c r="E304" s="221">
        <v>10.5364</v>
      </c>
      <c r="F304" s="222"/>
      <c r="G304" s="223">
        <f>ROUND(E304*F304,2)</f>
        <v>0</v>
      </c>
      <c r="H304" s="224">
        <v>0</v>
      </c>
      <c r="I304" s="223">
        <f>ROUND(E304*H304,2)</f>
        <v>0</v>
      </c>
      <c r="J304" s="224">
        <v>959</v>
      </c>
      <c r="K304" s="223">
        <f>ROUND(E304*J304,2)</f>
        <v>10104.41</v>
      </c>
      <c r="L304" s="223">
        <v>21</v>
      </c>
      <c r="M304" s="223">
        <f>G304*(1+L304/100)</f>
        <v>0</v>
      </c>
      <c r="N304" s="221">
        <v>0</v>
      </c>
      <c r="O304" s="221">
        <f>ROUND(E304*N304,2)</f>
        <v>0</v>
      </c>
      <c r="P304" s="221">
        <v>0</v>
      </c>
      <c r="Q304" s="221">
        <f>ROUND(E304*P304,2)</f>
        <v>0</v>
      </c>
      <c r="R304" s="223" t="s">
        <v>1829</v>
      </c>
      <c r="S304" s="223" t="s">
        <v>207</v>
      </c>
      <c r="T304" s="225" t="s">
        <v>207</v>
      </c>
      <c r="U304" s="226">
        <v>1.67</v>
      </c>
      <c r="V304" s="226">
        <f>ROUND(E304*U304,2)</f>
        <v>17.600000000000001</v>
      </c>
      <c r="W304" s="226"/>
      <c r="X304" s="226" t="s">
        <v>246</v>
      </c>
      <c r="Y304" s="226" t="s">
        <v>209</v>
      </c>
      <c r="Z304" s="146"/>
      <c r="AA304" s="146"/>
      <c r="AB304" s="146"/>
      <c r="AC304" s="146"/>
      <c r="AD304" s="146"/>
      <c r="AE304" s="146"/>
      <c r="AF304" s="146"/>
      <c r="AG304" s="146" t="s">
        <v>247</v>
      </c>
      <c r="AH304" s="146"/>
      <c r="AI304" s="146"/>
      <c r="AJ304" s="146"/>
      <c r="AK304" s="146"/>
      <c r="AL304" s="146"/>
      <c r="AM304" s="146"/>
      <c r="AN304" s="146"/>
      <c r="AO304" s="146"/>
      <c r="AP304" s="146"/>
      <c r="AQ304" s="146"/>
      <c r="AR304" s="146"/>
      <c r="AS304" s="146"/>
      <c r="AT304" s="146"/>
      <c r="AU304" s="146"/>
      <c r="AV304" s="146"/>
      <c r="AW304" s="146"/>
      <c r="AX304" s="146"/>
      <c r="AY304" s="146"/>
      <c r="AZ304" s="146"/>
      <c r="BA304" s="146"/>
      <c r="BB304" s="146"/>
      <c r="BC304" s="146"/>
      <c r="BD304" s="146"/>
      <c r="BE304" s="146"/>
      <c r="BF304" s="146"/>
      <c r="BG304" s="146"/>
      <c r="BH304" s="146"/>
    </row>
    <row r="305" spans="1:60" ht="14.25" outlineLevel="2">
      <c r="A305" s="227"/>
      <c r="B305" s="228"/>
      <c r="C305" s="229" t="s">
        <v>1839</v>
      </c>
      <c r="D305" s="230"/>
      <c r="E305" s="230"/>
      <c r="F305" s="230"/>
      <c r="G305" s="230"/>
      <c r="H305" s="226"/>
      <c r="I305" s="226"/>
      <c r="J305" s="226"/>
      <c r="K305" s="226"/>
      <c r="L305" s="226"/>
      <c r="M305" s="226"/>
      <c r="N305" s="231"/>
      <c r="O305" s="231"/>
      <c r="P305" s="231"/>
      <c r="Q305" s="231"/>
      <c r="R305" s="226"/>
      <c r="S305" s="226"/>
      <c r="T305" s="226"/>
      <c r="U305" s="226"/>
      <c r="V305" s="226"/>
      <c r="W305" s="226"/>
      <c r="X305" s="226"/>
      <c r="Y305" s="226"/>
      <c r="Z305" s="146"/>
      <c r="AA305" s="146"/>
      <c r="AB305" s="146"/>
      <c r="AC305" s="146"/>
      <c r="AD305" s="146"/>
      <c r="AE305" s="146"/>
      <c r="AF305" s="146"/>
      <c r="AG305" s="146" t="s">
        <v>212</v>
      </c>
      <c r="AH305" s="146"/>
      <c r="AI305" s="146"/>
      <c r="AJ305" s="146"/>
      <c r="AK305" s="146"/>
      <c r="AL305" s="146"/>
      <c r="AM305" s="146"/>
      <c r="AN305" s="146"/>
      <c r="AO305" s="146"/>
      <c r="AP305" s="146"/>
      <c r="AQ305" s="146"/>
      <c r="AR305" s="146"/>
      <c r="AS305" s="146"/>
      <c r="AT305" s="146"/>
      <c r="AU305" s="146"/>
      <c r="AV305" s="146"/>
      <c r="AW305" s="146"/>
      <c r="AX305" s="146"/>
      <c r="AY305" s="146"/>
      <c r="AZ305" s="146"/>
      <c r="BA305" s="146"/>
      <c r="BB305" s="146"/>
      <c r="BC305" s="146"/>
      <c r="BD305" s="146"/>
      <c r="BE305" s="146"/>
      <c r="BF305" s="146"/>
      <c r="BG305" s="146"/>
      <c r="BH305" s="146"/>
    </row>
    <row r="306" spans="1:60" ht="14.25">
      <c r="A306" s="204"/>
      <c r="B306" s="205"/>
      <c r="C306" s="102"/>
      <c r="D306" s="206"/>
      <c r="E306" s="204"/>
      <c r="F306" s="204"/>
      <c r="G306" s="204"/>
      <c r="H306" s="204"/>
      <c r="I306" s="204"/>
      <c r="J306" s="204"/>
      <c r="K306" s="204"/>
      <c r="L306" s="204"/>
      <c r="M306" s="204"/>
      <c r="N306" s="204"/>
      <c r="O306" s="204"/>
      <c r="P306" s="204"/>
      <c r="Q306" s="204"/>
      <c r="R306" s="204"/>
      <c r="S306" s="204"/>
      <c r="T306" s="204"/>
      <c r="U306" s="204"/>
      <c r="V306" s="204"/>
      <c r="W306" s="204"/>
      <c r="X306" s="204"/>
      <c r="Y306" s="204"/>
      <c r="AE306" s="66">
        <v>12</v>
      </c>
      <c r="AF306" s="66">
        <v>21</v>
      </c>
      <c r="AG306" s="66" t="s">
        <v>16</v>
      </c>
    </row>
    <row r="307" spans="1:60" ht="14.25">
      <c r="A307" s="248"/>
      <c r="B307" s="249" t="s">
        <v>184</v>
      </c>
      <c r="C307" s="250"/>
      <c r="D307" s="251"/>
      <c r="E307" s="252"/>
      <c r="F307" s="252"/>
      <c r="G307" s="253">
        <f>G8+G83+G111+G119+G263+G291+G295</f>
        <v>0</v>
      </c>
      <c r="H307" s="204"/>
      <c r="I307" s="204"/>
      <c r="J307" s="204"/>
      <c r="K307" s="204"/>
      <c r="L307" s="204"/>
      <c r="M307" s="204"/>
      <c r="N307" s="204"/>
      <c r="O307" s="204"/>
      <c r="P307" s="204"/>
      <c r="Q307" s="204"/>
      <c r="R307" s="204"/>
      <c r="S307" s="204"/>
      <c r="T307" s="204"/>
      <c r="U307" s="204"/>
      <c r="V307" s="204"/>
      <c r="W307" s="204"/>
      <c r="X307" s="204"/>
      <c r="Y307" s="204"/>
      <c r="AE307" s="66">
        <f>SUMIF(L7:L305,AE306,G7:G305)</f>
        <v>0</v>
      </c>
      <c r="AF307" s="66">
        <f>SUMIF(L7:L305,AF306,G7:G305)</f>
        <v>0</v>
      </c>
      <c r="AG307" s="66" t="s">
        <v>317</v>
      </c>
    </row>
    <row r="308" spans="1:60" ht="14.25">
      <c r="B308" s="195"/>
      <c r="C308" s="254"/>
      <c r="D308" s="198"/>
      <c r="AG308" s="66" t="s">
        <v>318</v>
      </c>
    </row>
    <row r="309" spans="1:60" ht="14.25">
      <c r="B309" s="195"/>
      <c r="C309" s="195"/>
      <c r="D309" s="198"/>
    </row>
    <row r="310" spans="1:60" ht="14.25">
      <c r="B310" s="195"/>
      <c r="C310" s="195"/>
      <c r="D310" s="198"/>
    </row>
    <row r="311" spans="1:60" ht="14.25">
      <c r="B311" s="195"/>
      <c r="C311" s="195"/>
      <c r="D311" s="198"/>
    </row>
    <row r="312" spans="1:60" ht="14.25">
      <c r="B312" s="195"/>
      <c r="C312" s="195"/>
      <c r="D312" s="198"/>
    </row>
    <row r="313" spans="1:60" ht="14.25">
      <c r="B313" s="195"/>
      <c r="C313" s="195"/>
      <c r="D313" s="198"/>
    </row>
    <row r="314" spans="1:60" ht="14.25">
      <c r="B314" s="195"/>
      <c r="C314" s="195"/>
      <c r="D314" s="198"/>
    </row>
    <row r="315" spans="1:60" ht="14.25">
      <c r="B315" s="195"/>
      <c r="C315" s="195"/>
      <c r="D315" s="198"/>
    </row>
    <row r="316" spans="1:60" ht="14.25">
      <c r="B316" s="195"/>
      <c r="C316" s="195"/>
      <c r="D316" s="198"/>
    </row>
    <row r="317" spans="1:60" ht="14.25">
      <c r="B317" s="195"/>
      <c r="C317" s="195"/>
      <c r="D317" s="198"/>
    </row>
    <row r="318" spans="1:60" ht="14.25">
      <c r="B318" s="195"/>
      <c r="C318" s="195"/>
      <c r="D318" s="198"/>
    </row>
    <row r="319" spans="1:60" ht="14.25">
      <c r="B319" s="195"/>
      <c r="C319" s="195"/>
      <c r="D319" s="198"/>
    </row>
    <row r="320" spans="1:60" ht="14.25">
      <c r="B320" s="195"/>
      <c r="C320" s="195"/>
      <c r="D320" s="198"/>
    </row>
    <row r="321" spans="2:4" ht="14.25">
      <c r="B321" s="195"/>
      <c r="C321" s="195"/>
      <c r="D321" s="198"/>
    </row>
    <row r="322" spans="2:4" ht="14.25">
      <c r="B322" s="195"/>
      <c r="C322" s="195"/>
      <c r="D322" s="198"/>
    </row>
    <row r="323" spans="2:4" ht="14.25">
      <c r="B323" s="195"/>
      <c r="C323" s="195"/>
      <c r="D323" s="198"/>
    </row>
    <row r="324" spans="2:4" ht="14.25">
      <c r="B324" s="195"/>
      <c r="C324" s="195"/>
      <c r="D324" s="198"/>
    </row>
    <row r="325" spans="2:4" ht="14.25">
      <c r="B325" s="195"/>
      <c r="C325" s="195"/>
      <c r="D325" s="198"/>
    </row>
    <row r="326" spans="2:4" ht="14.25">
      <c r="B326" s="195"/>
      <c r="C326" s="195"/>
      <c r="D326" s="198"/>
    </row>
    <row r="327" spans="2:4" ht="14.25">
      <c r="B327" s="195"/>
      <c r="C327" s="195"/>
      <c r="D327" s="198"/>
    </row>
    <row r="328" spans="2:4" ht="14.25">
      <c r="B328" s="195"/>
      <c r="C328" s="195"/>
      <c r="D328" s="198"/>
    </row>
    <row r="329" spans="2:4" ht="14.25">
      <c r="B329" s="195"/>
      <c r="C329" s="195"/>
      <c r="D329" s="198"/>
    </row>
    <row r="330" spans="2:4" ht="14.25">
      <c r="B330" s="195"/>
      <c r="C330" s="195"/>
      <c r="D330" s="198"/>
    </row>
    <row r="331" spans="2:4" ht="14.25">
      <c r="B331" s="195"/>
      <c r="C331" s="195"/>
      <c r="D331" s="198"/>
    </row>
    <row r="332" spans="2:4" ht="14.25">
      <c r="B332" s="195"/>
      <c r="C332" s="195"/>
      <c r="D332" s="198"/>
    </row>
    <row r="333" spans="2:4" ht="14.25">
      <c r="B333" s="195"/>
      <c r="C333" s="195"/>
      <c r="D333" s="198"/>
    </row>
    <row r="334" spans="2:4" ht="14.25">
      <c r="B334" s="195"/>
      <c r="C334" s="195"/>
      <c r="D334" s="198"/>
    </row>
    <row r="335" spans="2:4" ht="14.25">
      <c r="B335" s="195"/>
      <c r="C335" s="195"/>
      <c r="D335" s="198"/>
    </row>
    <row r="336" spans="2:4" ht="14.25">
      <c r="B336" s="195"/>
      <c r="C336" s="195"/>
      <c r="D336" s="198"/>
    </row>
    <row r="337" spans="2:4" ht="14.25">
      <c r="B337" s="195"/>
      <c r="C337" s="195"/>
      <c r="D337" s="198"/>
    </row>
    <row r="338" spans="2:4" ht="14.25">
      <c r="B338" s="195"/>
      <c r="C338" s="195"/>
      <c r="D338" s="198"/>
    </row>
    <row r="339" spans="2:4" ht="14.25">
      <c r="B339" s="195"/>
      <c r="C339" s="195"/>
      <c r="D339" s="198"/>
    </row>
    <row r="340" spans="2:4" ht="14.25">
      <c r="B340" s="195"/>
      <c r="C340" s="195"/>
      <c r="D340" s="198"/>
    </row>
    <row r="341" spans="2:4" ht="14.25">
      <c r="B341" s="195"/>
      <c r="C341" s="195"/>
      <c r="D341" s="198"/>
    </row>
    <row r="342" spans="2:4" ht="14.25">
      <c r="B342" s="195"/>
      <c r="C342" s="195"/>
      <c r="D342" s="198"/>
    </row>
    <row r="343" spans="2:4" ht="14.25">
      <c r="B343" s="195"/>
      <c r="C343" s="195"/>
      <c r="D343" s="198"/>
    </row>
    <row r="344" spans="2:4" ht="14.25">
      <c r="B344" s="195"/>
      <c r="C344" s="195"/>
      <c r="D344" s="198"/>
    </row>
    <row r="345" spans="2:4" ht="14.25">
      <c r="B345" s="195"/>
      <c r="C345" s="195"/>
      <c r="D345" s="198"/>
    </row>
    <row r="346" spans="2:4" ht="14.25">
      <c r="B346" s="195"/>
      <c r="C346" s="195"/>
      <c r="D346" s="198"/>
    </row>
    <row r="347" spans="2:4" ht="14.25">
      <c r="B347" s="195"/>
      <c r="C347" s="195"/>
      <c r="D347" s="198"/>
    </row>
    <row r="348" spans="2:4" ht="14.25">
      <c r="B348" s="195"/>
      <c r="C348" s="195"/>
      <c r="D348" s="198"/>
    </row>
    <row r="349" spans="2:4" ht="14.25">
      <c r="B349" s="195"/>
      <c r="C349" s="195"/>
      <c r="D349" s="198"/>
    </row>
    <row r="350" spans="2:4" ht="14.25">
      <c r="B350" s="195"/>
      <c r="C350" s="195"/>
      <c r="D350" s="198"/>
    </row>
    <row r="351" spans="2:4" ht="14.25">
      <c r="B351" s="195"/>
      <c r="C351" s="195"/>
      <c r="D351" s="198"/>
    </row>
    <row r="352" spans="2:4" ht="14.25">
      <c r="B352" s="195"/>
      <c r="C352" s="195"/>
      <c r="D352" s="198"/>
    </row>
    <row r="353" spans="2:4" ht="14.25">
      <c r="B353" s="195"/>
      <c r="C353" s="195"/>
      <c r="D353" s="198"/>
    </row>
    <row r="354" spans="2:4" ht="14.25">
      <c r="B354" s="195"/>
      <c r="C354" s="195"/>
      <c r="D354" s="198"/>
    </row>
    <row r="355" spans="2:4" ht="14.25">
      <c r="B355" s="195"/>
      <c r="C355" s="195"/>
      <c r="D355" s="198"/>
    </row>
    <row r="356" spans="2:4" ht="14.25">
      <c r="B356" s="195"/>
      <c r="C356" s="195"/>
      <c r="D356" s="198"/>
    </row>
    <row r="357" spans="2:4" ht="14.25">
      <c r="B357" s="195"/>
      <c r="C357" s="195"/>
      <c r="D357" s="198"/>
    </row>
    <row r="358" spans="2:4" ht="14.25">
      <c r="B358" s="195"/>
      <c r="C358" s="195"/>
      <c r="D358" s="198"/>
    </row>
    <row r="359" spans="2:4" ht="14.25">
      <c r="B359" s="195"/>
      <c r="C359" s="195"/>
      <c r="D359" s="198"/>
    </row>
    <row r="360" spans="2:4" ht="14.25">
      <c r="B360" s="195"/>
      <c r="C360" s="195"/>
      <c r="D360" s="198"/>
    </row>
    <row r="361" spans="2:4" ht="14.25">
      <c r="B361" s="195"/>
      <c r="C361" s="195"/>
      <c r="D361" s="198"/>
    </row>
    <row r="362" spans="2:4" ht="14.25">
      <c r="B362" s="195"/>
      <c r="C362" s="195"/>
      <c r="D362" s="198"/>
    </row>
    <row r="363" spans="2:4" ht="14.25">
      <c r="B363" s="195"/>
      <c r="C363" s="195"/>
      <c r="D363" s="198"/>
    </row>
    <row r="364" spans="2:4" ht="14.25">
      <c r="B364" s="195"/>
      <c r="C364" s="195"/>
      <c r="D364" s="198"/>
    </row>
    <row r="365" spans="2:4" ht="14.25">
      <c r="B365" s="195"/>
      <c r="C365" s="195"/>
      <c r="D365" s="198"/>
    </row>
    <row r="366" spans="2:4" ht="14.25">
      <c r="B366" s="195"/>
      <c r="C366" s="195"/>
      <c r="D366" s="198"/>
    </row>
    <row r="367" spans="2:4" ht="14.25">
      <c r="B367" s="195"/>
      <c r="C367" s="195"/>
      <c r="D367" s="198"/>
    </row>
    <row r="368" spans="2:4" ht="14.25">
      <c r="B368" s="195"/>
      <c r="C368" s="195"/>
      <c r="D368" s="198"/>
    </row>
    <row r="369" spans="2:4" ht="14.25">
      <c r="B369" s="195"/>
      <c r="C369" s="195"/>
      <c r="D369" s="198"/>
    </row>
    <row r="370" spans="2:4" ht="14.25">
      <c r="B370" s="195"/>
      <c r="C370" s="195"/>
      <c r="D370" s="198"/>
    </row>
    <row r="371" spans="2:4" ht="14.25">
      <c r="B371" s="195"/>
      <c r="C371" s="195"/>
      <c r="D371" s="198"/>
    </row>
    <row r="372" spans="2:4" ht="14.25">
      <c r="B372" s="195"/>
      <c r="C372" s="195"/>
      <c r="D372" s="198"/>
    </row>
    <row r="373" spans="2:4" ht="14.25">
      <c r="B373" s="195"/>
      <c r="C373" s="195"/>
      <c r="D373" s="198"/>
    </row>
    <row r="374" spans="2:4" ht="14.25">
      <c r="B374" s="195"/>
      <c r="C374" s="195"/>
      <c r="D374" s="198"/>
    </row>
    <row r="375" spans="2:4" ht="14.25">
      <c r="B375" s="195"/>
      <c r="C375" s="195"/>
      <c r="D375" s="198"/>
    </row>
    <row r="376" spans="2:4" ht="14.25">
      <c r="B376" s="195"/>
      <c r="C376" s="195"/>
      <c r="D376" s="198"/>
    </row>
    <row r="377" spans="2:4" ht="14.25">
      <c r="B377" s="195"/>
      <c r="C377" s="195"/>
      <c r="D377" s="198"/>
    </row>
    <row r="378" spans="2:4" ht="14.25">
      <c r="B378" s="195"/>
      <c r="C378" s="195"/>
      <c r="D378" s="198"/>
    </row>
    <row r="379" spans="2:4" ht="14.25">
      <c r="B379" s="195"/>
      <c r="C379" s="195"/>
      <c r="D379" s="198"/>
    </row>
    <row r="380" spans="2:4" ht="14.25">
      <c r="B380" s="195"/>
      <c r="C380" s="195"/>
      <c r="D380" s="198"/>
    </row>
    <row r="381" spans="2:4" ht="14.25">
      <c r="B381" s="195"/>
      <c r="C381" s="195"/>
      <c r="D381" s="198"/>
    </row>
    <row r="382" spans="2:4" ht="14.25">
      <c r="B382" s="195"/>
      <c r="C382" s="195"/>
      <c r="D382" s="198"/>
    </row>
    <row r="383" spans="2:4" ht="14.25">
      <c r="B383" s="195"/>
      <c r="C383" s="195"/>
      <c r="D383" s="198"/>
    </row>
    <row r="384" spans="2:4" ht="14.25">
      <c r="B384" s="195"/>
      <c r="C384" s="195"/>
      <c r="D384" s="198"/>
    </row>
    <row r="385" spans="2:4" ht="14.25">
      <c r="B385" s="195"/>
      <c r="C385" s="195"/>
      <c r="D385" s="198"/>
    </row>
    <row r="386" spans="2:4" ht="14.25">
      <c r="B386" s="195"/>
      <c r="C386" s="195"/>
      <c r="D386" s="198"/>
    </row>
    <row r="387" spans="2:4" ht="14.25">
      <c r="B387" s="195"/>
      <c r="C387" s="195"/>
      <c r="D387" s="198"/>
    </row>
    <row r="388" spans="2:4" ht="14.25">
      <c r="B388" s="195"/>
      <c r="C388" s="195"/>
      <c r="D388" s="198"/>
    </row>
    <row r="389" spans="2:4" ht="14.25">
      <c r="B389" s="195"/>
      <c r="C389" s="195"/>
      <c r="D389" s="198"/>
    </row>
    <row r="390" spans="2:4" ht="14.25">
      <c r="B390" s="195"/>
      <c r="C390" s="195"/>
      <c r="D390" s="198"/>
    </row>
    <row r="391" spans="2:4" ht="14.25">
      <c r="B391" s="195"/>
      <c r="C391" s="195"/>
      <c r="D391" s="198"/>
    </row>
    <row r="392" spans="2:4" ht="14.25">
      <c r="B392" s="195"/>
      <c r="C392" s="195"/>
      <c r="D392" s="198"/>
    </row>
    <row r="393" spans="2:4" ht="14.25">
      <c r="B393" s="195"/>
      <c r="C393" s="195"/>
      <c r="D393" s="198"/>
    </row>
    <row r="394" spans="2:4" ht="14.25">
      <c r="B394" s="195"/>
      <c r="C394" s="195"/>
      <c r="D394" s="198"/>
    </row>
    <row r="395" spans="2:4" ht="14.25">
      <c r="B395" s="195"/>
      <c r="C395" s="195"/>
      <c r="D395" s="198"/>
    </row>
    <row r="396" spans="2:4" ht="14.25">
      <c r="B396" s="195"/>
      <c r="C396" s="195"/>
      <c r="D396" s="198"/>
    </row>
    <row r="397" spans="2:4" ht="14.25">
      <c r="B397" s="195"/>
      <c r="C397" s="195"/>
      <c r="D397" s="198"/>
    </row>
    <row r="398" spans="2:4" ht="14.25">
      <c r="B398" s="195"/>
      <c r="C398" s="195"/>
      <c r="D398" s="198"/>
    </row>
    <row r="399" spans="2:4" ht="14.25">
      <c r="B399" s="195"/>
      <c r="C399" s="195"/>
      <c r="D399" s="198"/>
    </row>
    <row r="400" spans="2:4" ht="14.25">
      <c r="B400" s="195"/>
      <c r="C400" s="195"/>
      <c r="D400" s="198"/>
    </row>
    <row r="401" spans="2:4" ht="14.25">
      <c r="B401" s="195"/>
      <c r="C401" s="195"/>
      <c r="D401" s="198"/>
    </row>
    <row r="402" spans="2:4" ht="14.25">
      <c r="B402" s="195"/>
      <c r="C402" s="195"/>
      <c r="D402" s="198"/>
    </row>
    <row r="403" spans="2:4" ht="14.25">
      <c r="B403" s="195"/>
      <c r="C403" s="195"/>
      <c r="D403" s="198"/>
    </row>
    <row r="404" spans="2:4" ht="14.25">
      <c r="B404" s="195"/>
      <c r="C404" s="195"/>
      <c r="D404" s="198"/>
    </row>
    <row r="405" spans="2:4" ht="14.25">
      <c r="B405" s="195"/>
      <c r="C405" s="195"/>
      <c r="D405" s="198"/>
    </row>
    <row r="406" spans="2:4" ht="14.25">
      <c r="B406" s="195"/>
      <c r="C406" s="195"/>
      <c r="D406" s="198"/>
    </row>
    <row r="407" spans="2:4" ht="14.25">
      <c r="B407" s="195"/>
      <c r="C407" s="195"/>
      <c r="D407" s="198"/>
    </row>
    <row r="408" spans="2:4" ht="14.25">
      <c r="B408" s="195"/>
      <c r="C408" s="195"/>
      <c r="D408" s="198"/>
    </row>
    <row r="409" spans="2:4" ht="14.25">
      <c r="B409" s="195"/>
      <c r="C409" s="195"/>
      <c r="D409" s="198"/>
    </row>
    <row r="410" spans="2:4" ht="14.25">
      <c r="B410" s="195"/>
      <c r="C410" s="195"/>
      <c r="D410" s="198"/>
    </row>
    <row r="411" spans="2:4" ht="14.25">
      <c r="B411" s="195"/>
      <c r="C411" s="195"/>
      <c r="D411" s="198"/>
    </row>
    <row r="412" spans="2:4" ht="14.25">
      <c r="B412" s="195"/>
      <c r="C412" s="195"/>
      <c r="D412" s="198"/>
    </row>
    <row r="413" spans="2:4" ht="14.25">
      <c r="B413" s="195"/>
      <c r="C413" s="195"/>
      <c r="D413" s="198"/>
    </row>
    <row r="414" spans="2:4" ht="14.25">
      <c r="B414" s="195"/>
      <c r="C414" s="195"/>
      <c r="D414" s="198"/>
    </row>
    <row r="415" spans="2:4" ht="14.25">
      <c r="B415" s="195"/>
      <c r="C415" s="195"/>
      <c r="D415" s="198"/>
    </row>
    <row r="416" spans="2:4" ht="14.25">
      <c r="B416" s="195"/>
      <c r="C416" s="195"/>
      <c r="D416" s="198"/>
    </row>
    <row r="417" spans="2:4" ht="14.25">
      <c r="B417" s="195"/>
      <c r="C417" s="195"/>
      <c r="D417" s="198"/>
    </row>
    <row r="418" spans="2:4" ht="14.25">
      <c r="B418" s="195"/>
      <c r="C418" s="195"/>
      <c r="D418" s="198"/>
    </row>
    <row r="419" spans="2:4" ht="14.25">
      <c r="B419" s="195"/>
      <c r="C419" s="195"/>
      <c r="D419" s="198"/>
    </row>
    <row r="420" spans="2:4" ht="14.25">
      <c r="B420" s="195"/>
      <c r="C420" s="195"/>
      <c r="D420" s="198"/>
    </row>
    <row r="421" spans="2:4" ht="14.25">
      <c r="B421" s="195"/>
      <c r="C421" s="195"/>
      <c r="D421" s="198"/>
    </row>
    <row r="422" spans="2:4" ht="14.25">
      <c r="B422" s="195"/>
      <c r="C422" s="195"/>
      <c r="D422" s="198"/>
    </row>
    <row r="423" spans="2:4" ht="14.25">
      <c r="B423" s="195"/>
      <c r="C423" s="195"/>
      <c r="D423" s="198"/>
    </row>
    <row r="424" spans="2:4" ht="14.25">
      <c r="B424" s="195"/>
      <c r="C424" s="195"/>
      <c r="D424" s="198"/>
    </row>
    <row r="425" spans="2:4" ht="14.25">
      <c r="B425" s="195"/>
      <c r="C425" s="195"/>
      <c r="D425" s="198"/>
    </row>
    <row r="426" spans="2:4" ht="14.25">
      <c r="B426" s="195"/>
      <c r="C426" s="195"/>
      <c r="D426" s="198"/>
    </row>
    <row r="427" spans="2:4" ht="14.25">
      <c r="B427" s="195"/>
      <c r="C427" s="195"/>
      <c r="D427" s="198"/>
    </row>
    <row r="428" spans="2:4" ht="14.25">
      <c r="B428" s="195"/>
      <c r="C428" s="195"/>
      <c r="D428" s="198"/>
    </row>
    <row r="429" spans="2:4" ht="14.25">
      <c r="B429" s="195"/>
      <c r="C429" s="195"/>
      <c r="D429" s="198"/>
    </row>
    <row r="430" spans="2:4" ht="14.25">
      <c r="B430" s="195"/>
      <c r="C430" s="195"/>
      <c r="D430" s="198"/>
    </row>
    <row r="431" spans="2:4" ht="14.25">
      <c r="B431" s="195"/>
      <c r="C431" s="195"/>
      <c r="D431" s="198"/>
    </row>
    <row r="432" spans="2:4" ht="14.25">
      <c r="B432" s="195"/>
      <c r="C432" s="195"/>
      <c r="D432" s="198"/>
    </row>
    <row r="433" spans="2:4" ht="14.25">
      <c r="B433" s="195"/>
      <c r="C433" s="195"/>
      <c r="D433" s="198"/>
    </row>
    <row r="434" spans="2:4" ht="14.25">
      <c r="B434" s="195"/>
      <c r="C434" s="195"/>
      <c r="D434" s="198"/>
    </row>
    <row r="435" spans="2:4" ht="14.25">
      <c r="B435" s="195"/>
      <c r="C435" s="195"/>
      <c r="D435" s="198"/>
    </row>
    <row r="436" spans="2:4" ht="14.25">
      <c r="B436" s="195"/>
      <c r="C436" s="195"/>
      <c r="D436" s="198"/>
    </row>
    <row r="437" spans="2:4" ht="14.25">
      <c r="B437" s="195"/>
      <c r="C437" s="195"/>
      <c r="D437" s="198"/>
    </row>
    <row r="438" spans="2:4" ht="14.25">
      <c r="B438" s="195"/>
      <c r="C438" s="195"/>
      <c r="D438" s="198"/>
    </row>
    <row r="439" spans="2:4" ht="14.25">
      <c r="B439" s="195"/>
      <c r="C439" s="195"/>
      <c r="D439" s="198"/>
    </row>
    <row r="440" spans="2:4" ht="14.25">
      <c r="B440" s="195"/>
      <c r="C440" s="195"/>
      <c r="D440" s="198"/>
    </row>
    <row r="441" spans="2:4" ht="14.25">
      <c r="B441" s="195"/>
      <c r="C441" s="195"/>
      <c r="D441" s="198"/>
    </row>
    <row r="442" spans="2:4" ht="14.25">
      <c r="B442" s="195"/>
      <c r="C442" s="195"/>
      <c r="D442" s="198"/>
    </row>
    <row r="443" spans="2:4" ht="14.25">
      <c r="B443" s="195"/>
      <c r="C443" s="195"/>
      <c r="D443" s="198"/>
    </row>
    <row r="444" spans="2:4" ht="14.25">
      <c r="B444" s="195"/>
      <c r="C444" s="195"/>
      <c r="D444" s="198"/>
    </row>
    <row r="445" spans="2:4" ht="14.25">
      <c r="B445" s="195"/>
      <c r="C445" s="195"/>
      <c r="D445" s="198"/>
    </row>
    <row r="446" spans="2:4" ht="14.25">
      <c r="B446" s="195"/>
      <c r="C446" s="195"/>
      <c r="D446" s="198"/>
    </row>
    <row r="447" spans="2:4" ht="14.25">
      <c r="B447" s="195"/>
      <c r="C447" s="195"/>
      <c r="D447" s="198"/>
    </row>
    <row r="448" spans="2:4" ht="14.25">
      <c r="B448" s="195"/>
      <c r="C448" s="195"/>
      <c r="D448" s="198"/>
    </row>
    <row r="449" spans="2:4" ht="14.25">
      <c r="B449" s="195"/>
      <c r="C449" s="195"/>
      <c r="D449" s="198"/>
    </row>
    <row r="450" spans="2:4" ht="14.25">
      <c r="B450" s="195"/>
      <c r="C450" s="195"/>
      <c r="D450" s="198"/>
    </row>
    <row r="451" spans="2:4" ht="14.25">
      <c r="B451" s="195"/>
      <c r="C451" s="195"/>
      <c r="D451" s="198"/>
    </row>
    <row r="452" spans="2:4" ht="14.25">
      <c r="B452" s="195"/>
      <c r="C452" s="195"/>
      <c r="D452" s="198"/>
    </row>
    <row r="453" spans="2:4" ht="14.25">
      <c r="B453" s="195"/>
      <c r="C453" s="195"/>
      <c r="D453" s="198"/>
    </row>
    <row r="454" spans="2:4" ht="14.25">
      <c r="B454" s="195"/>
      <c r="C454" s="195"/>
      <c r="D454" s="198"/>
    </row>
    <row r="455" spans="2:4" ht="14.25">
      <c r="B455" s="195"/>
      <c r="C455" s="195"/>
      <c r="D455" s="198"/>
    </row>
    <row r="456" spans="2:4" ht="14.25">
      <c r="B456" s="195"/>
      <c r="C456" s="195"/>
      <c r="D456" s="198"/>
    </row>
    <row r="457" spans="2:4" ht="14.25">
      <c r="B457" s="195"/>
      <c r="C457" s="195"/>
      <c r="D457" s="198"/>
    </row>
    <row r="458" spans="2:4" ht="14.25">
      <c r="B458" s="195"/>
      <c r="C458" s="195"/>
      <c r="D458" s="198"/>
    </row>
    <row r="459" spans="2:4" ht="14.25">
      <c r="B459" s="195"/>
      <c r="C459" s="195"/>
      <c r="D459" s="198"/>
    </row>
    <row r="460" spans="2:4" ht="14.25">
      <c r="B460" s="195"/>
      <c r="C460" s="195"/>
      <c r="D460" s="198"/>
    </row>
    <row r="461" spans="2:4" ht="14.25">
      <c r="B461" s="195"/>
      <c r="C461" s="195"/>
      <c r="D461" s="198"/>
    </row>
    <row r="462" spans="2:4" ht="14.25">
      <c r="B462" s="195"/>
      <c r="C462" s="195"/>
      <c r="D462" s="198"/>
    </row>
    <row r="463" spans="2:4" ht="14.25">
      <c r="B463" s="195"/>
      <c r="C463" s="195"/>
      <c r="D463" s="198"/>
    </row>
    <row r="464" spans="2:4" ht="14.25">
      <c r="B464" s="195"/>
      <c r="C464" s="195"/>
      <c r="D464" s="198"/>
    </row>
    <row r="465" spans="2:4" ht="14.25">
      <c r="B465" s="195"/>
      <c r="C465" s="195"/>
      <c r="D465" s="198"/>
    </row>
    <row r="466" spans="2:4" ht="14.25">
      <c r="B466" s="195"/>
      <c r="C466" s="195"/>
      <c r="D466" s="198"/>
    </row>
    <row r="467" spans="2:4" ht="14.25">
      <c r="B467" s="195"/>
      <c r="C467" s="195"/>
      <c r="D467" s="198"/>
    </row>
    <row r="468" spans="2:4" ht="14.25">
      <c r="B468" s="195"/>
      <c r="C468" s="195"/>
      <c r="D468" s="198"/>
    </row>
    <row r="469" spans="2:4" ht="14.25">
      <c r="B469" s="195"/>
      <c r="C469" s="195"/>
      <c r="D469" s="198"/>
    </row>
    <row r="470" spans="2:4" ht="14.25">
      <c r="B470" s="195"/>
      <c r="C470" s="195"/>
      <c r="D470" s="198"/>
    </row>
    <row r="471" spans="2:4" ht="14.25">
      <c r="B471" s="195"/>
      <c r="C471" s="195"/>
      <c r="D471" s="198"/>
    </row>
    <row r="472" spans="2:4" ht="14.25">
      <c r="B472" s="195"/>
      <c r="C472" s="195"/>
      <c r="D472" s="198"/>
    </row>
    <row r="473" spans="2:4" ht="14.25">
      <c r="B473" s="195"/>
      <c r="C473" s="195"/>
      <c r="D473" s="198"/>
    </row>
    <row r="474" spans="2:4" ht="14.25">
      <c r="B474" s="195"/>
      <c r="C474" s="195"/>
      <c r="D474" s="198"/>
    </row>
    <row r="475" spans="2:4" ht="14.25">
      <c r="B475" s="195"/>
      <c r="C475" s="195"/>
      <c r="D475" s="198"/>
    </row>
    <row r="476" spans="2:4" ht="14.25">
      <c r="B476" s="195"/>
      <c r="C476" s="195"/>
      <c r="D476" s="198"/>
    </row>
    <row r="477" spans="2:4" ht="14.25">
      <c r="B477" s="195"/>
      <c r="C477" s="195"/>
      <c r="D477" s="198"/>
    </row>
    <row r="478" spans="2:4" ht="14.25">
      <c r="B478" s="195"/>
      <c r="C478" s="195"/>
      <c r="D478" s="198"/>
    </row>
    <row r="479" spans="2:4" ht="14.25">
      <c r="B479" s="195"/>
      <c r="C479" s="195"/>
      <c r="D479" s="198"/>
    </row>
    <row r="480" spans="2:4" ht="14.25">
      <c r="B480" s="195"/>
      <c r="C480" s="195"/>
      <c r="D480" s="198"/>
    </row>
    <row r="481" spans="2:4" ht="14.25">
      <c r="B481" s="195"/>
      <c r="C481" s="195"/>
      <c r="D481" s="198"/>
    </row>
    <row r="482" spans="2:4" ht="14.25">
      <c r="B482" s="195"/>
      <c r="C482" s="195"/>
      <c r="D482" s="198"/>
    </row>
    <row r="483" spans="2:4" ht="14.25">
      <c r="B483" s="195"/>
      <c r="C483" s="195"/>
      <c r="D483" s="198"/>
    </row>
    <row r="484" spans="2:4" ht="14.25">
      <c r="B484" s="195"/>
      <c r="C484" s="195"/>
      <c r="D484" s="198"/>
    </row>
    <row r="485" spans="2:4" ht="14.25">
      <c r="B485" s="195"/>
      <c r="C485" s="195"/>
      <c r="D485" s="198"/>
    </row>
    <row r="486" spans="2:4" ht="14.25">
      <c r="B486" s="195"/>
      <c r="C486" s="195"/>
      <c r="D486" s="198"/>
    </row>
    <row r="487" spans="2:4" ht="14.25">
      <c r="B487" s="195"/>
      <c r="C487" s="195"/>
      <c r="D487" s="198"/>
    </row>
    <row r="488" spans="2:4" ht="14.25">
      <c r="B488" s="195"/>
      <c r="C488" s="195"/>
      <c r="D488" s="198"/>
    </row>
    <row r="489" spans="2:4" ht="14.25">
      <c r="B489" s="195"/>
      <c r="C489" s="195"/>
      <c r="D489" s="198"/>
    </row>
    <row r="490" spans="2:4" ht="14.25">
      <c r="B490" s="195"/>
      <c r="C490" s="195"/>
      <c r="D490" s="198"/>
    </row>
    <row r="491" spans="2:4" ht="14.25">
      <c r="B491" s="195"/>
      <c r="C491" s="195"/>
      <c r="D491" s="198"/>
    </row>
    <row r="492" spans="2:4" ht="14.25">
      <c r="B492" s="195"/>
      <c r="C492" s="195"/>
      <c r="D492" s="198"/>
    </row>
    <row r="493" spans="2:4" ht="14.25">
      <c r="B493" s="195"/>
      <c r="C493" s="195"/>
      <c r="D493" s="198"/>
    </row>
    <row r="494" spans="2:4" ht="14.25">
      <c r="B494" s="195"/>
      <c r="C494" s="195"/>
      <c r="D494" s="198"/>
    </row>
    <row r="495" spans="2:4" ht="14.25">
      <c r="B495" s="195"/>
      <c r="C495" s="195"/>
      <c r="D495" s="198"/>
    </row>
    <row r="496" spans="2:4" ht="14.25">
      <c r="B496" s="195"/>
      <c r="C496" s="195"/>
      <c r="D496" s="198"/>
    </row>
    <row r="497" spans="2:4" ht="14.25">
      <c r="B497" s="195"/>
      <c r="C497" s="195"/>
      <c r="D497" s="198"/>
    </row>
    <row r="498" spans="2:4" ht="14.25">
      <c r="B498" s="195"/>
      <c r="C498" s="195"/>
      <c r="D498" s="198"/>
    </row>
    <row r="499" spans="2:4" ht="14.25">
      <c r="B499" s="195"/>
      <c r="C499" s="195"/>
      <c r="D499" s="198"/>
    </row>
    <row r="500" spans="2:4" ht="14.25">
      <c r="B500" s="195"/>
      <c r="C500" s="195"/>
      <c r="D500" s="198"/>
    </row>
    <row r="501" spans="2:4" ht="14.25">
      <c r="B501" s="195"/>
      <c r="C501" s="195"/>
      <c r="D501" s="198"/>
    </row>
    <row r="502" spans="2:4" ht="14.25">
      <c r="B502" s="195"/>
      <c r="C502" s="195"/>
      <c r="D502" s="198"/>
    </row>
    <row r="503" spans="2:4" ht="14.25">
      <c r="B503" s="195"/>
      <c r="C503" s="195"/>
      <c r="D503" s="198"/>
    </row>
    <row r="504" spans="2:4" ht="14.25">
      <c r="B504" s="195"/>
      <c r="C504" s="195"/>
      <c r="D504" s="198"/>
    </row>
    <row r="505" spans="2:4" ht="14.25">
      <c r="B505" s="195"/>
      <c r="C505" s="195"/>
      <c r="D505" s="198"/>
    </row>
    <row r="506" spans="2:4" ht="14.25">
      <c r="B506" s="195"/>
      <c r="C506" s="195"/>
      <c r="D506" s="198"/>
    </row>
    <row r="507" spans="2:4" ht="14.25">
      <c r="B507" s="195"/>
      <c r="C507" s="195"/>
      <c r="D507" s="198"/>
    </row>
    <row r="508" spans="2:4" ht="14.25">
      <c r="B508" s="195"/>
      <c r="C508" s="195"/>
      <c r="D508" s="198"/>
    </row>
  </sheetData>
  <mergeCells count="4">
    <mergeCell ref="A1:G1"/>
    <mergeCell ref="C2:G2"/>
    <mergeCell ref="C3:G3"/>
    <mergeCell ref="C4:G4"/>
  </mergeCells>
  <pageMargins left="0" right="0" top="0.39409448818897641" bottom="0.39409448818897641" header="0" footer="0"/>
  <pageSetup paperSize="0" fitToWidth="0" fitToHeight="0" pageOrder="overThenDown" horizontalDpi="0" verticalDpi="0" copies="0"/>
  <headerFooter>
    <oddHeader>&amp;C&amp;A</oddHeader>
    <oddFooter>&amp;CStránka &amp;P</oddFoot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6967-7132-4E56-9678-598DCF1E7D45}">
  <dimension ref="A1:XFD979"/>
  <sheetViews>
    <sheetView workbookViewId="0"/>
  </sheetViews>
  <sheetFormatPr defaultRowHeight="12.75" outlineLevelRow="3"/>
  <cols>
    <col min="1" max="1" width="2.75" style="5" customWidth="1"/>
    <col min="2" max="2" width="10.125" style="5" customWidth="1"/>
    <col min="3" max="3" width="51.375" style="5" customWidth="1"/>
    <col min="4" max="4" width="4" style="5" customWidth="1"/>
    <col min="5" max="5" width="8.625" style="5" customWidth="1"/>
    <col min="6" max="6" width="7.875" style="5" customWidth="1"/>
    <col min="7" max="7" width="10.375" style="5" customWidth="1"/>
    <col min="8" max="17" width="7" style="5" hidden="1" customWidth="1"/>
    <col min="18" max="18" width="5.5" style="5" customWidth="1"/>
    <col min="19" max="19" width="7" style="5" customWidth="1"/>
    <col min="20" max="20" width="6.875" style="5" customWidth="1"/>
    <col min="21" max="25" width="7" style="5" hidden="1" customWidth="1"/>
    <col min="26" max="28" width="7" style="5" customWidth="1"/>
    <col min="29" max="29" width="7" style="5" hidden="1" customWidth="1"/>
    <col min="30" max="30" width="7" style="5" customWidth="1"/>
    <col min="31" max="41" width="7" style="5" hidden="1" customWidth="1"/>
    <col min="42" max="54" width="7" style="5" customWidth="1"/>
    <col min="55" max="1024" width="11.625" style="5" customWidth="1"/>
  </cols>
  <sheetData>
    <row r="1" spans="1:54" ht="15.75">
      <c r="A1" s="255" t="s">
        <v>165</v>
      </c>
      <c r="B1" s="255"/>
      <c r="C1" s="255"/>
      <c r="D1" s="255"/>
      <c r="E1" s="255"/>
      <c r="F1" s="255"/>
      <c r="G1" s="255"/>
      <c r="AG1" s="66" t="s">
        <v>166</v>
      </c>
    </row>
    <row r="2" spans="1:54" ht="14.25">
      <c r="A2" s="193" t="s">
        <v>167</v>
      </c>
      <c r="B2" s="194" t="s">
        <v>168</v>
      </c>
      <c r="C2" s="256" t="s">
        <v>169</v>
      </c>
      <c r="D2" s="256"/>
      <c r="E2" s="256"/>
      <c r="F2" s="256"/>
      <c r="G2" s="256"/>
      <c r="AG2" s="66" t="s">
        <v>170</v>
      </c>
    </row>
    <row r="3" spans="1:54" ht="14.25">
      <c r="A3" s="193" t="s">
        <v>171</v>
      </c>
      <c r="B3" s="194" t="s">
        <v>172</v>
      </c>
      <c r="C3" s="256" t="s">
        <v>1535</v>
      </c>
      <c r="D3" s="256"/>
      <c r="E3" s="256"/>
      <c r="F3" s="256"/>
      <c r="G3" s="256"/>
      <c r="AC3" s="195" t="s">
        <v>170</v>
      </c>
      <c r="AG3" s="66" t="s">
        <v>174</v>
      </c>
    </row>
    <row r="4" spans="1:54" ht="14.25">
      <c r="A4" s="196" t="s">
        <v>175</v>
      </c>
      <c r="B4" s="197" t="s">
        <v>1840</v>
      </c>
      <c r="C4" s="257" t="s">
        <v>1841</v>
      </c>
      <c r="D4" s="257"/>
      <c r="E4" s="257"/>
      <c r="F4" s="257"/>
      <c r="G4" s="257"/>
      <c r="AG4" s="66" t="s">
        <v>178</v>
      </c>
    </row>
    <row r="5" spans="1:54" ht="14.25">
      <c r="B5" s="195"/>
      <c r="C5" s="195"/>
      <c r="D5" s="198"/>
    </row>
    <row r="6" spans="1:54" ht="51">
      <c r="A6" s="199" t="s">
        <v>179</v>
      </c>
      <c r="B6" s="200" t="s">
        <v>180</v>
      </c>
      <c r="C6" s="200" t="s">
        <v>181</v>
      </c>
      <c r="D6" s="201" t="s">
        <v>61</v>
      </c>
      <c r="E6" s="199" t="s">
        <v>182</v>
      </c>
      <c r="F6" s="202" t="s">
        <v>183</v>
      </c>
      <c r="G6" s="199" t="s">
        <v>184</v>
      </c>
      <c r="H6" s="203" t="s">
        <v>185</v>
      </c>
      <c r="I6" s="203" t="s">
        <v>186</v>
      </c>
      <c r="J6" s="203" t="s">
        <v>187</v>
      </c>
      <c r="K6" s="203" t="s">
        <v>188</v>
      </c>
      <c r="L6" s="203" t="s">
        <v>16</v>
      </c>
      <c r="M6" s="203" t="s">
        <v>17</v>
      </c>
      <c r="N6" s="203" t="s">
        <v>189</v>
      </c>
      <c r="O6" s="203" t="s">
        <v>190</v>
      </c>
      <c r="P6" s="203" t="s">
        <v>191</v>
      </c>
      <c r="Q6" s="203" t="s">
        <v>192</v>
      </c>
      <c r="R6" s="203" t="s">
        <v>193</v>
      </c>
      <c r="S6" s="203" t="s">
        <v>194</v>
      </c>
      <c r="T6" s="203" t="s">
        <v>91</v>
      </c>
      <c r="U6" s="203" t="s">
        <v>195</v>
      </c>
      <c r="V6" s="203" t="s">
        <v>196</v>
      </c>
      <c r="W6" s="203" t="s">
        <v>197</v>
      </c>
      <c r="X6" s="203" t="s">
        <v>198</v>
      </c>
      <c r="Y6" s="203" t="s">
        <v>199</v>
      </c>
      <c r="Z6" s="116"/>
    </row>
    <row r="7" spans="1:54" ht="14.25">
      <c r="A7" s="204"/>
      <c r="B7" s="205"/>
      <c r="C7" s="205"/>
      <c r="D7" s="206"/>
      <c r="E7" s="207"/>
      <c r="F7" s="208"/>
      <c r="G7" s="208"/>
      <c r="H7" s="208"/>
      <c r="I7" s="208"/>
      <c r="J7" s="208"/>
      <c r="K7" s="208"/>
      <c r="L7" s="208"/>
      <c r="M7" s="208"/>
      <c r="N7" s="207"/>
      <c r="O7" s="207"/>
      <c r="P7" s="207"/>
      <c r="Q7" s="207"/>
      <c r="R7" s="208"/>
      <c r="S7" s="208"/>
      <c r="T7" s="208"/>
      <c r="U7" s="208"/>
      <c r="V7" s="208"/>
      <c r="W7" s="208"/>
      <c r="X7" s="208"/>
      <c r="Y7" s="208"/>
      <c r="Z7" s="116"/>
    </row>
    <row r="8" spans="1:54" ht="14.25">
      <c r="A8" s="209" t="s">
        <v>200</v>
      </c>
      <c r="B8" s="210" t="s">
        <v>964</v>
      </c>
      <c r="C8" s="211" t="s">
        <v>1658</v>
      </c>
      <c r="D8" s="212"/>
      <c r="E8" s="213"/>
      <c r="F8" s="214"/>
      <c r="G8" s="214">
        <f>SUMIF(AG9:AG19,"&lt;&gt;NOR",G9:G19)</f>
        <v>0</v>
      </c>
      <c r="H8" s="214"/>
      <c r="I8" s="214">
        <f>SUM(I9:I19)</f>
        <v>37429.18</v>
      </c>
      <c r="J8" s="214"/>
      <c r="K8" s="214">
        <f>SUM(K9:K19)</f>
        <v>8156.08</v>
      </c>
      <c r="L8" s="214"/>
      <c r="M8" s="214">
        <f>SUM(M9:M19)</f>
        <v>0</v>
      </c>
      <c r="N8" s="213"/>
      <c r="O8" s="213">
        <f>SUM(O9:O19)</f>
        <v>85.210000000000008</v>
      </c>
      <c r="P8" s="213"/>
      <c r="Q8" s="213">
        <f>SUM(Q9:Q19)</f>
        <v>0</v>
      </c>
      <c r="R8" s="214"/>
      <c r="S8" s="214"/>
      <c r="T8" s="215"/>
      <c r="U8" s="216"/>
      <c r="V8" s="216">
        <f>SUM(V9:V19)</f>
        <v>6.38</v>
      </c>
      <c r="W8" s="216"/>
      <c r="X8" s="216"/>
      <c r="Y8" s="216"/>
      <c r="Z8" s="423"/>
      <c r="AG8" s="66" t="s">
        <v>203</v>
      </c>
    </row>
    <row r="9" spans="1:54" ht="22.5" outlineLevel="1">
      <c r="A9" s="217">
        <v>1</v>
      </c>
      <c r="B9" s="218" t="s">
        <v>1659</v>
      </c>
      <c r="C9" s="219" t="s">
        <v>1660</v>
      </c>
      <c r="D9" s="220" t="s">
        <v>124</v>
      </c>
      <c r="E9" s="221">
        <v>160.22499999999999</v>
      </c>
      <c r="F9" s="222"/>
      <c r="G9" s="223">
        <f>ROUND(E9*F9,2)</f>
        <v>0</v>
      </c>
      <c r="H9" s="224">
        <v>151.6</v>
      </c>
      <c r="I9" s="223">
        <f>ROUND(E9*H9,2)</f>
        <v>24290.11</v>
      </c>
      <c r="J9" s="224">
        <v>35.9</v>
      </c>
      <c r="K9" s="223">
        <f>ROUND(E9*J9,2)</f>
        <v>5752.08</v>
      </c>
      <c r="L9" s="223">
        <v>21</v>
      </c>
      <c r="M9" s="223">
        <f>G9*(1+L9/100)</f>
        <v>0</v>
      </c>
      <c r="N9" s="221">
        <v>0.34499999999999997</v>
      </c>
      <c r="O9" s="221">
        <f>ROUND(E9*N9,2)</f>
        <v>55.28</v>
      </c>
      <c r="P9" s="221">
        <v>0</v>
      </c>
      <c r="Q9" s="221">
        <f>ROUND(E9*P9,2)</f>
        <v>0</v>
      </c>
      <c r="R9" s="223" t="s">
        <v>260</v>
      </c>
      <c r="S9" s="223" t="s">
        <v>207</v>
      </c>
      <c r="T9" s="225" t="s">
        <v>207</v>
      </c>
      <c r="U9" s="226">
        <v>0.03</v>
      </c>
      <c r="V9" s="226">
        <f>ROUND(E9*U9,2)</f>
        <v>4.8099999999999996</v>
      </c>
      <c r="W9" s="226"/>
      <c r="X9" s="226" t="s">
        <v>208</v>
      </c>
      <c r="Y9" s="226" t="s">
        <v>209</v>
      </c>
      <c r="Z9" s="423"/>
      <c r="AA9" s="146"/>
      <c r="AB9" s="146"/>
      <c r="AC9" s="146"/>
      <c r="AD9" s="146"/>
      <c r="AE9" s="146"/>
      <c r="AF9" s="146"/>
      <c r="AG9" s="146" t="s">
        <v>210</v>
      </c>
      <c r="AH9" s="146"/>
      <c r="AI9" s="146"/>
      <c r="AJ9" s="146"/>
      <c r="AK9" s="146"/>
      <c r="AL9" s="146"/>
      <c r="AM9" s="146"/>
      <c r="AN9" s="146"/>
      <c r="AO9" s="146"/>
      <c r="AP9" s="146"/>
      <c r="AQ9" s="146"/>
      <c r="AR9" s="146"/>
      <c r="AS9" s="146"/>
      <c r="AT9" s="146"/>
      <c r="AU9" s="146"/>
      <c r="AV9" s="146"/>
      <c r="AW9" s="146"/>
      <c r="AX9" s="146"/>
      <c r="AY9" s="146"/>
      <c r="AZ9" s="146"/>
      <c r="BA9" s="146"/>
      <c r="BB9" s="146"/>
    </row>
    <row r="10" spans="1:54" ht="14.25" outlineLevel="2">
      <c r="A10" s="423"/>
      <c r="B10" s="228"/>
      <c r="C10" s="232" t="s">
        <v>1842</v>
      </c>
      <c r="D10" s="233"/>
      <c r="E10" s="234">
        <v>66.849999999999994</v>
      </c>
      <c r="F10" s="226"/>
      <c r="G10" s="226"/>
      <c r="H10" s="226"/>
      <c r="I10" s="226"/>
      <c r="J10" s="226"/>
      <c r="K10" s="226"/>
      <c r="L10" s="226"/>
      <c r="M10" s="226"/>
      <c r="N10" s="231"/>
      <c r="O10" s="231"/>
      <c r="P10" s="231"/>
      <c r="Q10" s="231"/>
      <c r="R10" s="226"/>
      <c r="S10" s="226"/>
      <c r="T10" s="226"/>
      <c r="U10" s="226"/>
      <c r="V10" s="226"/>
      <c r="W10" s="226"/>
      <c r="X10" s="226"/>
      <c r="Y10" s="226"/>
      <c r="Z10" s="422"/>
      <c r="AA10" s="146"/>
      <c r="AB10" s="146"/>
      <c r="AC10" s="146"/>
      <c r="AD10" s="146"/>
      <c r="AE10" s="146"/>
      <c r="AF10" s="146"/>
      <c r="AG10" s="146" t="s">
        <v>214</v>
      </c>
      <c r="AH10" s="146">
        <v>0</v>
      </c>
      <c r="AI10" s="146"/>
      <c r="AJ10" s="146"/>
      <c r="AK10" s="146"/>
      <c r="AL10" s="146"/>
      <c r="AM10" s="146"/>
      <c r="AN10" s="146"/>
      <c r="AO10" s="146"/>
      <c r="AP10" s="146"/>
      <c r="AQ10" s="146"/>
      <c r="AR10" s="146"/>
      <c r="AS10" s="146"/>
      <c r="AT10" s="146"/>
      <c r="AU10" s="146"/>
      <c r="AV10" s="146"/>
      <c r="AW10" s="146"/>
      <c r="AX10" s="146"/>
      <c r="AY10" s="146"/>
      <c r="AZ10" s="146"/>
      <c r="BA10" s="146"/>
      <c r="BB10" s="146"/>
    </row>
    <row r="11" spans="1:54" ht="14.25" outlineLevel="3">
      <c r="A11" s="423"/>
      <c r="B11" s="228"/>
      <c r="C11" s="232" t="s">
        <v>1843</v>
      </c>
      <c r="D11" s="233"/>
      <c r="E11" s="234">
        <v>2.35</v>
      </c>
      <c r="F11" s="226"/>
      <c r="G11" s="226"/>
      <c r="H11" s="226"/>
      <c r="I11" s="226"/>
      <c r="J11" s="226"/>
      <c r="K11" s="226"/>
      <c r="L11" s="226"/>
      <c r="M11" s="226"/>
      <c r="N11" s="231"/>
      <c r="O11" s="231"/>
      <c r="P11" s="231"/>
      <c r="Q11" s="231"/>
      <c r="R11" s="226"/>
      <c r="S11" s="226"/>
      <c r="T11" s="226"/>
      <c r="U11" s="226"/>
      <c r="V11" s="226"/>
      <c r="W11" s="226"/>
      <c r="X11" s="226"/>
      <c r="Y11" s="226"/>
      <c r="Z11" s="422"/>
      <c r="AA11" s="146"/>
      <c r="AB11" s="146"/>
      <c r="AC11" s="146"/>
      <c r="AD11" s="146"/>
      <c r="AE11" s="146"/>
      <c r="AF11" s="146"/>
      <c r="AG11" s="146" t="s">
        <v>214</v>
      </c>
      <c r="AH11" s="146">
        <v>0</v>
      </c>
      <c r="AI11" s="146"/>
      <c r="AJ11" s="146"/>
      <c r="AK11" s="146"/>
      <c r="AL11" s="146"/>
      <c r="AM11" s="146"/>
      <c r="AN11" s="146"/>
      <c r="AO11" s="146"/>
      <c r="AP11" s="146"/>
      <c r="AQ11" s="146"/>
      <c r="AR11" s="146"/>
      <c r="AS11" s="146"/>
      <c r="AT11" s="146"/>
      <c r="AU11" s="146"/>
      <c r="AV11" s="146"/>
      <c r="AW11" s="146"/>
      <c r="AX11" s="146"/>
      <c r="AY11" s="146"/>
      <c r="AZ11" s="146"/>
      <c r="BA11" s="146"/>
      <c r="BB11" s="146"/>
    </row>
    <row r="12" spans="1:54" ht="14.25" outlineLevel="3">
      <c r="A12" s="423"/>
      <c r="B12" s="228"/>
      <c r="C12" s="232" t="s">
        <v>1844</v>
      </c>
      <c r="D12" s="233"/>
      <c r="E12" s="234">
        <v>51.625</v>
      </c>
      <c r="F12" s="226"/>
      <c r="G12" s="226"/>
      <c r="H12" s="226"/>
      <c r="I12" s="226"/>
      <c r="J12" s="226"/>
      <c r="K12" s="226"/>
      <c r="L12" s="226"/>
      <c r="M12" s="226"/>
      <c r="N12" s="231"/>
      <c r="O12" s="231"/>
      <c r="P12" s="231"/>
      <c r="Q12" s="231"/>
      <c r="R12" s="226"/>
      <c r="S12" s="226"/>
      <c r="T12" s="226"/>
      <c r="U12" s="226"/>
      <c r="V12" s="226"/>
      <c r="W12" s="226"/>
      <c r="X12" s="226"/>
      <c r="Y12" s="226"/>
      <c r="Z12" s="422"/>
      <c r="AA12" s="146"/>
      <c r="AB12" s="146"/>
      <c r="AC12" s="146"/>
      <c r="AD12" s="146"/>
      <c r="AE12" s="146"/>
      <c r="AF12" s="146"/>
      <c r="AG12" s="146" t="s">
        <v>214</v>
      </c>
      <c r="AH12" s="146">
        <v>0</v>
      </c>
      <c r="AI12" s="146"/>
      <c r="AJ12" s="146"/>
      <c r="AK12" s="146"/>
      <c r="AL12" s="146"/>
      <c r="AM12" s="146"/>
      <c r="AN12" s="146"/>
      <c r="AO12" s="146"/>
      <c r="AP12" s="146"/>
      <c r="AQ12" s="146"/>
      <c r="AR12" s="146"/>
      <c r="AS12" s="146"/>
      <c r="AT12" s="146"/>
      <c r="AU12" s="146"/>
      <c r="AV12" s="146"/>
      <c r="AW12" s="146"/>
      <c r="AX12" s="146"/>
      <c r="AY12" s="146"/>
      <c r="AZ12" s="146"/>
      <c r="BA12" s="146"/>
      <c r="BB12" s="146"/>
    </row>
    <row r="13" spans="1:54" ht="14.25" outlineLevel="3">
      <c r="A13" s="423"/>
      <c r="B13" s="228"/>
      <c r="C13" s="232" t="s">
        <v>1845</v>
      </c>
      <c r="D13" s="233"/>
      <c r="E13" s="234">
        <v>39.4</v>
      </c>
      <c r="F13" s="226"/>
      <c r="G13" s="226"/>
      <c r="H13" s="226"/>
      <c r="I13" s="226"/>
      <c r="J13" s="226"/>
      <c r="K13" s="226"/>
      <c r="L13" s="226"/>
      <c r="M13" s="226"/>
      <c r="N13" s="231"/>
      <c r="O13" s="231"/>
      <c r="P13" s="231"/>
      <c r="Q13" s="231"/>
      <c r="R13" s="226"/>
      <c r="S13" s="226"/>
      <c r="T13" s="226"/>
      <c r="U13" s="226"/>
      <c r="V13" s="226"/>
      <c r="W13" s="226"/>
      <c r="X13" s="226"/>
      <c r="Y13" s="226"/>
      <c r="Z13" s="422"/>
      <c r="AA13" s="146"/>
      <c r="AB13" s="146"/>
      <c r="AC13" s="146"/>
      <c r="AD13" s="146"/>
      <c r="AE13" s="146"/>
      <c r="AF13" s="146"/>
      <c r="AG13" s="146" t="s">
        <v>214</v>
      </c>
      <c r="AH13" s="146">
        <v>0</v>
      </c>
      <c r="AI13" s="146"/>
      <c r="AJ13" s="146"/>
      <c r="AK13" s="146"/>
      <c r="AL13" s="146"/>
      <c r="AM13" s="146"/>
      <c r="AN13" s="146"/>
      <c r="AO13" s="146"/>
      <c r="AP13" s="146"/>
      <c r="AQ13" s="146"/>
      <c r="AR13" s="146"/>
      <c r="AS13" s="146"/>
      <c r="AT13" s="146"/>
      <c r="AU13" s="146"/>
      <c r="AV13" s="146"/>
      <c r="AW13" s="146"/>
      <c r="AX13" s="146"/>
      <c r="AY13" s="146"/>
      <c r="AZ13" s="146"/>
      <c r="BA13" s="146"/>
      <c r="BB13" s="146"/>
    </row>
    <row r="14" spans="1:54" ht="14.25" outlineLevel="3">
      <c r="A14" s="227"/>
      <c r="B14" s="228"/>
      <c r="C14" s="232"/>
      <c r="D14" s="233"/>
      <c r="E14" s="234"/>
      <c r="F14" s="226"/>
      <c r="G14" s="226"/>
      <c r="H14" s="226"/>
      <c r="I14" s="226"/>
      <c r="J14" s="226"/>
      <c r="K14" s="226"/>
      <c r="L14" s="226"/>
      <c r="M14" s="226"/>
      <c r="N14" s="231"/>
      <c r="O14" s="231"/>
      <c r="P14" s="231"/>
      <c r="Q14" s="231"/>
      <c r="R14" s="226"/>
      <c r="S14" s="226"/>
      <c r="T14" s="226"/>
      <c r="U14" s="226"/>
      <c r="V14" s="226"/>
      <c r="W14" s="226"/>
      <c r="X14" s="226"/>
      <c r="Y14" s="226"/>
      <c r="Z14" s="422"/>
      <c r="AA14" s="146"/>
      <c r="AB14" s="146"/>
      <c r="AC14" s="146"/>
      <c r="AD14" s="146"/>
      <c r="AE14" s="146"/>
      <c r="AF14" s="146"/>
      <c r="AG14" s="146" t="s">
        <v>214</v>
      </c>
      <c r="AH14" s="146">
        <v>0</v>
      </c>
      <c r="AI14" s="146"/>
      <c r="AJ14" s="146"/>
      <c r="AK14" s="146"/>
      <c r="AL14" s="146"/>
      <c r="AM14" s="146"/>
      <c r="AN14" s="146"/>
      <c r="AO14" s="146"/>
      <c r="AP14" s="146"/>
      <c r="AQ14" s="146"/>
      <c r="AR14" s="146"/>
      <c r="AS14" s="146"/>
      <c r="AT14" s="146"/>
      <c r="AU14" s="146"/>
      <c r="AV14" s="146"/>
      <c r="AW14" s="146"/>
      <c r="AX14" s="146"/>
      <c r="AY14" s="146"/>
      <c r="AZ14" s="146"/>
      <c r="BA14" s="146"/>
      <c r="BB14" s="146"/>
    </row>
    <row r="15" spans="1:54" ht="22.5" outlineLevel="1">
      <c r="A15" s="217">
        <v>2</v>
      </c>
      <c r="B15" s="218" t="s">
        <v>1670</v>
      </c>
      <c r="C15" s="219" t="s">
        <v>1671</v>
      </c>
      <c r="D15" s="220" t="s">
        <v>124</v>
      </c>
      <c r="E15" s="221">
        <v>23.274999999999999</v>
      </c>
      <c r="F15" s="222"/>
      <c r="G15" s="223">
        <f>ROUND(E15*F15,2)</f>
        <v>0</v>
      </c>
      <c r="H15" s="224">
        <v>201.97</v>
      </c>
      <c r="I15" s="223">
        <f>ROUND(E15*H15,2)</f>
        <v>4700.8500000000004</v>
      </c>
      <c r="J15" s="224">
        <v>41.53</v>
      </c>
      <c r="K15" s="223">
        <f>ROUND(E15*J15,2)</f>
        <v>966.61</v>
      </c>
      <c r="L15" s="223">
        <v>21</v>
      </c>
      <c r="M15" s="223">
        <f>G15*(1+L15/100)</f>
        <v>0</v>
      </c>
      <c r="N15" s="221">
        <v>0.46</v>
      </c>
      <c r="O15" s="221">
        <f>ROUND(E15*N15,2)</f>
        <v>10.71</v>
      </c>
      <c r="P15" s="221">
        <v>0</v>
      </c>
      <c r="Q15" s="221">
        <f>ROUND(E15*P15,2)</f>
        <v>0</v>
      </c>
      <c r="R15" s="223" t="s">
        <v>260</v>
      </c>
      <c r="S15" s="223" t="s">
        <v>207</v>
      </c>
      <c r="T15" s="225" t="s">
        <v>207</v>
      </c>
      <c r="U15" s="226">
        <v>2.9000000000000001E-2</v>
      </c>
      <c r="V15" s="226">
        <f>ROUND(E15*U15,2)</f>
        <v>0.67</v>
      </c>
      <c r="W15" s="226"/>
      <c r="X15" s="226" t="s">
        <v>208</v>
      </c>
      <c r="Y15" s="226" t="s">
        <v>209</v>
      </c>
      <c r="Z15" s="423"/>
      <c r="AA15" s="146"/>
      <c r="AB15" s="146"/>
      <c r="AC15" s="146"/>
      <c r="AD15" s="146"/>
      <c r="AE15" s="146"/>
      <c r="AF15" s="146"/>
      <c r="AG15" s="146" t="s">
        <v>210</v>
      </c>
      <c r="AH15" s="146"/>
      <c r="AI15" s="146"/>
      <c r="AJ15" s="146"/>
      <c r="AK15" s="146"/>
      <c r="AL15" s="146"/>
      <c r="AM15" s="146"/>
      <c r="AN15" s="146"/>
      <c r="AO15" s="146"/>
      <c r="AP15" s="146"/>
      <c r="AQ15" s="146"/>
      <c r="AR15" s="146"/>
      <c r="AS15" s="146"/>
      <c r="AT15" s="146"/>
      <c r="AU15" s="146"/>
      <c r="AV15" s="146"/>
      <c r="AW15" s="146"/>
      <c r="AX15" s="146"/>
      <c r="AY15" s="146"/>
      <c r="AZ15" s="146"/>
      <c r="BA15" s="146"/>
      <c r="BB15" s="146"/>
    </row>
    <row r="16" spans="1:54" ht="14.25" outlineLevel="2">
      <c r="A16" s="423"/>
      <c r="B16" s="228"/>
      <c r="C16" s="232" t="s">
        <v>1846</v>
      </c>
      <c r="D16" s="233"/>
      <c r="E16" s="234">
        <v>23.274999999999999</v>
      </c>
      <c r="F16" s="226"/>
      <c r="G16" s="226"/>
      <c r="H16" s="226"/>
      <c r="I16" s="226"/>
      <c r="J16" s="226"/>
      <c r="K16" s="226"/>
      <c r="L16" s="226"/>
      <c r="M16" s="226"/>
      <c r="N16" s="231"/>
      <c r="O16" s="231"/>
      <c r="P16" s="231"/>
      <c r="Q16" s="231"/>
      <c r="R16" s="226"/>
      <c r="S16" s="226"/>
      <c r="T16" s="226"/>
      <c r="U16" s="226"/>
      <c r="V16" s="226"/>
      <c r="W16" s="226"/>
      <c r="X16" s="226"/>
      <c r="Y16" s="226"/>
      <c r="Z16" s="422"/>
      <c r="AA16" s="146"/>
      <c r="AB16" s="146"/>
      <c r="AC16" s="146"/>
      <c r="AD16" s="146"/>
      <c r="AE16" s="146"/>
      <c r="AF16" s="146"/>
      <c r="AG16" s="146" t="s">
        <v>214</v>
      </c>
      <c r="AH16" s="146">
        <v>0</v>
      </c>
      <c r="AI16" s="146"/>
      <c r="AJ16" s="146"/>
      <c r="AK16" s="146"/>
      <c r="AL16" s="146"/>
      <c r="AM16" s="146"/>
      <c r="AN16" s="146"/>
      <c r="AO16" s="146"/>
      <c r="AP16" s="146"/>
      <c r="AQ16" s="146"/>
      <c r="AR16" s="146"/>
      <c r="AS16" s="146"/>
      <c r="AT16" s="146"/>
      <c r="AU16" s="146"/>
      <c r="AV16" s="146"/>
      <c r="AW16" s="146"/>
      <c r="AX16" s="146"/>
      <c r="AY16" s="146"/>
      <c r="AZ16" s="146"/>
      <c r="BA16" s="146"/>
      <c r="BB16" s="146"/>
    </row>
    <row r="17" spans="1:54" ht="14.25" outlineLevel="3">
      <c r="A17" s="227" t="s">
        <v>1847</v>
      </c>
      <c r="B17" s="228"/>
      <c r="C17" s="232" t="s">
        <v>1848</v>
      </c>
      <c r="D17" s="233"/>
      <c r="E17" s="234"/>
      <c r="F17" s="226"/>
      <c r="G17" s="226"/>
      <c r="H17" s="226"/>
      <c r="I17" s="226"/>
      <c r="J17" s="226"/>
      <c r="K17" s="226"/>
      <c r="L17" s="226"/>
      <c r="M17" s="226"/>
      <c r="N17" s="231"/>
      <c r="O17" s="231"/>
      <c r="P17" s="231"/>
      <c r="Q17" s="231"/>
      <c r="R17" s="226"/>
      <c r="S17" s="226"/>
      <c r="T17" s="226"/>
      <c r="U17" s="226"/>
      <c r="V17" s="226"/>
      <c r="W17" s="226"/>
      <c r="X17" s="226"/>
      <c r="Y17" s="226"/>
      <c r="Z17" s="422"/>
      <c r="AA17" s="146"/>
      <c r="AB17" s="146"/>
      <c r="AC17" s="146"/>
      <c r="AD17" s="146"/>
      <c r="AE17" s="146"/>
      <c r="AF17" s="146"/>
      <c r="AG17" s="146" t="s">
        <v>214</v>
      </c>
      <c r="AH17" s="146">
        <v>0</v>
      </c>
      <c r="AI17" s="146"/>
      <c r="AJ17" s="146"/>
      <c r="AK17" s="146"/>
      <c r="AL17" s="146"/>
      <c r="AM17" s="146"/>
      <c r="AN17" s="146"/>
      <c r="AO17" s="146"/>
      <c r="AP17" s="146"/>
      <c r="AQ17" s="146"/>
      <c r="AR17" s="146"/>
      <c r="AS17" s="146"/>
      <c r="AT17" s="146"/>
      <c r="AU17" s="146"/>
      <c r="AV17" s="146"/>
      <c r="AW17" s="146"/>
      <c r="AX17" s="146"/>
      <c r="AY17" s="146"/>
      <c r="AZ17" s="146"/>
      <c r="BA17" s="146"/>
      <c r="BB17" s="146"/>
    </row>
    <row r="18" spans="1:54" ht="22.5" outlineLevel="1">
      <c r="A18" s="217">
        <v>3</v>
      </c>
      <c r="B18" s="218" t="s">
        <v>1674</v>
      </c>
      <c r="C18" s="219" t="s">
        <v>1675</v>
      </c>
      <c r="D18" s="220" t="s">
        <v>124</v>
      </c>
      <c r="E18" s="221">
        <v>33.42</v>
      </c>
      <c r="F18" s="222"/>
      <c r="G18" s="223">
        <f>ROUND(E18*F18,2)</f>
        <v>0</v>
      </c>
      <c r="H18" s="224">
        <v>252.49</v>
      </c>
      <c r="I18" s="223">
        <f>ROUND(E18*H18,2)</f>
        <v>8438.2199999999993</v>
      </c>
      <c r="J18" s="224">
        <v>43.01</v>
      </c>
      <c r="K18" s="223">
        <f>ROUND(E18*J18,2)</f>
        <v>1437.39</v>
      </c>
      <c r="L18" s="223">
        <v>21</v>
      </c>
      <c r="M18" s="223">
        <f>G18*(1+L18/100)</f>
        <v>0</v>
      </c>
      <c r="N18" s="221">
        <v>0.57499999999999996</v>
      </c>
      <c r="O18" s="221">
        <f>ROUND(E18*N18,2)</f>
        <v>19.22</v>
      </c>
      <c r="P18" s="221">
        <v>0</v>
      </c>
      <c r="Q18" s="221">
        <f>ROUND(E18*P18,2)</f>
        <v>0</v>
      </c>
      <c r="R18" s="223" t="s">
        <v>260</v>
      </c>
      <c r="S18" s="223" t="s">
        <v>207</v>
      </c>
      <c r="T18" s="225" t="s">
        <v>207</v>
      </c>
      <c r="U18" s="226">
        <v>2.7E-2</v>
      </c>
      <c r="V18" s="226">
        <f>ROUND(E18*U18,2)</f>
        <v>0.9</v>
      </c>
      <c r="W18" s="226"/>
      <c r="X18" s="226" t="s">
        <v>208</v>
      </c>
      <c r="Y18" s="226" t="s">
        <v>209</v>
      </c>
      <c r="Z18" s="423"/>
      <c r="AA18" s="146"/>
      <c r="AB18" s="146"/>
      <c r="AC18" s="146"/>
      <c r="AD18" s="146"/>
      <c r="AE18" s="146"/>
      <c r="AF18" s="146"/>
      <c r="AG18" s="146" t="s">
        <v>210</v>
      </c>
      <c r="AH18" s="146"/>
      <c r="AI18" s="146"/>
      <c r="AJ18" s="146"/>
      <c r="AK18" s="146"/>
      <c r="AL18" s="146"/>
      <c r="AM18" s="146"/>
      <c r="AN18" s="146"/>
      <c r="AO18" s="146"/>
      <c r="AP18" s="146"/>
      <c r="AQ18" s="146"/>
      <c r="AR18" s="146"/>
      <c r="AS18" s="146"/>
      <c r="AT18" s="146"/>
      <c r="AU18" s="146"/>
      <c r="AV18" s="146"/>
      <c r="AW18" s="146"/>
      <c r="AX18" s="146"/>
      <c r="AY18" s="146"/>
      <c r="AZ18" s="146"/>
      <c r="BA18" s="146"/>
      <c r="BB18" s="146"/>
    </row>
    <row r="19" spans="1:54" ht="14.25" outlineLevel="2">
      <c r="A19" s="227"/>
      <c r="B19" s="228"/>
      <c r="C19" s="232" t="s">
        <v>1849</v>
      </c>
      <c r="D19" s="233"/>
      <c r="E19" s="234">
        <v>33.42</v>
      </c>
      <c r="F19" s="226"/>
      <c r="G19" s="226"/>
      <c r="H19" s="226"/>
      <c r="I19" s="226"/>
      <c r="J19" s="226"/>
      <c r="K19" s="226"/>
      <c r="L19" s="226"/>
      <c r="M19" s="226"/>
      <c r="N19" s="231"/>
      <c r="O19" s="231"/>
      <c r="P19" s="231"/>
      <c r="Q19" s="231"/>
      <c r="R19" s="226"/>
      <c r="S19" s="226"/>
      <c r="T19" s="226"/>
      <c r="U19" s="226"/>
      <c r="V19" s="226"/>
      <c r="W19" s="226"/>
      <c r="X19" s="226"/>
      <c r="Y19" s="226"/>
      <c r="Z19" s="422"/>
      <c r="AA19" s="146"/>
      <c r="AB19" s="146"/>
      <c r="AC19" s="146"/>
      <c r="AD19" s="146"/>
      <c r="AE19" s="146"/>
      <c r="AF19" s="146"/>
      <c r="AG19" s="146" t="s">
        <v>214</v>
      </c>
      <c r="AH19" s="146">
        <v>0</v>
      </c>
      <c r="AI19" s="146"/>
      <c r="AJ19" s="146"/>
      <c r="AK19" s="146"/>
      <c r="AL19" s="146"/>
      <c r="AM19" s="146"/>
      <c r="AN19" s="146"/>
      <c r="AO19" s="146"/>
      <c r="AP19" s="146"/>
      <c r="AQ19" s="146"/>
      <c r="AR19" s="146"/>
      <c r="AS19" s="146"/>
      <c r="AT19" s="146"/>
      <c r="AU19" s="146"/>
      <c r="AV19" s="146"/>
      <c r="AW19" s="146"/>
      <c r="AX19" s="146"/>
      <c r="AY19" s="146"/>
      <c r="AZ19" s="146"/>
      <c r="BA19" s="146"/>
      <c r="BB19" s="146"/>
    </row>
    <row r="20" spans="1:54" ht="14.25">
      <c r="A20" s="209" t="s">
        <v>200</v>
      </c>
      <c r="B20" s="210" t="s">
        <v>431</v>
      </c>
      <c r="C20" s="211" t="s">
        <v>432</v>
      </c>
      <c r="D20" s="212"/>
      <c r="E20" s="213"/>
      <c r="F20" s="214"/>
      <c r="G20" s="214">
        <f>SUMIF(AG21:AG59,"&lt;&gt;NOR",G21:G59)</f>
        <v>0</v>
      </c>
      <c r="H20" s="214"/>
      <c r="I20" s="214">
        <f>SUM(I21:I59)</f>
        <v>167136.01</v>
      </c>
      <c r="J20" s="214"/>
      <c r="K20" s="214">
        <f>SUM(K21:K59)</f>
        <v>274623.03999999998</v>
      </c>
      <c r="L20" s="214"/>
      <c r="M20" s="214">
        <f>SUM(M21:M59)</f>
        <v>0</v>
      </c>
      <c r="N20" s="213"/>
      <c r="O20" s="213">
        <f>SUM(O21:O59)</f>
        <v>163.89</v>
      </c>
      <c r="P20" s="213"/>
      <c r="Q20" s="213">
        <f>SUM(Q21:Q59)</f>
        <v>0</v>
      </c>
      <c r="R20" s="214"/>
      <c r="S20" s="214"/>
      <c r="T20" s="215"/>
      <c r="U20" s="216"/>
      <c r="V20" s="216">
        <f>SUM(V21:V59)</f>
        <v>187.16</v>
      </c>
      <c r="W20" s="216"/>
      <c r="X20" s="216"/>
      <c r="Y20" s="216"/>
      <c r="Z20" s="423"/>
      <c r="AG20" s="66" t="s">
        <v>203</v>
      </c>
    </row>
    <row r="21" spans="1:54" ht="33.75" outlineLevel="1">
      <c r="A21" s="217">
        <v>6</v>
      </c>
      <c r="B21" s="218" t="s">
        <v>1850</v>
      </c>
      <c r="C21" s="219" t="s">
        <v>1851</v>
      </c>
      <c r="D21" s="220" t="s">
        <v>276</v>
      </c>
      <c r="E21" s="221">
        <v>361.3</v>
      </c>
      <c r="F21" s="222"/>
      <c r="G21" s="223">
        <f>ROUND(E21*F21,2)</f>
        <v>0</v>
      </c>
      <c r="H21" s="224">
        <v>208.98</v>
      </c>
      <c r="I21" s="223">
        <f>ROUND(E21*H21,2)</f>
        <v>75504.47</v>
      </c>
      <c r="J21" s="224">
        <v>93.52</v>
      </c>
      <c r="K21" s="223">
        <f>ROUND(E21*J21,2)</f>
        <v>33788.78</v>
      </c>
      <c r="L21" s="223">
        <v>21</v>
      </c>
      <c r="M21" s="223">
        <f>G21*(1+L21/100)</f>
        <v>0</v>
      </c>
      <c r="N21" s="221">
        <v>0.12472</v>
      </c>
      <c r="O21" s="221">
        <f>ROUND(E21*N21,2)</f>
        <v>45.06</v>
      </c>
      <c r="P21" s="221">
        <v>0</v>
      </c>
      <c r="Q21" s="221">
        <f>ROUND(E21*P21,2)</f>
        <v>0</v>
      </c>
      <c r="R21" s="223" t="s">
        <v>260</v>
      </c>
      <c r="S21" s="223" t="s">
        <v>207</v>
      </c>
      <c r="T21" s="225" t="s">
        <v>207</v>
      </c>
      <c r="U21" s="226">
        <v>0.14000000000000001</v>
      </c>
      <c r="V21" s="226">
        <f>ROUND(E21*U21,2)</f>
        <v>50.58</v>
      </c>
      <c r="W21" s="226"/>
      <c r="X21" s="226" t="s">
        <v>208</v>
      </c>
      <c r="Y21" s="226" t="s">
        <v>209</v>
      </c>
      <c r="Z21" s="423"/>
      <c r="AA21" s="146"/>
      <c r="AB21" s="146"/>
      <c r="AC21" s="146"/>
      <c r="AD21" s="146"/>
      <c r="AE21" s="146"/>
      <c r="AF21" s="146"/>
      <c r="AG21" s="146" t="s">
        <v>210</v>
      </c>
      <c r="AH21" s="146"/>
      <c r="AI21" s="146"/>
      <c r="AJ21" s="146"/>
      <c r="AK21" s="146"/>
      <c r="AL21" s="146"/>
      <c r="AM21" s="146"/>
      <c r="AN21" s="146"/>
      <c r="AO21" s="146"/>
      <c r="AP21" s="146"/>
      <c r="AQ21" s="146"/>
      <c r="AR21" s="146"/>
      <c r="AS21" s="146"/>
      <c r="AT21" s="146"/>
      <c r="AU21" s="146"/>
      <c r="AV21" s="146"/>
      <c r="AW21" s="146"/>
      <c r="AX21" s="146"/>
      <c r="AY21" s="146"/>
      <c r="AZ21" s="146"/>
      <c r="BA21" s="146"/>
      <c r="BB21" s="146"/>
    </row>
    <row r="22" spans="1:54" ht="14.25" outlineLevel="2">
      <c r="A22" s="423"/>
      <c r="B22" s="228"/>
      <c r="C22" s="229" t="s">
        <v>1852</v>
      </c>
      <c r="D22" s="230"/>
      <c r="E22" s="230"/>
      <c r="F22" s="230"/>
      <c r="G22" s="230"/>
      <c r="H22" s="226"/>
      <c r="I22" s="226"/>
      <c r="J22" s="226"/>
      <c r="K22" s="226"/>
      <c r="L22" s="226"/>
      <c r="M22" s="226"/>
      <c r="N22" s="231"/>
      <c r="O22" s="231"/>
      <c r="P22" s="231"/>
      <c r="Q22" s="231"/>
      <c r="R22" s="226"/>
      <c r="S22" s="226"/>
      <c r="T22" s="226"/>
      <c r="U22" s="226"/>
      <c r="V22" s="226"/>
      <c r="W22" s="226"/>
      <c r="X22" s="226"/>
      <c r="Y22" s="226"/>
      <c r="Z22" s="422"/>
      <c r="AA22" s="146"/>
      <c r="AB22" s="146"/>
      <c r="AC22" s="146"/>
      <c r="AD22" s="146"/>
      <c r="AE22" s="146"/>
      <c r="AF22" s="146"/>
      <c r="AG22" s="146" t="s">
        <v>212</v>
      </c>
      <c r="AH22" s="146"/>
      <c r="AI22" s="146"/>
      <c r="AJ22" s="146"/>
      <c r="AK22" s="146"/>
      <c r="AL22" s="146"/>
      <c r="AM22" s="146"/>
      <c r="AN22" s="146"/>
      <c r="AO22" s="146"/>
      <c r="AP22" s="146"/>
      <c r="AQ22" s="146"/>
      <c r="AR22" s="146"/>
      <c r="AS22" s="146"/>
      <c r="AT22" s="146"/>
      <c r="AU22" s="146"/>
      <c r="AV22" s="146"/>
      <c r="AW22" s="146"/>
      <c r="AX22" s="146"/>
      <c r="AY22" s="146"/>
      <c r="AZ22" s="146"/>
      <c r="BA22" s="146"/>
      <c r="BB22" s="146"/>
    </row>
    <row r="23" spans="1:54" ht="14.25" outlineLevel="2">
      <c r="A23" s="423"/>
      <c r="B23" s="228"/>
      <c r="C23" s="232" t="s">
        <v>1853</v>
      </c>
      <c r="D23" s="233"/>
      <c r="E23" s="234">
        <v>13.4</v>
      </c>
      <c r="F23" s="226"/>
      <c r="G23" s="226"/>
      <c r="H23" s="226"/>
      <c r="I23" s="226"/>
      <c r="J23" s="226"/>
      <c r="K23" s="226"/>
      <c r="L23" s="226"/>
      <c r="M23" s="226"/>
      <c r="N23" s="231"/>
      <c r="O23" s="231"/>
      <c r="P23" s="231"/>
      <c r="Q23" s="231"/>
      <c r="R23" s="226"/>
      <c r="S23" s="226"/>
      <c r="T23" s="226"/>
      <c r="U23" s="226"/>
      <c r="V23" s="226"/>
      <c r="W23" s="226"/>
      <c r="X23" s="226"/>
      <c r="Y23" s="226"/>
      <c r="Z23" s="422"/>
      <c r="AA23" s="146"/>
      <c r="AB23" s="146"/>
      <c r="AC23" s="146"/>
      <c r="AD23" s="146"/>
      <c r="AE23" s="146"/>
      <c r="AF23" s="146"/>
      <c r="AG23" s="146" t="s">
        <v>214</v>
      </c>
      <c r="AH23" s="146">
        <v>0</v>
      </c>
      <c r="AI23" s="146"/>
      <c r="AJ23" s="146"/>
      <c r="AK23" s="146"/>
      <c r="AL23" s="146"/>
      <c r="AM23" s="146"/>
      <c r="AN23" s="146"/>
      <c r="AO23" s="146"/>
      <c r="AP23" s="146"/>
      <c r="AQ23" s="146"/>
      <c r="AR23" s="146"/>
      <c r="AS23" s="146"/>
      <c r="AT23" s="146"/>
      <c r="AU23" s="146"/>
      <c r="AV23" s="146"/>
      <c r="AW23" s="146"/>
      <c r="AX23" s="146"/>
      <c r="AY23" s="146"/>
      <c r="AZ23" s="146"/>
      <c r="BA23" s="146"/>
      <c r="BB23" s="146"/>
    </row>
    <row r="24" spans="1:54" ht="14.25" outlineLevel="3">
      <c r="A24" s="423"/>
      <c r="B24" s="228"/>
      <c r="C24" s="232" t="s">
        <v>1854</v>
      </c>
      <c r="D24" s="233"/>
      <c r="E24" s="234">
        <v>15.9</v>
      </c>
      <c r="F24" s="226"/>
      <c r="G24" s="226"/>
      <c r="H24" s="226"/>
      <c r="I24" s="226"/>
      <c r="J24" s="226"/>
      <c r="K24" s="226"/>
      <c r="L24" s="226"/>
      <c r="M24" s="226"/>
      <c r="N24" s="231"/>
      <c r="O24" s="231"/>
      <c r="P24" s="231"/>
      <c r="Q24" s="231"/>
      <c r="R24" s="226"/>
      <c r="S24" s="226"/>
      <c r="T24" s="226"/>
      <c r="U24" s="226"/>
      <c r="V24" s="226"/>
      <c r="W24" s="226"/>
      <c r="X24" s="226"/>
      <c r="Y24" s="226"/>
      <c r="Z24" s="422"/>
      <c r="AA24" s="146"/>
      <c r="AB24" s="146"/>
      <c r="AC24" s="146"/>
      <c r="AD24" s="146"/>
      <c r="AE24" s="146"/>
      <c r="AF24" s="146"/>
      <c r="AG24" s="146" t="s">
        <v>214</v>
      </c>
      <c r="AH24" s="146">
        <v>0</v>
      </c>
      <c r="AI24" s="146"/>
      <c r="AJ24" s="146"/>
      <c r="AK24" s="146"/>
      <c r="AL24" s="146"/>
      <c r="AM24" s="146"/>
      <c r="AN24" s="146"/>
      <c r="AO24" s="146"/>
      <c r="AP24" s="146"/>
      <c r="AQ24" s="146"/>
      <c r="AR24" s="146"/>
      <c r="AS24" s="146"/>
      <c r="AT24" s="146"/>
      <c r="AU24" s="146"/>
      <c r="AV24" s="146"/>
      <c r="AW24" s="146"/>
      <c r="AX24" s="146"/>
      <c r="AY24" s="146"/>
      <c r="AZ24" s="146"/>
      <c r="BA24" s="146"/>
      <c r="BB24" s="146"/>
    </row>
    <row r="25" spans="1:54" ht="14.25" outlineLevel="3">
      <c r="A25" s="423"/>
      <c r="B25" s="228"/>
      <c r="C25" s="232" t="s">
        <v>1855</v>
      </c>
      <c r="D25" s="233"/>
      <c r="E25" s="234">
        <v>46.9</v>
      </c>
      <c r="F25" s="226"/>
      <c r="G25" s="226"/>
      <c r="H25" s="226"/>
      <c r="I25" s="226"/>
      <c r="J25" s="226"/>
      <c r="K25" s="226"/>
      <c r="L25" s="226"/>
      <c r="M25" s="226"/>
      <c r="N25" s="231"/>
      <c r="O25" s="231"/>
      <c r="P25" s="231"/>
      <c r="Q25" s="231"/>
      <c r="R25" s="226"/>
      <c r="S25" s="226"/>
      <c r="T25" s="226"/>
      <c r="U25" s="226"/>
      <c r="V25" s="226"/>
      <c r="W25" s="226"/>
      <c r="X25" s="226"/>
      <c r="Y25" s="226"/>
      <c r="Z25" s="422"/>
      <c r="AA25" s="146"/>
      <c r="AB25" s="146"/>
      <c r="AC25" s="146"/>
      <c r="AD25" s="146"/>
      <c r="AE25" s="146"/>
      <c r="AF25" s="146"/>
      <c r="AG25" s="146" t="s">
        <v>214</v>
      </c>
      <c r="AH25" s="146">
        <v>0</v>
      </c>
      <c r="AI25" s="146"/>
      <c r="AJ25" s="146"/>
      <c r="AK25" s="146"/>
      <c r="AL25" s="146"/>
      <c r="AM25" s="146"/>
      <c r="AN25" s="146"/>
      <c r="AO25" s="146"/>
      <c r="AP25" s="146"/>
      <c r="AQ25" s="146"/>
      <c r="AR25" s="146"/>
      <c r="AS25" s="146"/>
      <c r="AT25" s="146"/>
      <c r="AU25" s="146"/>
      <c r="AV25" s="146"/>
      <c r="AW25" s="146"/>
      <c r="AX25" s="146"/>
      <c r="AY25" s="146"/>
      <c r="AZ25" s="146"/>
      <c r="BA25" s="146"/>
      <c r="BB25" s="146"/>
    </row>
    <row r="26" spans="1:54" ht="14.25" outlineLevel="3">
      <c r="A26" s="423"/>
      <c r="B26" s="228"/>
      <c r="C26" s="232" t="s">
        <v>1856</v>
      </c>
      <c r="D26" s="233"/>
      <c r="E26" s="234">
        <v>75</v>
      </c>
      <c r="F26" s="226"/>
      <c r="G26" s="226"/>
      <c r="H26" s="226"/>
      <c r="I26" s="226"/>
      <c r="J26" s="226"/>
      <c r="K26" s="226"/>
      <c r="L26" s="226"/>
      <c r="M26" s="226"/>
      <c r="N26" s="231"/>
      <c r="O26" s="231"/>
      <c r="P26" s="231"/>
      <c r="Q26" s="231"/>
      <c r="R26" s="226"/>
      <c r="S26" s="226"/>
      <c r="T26" s="226"/>
      <c r="U26" s="226"/>
      <c r="V26" s="226"/>
      <c r="W26" s="226"/>
      <c r="X26" s="226"/>
      <c r="Y26" s="226"/>
      <c r="Z26" s="422"/>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row>
    <row r="27" spans="1:54" ht="14.25" outlineLevel="3">
      <c r="A27" s="423"/>
      <c r="B27" s="228"/>
      <c r="C27" s="232" t="s">
        <v>1857</v>
      </c>
      <c r="D27" s="233"/>
      <c r="E27" s="234">
        <v>28</v>
      </c>
      <c r="F27" s="226"/>
      <c r="G27" s="226"/>
      <c r="H27" s="226"/>
      <c r="I27" s="226"/>
      <c r="J27" s="226"/>
      <c r="K27" s="226"/>
      <c r="L27" s="226"/>
      <c r="M27" s="226"/>
      <c r="N27" s="231"/>
      <c r="O27" s="231"/>
      <c r="P27" s="231"/>
      <c r="Q27" s="231"/>
      <c r="R27" s="226"/>
      <c r="S27" s="226"/>
      <c r="T27" s="226"/>
      <c r="U27" s="226"/>
      <c r="V27" s="226"/>
      <c r="W27" s="226"/>
      <c r="X27" s="226"/>
      <c r="Y27" s="226"/>
      <c r="Z27" s="422"/>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row>
    <row r="28" spans="1:54" ht="14.25" outlineLevel="3">
      <c r="A28" s="423"/>
      <c r="B28" s="228"/>
      <c r="C28" s="232" t="s">
        <v>1858</v>
      </c>
      <c r="D28" s="233"/>
      <c r="E28" s="234">
        <v>45.1</v>
      </c>
      <c r="F28" s="226"/>
      <c r="G28" s="226"/>
      <c r="H28" s="226"/>
      <c r="I28" s="226"/>
      <c r="J28" s="226"/>
      <c r="K28" s="226"/>
      <c r="L28" s="226"/>
      <c r="M28" s="226"/>
      <c r="N28" s="231"/>
      <c r="O28" s="231"/>
      <c r="P28" s="231"/>
      <c r="Q28" s="231"/>
      <c r="R28" s="226"/>
      <c r="S28" s="226"/>
      <c r="T28" s="226"/>
      <c r="U28" s="226"/>
      <c r="V28" s="226"/>
      <c r="W28" s="226"/>
      <c r="X28" s="226"/>
      <c r="Y28" s="226"/>
      <c r="Z28" s="422"/>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row>
    <row r="29" spans="1:54" ht="14.25" outlineLevel="3">
      <c r="A29" s="423"/>
      <c r="B29" s="228"/>
      <c r="C29" s="232" t="s">
        <v>1859</v>
      </c>
      <c r="D29" s="233"/>
      <c r="E29" s="234">
        <v>2.5</v>
      </c>
      <c r="F29" s="226"/>
      <c r="G29" s="226"/>
      <c r="H29" s="226"/>
      <c r="I29" s="226"/>
      <c r="J29" s="226"/>
      <c r="K29" s="226"/>
      <c r="L29" s="226"/>
      <c r="M29" s="226"/>
      <c r="N29" s="231"/>
      <c r="O29" s="231"/>
      <c r="P29" s="231"/>
      <c r="Q29" s="231"/>
      <c r="R29" s="226"/>
      <c r="S29" s="226"/>
      <c r="T29" s="226"/>
      <c r="U29" s="226"/>
      <c r="V29" s="226"/>
      <c r="W29" s="226"/>
      <c r="X29" s="226"/>
      <c r="Y29" s="226"/>
      <c r="Z29" s="422"/>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row>
    <row r="30" spans="1:54" ht="14.25" outlineLevel="3">
      <c r="A30" s="423"/>
      <c r="B30" s="228"/>
      <c r="C30" s="232" t="s">
        <v>1860</v>
      </c>
      <c r="D30" s="233"/>
      <c r="E30" s="234">
        <v>66.2</v>
      </c>
      <c r="F30" s="226"/>
      <c r="G30" s="226"/>
      <c r="H30" s="226"/>
      <c r="I30" s="226"/>
      <c r="J30" s="226"/>
      <c r="K30" s="226"/>
      <c r="L30" s="226"/>
      <c r="M30" s="226"/>
      <c r="N30" s="231"/>
      <c r="O30" s="231"/>
      <c r="P30" s="231"/>
      <c r="Q30" s="231"/>
      <c r="R30" s="226"/>
      <c r="S30" s="226"/>
      <c r="T30" s="226"/>
      <c r="U30" s="226"/>
      <c r="V30" s="226"/>
      <c r="W30" s="226"/>
      <c r="X30" s="226"/>
      <c r="Y30" s="226"/>
      <c r="Z30" s="422"/>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row>
    <row r="31" spans="1:54" ht="14.25" outlineLevel="3">
      <c r="A31" s="423"/>
      <c r="B31" s="228"/>
      <c r="C31" s="232" t="s">
        <v>1861</v>
      </c>
      <c r="D31" s="233"/>
      <c r="E31" s="234">
        <v>36.1</v>
      </c>
      <c r="F31" s="226"/>
      <c r="G31" s="226"/>
      <c r="H31" s="226"/>
      <c r="I31" s="226"/>
      <c r="J31" s="226"/>
      <c r="K31" s="226"/>
      <c r="L31" s="226"/>
      <c r="M31" s="226"/>
      <c r="N31" s="231"/>
      <c r="O31" s="231"/>
      <c r="P31" s="231"/>
      <c r="Q31" s="231"/>
      <c r="R31" s="226"/>
      <c r="S31" s="226"/>
      <c r="T31" s="226"/>
      <c r="U31" s="226"/>
      <c r="V31" s="226"/>
      <c r="W31" s="226"/>
      <c r="X31" s="226"/>
      <c r="Y31" s="226"/>
      <c r="Z31" s="422"/>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row>
    <row r="32" spans="1:54" ht="14.25" outlineLevel="3">
      <c r="A32" s="423"/>
      <c r="B32" s="228"/>
      <c r="C32" s="232" t="s">
        <v>1862</v>
      </c>
      <c r="D32" s="233"/>
      <c r="E32" s="234">
        <v>32.200000000000003</v>
      </c>
      <c r="F32" s="226"/>
      <c r="G32" s="226"/>
      <c r="H32" s="226"/>
      <c r="I32" s="226"/>
      <c r="J32" s="226"/>
      <c r="K32" s="226"/>
      <c r="L32" s="226"/>
      <c r="M32" s="226"/>
      <c r="N32" s="231"/>
      <c r="O32" s="231"/>
      <c r="P32" s="231"/>
      <c r="Q32" s="231"/>
      <c r="R32" s="226"/>
      <c r="S32" s="226"/>
      <c r="T32" s="226"/>
      <c r="U32" s="226"/>
      <c r="V32" s="226"/>
      <c r="W32" s="226"/>
      <c r="X32" s="226"/>
      <c r="Y32" s="226"/>
      <c r="Z32" s="422"/>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row>
    <row r="33" spans="1:54" ht="22.5" outlineLevel="1">
      <c r="A33" s="217">
        <v>8</v>
      </c>
      <c r="B33" s="218" t="s">
        <v>1863</v>
      </c>
      <c r="C33" s="219" t="s">
        <v>1864</v>
      </c>
      <c r="D33" s="220" t="s">
        <v>276</v>
      </c>
      <c r="E33" s="221">
        <v>206.5</v>
      </c>
      <c r="F33" s="222"/>
      <c r="G33" s="223">
        <f>ROUND(E33*F33,2)</f>
        <v>0</v>
      </c>
      <c r="H33" s="224">
        <v>270.16000000000003</v>
      </c>
      <c r="I33" s="223">
        <f>ROUND(E33*H33,2)</f>
        <v>55788.04</v>
      </c>
      <c r="J33" s="224">
        <v>181.84</v>
      </c>
      <c r="K33" s="223">
        <f>ROUND(E33*J33,2)</f>
        <v>37549.96</v>
      </c>
      <c r="L33" s="223">
        <v>21</v>
      </c>
      <c r="M33" s="223">
        <f>G33*(1+L33/100)</f>
        <v>0</v>
      </c>
      <c r="N33" s="221">
        <v>0.188</v>
      </c>
      <c r="O33" s="221">
        <f>ROUND(E33*N33,2)</f>
        <v>38.82</v>
      </c>
      <c r="P33" s="221">
        <v>0</v>
      </c>
      <c r="Q33" s="221">
        <f>ROUND(E33*P33,2)</f>
        <v>0</v>
      </c>
      <c r="R33" s="223" t="s">
        <v>260</v>
      </c>
      <c r="S33" s="223" t="s">
        <v>207</v>
      </c>
      <c r="T33" s="225" t="s">
        <v>207</v>
      </c>
      <c r="U33" s="226">
        <v>0.27</v>
      </c>
      <c r="V33" s="226">
        <f>ROUND(E33*U33,2)</f>
        <v>55.76</v>
      </c>
      <c r="W33" s="226"/>
      <c r="X33" s="226" t="s">
        <v>208</v>
      </c>
      <c r="Y33" s="226" t="s">
        <v>209</v>
      </c>
      <c r="Z33" s="423"/>
      <c r="AA33" s="146"/>
      <c r="AB33" s="146"/>
      <c r="AC33" s="146"/>
      <c r="AD33" s="146"/>
      <c r="AE33" s="146"/>
      <c r="AF33" s="146"/>
      <c r="AG33" s="146" t="s">
        <v>210</v>
      </c>
      <c r="AH33" s="146"/>
      <c r="AI33" s="146"/>
      <c r="AJ33" s="146"/>
      <c r="AK33" s="146"/>
      <c r="AL33" s="146"/>
      <c r="AM33" s="146"/>
      <c r="AN33" s="146"/>
      <c r="AO33" s="146"/>
      <c r="AP33" s="146"/>
      <c r="AQ33" s="146"/>
      <c r="AR33" s="146"/>
      <c r="AS33" s="146"/>
      <c r="AT33" s="146"/>
      <c r="AU33" s="146"/>
      <c r="AV33" s="146"/>
      <c r="AW33" s="146"/>
      <c r="AX33" s="146"/>
      <c r="AY33" s="146"/>
      <c r="AZ33" s="146"/>
      <c r="BA33" s="146"/>
      <c r="BB33" s="146"/>
    </row>
    <row r="34" spans="1:54" ht="14.25" outlineLevel="2">
      <c r="A34" s="423"/>
      <c r="B34" s="228"/>
      <c r="C34" s="229" t="s">
        <v>1865</v>
      </c>
      <c r="D34" s="230"/>
      <c r="E34" s="230"/>
      <c r="F34" s="230"/>
      <c r="G34" s="230"/>
      <c r="H34" s="226"/>
      <c r="I34" s="226"/>
      <c r="J34" s="226"/>
      <c r="K34" s="226"/>
      <c r="L34" s="226"/>
      <c r="M34" s="226"/>
      <c r="N34" s="231"/>
      <c r="O34" s="231"/>
      <c r="P34" s="231"/>
      <c r="Q34" s="231"/>
      <c r="R34" s="226"/>
      <c r="S34" s="226"/>
      <c r="T34" s="226"/>
      <c r="U34" s="226"/>
      <c r="V34" s="226"/>
      <c r="W34" s="226"/>
      <c r="X34" s="226"/>
      <c r="Y34" s="226"/>
      <c r="Z34" s="422"/>
      <c r="AA34" s="146"/>
      <c r="AB34" s="146"/>
      <c r="AC34" s="146"/>
      <c r="AD34" s="146"/>
      <c r="AE34" s="146"/>
      <c r="AF34" s="146"/>
      <c r="AG34" s="146" t="s">
        <v>212</v>
      </c>
      <c r="AH34" s="146"/>
      <c r="AI34" s="146"/>
      <c r="AJ34" s="146"/>
      <c r="AK34" s="146"/>
      <c r="AL34" s="146"/>
      <c r="AM34" s="146"/>
      <c r="AN34" s="146"/>
      <c r="AO34" s="146"/>
      <c r="AP34" s="146"/>
      <c r="AQ34" s="146"/>
      <c r="AR34" s="146"/>
      <c r="AS34" s="146"/>
      <c r="AT34" s="146"/>
      <c r="AU34" s="146"/>
      <c r="AV34" s="146"/>
      <c r="AW34" s="146"/>
      <c r="AX34" s="146"/>
      <c r="AY34" s="146"/>
      <c r="AZ34" s="146"/>
      <c r="BA34" s="146"/>
      <c r="BB34" s="146"/>
    </row>
    <row r="35" spans="1:54" ht="14.25" outlineLevel="2">
      <c r="A35" s="423"/>
      <c r="B35" s="228"/>
      <c r="C35" s="232" t="s">
        <v>1866</v>
      </c>
      <c r="D35" s="233"/>
      <c r="E35" s="234">
        <v>1.5</v>
      </c>
      <c r="F35" s="226"/>
      <c r="G35" s="226"/>
      <c r="H35" s="226"/>
      <c r="I35" s="226"/>
      <c r="J35" s="226"/>
      <c r="K35" s="226"/>
      <c r="L35" s="226"/>
      <c r="M35" s="226"/>
      <c r="N35" s="231"/>
      <c r="O35" s="231"/>
      <c r="P35" s="231"/>
      <c r="Q35" s="231"/>
      <c r="R35" s="226"/>
      <c r="S35" s="226"/>
      <c r="T35" s="226"/>
      <c r="U35" s="226"/>
      <c r="V35" s="226"/>
      <c r="W35" s="226"/>
      <c r="X35" s="226"/>
      <c r="Y35" s="226"/>
      <c r="Z35" s="422"/>
      <c r="AA35" s="146"/>
      <c r="AB35" s="146"/>
      <c r="AC35" s="146"/>
      <c r="AD35" s="146"/>
      <c r="AE35" s="146"/>
      <c r="AF35" s="146"/>
      <c r="AG35" s="146" t="s">
        <v>214</v>
      </c>
      <c r="AH35" s="146">
        <v>0</v>
      </c>
      <c r="AI35" s="146"/>
      <c r="AJ35" s="146"/>
      <c r="AK35" s="146"/>
      <c r="AL35" s="146"/>
      <c r="AM35" s="146"/>
      <c r="AN35" s="146"/>
      <c r="AO35" s="146"/>
      <c r="AP35" s="146"/>
      <c r="AQ35" s="146"/>
      <c r="AR35" s="146"/>
      <c r="AS35" s="146"/>
      <c r="AT35" s="146"/>
      <c r="AU35" s="146"/>
      <c r="AV35" s="146"/>
      <c r="AW35" s="146"/>
      <c r="AX35" s="146"/>
      <c r="AY35" s="146"/>
      <c r="AZ35" s="146"/>
      <c r="BA35" s="146"/>
      <c r="BB35" s="146"/>
    </row>
    <row r="36" spans="1:54" ht="14.25" outlineLevel="3">
      <c r="A36" s="423"/>
      <c r="B36" s="228"/>
      <c r="C36" s="232" t="s">
        <v>1867</v>
      </c>
      <c r="D36" s="233"/>
      <c r="E36" s="234">
        <v>43.7</v>
      </c>
      <c r="F36" s="226"/>
      <c r="G36" s="226"/>
      <c r="H36" s="226"/>
      <c r="I36" s="226"/>
      <c r="J36" s="226"/>
      <c r="K36" s="226"/>
      <c r="L36" s="226"/>
      <c r="M36" s="226"/>
      <c r="N36" s="231"/>
      <c r="O36" s="231"/>
      <c r="P36" s="231"/>
      <c r="Q36" s="231"/>
      <c r="R36" s="226"/>
      <c r="S36" s="226"/>
      <c r="T36" s="226"/>
      <c r="U36" s="226"/>
      <c r="V36" s="226"/>
      <c r="W36" s="226"/>
      <c r="X36" s="226"/>
      <c r="Y36" s="226"/>
      <c r="Z36" s="422"/>
      <c r="AA36" s="146"/>
      <c r="AB36" s="146"/>
      <c r="AC36" s="146"/>
      <c r="AD36" s="146"/>
      <c r="AE36" s="146"/>
      <c r="AF36" s="146"/>
      <c r="AG36" s="146" t="s">
        <v>214</v>
      </c>
      <c r="AH36" s="146">
        <v>0</v>
      </c>
      <c r="AI36" s="146"/>
      <c r="AJ36" s="146"/>
      <c r="AK36" s="146"/>
      <c r="AL36" s="146"/>
      <c r="AM36" s="146"/>
      <c r="AN36" s="146"/>
      <c r="AO36" s="146"/>
      <c r="AP36" s="146"/>
      <c r="AQ36" s="146"/>
      <c r="AR36" s="146"/>
      <c r="AS36" s="146"/>
      <c r="AT36" s="146"/>
      <c r="AU36" s="146"/>
      <c r="AV36" s="146"/>
      <c r="AW36" s="146"/>
      <c r="AX36" s="146"/>
      <c r="AY36" s="146"/>
      <c r="AZ36" s="146"/>
      <c r="BA36" s="146"/>
      <c r="BB36" s="146"/>
    </row>
    <row r="37" spans="1:54" ht="14.25" outlineLevel="3">
      <c r="A37" s="423"/>
      <c r="B37" s="228"/>
      <c r="C37" s="232" t="s">
        <v>1868</v>
      </c>
      <c r="D37" s="233"/>
      <c r="E37" s="234">
        <v>38.5</v>
      </c>
      <c r="F37" s="226"/>
      <c r="G37" s="226"/>
      <c r="H37" s="226"/>
      <c r="I37" s="226"/>
      <c r="J37" s="226"/>
      <c r="K37" s="226"/>
      <c r="L37" s="226"/>
      <c r="M37" s="226"/>
      <c r="N37" s="231"/>
      <c r="O37" s="231"/>
      <c r="P37" s="231"/>
      <c r="Q37" s="231"/>
      <c r="R37" s="226"/>
      <c r="S37" s="226"/>
      <c r="T37" s="226"/>
      <c r="U37" s="226"/>
      <c r="V37" s="226"/>
      <c r="W37" s="226"/>
      <c r="X37" s="226"/>
      <c r="Y37" s="226"/>
      <c r="Z37" s="422"/>
      <c r="AA37" s="146"/>
      <c r="AB37" s="146"/>
      <c r="AC37" s="146"/>
      <c r="AD37" s="146"/>
      <c r="AE37" s="146"/>
      <c r="AF37" s="146"/>
      <c r="AG37" s="146" t="s">
        <v>214</v>
      </c>
      <c r="AH37" s="146">
        <v>0</v>
      </c>
      <c r="AI37" s="146"/>
      <c r="AJ37" s="146"/>
      <c r="AK37" s="146"/>
      <c r="AL37" s="146"/>
      <c r="AM37" s="146"/>
      <c r="AN37" s="146"/>
      <c r="AO37" s="146"/>
      <c r="AP37" s="146"/>
      <c r="AQ37" s="146"/>
      <c r="AR37" s="146"/>
      <c r="AS37" s="146"/>
      <c r="AT37" s="146"/>
      <c r="AU37" s="146"/>
      <c r="AV37" s="146"/>
      <c r="AW37" s="146"/>
      <c r="AX37" s="146"/>
      <c r="AY37" s="146"/>
      <c r="AZ37" s="146"/>
      <c r="BA37" s="146"/>
      <c r="BB37" s="146"/>
    </row>
    <row r="38" spans="1:54" ht="14.25" outlineLevel="3">
      <c r="A38" s="423"/>
      <c r="B38" s="228"/>
      <c r="C38" s="232" t="s">
        <v>1869</v>
      </c>
      <c r="D38" s="233"/>
      <c r="E38" s="234">
        <v>2.9</v>
      </c>
      <c r="F38" s="226"/>
      <c r="G38" s="226"/>
      <c r="H38" s="226"/>
      <c r="I38" s="226"/>
      <c r="J38" s="226"/>
      <c r="K38" s="226"/>
      <c r="L38" s="226"/>
      <c r="M38" s="226"/>
      <c r="N38" s="231"/>
      <c r="O38" s="231"/>
      <c r="P38" s="231"/>
      <c r="Q38" s="231"/>
      <c r="R38" s="226"/>
      <c r="S38" s="226"/>
      <c r="T38" s="226"/>
      <c r="U38" s="226"/>
      <c r="V38" s="226"/>
      <c r="W38" s="226"/>
      <c r="X38" s="226"/>
      <c r="Y38" s="226"/>
      <c r="Z38" s="422"/>
      <c r="AA38" s="146"/>
      <c r="AB38" s="146"/>
      <c r="AC38" s="146"/>
      <c r="AD38" s="146"/>
      <c r="AE38" s="146"/>
      <c r="AF38" s="146"/>
      <c r="AG38" s="146" t="s">
        <v>214</v>
      </c>
      <c r="AH38" s="146">
        <v>0</v>
      </c>
      <c r="AI38" s="146"/>
      <c r="AJ38" s="146"/>
      <c r="AK38" s="146"/>
      <c r="AL38" s="146"/>
      <c r="AM38" s="146"/>
      <c r="AN38" s="146"/>
      <c r="AO38" s="146"/>
      <c r="AP38" s="146"/>
      <c r="AQ38" s="146"/>
      <c r="AR38" s="146"/>
      <c r="AS38" s="146"/>
      <c r="AT38" s="146"/>
      <c r="AU38" s="146"/>
      <c r="AV38" s="146"/>
      <c r="AW38" s="146"/>
      <c r="AX38" s="146"/>
      <c r="AY38" s="146"/>
      <c r="AZ38" s="146"/>
      <c r="BA38" s="146"/>
      <c r="BB38" s="146"/>
    </row>
    <row r="39" spans="1:54" ht="14.25" outlineLevel="3">
      <c r="A39" s="423"/>
      <c r="B39" s="228"/>
      <c r="C39" s="232" t="s">
        <v>1870</v>
      </c>
      <c r="D39" s="233"/>
      <c r="E39" s="234">
        <v>69.099999999999994</v>
      </c>
      <c r="F39" s="226"/>
      <c r="G39" s="226"/>
      <c r="H39" s="226"/>
      <c r="I39" s="226"/>
      <c r="J39" s="226"/>
      <c r="K39" s="226"/>
      <c r="L39" s="226"/>
      <c r="M39" s="226"/>
      <c r="N39" s="231"/>
      <c r="O39" s="231"/>
      <c r="P39" s="231"/>
      <c r="Q39" s="231"/>
      <c r="R39" s="226"/>
      <c r="S39" s="226"/>
      <c r="T39" s="226"/>
      <c r="U39" s="226"/>
      <c r="V39" s="226"/>
      <c r="W39" s="226"/>
      <c r="X39" s="226"/>
      <c r="Y39" s="226"/>
      <c r="Z39" s="422"/>
      <c r="AA39" s="146"/>
      <c r="AB39" s="146"/>
      <c r="AC39" s="146"/>
      <c r="AD39" s="146"/>
      <c r="AE39" s="146"/>
      <c r="AF39" s="146"/>
      <c r="AG39" s="146" t="s">
        <v>214</v>
      </c>
      <c r="AH39" s="146">
        <v>0</v>
      </c>
      <c r="AI39" s="146"/>
      <c r="AJ39" s="146"/>
      <c r="AK39" s="146"/>
      <c r="AL39" s="146"/>
      <c r="AM39" s="146"/>
      <c r="AN39" s="146"/>
      <c r="AO39" s="146"/>
      <c r="AP39" s="146"/>
      <c r="AQ39" s="146"/>
      <c r="AR39" s="146"/>
      <c r="AS39" s="146"/>
      <c r="AT39" s="146"/>
      <c r="AU39" s="146"/>
      <c r="AV39" s="146"/>
      <c r="AW39" s="146"/>
      <c r="AX39" s="146"/>
      <c r="AY39" s="146"/>
      <c r="AZ39" s="146"/>
      <c r="BA39" s="146"/>
      <c r="BB39" s="146"/>
    </row>
    <row r="40" spans="1:54" ht="14.25" outlineLevel="3">
      <c r="A40" s="423"/>
      <c r="B40" s="228"/>
      <c r="C40" s="232" t="s">
        <v>1871</v>
      </c>
      <c r="D40" s="233"/>
      <c r="E40" s="234">
        <v>50.8</v>
      </c>
      <c r="F40" s="226"/>
      <c r="G40" s="226"/>
      <c r="H40" s="226"/>
      <c r="I40" s="226"/>
      <c r="J40" s="226"/>
      <c r="K40" s="226"/>
      <c r="L40" s="226"/>
      <c r="M40" s="226"/>
      <c r="N40" s="231"/>
      <c r="O40" s="231"/>
      <c r="P40" s="231"/>
      <c r="Q40" s="231"/>
      <c r="R40" s="226"/>
      <c r="S40" s="226"/>
      <c r="T40" s="226"/>
      <c r="U40" s="226"/>
      <c r="V40" s="226"/>
      <c r="W40" s="226"/>
      <c r="X40" s="226"/>
      <c r="Y40" s="226"/>
      <c r="Z40" s="422"/>
      <c r="AA40" s="146"/>
      <c r="AB40" s="146"/>
      <c r="AC40" s="146"/>
      <c r="AD40" s="146"/>
      <c r="AE40" s="146"/>
      <c r="AF40" s="146"/>
      <c r="AG40" s="146" t="s">
        <v>214</v>
      </c>
      <c r="AH40" s="146">
        <v>0</v>
      </c>
      <c r="AI40" s="146"/>
      <c r="AJ40" s="146"/>
      <c r="AK40" s="146"/>
      <c r="AL40" s="146"/>
      <c r="AM40" s="146"/>
      <c r="AN40" s="146"/>
      <c r="AO40" s="146"/>
      <c r="AP40" s="146"/>
      <c r="AQ40" s="146"/>
      <c r="AR40" s="146"/>
      <c r="AS40" s="146"/>
      <c r="AT40" s="146"/>
      <c r="AU40" s="146"/>
      <c r="AV40" s="146"/>
      <c r="AW40" s="146"/>
      <c r="AX40" s="146"/>
      <c r="AY40" s="146"/>
      <c r="AZ40" s="146"/>
      <c r="BA40" s="146"/>
      <c r="BB40" s="146"/>
    </row>
    <row r="41" spans="1:54" ht="22.5" outlineLevel="1">
      <c r="A41" s="425">
        <v>9</v>
      </c>
      <c r="B41" s="218" t="s">
        <v>1872</v>
      </c>
      <c r="C41" s="219" t="s">
        <v>1873</v>
      </c>
      <c r="D41" s="220" t="s">
        <v>276</v>
      </c>
      <c r="E41" s="221">
        <v>93.1</v>
      </c>
      <c r="F41" s="222"/>
      <c r="G41" s="223">
        <f>ROUND(E41*F41,2)</f>
        <v>0</v>
      </c>
      <c r="H41" s="224">
        <v>0</v>
      </c>
      <c r="I41" s="223">
        <f>ROUND(E41*H41,2)</f>
        <v>0</v>
      </c>
      <c r="J41" s="224">
        <v>281</v>
      </c>
      <c r="K41" s="223">
        <f>ROUND(E41*J41,2)</f>
        <v>26161.1</v>
      </c>
      <c r="L41" s="223">
        <v>21</v>
      </c>
      <c r="M41" s="223">
        <f>G41*(1+L41/100)</f>
        <v>0</v>
      </c>
      <c r="N41" s="221">
        <v>8.0210000000000004E-2</v>
      </c>
      <c r="O41" s="221">
        <f>ROUND(E41*N41,2)</f>
        <v>7.47</v>
      </c>
      <c r="P41" s="221">
        <v>0</v>
      </c>
      <c r="Q41" s="221">
        <f>ROUND(E41*P41,2)</f>
        <v>0</v>
      </c>
      <c r="R41" s="223"/>
      <c r="S41" s="223" t="s">
        <v>254</v>
      </c>
      <c r="T41" s="225" t="s">
        <v>255</v>
      </c>
      <c r="U41" s="226">
        <v>0.15</v>
      </c>
      <c r="V41" s="226">
        <f>ROUND(E41*U41,2)</f>
        <v>13.97</v>
      </c>
      <c r="W41" s="226"/>
      <c r="X41" s="226" t="s">
        <v>208</v>
      </c>
      <c r="Y41" s="226" t="s">
        <v>209</v>
      </c>
      <c r="Z41" s="423"/>
      <c r="AA41" s="146"/>
      <c r="AB41" s="146"/>
      <c r="AC41" s="146"/>
      <c r="AD41" s="146"/>
      <c r="AE41" s="146"/>
      <c r="AF41" s="146"/>
      <c r="AG41" s="146" t="s">
        <v>210</v>
      </c>
      <c r="AH41" s="146"/>
      <c r="AI41" s="146"/>
      <c r="AJ41" s="146"/>
      <c r="AK41" s="146"/>
      <c r="AL41" s="146"/>
      <c r="AM41" s="146"/>
      <c r="AN41" s="146"/>
      <c r="AO41" s="146"/>
      <c r="AP41" s="146"/>
      <c r="AQ41" s="146"/>
      <c r="AR41" s="146"/>
      <c r="AS41" s="146"/>
      <c r="AT41" s="146"/>
      <c r="AU41" s="146"/>
      <c r="AV41" s="146"/>
      <c r="AW41" s="146"/>
      <c r="AX41" s="146"/>
      <c r="AY41" s="146"/>
      <c r="AZ41" s="146"/>
      <c r="BA41" s="146"/>
      <c r="BB41" s="146"/>
    </row>
    <row r="42" spans="1:54" ht="14.25" outlineLevel="2">
      <c r="A42" s="423"/>
      <c r="B42" s="228"/>
      <c r="C42" s="232" t="s">
        <v>1874</v>
      </c>
      <c r="D42" s="233"/>
      <c r="E42" s="234">
        <v>14.6</v>
      </c>
      <c r="F42" s="226"/>
      <c r="G42" s="226"/>
      <c r="H42" s="226"/>
      <c r="I42" s="226"/>
      <c r="J42" s="226"/>
      <c r="K42" s="226"/>
      <c r="L42" s="226"/>
      <c r="M42" s="226"/>
      <c r="N42" s="231"/>
      <c r="O42" s="231"/>
      <c r="P42" s="231"/>
      <c r="Q42" s="231"/>
      <c r="R42" s="226"/>
      <c r="S42" s="226"/>
      <c r="T42" s="226"/>
      <c r="U42" s="226"/>
      <c r="V42" s="226"/>
      <c r="W42" s="226"/>
      <c r="X42" s="226"/>
      <c r="Y42" s="226"/>
      <c r="Z42" s="422"/>
      <c r="AA42" s="146"/>
      <c r="AB42" s="146"/>
      <c r="AC42" s="146"/>
      <c r="AD42" s="146"/>
      <c r="AE42" s="146"/>
      <c r="AF42" s="146"/>
      <c r="AG42" s="146" t="s">
        <v>214</v>
      </c>
      <c r="AH42" s="146">
        <v>0</v>
      </c>
      <c r="AI42" s="146"/>
      <c r="AJ42" s="146"/>
      <c r="AK42" s="146"/>
      <c r="AL42" s="146"/>
      <c r="AM42" s="146"/>
      <c r="AN42" s="146"/>
      <c r="AO42" s="146"/>
      <c r="AP42" s="146"/>
      <c r="AQ42" s="146"/>
      <c r="AR42" s="146"/>
      <c r="AS42" s="146"/>
      <c r="AT42" s="146"/>
      <c r="AU42" s="146"/>
      <c r="AV42" s="146"/>
      <c r="AW42" s="146"/>
      <c r="AX42" s="146"/>
      <c r="AY42" s="146"/>
      <c r="AZ42" s="146"/>
      <c r="BA42" s="146"/>
      <c r="BB42" s="146"/>
    </row>
    <row r="43" spans="1:54" ht="14.25" outlineLevel="3">
      <c r="A43" s="423"/>
      <c r="B43" s="228"/>
      <c r="C43" s="232" t="s">
        <v>1875</v>
      </c>
      <c r="D43" s="233"/>
      <c r="E43" s="234">
        <v>33.5</v>
      </c>
      <c r="F43" s="226"/>
      <c r="G43" s="226"/>
      <c r="H43" s="226"/>
      <c r="I43" s="226"/>
      <c r="J43" s="226"/>
      <c r="K43" s="226"/>
      <c r="L43" s="226"/>
      <c r="M43" s="226"/>
      <c r="N43" s="231"/>
      <c r="O43" s="231"/>
      <c r="P43" s="231"/>
      <c r="Q43" s="231"/>
      <c r="R43" s="226"/>
      <c r="S43" s="226"/>
      <c r="T43" s="226"/>
      <c r="U43" s="226"/>
      <c r="V43" s="226"/>
      <c r="W43" s="226"/>
      <c r="X43" s="226"/>
      <c r="Y43" s="226"/>
      <c r="Z43" s="422"/>
      <c r="AA43" s="146"/>
      <c r="AB43" s="146"/>
      <c r="AC43" s="146"/>
      <c r="AD43" s="146"/>
      <c r="AE43" s="146"/>
      <c r="AF43" s="146"/>
      <c r="AG43" s="146" t="s">
        <v>214</v>
      </c>
      <c r="AH43" s="146">
        <v>0</v>
      </c>
      <c r="AI43" s="146"/>
      <c r="AJ43" s="146"/>
      <c r="AK43" s="146"/>
      <c r="AL43" s="146"/>
      <c r="AM43" s="146"/>
      <c r="AN43" s="146"/>
      <c r="AO43" s="146"/>
      <c r="AP43" s="146"/>
      <c r="AQ43" s="146"/>
      <c r="AR43" s="146"/>
      <c r="AS43" s="146"/>
      <c r="AT43" s="146"/>
      <c r="AU43" s="146"/>
      <c r="AV43" s="146"/>
      <c r="AW43" s="146"/>
      <c r="AX43" s="146"/>
      <c r="AY43" s="146"/>
      <c r="AZ43" s="146"/>
      <c r="BA43" s="146"/>
      <c r="BB43" s="146"/>
    </row>
    <row r="44" spans="1:54" ht="14.25" outlineLevel="3">
      <c r="A44" s="423"/>
      <c r="B44" s="228"/>
      <c r="C44" s="232" t="s">
        <v>1876</v>
      </c>
      <c r="D44" s="233"/>
      <c r="E44" s="234">
        <v>45</v>
      </c>
      <c r="F44" s="226"/>
      <c r="G44" s="226"/>
      <c r="H44" s="226"/>
      <c r="I44" s="226"/>
      <c r="J44" s="226"/>
      <c r="K44" s="226"/>
      <c r="L44" s="226"/>
      <c r="M44" s="226"/>
      <c r="N44" s="231"/>
      <c r="O44" s="231"/>
      <c r="P44" s="231"/>
      <c r="Q44" s="231"/>
      <c r="R44" s="226"/>
      <c r="S44" s="226"/>
      <c r="T44" s="226"/>
      <c r="U44" s="226"/>
      <c r="V44" s="226"/>
      <c r="W44" s="226"/>
      <c r="X44" s="226"/>
      <c r="Y44" s="226"/>
      <c r="Z44" s="422"/>
      <c r="AA44" s="146"/>
      <c r="AB44" s="146"/>
      <c r="AC44" s="146"/>
      <c r="AD44" s="146"/>
      <c r="AE44" s="146"/>
      <c r="AF44" s="146"/>
      <c r="AG44" s="146" t="s">
        <v>214</v>
      </c>
      <c r="AH44" s="146">
        <v>0</v>
      </c>
      <c r="AI44" s="146"/>
      <c r="AJ44" s="146"/>
      <c r="AK44" s="146"/>
      <c r="AL44" s="146"/>
      <c r="AM44" s="146"/>
      <c r="AN44" s="146"/>
      <c r="AO44" s="146"/>
      <c r="AP44" s="146"/>
      <c r="AQ44" s="146"/>
      <c r="AR44" s="146"/>
      <c r="AS44" s="146"/>
      <c r="AT44" s="146"/>
      <c r="AU44" s="146"/>
      <c r="AV44" s="146"/>
      <c r="AW44" s="146"/>
      <c r="AX44" s="146"/>
      <c r="AY44" s="146"/>
      <c r="AZ44" s="146"/>
      <c r="BA44" s="146"/>
      <c r="BB44" s="146"/>
    </row>
    <row r="45" spans="1:54" ht="22.5" outlineLevel="1">
      <c r="A45" s="425">
        <v>10</v>
      </c>
      <c r="B45" s="218" t="s">
        <v>1877</v>
      </c>
      <c r="C45" s="219" t="s">
        <v>1878</v>
      </c>
      <c r="D45" s="220" t="s">
        <v>276</v>
      </c>
      <c r="E45" s="221">
        <v>111.4</v>
      </c>
      <c r="F45" s="222"/>
      <c r="G45" s="223">
        <f>ROUND(E45*F45,2)</f>
        <v>0</v>
      </c>
      <c r="H45" s="224">
        <v>0</v>
      </c>
      <c r="I45" s="223">
        <f>ROUND(E45*H45,2)</f>
        <v>0</v>
      </c>
      <c r="J45" s="224">
        <v>421</v>
      </c>
      <c r="K45" s="223">
        <f>ROUND(E45*J45,2)</f>
        <v>46899.4</v>
      </c>
      <c r="L45" s="223">
        <v>21</v>
      </c>
      <c r="M45" s="223">
        <f>G45*(1+L45/100)</f>
        <v>0</v>
      </c>
      <c r="N45" s="221">
        <v>0.22470999999999999</v>
      </c>
      <c r="O45" s="221">
        <f>ROUND(E45*N45,2)</f>
        <v>25.03</v>
      </c>
      <c r="P45" s="221">
        <v>0</v>
      </c>
      <c r="Q45" s="221">
        <f>ROUND(E45*P45,2)</f>
        <v>0</v>
      </c>
      <c r="R45" s="223"/>
      <c r="S45" s="223" t="s">
        <v>254</v>
      </c>
      <c r="T45" s="225" t="s">
        <v>255</v>
      </c>
      <c r="U45" s="226">
        <v>0.12</v>
      </c>
      <c r="V45" s="226">
        <f>ROUND(E45*U45,2)</f>
        <v>13.37</v>
      </c>
      <c r="W45" s="226"/>
      <c r="X45" s="226" t="s">
        <v>208</v>
      </c>
      <c r="Y45" s="226" t="s">
        <v>209</v>
      </c>
      <c r="Z45" s="423"/>
      <c r="AA45" s="146"/>
      <c r="AB45" s="146"/>
      <c r="AC45" s="146"/>
      <c r="AD45" s="146"/>
      <c r="AE45" s="146"/>
      <c r="AF45" s="146"/>
      <c r="AG45" s="146" t="s">
        <v>210</v>
      </c>
      <c r="AH45" s="146"/>
      <c r="AI45" s="146"/>
      <c r="AJ45" s="146"/>
      <c r="AK45" s="146"/>
      <c r="AL45" s="146"/>
      <c r="AM45" s="146"/>
      <c r="AN45" s="146"/>
      <c r="AO45" s="146"/>
      <c r="AP45" s="146"/>
      <c r="AQ45" s="146"/>
      <c r="AR45" s="146"/>
      <c r="AS45" s="146"/>
      <c r="AT45" s="146"/>
      <c r="AU45" s="146"/>
      <c r="AV45" s="146"/>
      <c r="AW45" s="146"/>
      <c r="AX45" s="146"/>
      <c r="AY45" s="146"/>
      <c r="AZ45" s="146"/>
      <c r="BA45" s="146"/>
      <c r="BB45" s="146"/>
    </row>
    <row r="46" spans="1:54" ht="14.25" outlineLevel="2">
      <c r="A46" s="423"/>
      <c r="B46" s="228"/>
      <c r="C46" s="232" t="s">
        <v>1879</v>
      </c>
      <c r="D46" s="233"/>
      <c r="E46" s="234">
        <v>25.5</v>
      </c>
      <c r="F46" s="226"/>
      <c r="G46" s="226"/>
      <c r="H46" s="226"/>
      <c r="I46" s="226"/>
      <c r="J46" s="226"/>
      <c r="K46" s="226"/>
      <c r="L46" s="226"/>
      <c r="M46" s="226"/>
      <c r="N46" s="231"/>
      <c r="O46" s="231"/>
      <c r="P46" s="231"/>
      <c r="Q46" s="231"/>
      <c r="R46" s="226"/>
      <c r="S46" s="226"/>
      <c r="T46" s="226"/>
      <c r="U46" s="226"/>
      <c r="V46" s="226"/>
      <c r="W46" s="226"/>
      <c r="X46" s="226"/>
      <c r="Y46" s="226"/>
      <c r="Z46" s="422"/>
      <c r="AA46" s="146"/>
      <c r="AB46" s="146"/>
      <c r="AC46" s="146"/>
      <c r="AD46" s="146"/>
      <c r="AE46" s="146"/>
      <c r="AF46" s="146"/>
      <c r="AG46" s="146" t="s">
        <v>214</v>
      </c>
      <c r="AH46" s="146">
        <v>0</v>
      </c>
      <c r="AI46" s="146"/>
      <c r="AJ46" s="146"/>
      <c r="AK46" s="146"/>
      <c r="AL46" s="146"/>
      <c r="AM46" s="146"/>
      <c r="AN46" s="146"/>
      <c r="AO46" s="146"/>
      <c r="AP46" s="146"/>
      <c r="AQ46" s="146"/>
      <c r="AR46" s="146"/>
      <c r="AS46" s="146"/>
      <c r="AT46" s="146"/>
      <c r="AU46" s="146"/>
      <c r="AV46" s="146"/>
      <c r="AW46" s="146"/>
      <c r="AX46" s="146"/>
      <c r="AY46" s="146"/>
      <c r="AZ46" s="146"/>
      <c r="BA46" s="146"/>
      <c r="BB46" s="146"/>
    </row>
    <row r="47" spans="1:54" ht="14.25" outlineLevel="3">
      <c r="A47" s="423"/>
      <c r="B47" s="228"/>
      <c r="C47" s="232" t="s">
        <v>1880</v>
      </c>
      <c r="D47" s="233"/>
      <c r="E47" s="234">
        <v>25.4</v>
      </c>
      <c r="F47" s="226"/>
      <c r="G47" s="226"/>
      <c r="H47" s="226"/>
      <c r="I47" s="226"/>
      <c r="J47" s="226"/>
      <c r="K47" s="226"/>
      <c r="L47" s="226"/>
      <c r="M47" s="226"/>
      <c r="N47" s="231"/>
      <c r="O47" s="231"/>
      <c r="P47" s="231"/>
      <c r="Q47" s="231"/>
      <c r="R47" s="226"/>
      <c r="S47" s="226"/>
      <c r="T47" s="226"/>
      <c r="U47" s="226"/>
      <c r="V47" s="226"/>
      <c r="W47" s="226"/>
      <c r="X47" s="226"/>
      <c r="Y47" s="226"/>
      <c r="Z47" s="422"/>
      <c r="AA47" s="146"/>
      <c r="AB47" s="146"/>
      <c r="AC47" s="146"/>
      <c r="AD47" s="146"/>
      <c r="AE47" s="146"/>
      <c r="AF47" s="146"/>
      <c r="AG47" s="146" t="s">
        <v>214</v>
      </c>
      <c r="AH47" s="146">
        <v>0</v>
      </c>
      <c r="AI47" s="146"/>
      <c r="AJ47" s="146"/>
      <c r="AK47" s="146"/>
      <c r="AL47" s="146"/>
      <c r="AM47" s="146"/>
      <c r="AN47" s="146"/>
      <c r="AO47" s="146"/>
      <c r="AP47" s="146"/>
      <c r="AQ47" s="146"/>
      <c r="AR47" s="146"/>
      <c r="AS47" s="146"/>
      <c r="AT47" s="146"/>
      <c r="AU47" s="146"/>
      <c r="AV47" s="146"/>
      <c r="AW47" s="146"/>
      <c r="AX47" s="146"/>
      <c r="AY47" s="146"/>
      <c r="AZ47" s="146"/>
      <c r="BA47" s="146"/>
      <c r="BB47" s="146"/>
    </row>
    <row r="48" spans="1:54" ht="14.25" outlineLevel="3">
      <c r="A48" s="423"/>
      <c r="B48" s="228"/>
      <c r="C48" s="232" t="s">
        <v>1881</v>
      </c>
      <c r="D48" s="233"/>
      <c r="E48" s="234">
        <v>30.5</v>
      </c>
      <c r="F48" s="226"/>
      <c r="G48" s="226"/>
      <c r="H48" s="226"/>
      <c r="I48" s="226"/>
      <c r="J48" s="226"/>
      <c r="K48" s="226"/>
      <c r="L48" s="226"/>
      <c r="M48" s="226"/>
      <c r="N48" s="231"/>
      <c r="O48" s="231"/>
      <c r="P48" s="231"/>
      <c r="Q48" s="231"/>
      <c r="R48" s="226"/>
      <c r="S48" s="226"/>
      <c r="T48" s="226"/>
      <c r="U48" s="226"/>
      <c r="V48" s="226"/>
      <c r="W48" s="226"/>
      <c r="X48" s="226"/>
      <c r="Y48" s="226"/>
      <c r="Z48" s="422"/>
      <c r="AA48" s="146"/>
      <c r="AB48" s="146"/>
      <c r="AC48" s="146"/>
      <c r="AD48" s="146"/>
      <c r="AE48" s="146"/>
      <c r="AF48" s="146"/>
      <c r="AG48" s="146" t="s">
        <v>214</v>
      </c>
      <c r="AH48" s="146">
        <v>0</v>
      </c>
      <c r="AI48" s="146"/>
      <c r="AJ48" s="146"/>
      <c r="AK48" s="146"/>
      <c r="AL48" s="146"/>
      <c r="AM48" s="146"/>
      <c r="AN48" s="146"/>
      <c r="AO48" s="146"/>
      <c r="AP48" s="146"/>
      <c r="AQ48" s="146"/>
      <c r="AR48" s="146"/>
      <c r="AS48" s="146"/>
      <c r="AT48" s="146"/>
      <c r="AU48" s="146"/>
      <c r="AV48" s="146"/>
      <c r="AW48" s="146"/>
      <c r="AX48" s="146"/>
      <c r="AY48" s="146"/>
      <c r="AZ48" s="146"/>
      <c r="BA48" s="146"/>
      <c r="BB48" s="146"/>
    </row>
    <row r="49" spans="1:54" ht="14.25" outlineLevel="3">
      <c r="A49" s="423"/>
      <c r="B49" s="228"/>
      <c r="C49" s="232" t="s">
        <v>1882</v>
      </c>
      <c r="D49" s="233"/>
      <c r="E49" s="234">
        <v>30</v>
      </c>
      <c r="F49" s="226"/>
      <c r="G49" s="226"/>
      <c r="H49" s="226"/>
      <c r="I49" s="226"/>
      <c r="J49" s="226"/>
      <c r="K49" s="226"/>
      <c r="L49" s="226"/>
      <c r="M49" s="226"/>
      <c r="N49" s="231"/>
      <c r="O49" s="231"/>
      <c r="P49" s="231"/>
      <c r="Q49" s="231"/>
      <c r="R49" s="226"/>
      <c r="S49" s="226"/>
      <c r="T49" s="226"/>
      <c r="U49" s="226"/>
      <c r="V49" s="226"/>
      <c r="W49" s="226"/>
      <c r="X49" s="226"/>
      <c r="Y49" s="226"/>
      <c r="Z49" s="422"/>
      <c r="AA49" s="146"/>
      <c r="AB49" s="146"/>
      <c r="AC49" s="146"/>
      <c r="AD49" s="146"/>
      <c r="AE49" s="146"/>
      <c r="AF49" s="146"/>
      <c r="AG49" s="146" t="s">
        <v>214</v>
      </c>
      <c r="AH49" s="146">
        <v>0</v>
      </c>
      <c r="AI49" s="146"/>
      <c r="AJ49" s="146"/>
      <c r="AK49" s="146"/>
      <c r="AL49" s="146"/>
      <c r="AM49" s="146"/>
      <c r="AN49" s="146"/>
      <c r="AO49" s="146"/>
      <c r="AP49" s="146"/>
      <c r="AQ49" s="146"/>
      <c r="AR49" s="146"/>
      <c r="AS49" s="146"/>
      <c r="AT49" s="146"/>
      <c r="AU49" s="146"/>
      <c r="AV49" s="146"/>
      <c r="AW49" s="146"/>
      <c r="AX49" s="146"/>
      <c r="AY49" s="146"/>
      <c r="AZ49" s="146"/>
      <c r="BA49" s="146"/>
      <c r="BB49" s="146"/>
    </row>
    <row r="50" spans="1:54" ht="22.5" outlineLevel="1">
      <c r="A50" s="217">
        <v>11</v>
      </c>
      <c r="B50" s="218" t="s">
        <v>1883</v>
      </c>
      <c r="C50" s="219" t="s">
        <v>1884</v>
      </c>
      <c r="D50" s="220" t="s">
        <v>276</v>
      </c>
      <c r="E50" s="221">
        <v>133.69999999999999</v>
      </c>
      <c r="F50" s="222"/>
      <c r="G50" s="223">
        <f>ROUND(E50*F50,2)</f>
        <v>0</v>
      </c>
      <c r="H50" s="224">
        <v>0</v>
      </c>
      <c r="I50" s="223">
        <f>ROUND(E50*H50,2)</f>
        <v>0</v>
      </c>
      <c r="J50" s="224">
        <v>974</v>
      </c>
      <c r="K50" s="223">
        <f>ROUND(E50*J50,2)</f>
        <v>130223.8</v>
      </c>
      <c r="L50" s="223">
        <v>21</v>
      </c>
      <c r="M50" s="223">
        <f>G50*(1+L50/100)</f>
        <v>0</v>
      </c>
      <c r="N50" s="221">
        <v>0.28349999999999997</v>
      </c>
      <c r="O50" s="221">
        <f>ROUND(E50*N50,2)</f>
        <v>37.9</v>
      </c>
      <c r="P50" s="221">
        <v>0</v>
      </c>
      <c r="Q50" s="221">
        <f>ROUND(E50*P50,2)</f>
        <v>0</v>
      </c>
      <c r="R50" s="223"/>
      <c r="S50" s="223" t="s">
        <v>254</v>
      </c>
      <c r="T50" s="225" t="s">
        <v>255</v>
      </c>
      <c r="U50" s="226">
        <v>0.4</v>
      </c>
      <c r="V50" s="226">
        <f>ROUND(E50*U50,2)</f>
        <v>53.48</v>
      </c>
      <c r="W50" s="226"/>
      <c r="X50" s="226" t="s">
        <v>208</v>
      </c>
      <c r="Y50" s="226" t="s">
        <v>209</v>
      </c>
      <c r="Z50" s="423"/>
      <c r="AA50" s="146"/>
      <c r="AB50" s="146"/>
      <c r="AC50" s="146"/>
      <c r="AD50" s="146"/>
      <c r="AE50" s="146"/>
      <c r="AF50" s="146"/>
      <c r="AG50" s="146" t="s">
        <v>210</v>
      </c>
      <c r="AH50" s="146"/>
      <c r="AI50" s="146"/>
      <c r="AJ50" s="146"/>
      <c r="AK50" s="146"/>
      <c r="AL50" s="146"/>
      <c r="AM50" s="146"/>
      <c r="AN50" s="146"/>
      <c r="AO50" s="146"/>
      <c r="AP50" s="146"/>
      <c r="AQ50" s="146"/>
      <c r="AR50" s="146"/>
      <c r="AS50" s="146"/>
      <c r="AT50" s="146"/>
      <c r="AU50" s="146"/>
      <c r="AV50" s="146"/>
      <c r="AW50" s="146"/>
      <c r="AX50" s="146"/>
      <c r="AY50" s="146"/>
      <c r="AZ50" s="146"/>
      <c r="BA50" s="146"/>
      <c r="BB50" s="146"/>
    </row>
    <row r="51" spans="1:54" ht="14.25" outlineLevel="2">
      <c r="A51" s="227"/>
      <c r="B51" s="228"/>
      <c r="C51" s="232" t="s">
        <v>1885</v>
      </c>
      <c r="D51" s="233"/>
      <c r="E51" s="234">
        <v>101</v>
      </c>
      <c r="F51" s="226"/>
      <c r="G51" s="226"/>
      <c r="H51" s="226"/>
      <c r="I51" s="226"/>
      <c r="J51" s="226"/>
      <c r="K51" s="226"/>
      <c r="L51" s="226"/>
      <c r="M51" s="226"/>
      <c r="N51" s="231"/>
      <c r="O51" s="231"/>
      <c r="P51" s="231"/>
      <c r="Q51" s="231"/>
      <c r="R51" s="226"/>
      <c r="S51" s="226"/>
      <c r="T51" s="226"/>
      <c r="U51" s="226"/>
      <c r="V51" s="226"/>
      <c r="W51" s="226"/>
      <c r="X51" s="226"/>
      <c r="Y51" s="226"/>
      <c r="Z51" s="422"/>
      <c r="AA51" s="146"/>
      <c r="AB51" s="146"/>
      <c r="AC51" s="146"/>
      <c r="AD51" s="146"/>
      <c r="AE51" s="146"/>
      <c r="AF51" s="146"/>
      <c r="AG51" s="146" t="s">
        <v>214</v>
      </c>
      <c r="AH51" s="146">
        <v>0</v>
      </c>
      <c r="AI51" s="146"/>
      <c r="AJ51" s="146"/>
      <c r="AK51" s="146"/>
      <c r="AL51" s="146"/>
      <c r="AM51" s="146"/>
      <c r="AN51" s="146"/>
      <c r="AO51" s="146"/>
      <c r="AP51" s="146"/>
      <c r="AQ51" s="146"/>
      <c r="AR51" s="146"/>
      <c r="AS51" s="146"/>
      <c r="AT51" s="146"/>
      <c r="AU51" s="146"/>
      <c r="AV51" s="146"/>
      <c r="AW51" s="146"/>
      <c r="AX51" s="146"/>
      <c r="AY51" s="146"/>
      <c r="AZ51" s="146"/>
      <c r="BA51" s="146"/>
      <c r="BB51" s="146"/>
    </row>
    <row r="52" spans="1:54" ht="14.25" outlineLevel="3">
      <c r="A52" s="227"/>
      <c r="B52" s="228"/>
      <c r="C52" s="232" t="s">
        <v>1886</v>
      </c>
      <c r="D52" s="233"/>
      <c r="E52" s="234">
        <v>6.7</v>
      </c>
      <c r="F52" s="226"/>
      <c r="G52" s="226"/>
      <c r="H52" s="226"/>
      <c r="I52" s="226"/>
      <c r="J52" s="226"/>
      <c r="K52" s="226"/>
      <c r="L52" s="226"/>
      <c r="M52" s="226"/>
      <c r="N52" s="231"/>
      <c r="O52" s="231"/>
      <c r="P52" s="231"/>
      <c r="Q52" s="231"/>
      <c r="R52" s="226"/>
      <c r="S52" s="226"/>
      <c r="T52" s="226"/>
      <c r="U52" s="226"/>
      <c r="V52" s="226"/>
      <c r="W52" s="226"/>
      <c r="X52" s="226"/>
      <c r="Y52" s="226"/>
      <c r="Z52" s="422"/>
      <c r="AA52" s="146"/>
      <c r="AB52" s="146"/>
      <c r="AC52" s="146"/>
      <c r="AD52" s="146"/>
      <c r="AE52" s="146"/>
      <c r="AF52" s="146"/>
      <c r="AG52" s="146" t="s">
        <v>214</v>
      </c>
      <c r="AH52" s="146">
        <v>0</v>
      </c>
      <c r="AI52" s="146"/>
      <c r="AJ52" s="146"/>
      <c r="AK52" s="146"/>
      <c r="AL52" s="146"/>
      <c r="AM52" s="146"/>
      <c r="AN52" s="146"/>
      <c r="AO52" s="146"/>
      <c r="AP52" s="146"/>
      <c r="AQ52" s="146"/>
      <c r="AR52" s="146"/>
      <c r="AS52" s="146"/>
      <c r="AT52" s="146"/>
      <c r="AU52" s="146"/>
      <c r="AV52" s="146"/>
      <c r="AW52" s="146"/>
      <c r="AX52" s="146"/>
      <c r="AY52" s="146"/>
      <c r="AZ52" s="146"/>
      <c r="BA52" s="146"/>
      <c r="BB52" s="146"/>
    </row>
    <row r="53" spans="1:54" ht="14.25" outlineLevel="3">
      <c r="A53" s="227"/>
      <c r="B53" s="228"/>
      <c r="C53" s="232" t="s">
        <v>1887</v>
      </c>
      <c r="D53" s="233"/>
      <c r="E53" s="234">
        <v>15</v>
      </c>
      <c r="F53" s="226"/>
      <c r="G53" s="226"/>
      <c r="H53" s="226"/>
      <c r="I53" s="226"/>
      <c r="J53" s="226"/>
      <c r="K53" s="226"/>
      <c r="L53" s="226"/>
      <c r="M53" s="226"/>
      <c r="N53" s="231"/>
      <c r="O53" s="231"/>
      <c r="P53" s="231"/>
      <c r="Q53" s="231"/>
      <c r="R53" s="226"/>
      <c r="S53" s="226"/>
      <c r="T53" s="226"/>
      <c r="U53" s="226"/>
      <c r="V53" s="226"/>
      <c r="W53" s="226"/>
      <c r="X53" s="226"/>
      <c r="Y53" s="226"/>
      <c r="Z53" s="422"/>
      <c r="AA53" s="146"/>
      <c r="AB53" s="146"/>
      <c r="AC53" s="146"/>
      <c r="AD53" s="146"/>
      <c r="AE53" s="146"/>
      <c r="AF53" s="146"/>
      <c r="AG53" s="146" t="s">
        <v>214</v>
      </c>
      <c r="AH53" s="146">
        <v>0</v>
      </c>
      <c r="AI53" s="146"/>
      <c r="AJ53" s="146"/>
      <c r="AK53" s="146"/>
      <c r="AL53" s="146"/>
      <c r="AM53" s="146"/>
      <c r="AN53" s="146"/>
      <c r="AO53" s="146"/>
      <c r="AP53" s="146"/>
      <c r="AQ53" s="146"/>
      <c r="AR53" s="146"/>
      <c r="AS53" s="146"/>
      <c r="AT53" s="146"/>
      <c r="AU53" s="146"/>
      <c r="AV53" s="146"/>
      <c r="AW53" s="146"/>
      <c r="AX53" s="146"/>
      <c r="AY53" s="146"/>
      <c r="AZ53" s="146"/>
      <c r="BA53" s="146"/>
      <c r="BB53" s="146"/>
    </row>
    <row r="54" spans="1:54" ht="14.25" outlineLevel="3">
      <c r="A54" s="227"/>
      <c r="B54" s="228"/>
      <c r="C54" s="232" t="s">
        <v>1888</v>
      </c>
      <c r="D54" s="233"/>
      <c r="E54" s="234">
        <v>11</v>
      </c>
      <c r="F54" s="226"/>
      <c r="G54" s="226"/>
      <c r="H54" s="226"/>
      <c r="I54" s="226"/>
      <c r="J54" s="226"/>
      <c r="K54" s="226"/>
      <c r="L54" s="226"/>
      <c r="M54" s="226"/>
      <c r="N54" s="231"/>
      <c r="O54" s="231"/>
      <c r="P54" s="231"/>
      <c r="Q54" s="231"/>
      <c r="R54" s="226"/>
      <c r="S54" s="226"/>
      <c r="T54" s="226"/>
      <c r="U54" s="226"/>
      <c r="V54" s="226"/>
      <c r="W54" s="226"/>
      <c r="X54" s="226"/>
      <c r="Y54" s="226"/>
      <c r="Z54" s="422"/>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row>
    <row r="55" spans="1:54" ht="22.5" outlineLevel="1">
      <c r="A55" s="217">
        <v>14</v>
      </c>
      <c r="B55" s="218" t="s">
        <v>1889</v>
      </c>
      <c r="C55" s="219" t="s">
        <v>1890</v>
      </c>
      <c r="D55" s="220" t="s">
        <v>78</v>
      </c>
      <c r="E55" s="221">
        <v>209</v>
      </c>
      <c r="F55" s="222"/>
      <c r="G55" s="223">
        <f>ROUND(E55*F55,2)</f>
        <v>0</v>
      </c>
      <c r="H55" s="224">
        <v>171.5</v>
      </c>
      <c r="I55" s="223">
        <f>ROUND(E55*H55,2)</f>
        <v>35843.5</v>
      </c>
      <c r="J55" s="224">
        <v>0</v>
      </c>
      <c r="K55" s="223">
        <f>ROUND(E55*J55,2)</f>
        <v>0</v>
      </c>
      <c r="L55" s="223">
        <v>21</v>
      </c>
      <c r="M55" s="223">
        <f>G55*(1+L55/100)</f>
        <v>0</v>
      </c>
      <c r="N55" s="221">
        <v>4.5999999999999999E-2</v>
      </c>
      <c r="O55" s="221">
        <f>ROUND(E55*N55,2)</f>
        <v>9.61</v>
      </c>
      <c r="P55" s="221">
        <v>0</v>
      </c>
      <c r="Q55" s="221">
        <f>ROUND(E55*P55,2)</f>
        <v>0</v>
      </c>
      <c r="R55" s="223" t="s">
        <v>1610</v>
      </c>
      <c r="S55" s="223" t="s">
        <v>207</v>
      </c>
      <c r="T55" s="225" t="s">
        <v>207</v>
      </c>
      <c r="U55" s="226">
        <v>0</v>
      </c>
      <c r="V55" s="226">
        <f>ROUND(E55*U55,2)</f>
        <v>0</v>
      </c>
      <c r="W55" s="226"/>
      <c r="X55" s="226" t="s">
        <v>1600</v>
      </c>
      <c r="Y55" s="226" t="s">
        <v>209</v>
      </c>
      <c r="Z55" s="423"/>
      <c r="AA55" s="146"/>
      <c r="AB55" s="146"/>
      <c r="AC55" s="146"/>
      <c r="AD55" s="146"/>
      <c r="AE55" s="146"/>
      <c r="AF55" s="146"/>
      <c r="AG55" s="146" t="s">
        <v>1601</v>
      </c>
      <c r="AH55" s="146"/>
      <c r="AI55" s="146"/>
      <c r="AJ55" s="146"/>
      <c r="AK55" s="146"/>
      <c r="AL55" s="146"/>
      <c r="AM55" s="146"/>
      <c r="AN55" s="146"/>
      <c r="AO55" s="146"/>
      <c r="AP55" s="146"/>
      <c r="AQ55" s="146"/>
      <c r="AR55" s="146"/>
      <c r="AS55" s="146"/>
      <c r="AT55" s="146"/>
      <c r="AU55" s="146"/>
      <c r="AV55" s="146"/>
      <c r="AW55" s="146"/>
      <c r="AX55" s="146"/>
      <c r="AY55" s="146"/>
      <c r="AZ55" s="146"/>
      <c r="BA55" s="146"/>
      <c r="BB55" s="146"/>
    </row>
    <row r="56" spans="1:54" ht="14.25" outlineLevel="2">
      <c r="A56" s="227"/>
      <c r="B56" s="228"/>
      <c r="C56" s="442" t="s">
        <v>1891</v>
      </c>
      <c r="D56" s="443"/>
      <c r="E56" s="444"/>
      <c r="F56" s="226"/>
      <c r="G56" s="226"/>
      <c r="H56" s="226"/>
      <c r="I56" s="226"/>
      <c r="J56" s="226"/>
      <c r="K56" s="226"/>
      <c r="L56" s="226"/>
      <c r="M56" s="226"/>
      <c r="N56" s="231"/>
      <c r="O56" s="231"/>
      <c r="P56" s="231"/>
      <c r="Q56" s="231"/>
      <c r="R56" s="226"/>
      <c r="S56" s="226"/>
      <c r="T56" s="226"/>
      <c r="U56" s="226"/>
      <c r="V56" s="226"/>
      <c r="W56" s="226"/>
      <c r="X56" s="226"/>
      <c r="Y56" s="226"/>
      <c r="Z56" s="422"/>
      <c r="AA56" s="146"/>
      <c r="AB56" s="146"/>
      <c r="AC56" s="146"/>
      <c r="AD56" s="146"/>
      <c r="AE56" s="146"/>
      <c r="AF56" s="146"/>
      <c r="AG56" s="146" t="s">
        <v>214</v>
      </c>
      <c r="AH56" s="146"/>
      <c r="AI56" s="146"/>
      <c r="AJ56" s="146"/>
      <c r="AK56" s="146"/>
      <c r="AL56" s="146"/>
      <c r="AM56" s="146"/>
      <c r="AN56" s="146"/>
      <c r="AO56" s="146"/>
      <c r="AP56" s="146"/>
      <c r="AQ56" s="146"/>
      <c r="AR56" s="146"/>
      <c r="AS56" s="146"/>
      <c r="AT56" s="146"/>
      <c r="AU56" s="146"/>
      <c r="AV56" s="146"/>
      <c r="AW56" s="146"/>
      <c r="AX56" s="146"/>
      <c r="AY56" s="146"/>
      <c r="AZ56" s="146"/>
      <c r="BA56" s="146"/>
      <c r="BB56" s="146"/>
    </row>
    <row r="57" spans="1:54" ht="14.25" outlineLevel="3">
      <c r="A57" s="227"/>
      <c r="B57" s="228"/>
      <c r="C57" s="442" t="s">
        <v>1892</v>
      </c>
      <c r="D57" s="443"/>
      <c r="E57" s="444">
        <v>3069454.64</v>
      </c>
      <c r="F57" s="226"/>
      <c r="G57" s="226"/>
      <c r="H57" s="226"/>
      <c r="I57" s="226"/>
      <c r="J57" s="226"/>
      <c r="K57" s="226"/>
      <c r="L57" s="226"/>
      <c r="M57" s="226"/>
      <c r="N57" s="231"/>
      <c r="O57" s="231"/>
      <c r="P57" s="231"/>
      <c r="Q57" s="231"/>
      <c r="R57" s="226"/>
      <c r="S57" s="226"/>
      <c r="T57" s="226"/>
      <c r="U57" s="226"/>
      <c r="V57" s="226"/>
      <c r="W57" s="226"/>
      <c r="X57" s="226"/>
      <c r="Y57" s="226"/>
      <c r="Z57" s="422"/>
      <c r="AA57" s="146"/>
      <c r="AB57" s="146"/>
      <c r="AC57" s="146"/>
      <c r="AD57" s="146"/>
      <c r="AE57" s="146"/>
      <c r="AF57" s="146"/>
      <c r="AG57" s="146" t="s">
        <v>214</v>
      </c>
      <c r="AH57" s="146">
        <v>2</v>
      </c>
      <c r="AI57" s="146"/>
      <c r="AJ57" s="146"/>
      <c r="AK57" s="146"/>
      <c r="AL57" s="146"/>
      <c r="AM57" s="146"/>
      <c r="AN57" s="146"/>
      <c r="AO57" s="146"/>
      <c r="AP57" s="146"/>
      <c r="AQ57" s="146"/>
      <c r="AR57" s="146"/>
      <c r="AS57" s="146"/>
      <c r="AT57" s="146"/>
      <c r="AU57" s="146"/>
      <c r="AV57" s="146"/>
      <c r="AW57" s="146"/>
      <c r="AX57" s="146"/>
      <c r="AY57" s="146"/>
      <c r="AZ57" s="146"/>
      <c r="BA57" s="146"/>
      <c r="BB57" s="146"/>
    </row>
    <row r="58" spans="1:54" ht="14.25" outlineLevel="3">
      <c r="A58" s="227"/>
      <c r="B58" s="228"/>
      <c r="C58" s="442" t="s">
        <v>1893</v>
      </c>
      <c r="D58" s="443"/>
      <c r="E58" s="444"/>
      <c r="F58" s="226"/>
      <c r="G58" s="226"/>
      <c r="H58" s="226"/>
      <c r="I58" s="226"/>
      <c r="J58" s="226"/>
      <c r="K58" s="226"/>
      <c r="L58" s="226"/>
      <c r="M58" s="226"/>
      <c r="N58" s="231"/>
      <c r="O58" s="231"/>
      <c r="P58" s="231"/>
      <c r="Q58" s="231"/>
      <c r="R58" s="226"/>
      <c r="S58" s="226"/>
      <c r="T58" s="226"/>
      <c r="U58" s="226"/>
      <c r="V58" s="226"/>
      <c r="W58" s="226"/>
      <c r="X58" s="226"/>
      <c r="Y58" s="226"/>
      <c r="Z58" s="422"/>
      <c r="AA58" s="146"/>
      <c r="AB58" s="146"/>
      <c r="AC58" s="146"/>
      <c r="AD58" s="146"/>
      <c r="AE58" s="146"/>
      <c r="AF58" s="146"/>
      <c r="AG58" s="146" t="s">
        <v>214</v>
      </c>
      <c r="AH58" s="146"/>
      <c r="AI58" s="146"/>
      <c r="AJ58" s="146"/>
      <c r="AK58" s="146"/>
      <c r="AL58" s="146"/>
      <c r="AM58" s="146"/>
      <c r="AN58" s="146"/>
      <c r="AO58" s="146"/>
      <c r="AP58" s="146"/>
      <c r="AQ58" s="146"/>
      <c r="AR58" s="146"/>
      <c r="AS58" s="146"/>
      <c r="AT58" s="146"/>
      <c r="AU58" s="146"/>
      <c r="AV58" s="146"/>
      <c r="AW58" s="146"/>
      <c r="AX58" s="146"/>
      <c r="AY58" s="146"/>
      <c r="AZ58" s="146"/>
      <c r="BA58" s="146"/>
      <c r="BB58" s="146"/>
    </row>
    <row r="59" spans="1:54" ht="14.25" outlineLevel="3">
      <c r="A59" s="227"/>
      <c r="B59" s="228"/>
      <c r="C59" s="232" t="s">
        <v>1894</v>
      </c>
      <c r="D59" s="233"/>
      <c r="E59" s="234">
        <v>209</v>
      </c>
      <c r="F59" s="226"/>
      <c r="G59" s="226"/>
      <c r="H59" s="226"/>
      <c r="I59" s="226"/>
      <c r="J59" s="226"/>
      <c r="K59" s="226"/>
      <c r="L59" s="226"/>
      <c r="M59" s="226"/>
      <c r="N59" s="231"/>
      <c r="O59" s="231"/>
      <c r="P59" s="231"/>
      <c r="Q59" s="231"/>
      <c r="R59" s="226"/>
      <c r="S59" s="226"/>
      <c r="T59" s="226"/>
      <c r="U59" s="226"/>
      <c r="V59" s="226"/>
      <c r="W59" s="226"/>
      <c r="X59" s="226"/>
      <c r="Y59" s="226"/>
      <c r="Z59" s="423"/>
      <c r="AA59" s="146"/>
      <c r="AB59" s="146"/>
      <c r="AC59" s="146"/>
      <c r="AD59" s="146"/>
      <c r="AE59" s="146"/>
      <c r="AF59" s="146"/>
      <c r="AG59" s="146" t="s">
        <v>214</v>
      </c>
      <c r="AH59" s="146">
        <v>0</v>
      </c>
      <c r="AI59" s="146"/>
      <c r="AJ59" s="146"/>
      <c r="AK59" s="146"/>
      <c r="AL59" s="146"/>
      <c r="AM59" s="146"/>
      <c r="AN59" s="146"/>
      <c r="AO59" s="146"/>
      <c r="AP59" s="146"/>
      <c r="AQ59" s="146"/>
      <c r="AR59" s="146"/>
      <c r="AS59" s="146"/>
      <c r="AT59" s="146"/>
      <c r="AU59" s="146"/>
      <c r="AV59" s="146"/>
      <c r="AW59" s="146"/>
      <c r="AX59" s="146"/>
      <c r="AY59" s="146"/>
      <c r="AZ59" s="146"/>
      <c r="BA59" s="146"/>
      <c r="BB59" s="146"/>
    </row>
    <row r="60" spans="1:54" ht="14.25">
      <c r="A60" s="209" t="s">
        <v>200</v>
      </c>
      <c r="B60" s="210" t="s">
        <v>241</v>
      </c>
      <c r="C60" s="211" t="s">
        <v>242</v>
      </c>
      <c r="D60" s="212"/>
      <c r="E60" s="213"/>
      <c r="F60" s="214"/>
      <c r="G60" s="214">
        <f>SUMIF(AG61:AG62,"&lt;&gt;NOR",G61:G62)</f>
        <v>0</v>
      </c>
      <c r="H60" s="214"/>
      <c r="I60" s="214">
        <f>SUM(I61:I62)</f>
        <v>0</v>
      </c>
      <c r="J60" s="214"/>
      <c r="K60" s="214">
        <f>SUM(K61:K62)</f>
        <v>116447.9</v>
      </c>
      <c r="L60" s="214"/>
      <c r="M60" s="214">
        <f>SUM(M61:M62)</f>
        <v>0</v>
      </c>
      <c r="N60" s="213"/>
      <c r="O60" s="213">
        <f>SUM(O61:O62)</f>
        <v>0</v>
      </c>
      <c r="P60" s="213"/>
      <c r="Q60" s="213">
        <f>SUM(Q61:Q62)</f>
        <v>0</v>
      </c>
      <c r="R60" s="214"/>
      <c r="S60" s="214"/>
      <c r="T60" s="215"/>
      <c r="U60" s="216"/>
      <c r="V60" s="216">
        <f>SUM(V61:V62)</f>
        <v>140.82</v>
      </c>
      <c r="W60" s="216"/>
      <c r="X60" s="216"/>
      <c r="Y60" s="216"/>
      <c r="Z60" s="116"/>
      <c r="AG60" s="66" t="s">
        <v>203</v>
      </c>
    </row>
    <row r="61" spans="1:54" ht="14.25" outlineLevel="1">
      <c r="A61" s="217">
        <v>15</v>
      </c>
      <c r="B61" s="218" t="s">
        <v>1895</v>
      </c>
      <c r="C61" s="219" t="s">
        <v>1896</v>
      </c>
      <c r="D61" s="220" t="s">
        <v>132</v>
      </c>
      <c r="E61" s="221">
        <v>361.07877000000002</v>
      </c>
      <c r="F61" s="222"/>
      <c r="G61" s="223">
        <f>ROUND(E61*F61,2)</f>
        <v>0</v>
      </c>
      <c r="H61" s="224">
        <v>0</v>
      </c>
      <c r="I61" s="223">
        <f>ROUND(E61*H61,2)</f>
        <v>0</v>
      </c>
      <c r="J61" s="224">
        <v>322.5</v>
      </c>
      <c r="K61" s="223">
        <f>ROUND(E61*J61,2)</f>
        <v>116447.9</v>
      </c>
      <c r="L61" s="223">
        <v>21</v>
      </c>
      <c r="M61" s="223">
        <f>G61*(1+L61/100)</f>
        <v>0</v>
      </c>
      <c r="N61" s="221">
        <v>0</v>
      </c>
      <c r="O61" s="221">
        <f>ROUND(E61*N61,2)</f>
        <v>0</v>
      </c>
      <c r="P61" s="221">
        <v>0</v>
      </c>
      <c r="Q61" s="221">
        <f>ROUND(E61*P61,2)</f>
        <v>0</v>
      </c>
      <c r="R61" s="223" t="s">
        <v>260</v>
      </c>
      <c r="S61" s="223" t="s">
        <v>207</v>
      </c>
      <c r="T61" s="225" t="s">
        <v>207</v>
      </c>
      <c r="U61" s="226">
        <v>0.39</v>
      </c>
      <c r="V61" s="226">
        <f>ROUND(E61*U61,2)</f>
        <v>140.82</v>
      </c>
      <c r="W61" s="226"/>
      <c r="X61" s="226" t="s">
        <v>246</v>
      </c>
      <c r="Y61" s="226" t="s">
        <v>209</v>
      </c>
      <c r="Z61" s="422"/>
      <c r="AA61" s="146"/>
      <c r="AB61" s="146"/>
      <c r="AC61" s="146"/>
      <c r="AD61" s="146"/>
      <c r="AE61" s="146"/>
      <c r="AF61" s="146"/>
      <c r="AG61" s="146" t="s">
        <v>247</v>
      </c>
      <c r="AH61" s="146"/>
      <c r="AI61" s="146"/>
      <c r="AJ61" s="146"/>
      <c r="AK61" s="146"/>
      <c r="AL61" s="146"/>
      <c r="AM61" s="146"/>
      <c r="AN61" s="146"/>
      <c r="AO61" s="146"/>
      <c r="AP61" s="146"/>
      <c r="AQ61" s="146"/>
      <c r="AR61" s="146"/>
      <c r="AS61" s="146"/>
      <c r="AT61" s="146"/>
      <c r="AU61" s="146"/>
      <c r="AV61" s="146"/>
      <c r="AW61" s="146"/>
      <c r="AX61" s="146"/>
      <c r="AY61" s="146"/>
      <c r="AZ61" s="146"/>
      <c r="BA61" s="146"/>
      <c r="BB61" s="146"/>
    </row>
    <row r="62" spans="1:54" ht="14.25" outlineLevel="2">
      <c r="A62" s="227"/>
      <c r="B62" s="228"/>
      <c r="C62" s="236" t="s">
        <v>1897</v>
      </c>
      <c r="D62" s="237"/>
      <c r="E62" s="237"/>
      <c r="F62" s="237"/>
      <c r="G62" s="237"/>
      <c r="H62" s="226"/>
      <c r="I62" s="226"/>
      <c r="J62" s="226"/>
      <c r="K62" s="226"/>
      <c r="L62" s="226"/>
      <c r="M62" s="226"/>
      <c r="N62" s="231"/>
      <c r="O62" s="231"/>
      <c r="P62" s="231"/>
      <c r="Q62" s="231"/>
      <c r="R62" s="226"/>
      <c r="S62" s="226"/>
      <c r="T62" s="226"/>
      <c r="U62" s="226"/>
      <c r="V62" s="226"/>
      <c r="W62" s="226"/>
      <c r="X62" s="226"/>
      <c r="Y62" s="226"/>
      <c r="Z62" s="422"/>
      <c r="AA62" s="146"/>
      <c r="AB62" s="146"/>
      <c r="AC62" s="146"/>
      <c r="AD62" s="146"/>
      <c r="AE62" s="146"/>
      <c r="AF62" s="146"/>
      <c r="AG62" s="146" t="s">
        <v>212</v>
      </c>
      <c r="AH62" s="146"/>
      <c r="AI62" s="146"/>
      <c r="AJ62" s="146"/>
      <c r="AK62" s="146"/>
      <c r="AL62" s="146"/>
      <c r="AM62" s="146"/>
      <c r="AN62" s="146"/>
      <c r="AO62" s="146"/>
      <c r="AP62" s="146"/>
      <c r="AQ62" s="146"/>
      <c r="AR62" s="146"/>
      <c r="AS62" s="146"/>
      <c r="AT62" s="146"/>
      <c r="AU62" s="146"/>
      <c r="AV62" s="146"/>
      <c r="AW62" s="146"/>
      <c r="AX62" s="146"/>
      <c r="AY62" s="146"/>
      <c r="AZ62" s="146"/>
      <c r="BA62" s="146"/>
      <c r="BB62" s="146"/>
    </row>
    <row r="63" spans="1:54" ht="14.25">
      <c r="A63" s="209" t="s">
        <v>200</v>
      </c>
      <c r="B63" s="210" t="s">
        <v>256</v>
      </c>
      <c r="C63" s="211" t="s">
        <v>257</v>
      </c>
      <c r="D63" s="212"/>
      <c r="E63" s="213"/>
      <c r="F63" s="214"/>
      <c r="G63" s="214">
        <f>SUMIF(AG64:AG84,"&lt;&gt;NOR",G64:G84)</f>
        <v>0</v>
      </c>
      <c r="H63" s="214"/>
      <c r="I63" s="214">
        <f>SUM(I64:I84)</f>
        <v>194115.62</v>
      </c>
      <c r="J63" s="214"/>
      <c r="K63" s="214">
        <f>SUM(K64:K84)</f>
        <v>293786.36</v>
      </c>
      <c r="L63" s="214"/>
      <c r="M63" s="214">
        <f>SUM(M64:M84)</f>
        <v>0</v>
      </c>
      <c r="N63" s="213"/>
      <c r="O63" s="213">
        <f>SUM(O64:O84)</f>
        <v>4.71</v>
      </c>
      <c r="P63" s="213"/>
      <c r="Q63" s="213">
        <f>SUM(Q64:Q84)</f>
        <v>0</v>
      </c>
      <c r="R63" s="214"/>
      <c r="S63" s="214"/>
      <c r="T63" s="215"/>
      <c r="U63" s="216"/>
      <c r="V63" s="216">
        <f>SUM(V64:V84)</f>
        <v>439.67</v>
      </c>
      <c r="W63" s="216"/>
      <c r="X63" s="216"/>
      <c r="Y63" s="216"/>
      <c r="Z63" s="423"/>
      <c r="AG63" s="66" t="s">
        <v>203</v>
      </c>
    </row>
    <row r="64" spans="1:54" ht="22.5" outlineLevel="1">
      <c r="A64" s="217">
        <v>16</v>
      </c>
      <c r="B64" s="218" t="s">
        <v>1898</v>
      </c>
      <c r="C64" s="219" t="s">
        <v>1899</v>
      </c>
      <c r="D64" s="220" t="s">
        <v>292</v>
      </c>
      <c r="E64" s="221">
        <v>4257.4750000000004</v>
      </c>
      <c r="F64" s="222"/>
      <c r="G64" s="223">
        <f>ROUND(E64*F64,2)</f>
        <v>0</v>
      </c>
      <c r="H64" s="224">
        <v>12.17</v>
      </c>
      <c r="I64" s="223">
        <f>ROUND(E64*H64,2)</f>
        <v>51813.47</v>
      </c>
      <c r="J64" s="224">
        <v>67.13</v>
      </c>
      <c r="K64" s="223">
        <f>ROUND(E64*J64,2)</f>
        <v>285804.3</v>
      </c>
      <c r="L64" s="223">
        <v>21</v>
      </c>
      <c r="M64" s="223">
        <f>G64*(1+L64/100)</f>
        <v>0</v>
      </c>
      <c r="N64" s="221">
        <v>5.0000000000000002E-5</v>
      </c>
      <c r="O64" s="221">
        <f>ROUND(E64*N64,2)</f>
        <v>0.21</v>
      </c>
      <c r="P64" s="221">
        <v>0</v>
      </c>
      <c r="Q64" s="221">
        <f>ROUND(E64*P64,2)</f>
        <v>0</v>
      </c>
      <c r="R64" s="223" t="s">
        <v>277</v>
      </c>
      <c r="S64" s="223" t="s">
        <v>207</v>
      </c>
      <c r="T64" s="225" t="s">
        <v>207</v>
      </c>
      <c r="U64" s="226">
        <v>0.1</v>
      </c>
      <c r="V64" s="226">
        <f>ROUND(E64*U64,2)</f>
        <v>425.75</v>
      </c>
      <c r="W64" s="226"/>
      <c r="X64" s="226" t="s">
        <v>208</v>
      </c>
      <c r="Y64" s="226" t="s">
        <v>209</v>
      </c>
      <c r="Z64" s="422"/>
      <c r="AA64" s="146"/>
      <c r="AB64" s="146"/>
      <c r="AC64" s="146"/>
      <c r="AD64" s="146"/>
      <c r="AE64" s="146"/>
      <c r="AF64" s="146"/>
      <c r="AG64" s="146" t="s">
        <v>210</v>
      </c>
      <c r="AH64" s="146"/>
      <c r="AI64" s="146"/>
      <c r="AJ64" s="146"/>
      <c r="AK64" s="146"/>
      <c r="AL64" s="146"/>
      <c r="AM64" s="146"/>
      <c r="AN64" s="146"/>
      <c r="AO64" s="146"/>
      <c r="AP64" s="146"/>
      <c r="AQ64" s="146"/>
      <c r="AR64" s="146"/>
      <c r="AS64" s="146"/>
      <c r="AT64" s="146"/>
      <c r="AU64" s="146"/>
      <c r="AV64" s="146"/>
      <c r="AW64" s="146"/>
      <c r="AX64" s="146"/>
      <c r="AY64" s="146"/>
      <c r="AZ64" s="146"/>
      <c r="BA64" s="146"/>
      <c r="BB64" s="146"/>
    </row>
    <row r="65" spans="1:54" ht="14.25" outlineLevel="2">
      <c r="A65" s="227"/>
      <c r="B65" s="228"/>
      <c r="C65" s="232" t="s">
        <v>1900</v>
      </c>
      <c r="D65" s="233"/>
      <c r="E65" s="234">
        <v>3051.7379999999998</v>
      </c>
      <c r="F65" s="226"/>
      <c r="G65" s="226"/>
      <c r="H65" s="226"/>
      <c r="I65" s="226"/>
      <c r="J65" s="226"/>
      <c r="K65" s="226"/>
      <c r="L65" s="226"/>
      <c r="M65" s="226"/>
      <c r="N65" s="231"/>
      <c r="O65" s="231"/>
      <c r="P65" s="231"/>
      <c r="Q65" s="231"/>
      <c r="R65" s="226"/>
      <c r="S65" s="226"/>
      <c r="T65" s="226"/>
      <c r="U65" s="226"/>
      <c r="V65" s="226"/>
      <c r="W65" s="226"/>
      <c r="X65" s="226"/>
      <c r="Y65" s="226"/>
      <c r="Z65" s="422"/>
      <c r="AA65" s="146"/>
      <c r="AB65" s="146"/>
      <c r="AC65" s="146"/>
      <c r="AD65" s="146"/>
      <c r="AE65" s="146"/>
      <c r="AF65" s="146"/>
      <c r="AG65" s="146" t="s">
        <v>214</v>
      </c>
      <c r="AH65" s="146">
        <v>0</v>
      </c>
      <c r="AI65" s="146"/>
      <c r="AJ65" s="146"/>
      <c r="AK65" s="146"/>
      <c r="AL65" s="146"/>
      <c r="AM65" s="146"/>
      <c r="AN65" s="146"/>
      <c r="AO65" s="146"/>
      <c r="AP65" s="146"/>
      <c r="AQ65" s="146"/>
      <c r="AR65" s="146"/>
      <c r="AS65" s="146"/>
      <c r="AT65" s="146"/>
      <c r="AU65" s="146"/>
      <c r="AV65" s="146"/>
      <c r="AW65" s="146"/>
      <c r="AX65" s="146"/>
      <c r="AY65" s="146"/>
      <c r="AZ65" s="146"/>
      <c r="BA65" s="146"/>
      <c r="BB65" s="146"/>
    </row>
    <row r="66" spans="1:54" ht="14.25" outlineLevel="3">
      <c r="A66" s="227"/>
      <c r="B66" s="228"/>
      <c r="C66" s="232" t="s">
        <v>1901</v>
      </c>
      <c r="D66" s="233"/>
      <c r="E66" s="234">
        <v>922.41</v>
      </c>
      <c r="F66" s="226"/>
      <c r="G66" s="226"/>
      <c r="H66" s="226"/>
      <c r="I66" s="226"/>
      <c r="J66" s="226"/>
      <c r="K66" s="226"/>
      <c r="L66" s="226"/>
      <c r="M66" s="226"/>
      <c r="N66" s="231"/>
      <c r="O66" s="231"/>
      <c r="P66" s="231"/>
      <c r="Q66" s="231"/>
      <c r="R66" s="226"/>
      <c r="S66" s="226"/>
      <c r="T66" s="226"/>
      <c r="U66" s="226"/>
      <c r="V66" s="226"/>
      <c r="W66" s="226"/>
      <c r="X66" s="226"/>
      <c r="Y66" s="226"/>
      <c r="Z66" s="422"/>
      <c r="AA66" s="146"/>
      <c r="AB66" s="146"/>
      <c r="AC66" s="146"/>
      <c r="AD66" s="146"/>
      <c r="AE66" s="146"/>
      <c r="AF66" s="146"/>
      <c r="AG66" s="146" t="s">
        <v>214</v>
      </c>
      <c r="AH66" s="146">
        <v>0</v>
      </c>
      <c r="AI66" s="146"/>
      <c r="AJ66" s="146"/>
      <c r="AK66" s="146"/>
      <c r="AL66" s="146"/>
      <c r="AM66" s="146"/>
      <c r="AN66" s="146"/>
      <c r="AO66" s="146"/>
      <c r="AP66" s="146"/>
      <c r="AQ66" s="146"/>
      <c r="AR66" s="146"/>
      <c r="AS66" s="146"/>
      <c r="AT66" s="146"/>
      <c r="AU66" s="146"/>
      <c r="AV66" s="146"/>
      <c r="AW66" s="146"/>
      <c r="AX66" s="146"/>
      <c r="AY66" s="146"/>
      <c r="AZ66" s="146"/>
      <c r="BA66" s="146"/>
      <c r="BB66" s="146"/>
    </row>
    <row r="67" spans="1:54" ht="14.25" outlineLevel="3">
      <c r="A67" s="227"/>
      <c r="B67" s="228"/>
      <c r="C67" s="232" t="s">
        <v>1902</v>
      </c>
      <c r="D67" s="233"/>
      <c r="E67" s="234">
        <v>283.32709999999997</v>
      </c>
      <c r="F67" s="226"/>
      <c r="G67" s="226"/>
      <c r="H67" s="226"/>
      <c r="I67" s="226"/>
      <c r="J67" s="226"/>
      <c r="K67" s="226"/>
      <c r="L67" s="226"/>
      <c r="M67" s="226"/>
      <c r="N67" s="231"/>
      <c r="O67" s="231"/>
      <c r="P67" s="231"/>
      <c r="Q67" s="231"/>
      <c r="R67" s="226"/>
      <c r="S67" s="226"/>
      <c r="T67" s="226"/>
      <c r="U67" s="226"/>
      <c r="V67" s="226"/>
      <c r="W67" s="226"/>
      <c r="X67" s="226"/>
      <c r="Y67" s="226"/>
      <c r="Z67" s="422"/>
      <c r="AA67" s="146"/>
      <c r="AB67" s="146"/>
      <c r="AC67" s="146"/>
      <c r="AD67" s="146"/>
      <c r="AE67" s="146"/>
      <c r="AF67" s="146"/>
      <c r="AG67" s="146" t="s">
        <v>214</v>
      </c>
      <c r="AH67" s="146">
        <v>0</v>
      </c>
      <c r="AI67" s="146"/>
      <c r="AJ67" s="146"/>
      <c r="AK67" s="146"/>
      <c r="AL67" s="146"/>
      <c r="AM67" s="146"/>
      <c r="AN67" s="146"/>
      <c r="AO67" s="146"/>
      <c r="AP67" s="146"/>
      <c r="AQ67" s="146"/>
      <c r="AR67" s="146"/>
      <c r="AS67" s="146"/>
      <c r="AT67" s="146"/>
      <c r="AU67" s="146"/>
      <c r="AV67" s="146"/>
      <c r="AW67" s="146"/>
      <c r="AX67" s="146"/>
      <c r="AY67" s="146"/>
      <c r="AZ67" s="146"/>
      <c r="BA67" s="146"/>
      <c r="BB67" s="146"/>
    </row>
    <row r="68" spans="1:54" ht="22.5" outlineLevel="1">
      <c r="A68" s="217">
        <v>17</v>
      </c>
      <c r="B68" s="218" t="s">
        <v>1903</v>
      </c>
      <c r="C68" s="219" t="s">
        <v>1904</v>
      </c>
      <c r="D68" s="220" t="s">
        <v>132</v>
      </c>
      <c r="E68" s="221">
        <v>0.27570299999999998</v>
      </c>
      <c r="F68" s="222"/>
      <c r="G68" s="223">
        <f>ROUND(E68*F68,2)</f>
        <v>0</v>
      </c>
      <c r="H68" s="224">
        <v>29970</v>
      </c>
      <c r="I68" s="223">
        <f>ROUND(E68*H68,2)</f>
        <v>8262.82</v>
      </c>
      <c r="J68" s="224">
        <v>0</v>
      </c>
      <c r="K68" s="223">
        <f>ROUND(E68*J68,2)</f>
        <v>0</v>
      </c>
      <c r="L68" s="223">
        <v>21</v>
      </c>
      <c r="M68" s="223">
        <f>G68*(1+L68/100)</f>
        <v>0</v>
      </c>
      <c r="N68" s="221">
        <v>1</v>
      </c>
      <c r="O68" s="221">
        <f>ROUND(E68*N68,2)</f>
        <v>0.28000000000000003</v>
      </c>
      <c r="P68" s="221">
        <v>0</v>
      </c>
      <c r="Q68" s="221">
        <f>ROUND(E68*P68,2)</f>
        <v>0</v>
      </c>
      <c r="R68" s="223" t="s">
        <v>1610</v>
      </c>
      <c r="S68" s="223" t="s">
        <v>207</v>
      </c>
      <c r="T68" s="225" t="s">
        <v>207</v>
      </c>
      <c r="U68" s="226">
        <v>0</v>
      </c>
      <c r="V68" s="226">
        <f>ROUND(E68*U68,2)</f>
        <v>0</v>
      </c>
      <c r="W68" s="226"/>
      <c r="X68" s="226" t="s">
        <v>1600</v>
      </c>
      <c r="Y68" s="226" t="s">
        <v>209</v>
      </c>
      <c r="Z68" s="423"/>
      <c r="AA68" s="146"/>
      <c r="AB68" s="146"/>
      <c r="AC68" s="146"/>
      <c r="AD68" s="146"/>
      <c r="AE68" s="146"/>
      <c r="AF68" s="146"/>
      <c r="AG68" s="146" t="s">
        <v>1601</v>
      </c>
      <c r="AH68" s="146"/>
      <c r="AI68" s="146"/>
      <c r="AJ68" s="146"/>
      <c r="AK68" s="146"/>
      <c r="AL68" s="146"/>
      <c r="AM68" s="146"/>
      <c r="AN68" s="146"/>
      <c r="AO68" s="146"/>
      <c r="AP68" s="146"/>
      <c r="AQ68" s="146"/>
      <c r="AR68" s="146"/>
      <c r="AS68" s="146"/>
      <c r="AT68" s="146"/>
      <c r="AU68" s="146"/>
      <c r="AV68" s="146"/>
      <c r="AW68" s="146"/>
      <c r="AX68" s="146"/>
      <c r="AY68" s="146"/>
      <c r="AZ68" s="146"/>
      <c r="BA68" s="146"/>
      <c r="BB68" s="146"/>
    </row>
    <row r="69" spans="1:54" ht="14.25" outlineLevel="2">
      <c r="A69" s="227"/>
      <c r="B69" s="228"/>
      <c r="C69" s="232" t="s">
        <v>1905</v>
      </c>
      <c r="D69" s="233"/>
      <c r="E69" s="234">
        <v>9.2740000000000003E-2</v>
      </c>
      <c r="F69" s="226"/>
      <c r="G69" s="226"/>
      <c r="H69" s="226"/>
      <c r="I69" s="226"/>
      <c r="J69" s="226"/>
      <c r="K69" s="226"/>
      <c r="L69" s="226"/>
      <c r="M69" s="226"/>
      <c r="N69" s="231"/>
      <c r="O69" s="231"/>
      <c r="P69" s="231"/>
      <c r="Q69" s="231"/>
      <c r="R69" s="226"/>
      <c r="S69" s="226"/>
      <c r="T69" s="226"/>
      <c r="U69" s="226"/>
      <c r="V69" s="226"/>
      <c r="W69" s="226"/>
      <c r="X69" s="226"/>
      <c r="Y69" s="226"/>
      <c r="Z69" s="422"/>
      <c r="AA69" s="146"/>
      <c r="AB69" s="146"/>
      <c r="AC69" s="146"/>
      <c r="AD69" s="146"/>
      <c r="AE69" s="146"/>
      <c r="AF69" s="146"/>
      <c r="AG69" s="146" t="s">
        <v>214</v>
      </c>
      <c r="AH69" s="146">
        <v>0</v>
      </c>
      <c r="AI69" s="146"/>
      <c r="AJ69" s="146"/>
      <c r="AK69" s="146"/>
      <c r="AL69" s="146"/>
      <c r="AM69" s="146"/>
      <c r="AN69" s="146"/>
      <c r="AO69" s="146"/>
      <c r="AP69" s="146"/>
      <c r="AQ69" s="146"/>
      <c r="AR69" s="146"/>
      <c r="AS69" s="146"/>
      <c r="AT69" s="146"/>
      <c r="AU69" s="146"/>
      <c r="AV69" s="146"/>
      <c r="AW69" s="146"/>
      <c r="AX69" s="146"/>
      <c r="AY69" s="146"/>
      <c r="AZ69" s="146"/>
      <c r="BA69" s="146"/>
      <c r="BB69" s="146"/>
    </row>
    <row r="70" spans="1:54" ht="14.25" outlineLevel="3">
      <c r="A70" s="227"/>
      <c r="B70" s="228"/>
      <c r="C70" s="232" t="s">
        <v>1906</v>
      </c>
      <c r="D70" s="233"/>
      <c r="E70" s="234">
        <v>4.129E-2</v>
      </c>
      <c r="F70" s="226"/>
      <c r="G70" s="226"/>
      <c r="H70" s="226"/>
      <c r="I70" s="226"/>
      <c r="J70" s="226"/>
      <c r="K70" s="226"/>
      <c r="L70" s="226"/>
      <c r="M70" s="226"/>
      <c r="N70" s="231"/>
      <c r="O70" s="231"/>
      <c r="P70" s="231"/>
      <c r="Q70" s="231"/>
      <c r="R70" s="226"/>
      <c r="S70" s="226"/>
      <c r="T70" s="226"/>
      <c r="U70" s="226"/>
      <c r="V70" s="226"/>
      <c r="W70" s="226"/>
      <c r="X70" s="226"/>
      <c r="Y70" s="226"/>
      <c r="Z70" s="422"/>
      <c r="AA70" s="146"/>
      <c r="AB70" s="146"/>
      <c r="AC70" s="146"/>
      <c r="AD70" s="146"/>
      <c r="AE70" s="146"/>
      <c r="AF70" s="146"/>
      <c r="AG70" s="146" t="s">
        <v>214</v>
      </c>
      <c r="AH70" s="146">
        <v>0</v>
      </c>
      <c r="AI70" s="146"/>
      <c r="AJ70" s="146"/>
      <c r="AK70" s="146"/>
      <c r="AL70" s="146"/>
      <c r="AM70" s="146"/>
      <c r="AN70" s="146"/>
      <c r="AO70" s="146"/>
      <c r="AP70" s="146"/>
      <c r="AQ70" s="146"/>
      <c r="AR70" s="146"/>
      <c r="AS70" s="146"/>
      <c r="AT70" s="146"/>
      <c r="AU70" s="146"/>
      <c r="AV70" s="146"/>
      <c r="AW70" s="146"/>
      <c r="AX70" s="146"/>
      <c r="AY70" s="146"/>
      <c r="AZ70" s="146"/>
      <c r="BA70" s="146"/>
      <c r="BB70" s="146"/>
    </row>
    <row r="71" spans="1:54" ht="14.25" outlineLevel="3">
      <c r="A71" s="227"/>
      <c r="B71" s="228"/>
      <c r="C71" s="232" t="s">
        <v>1907</v>
      </c>
      <c r="D71" s="233"/>
      <c r="E71" s="234">
        <v>3.7159999999999999E-2</v>
      </c>
      <c r="F71" s="226"/>
      <c r="G71" s="226"/>
      <c r="H71" s="226"/>
      <c r="I71" s="226"/>
      <c r="J71" s="226"/>
      <c r="K71" s="226"/>
      <c r="L71" s="226"/>
      <c r="M71" s="226"/>
      <c r="N71" s="231"/>
      <c r="O71" s="231"/>
      <c r="P71" s="231"/>
      <c r="Q71" s="231"/>
      <c r="R71" s="226"/>
      <c r="S71" s="226"/>
      <c r="T71" s="226"/>
      <c r="U71" s="226"/>
      <c r="V71" s="226"/>
      <c r="W71" s="226"/>
      <c r="X71" s="226"/>
      <c r="Y71" s="226"/>
      <c r="Z71" s="422"/>
      <c r="AA71" s="146"/>
      <c r="AB71" s="146"/>
      <c r="AC71" s="146"/>
      <c r="AD71" s="146"/>
      <c r="AE71" s="146"/>
      <c r="AF71" s="146"/>
      <c r="AG71" s="146" t="s">
        <v>214</v>
      </c>
      <c r="AH71" s="146">
        <v>0</v>
      </c>
      <c r="AI71" s="146"/>
      <c r="AJ71" s="146"/>
      <c r="AK71" s="146"/>
      <c r="AL71" s="146"/>
      <c r="AM71" s="146"/>
      <c r="AN71" s="146"/>
      <c r="AO71" s="146"/>
      <c r="AP71" s="146"/>
      <c r="AQ71" s="146"/>
      <c r="AR71" s="146"/>
      <c r="AS71" s="146"/>
      <c r="AT71" s="146"/>
      <c r="AU71" s="146"/>
      <c r="AV71" s="146"/>
      <c r="AW71" s="146"/>
      <c r="AX71" s="146"/>
      <c r="AY71" s="146"/>
      <c r="AZ71" s="146"/>
      <c r="BA71" s="146"/>
      <c r="BB71" s="146"/>
    </row>
    <row r="72" spans="1:54" ht="14.25" outlineLevel="3">
      <c r="A72" s="227"/>
      <c r="B72" s="228"/>
      <c r="C72" s="232" t="s">
        <v>1908</v>
      </c>
      <c r="D72" s="233"/>
      <c r="E72" s="234">
        <v>2.7900000000000001E-2</v>
      </c>
      <c r="F72" s="226"/>
      <c r="G72" s="226"/>
      <c r="H72" s="226"/>
      <c r="I72" s="226"/>
      <c r="J72" s="226"/>
      <c r="K72" s="226"/>
      <c r="L72" s="226"/>
      <c r="M72" s="226"/>
      <c r="N72" s="231"/>
      <c r="O72" s="231"/>
      <c r="P72" s="231"/>
      <c r="Q72" s="231"/>
      <c r="R72" s="226"/>
      <c r="S72" s="226"/>
      <c r="T72" s="226"/>
      <c r="U72" s="226"/>
      <c r="V72" s="226"/>
      <c r="W72" s="226"/>
      <c r="X72" s="226"/>
      <c r="Y72" s="226"/>
      <c r="Z72" s="422"/>
      <c r="AA72" s="146"/>
      <c r="AB72" s="146"/>
      <c r="AC72" s="146"/>
      <c r="AD72" s="146"/>
      <c r="AE72" s="146"/>
      <c r="AF72" s="146"/>
      <c r="AG72" s="146" t="s">
        <v>214</v>
      </c>
      <c r="AH72" s="146">
        <v>0</v>
      </c>
      <c r="AI72" s="146"/>
      <c r="AJ72" s="146"/>
      <c r="AK72" s="146"/>
      <c r="AL72" s="146"/>
      <c r="AM72" s="146"/>
      <c r="AN72" s="146"/>
      <c r="AO72" s="146"/>
      <c r="AP72" s="146"/>
      <c r="AQ72" s="146"/>
      <c r="AR72" s="146"/>
      <c r="AS72" s="146"/>
      <c r="AT72" s="146"/>
      <c r="AU72" s="146"/>
      <c r="AV72" s="146"/>
      <c r="AW72" s="146"/>
      <c r="AX72" s="146"/>
      <c r="AY72" s="146"/>
      <c r="AZ72" s="146"/>
      <c r="BA72" s="146"/>
      <c r="BB72" s="146"/>
    </row>
    <row r="73" spans="1:54" ht="14.25" outlineLevel="3">
      <c r="A73" s="227"/>
      <c r="B73" s="228"/>
      <c r="C73" s="232" t="s">
        <v>1909</v>
      </c>
      <c r="D73" s="233"/>
      <c r="E73" s="234">
        <v>5.0220000000000001E-2</v>
      </c>
      <c r="F73" s="226"/>
      <c r="G73" s="226"/>
      <c r="H73" s="226"/>
      <c r="I73" s="226"/>
      <c r="J73" s="226"/>
      <c r="K73" s="226"/>
      <c r="L73" s="226"/>
      <c r="M73" s="226"/>
      <c r="N73" s="231"/>
      <c r="O73" s="231"/>
      <c r="P73" s="231"/>
      <c r="Q73" s="231"/>
      <c r="R73" s="226"/>
      <c r="S73" s="226"/>
      <c r="T73" s="226"/>
      <c r="U73" s="226"/>
      <c r="V73" s="226"/>
      <c r="W73" s="226"/>
      <c r="X73" s="226"/>
      <c r="Y73" s="226"/>
      <c r="Z73" s="422"/>
      <c r="AA73" s="146"/>
      <c r="AB73" s="146"/>
      <c r="AC73" s="146"/>
      <c r="AD73" s="146"/>
      <c r="AE73" s="146"/>
      <c r="AF73" s="146"/>
      <c r="AG73" s="146" t="s">
        <v>214</v>
      </c>
      <c r="AH73" s="146">
        <v>0</v>
      </c>
      <c r="AI73" s="146"/>
      <c r="AJ73" s="146"/>
      <c r="AK73" s="146"/>
      <c r="AL73" s="146"/>
      <c r="AM73" s="146"/>
      <c r="AN73" s="146"/>
      <c r="AO73" s="146"/>
      <c r="AP73" s="146"/>
      <c r="AQ73" s="146"/>
      <c r="AR73" s="146"/>
      <c r="AS73" s="146"/>
      <c r="AT73" s="146"/>
      <c r="AU73" s="146"/>
      <c r="AV73" s="146"/>
      <c r="AW73" s="146"/>
      <c r="AX73" s="146"/>
      <c r="AY73" s="146"/>
      <c r="AZ73" s="146"/>
      <c r="BA73" s="146"/>
      <c r="BB73" s="146"/>
    </row>
    <row r="74" spans="1:54" ht="14.25" outlineLevel="3">
      <c r="A74" s="227"/>
      <c r="B74" s="228"/>
      <c r="C74" s="232" t="s">
        <v>1910</v>
      </c>
      <c r="D74" s="233"/>
      <c r="E74" s="234">
        <v>2.6393E-2</v>
      </c>
      <c r="F74" s="226"/>
      <c r="G74" s="226"/>
      <c r="H74" s="226"/>
      <c r="I74" s="226"/>
      <c r="J74" s="226"/>
      <c r="K74" s="226"/>
      <c r="L74" s="226"/>
      <c r="M74" s="226"/>
      <c r="N74" s="231"/>
      <c r="O74" s="231"/>
      <c r="P74" s="231"/>
      <c r="Q74" s="231"/>
      <c r="R74" s="226"/>
      <c r="S74" s="226"/>
      <c r="T74" s="226"/>
      <c r="U74" s="226"/>
      <c r="V74" s="226"/>
      <c r="W74" s="226"/>
      <c r="X74" s="226"/>
      <c r="Y74" s="226"/>
      <c r="Z74" s="422"/>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row>
    <row r="75" spans="1:54" ht="22.5" outlineLevel="1">
      <c r="A75" s="217">
        <v>18</v>
      </c>
      <c r="B75" s="218" t="s">
        <v>1911</v>
      </c>
      <c r="C75" s="219" t="s">
        <v>1912</v>
      </c>
      <c r="D75" s="220" t="s">
        <v>132</v>
      </c>
      <c r="E75" s="221">
        <v>0.92240999999999995</v>
      </c>
      <c r="F75" s="222"/>
      <c r="G75" s="223">
        <f>ROUND(E75*F75,2)</f>
        <v>0</v>
      </c>
      <c r="H75" s="224">
        <v>31750</v>
      </c>
      <c r="I75" s="223">
        <f>ROUND(E75*H75,2)</f>
        <v>29286.52</v>
      </c>
      <c r="J75" s="224">
        <v>0</v>
      </c>
      <c r="K75" s="223">
        <f>ROUND(E75*J75,2)</f>
        <v>0</v>
      </c>
      <c r="L75" s="223">
        <v>21</v>
      </c>
      <c r="M75" s="223">
        <f>G75*(1+L75/100)</f>
        <v>0</v>
      </c>
      <c r="N75" s="221">
        <v>1</v>
      </c>
      <c r="O75" s="221">
        <f>ROUND(E75*N75,2)</f>
        <v>0.92</v>
      </c>
      <c r="P75" s="221">
        <v>0</v>
      </c>
      <c r="Q75" s="221">
        <f>ROUND(E75*P75,2)</f>
        <v>0</v>
      </c>
      <c r="R75" s="223" t="s">
        <v>1610</v>
      </c>
      <c r="S75" s="223" t="s">
        <v>207</v>
      </c>
      <c r="T75" s="225" t="s">
        <v>207</v>
      </c>
      <c r="U75" s="226">
        <v>0</v>
      </c>
      <c r="V75" s="226">
        <f>ROUND(E75*U75,2)</f>
        <v>0</v>
      </c>
      <c r="W75" s="226"/>
      <c r="X75" s="226" t="s">
        <v>1600</v>
      </c>
      <c r="Y75" s="226" t="s">
        <v>209</v>
      </c>
      <c r="Z75" s="423"/>
      <c r="AA75" s="146"/>
      <c r="AB75" s="146"/>
      <c r="AC75" s="146"/>
      <c r="AD75" s="146"/>
      <c r="AE75" s="146"/>
      <c r="AF75" s="146"/>
      <c r="AG75" s="146" t="s">
        <v>1601</v>
      </c>
      <c r="AH75" s="146"/>
      <c r="AI75" s="146"/>
      <c r="AJ75" s="146"/>
      <c r="AK75" s="146"/>
      <c r="AL75" s="146"/>
      <c r="AM75" s="146"/>
      <c r="AN75" s="146"/>
      <c r="AO75" s="146"/>
      <c r="AP75" s="146"/>
      <c r="AQ75" s="146"/>
      <c r="AR75" s="146"/>
      <c r="AS75" s="146"/>
      <c r="AT75" s="146"/>
      <c r="AU75" s="146"/>
      <c r="AV75" s="146"/>
      <c r="AW75" s="146"/>
      <c r="AX75" s="146"/>
      <c r="AY75" s="146"/>
      <c r="AZ75" s="146"/>
      <c r="BA75" s="146"/>
      <c r="BB75" s="146"/>
    </row>
    <row r="76" spans="1:54" ht="14.25" outlineLevel="2">
      <c r="A76" s="227"/>
      <c r="B76" s="228"/>
      <c r="C76" s="232" t="s">
        <v>1913</v>
      </c>
      <c r="D76" s="233"/>
      <c r="E76" s="234">
        <v>0.92240999999999995</v>
      </c>
      <c r="F76" s="226"/>
      <c r="G76" s="226"/>
      <c r="H76" s="226"/>
      <c r="I76" s="226"/>
      <c r="J76" s="226"/>
      <c r="K76" s="226"/>
      <c r="L76" s="226"/>
      <c r="M76" s="226"/>
      <c r="N76" s="231"/>
      <c r="O76" s="231"/>
      <c r="P76" s="231"/>
      <c r="Q76" s="231"/>
      <c r="R76" s="226"/>
      <c r="S76" s="226"/>
      <c r="T76" s="226"/>
      <c r="U76" s="226"/>
      <c r="V76" s="226"/>
      <c r="W76" s="226"/>
      <c r="X76" s="226"/>
      <c r="Y76" s="226"/>
      <c r="Z76" s="422"/>
      <c r="AA76" s="146"/>
      <c r="AB76" s="146"/>
      <c r="AC76" s="146"/>
      <c r="AD76" s="146"/>
      <c r="AE76" s="146"/>
      <c r="AF76" s="146"/>
      <c r="AG76" s="146" t="s">
        <v>214</v>
      </c>
      <c r="AH76" s="146">
        <v>0</v>
      </c>
      <c r="AI76" s="146"/>
      <c r="AJ76" s="146"/>
      <c r="AK76" s="146"/>
      <c r="AL76" s="146"/>
      <c r="AM76" s="146"/>
      <c r="AN76" s="146"/>
      <c r="AO76" s="146"/>
      <c r="AP76" s="146"/>
      <c r="AQ76" s="146"/>
      <c r="AR76" s="146"/>
      <c r="AS76" s="146"/>
      <c r="AT76" s="146"/>
      <c r="AU76" s="146"/>
      <c r="AV76" s="146"/>
      <c r="AW76" s="146"/>
      <c r="AX76" s="146"/>
      <c r="AY76" s="146"/>
      <c r="AZ76" s="146"/>
      <c r="BA76" s="146"/>
      <c r="BB76" s="146"/>
    </row>
    <row r="77" spans="1:54" ht="22.5" outlineLevel="1">
      <c r="A77" s="217">
        <v>19</v>
      </c>
      <c r="B77" s="218" t="s">
        <v>1914</v>
      </c>
      <c r="C77" s="219" t="s">
        <v>1915</v>
      </c>
      <c r="D77" s="220" t="s">
        <v>132</v>
      </c>
      <c r="E77" s="221">
        <v>3.2993009999999998</v>
      </c>
      <c r="F77" s="222"/>
      <c r="G77" s="223">
        <f>ROUND(E77*F77,2)</f>
        <v>0</v>
      </c>
      <c r="H77" s="224">
        <v>31750</v>
      </c>
      <c r="I77" s="223">
        <f>ROUND(E77*H77,2)</f>
        <v>104752.81</v>
      </c>
      <c r="J77" s="224">
        <v>0</v>
      </c>
      <c r="K77" s="223">
        <f>ROUND(E77*J77,2)</f>
        <v>0</v>
      </c>
      <c r="L77" s="223">
        <v>21</v>
      </c>
      <c r="M77" s="223">
        <f>G77*(1+L77/100)</f>
        <v>0</v>
      </c>
      <c r="N77" s="221">
        <v>1</v>
      </c>
      <c r="O77" s="221">
        <f>ROUND(E77*N77,2)</f>
        <v>3.3</v>
      </c>
      <c r="P77" s="221">
        <v>0</v>
      </c>
      <c r="Q77" s="221">
        <f>ROUND(E77*P77,2)</f>
        <v>0</v>
      </c>
      <c r="R77" s="223" t="s">
        <v>1610</v>
      </c>
      <c r="S77" s="223" t="s">
        <v>207</v>
      </c>
      <c r="T77" s="225" t="s">
        <v>207</v>
      </c>
      <c r="U77" s="226">
        <v>0</v>
      </c>
      <c r="V77" s="226">
        <f>ROUND(E77*U77,2)</f>
        <v>0</v>
      </c>
      <c r="W77" s="226"/>
      <c r="X77" s="226" t="s">
        <v>1600</v>
      </c>
      <c r="Y77" s="226" t="s">
        <v>209</v>
      </c>
      <c r="Z77" s="423"/>
      <c r="AA77" s="146"/>
      <c r="AB77" s="146"/>
      <c r="AC77" s="146"/>
      <c r="AD77" s="146"/>
      <c r="AE77" s="146"/>
      <c r="AF77" s="146"/>
      <c r="AG77" s="146" t="s">
        <v>1601</v>
      </c>
      <c r="AH77" s="146"/>
      <c r="AI77" s="146"/>
      <c r="AJ77" s="146"/>
      <c r="AK77" s="146"/>
      <c r="AL77" s="146"/>
      <c r="AM77" s="146"/>
      <c r="AN77" s="146"/>
      <c r="AO77" s="146"/>
      <c r="AP77" s="146"/>
      <c r="AQ77" s="146"/>
      <c r="AR77" s="146"/>
      <c r="AS77" s="146"/>
      <c r="AT77" s="146"/>
      <c r="AU77" s="146"/>
      <c r="AV77" s="146"/>
      <c r="AW77" s="146"/>
      <c r="AX77" s="146"/>
      <c r="AY77" s="146"/>
      <c r="AZ77" s="146"/>
      <c r="BA77" s="146"/>
      <c r="BB77" s="146"/>
    </row>
    <row r="78" spans="1:54" ht="14.25" outlineLevel="2">
      <c r="A78" s="227"/>
      <c r="B78" s="228"/>
      <c r="C78" s="232" t="s">
        <v>1916</v>
      </c>
      <c r="D78" s="233"/>
      <c r="E78" s="234">
        <v>0.75285000000000002</v>
      </c>
      <c r="F78" s="226"/>
      <c r="G78" s="226"/>
      <c r="H78" s="226"/>
      <c r="I78" s="226"/>
      <c r="J78" s="226"/>
      <c r="K78" s="226"/>
      <c r="L78" s="226"/>
      <c r="M78" s="226"/>
      <c r="N78" s="231"/>
      <c r="O78" s="231"/>
      <c r="P78" s="231"/>
      <c r="Q78" s="231"/>
      <c r="R78" s="226"/>
      <c r="S78" s="226"/>
      <c r="T78" s="226"/>
      <c r="U78" s="226"/>
      <c r="V78" s="226"/>
      <c r="W78" s="226"/>
      <c r="X78" s="226"/>
      <c r="Y78" s="226"/>
      <c r="Z78" s="422"/>
      <c r="AA78" s="146"/>
      <c r="AB78" s="146"/>
      <c r="AC78" s="146"/>
      <c r="AD78" s="146"/>
      <c r="AE78" s="146"/>
      <c r="AF78" s="146"/>
      <c r="AG78" s="146" t="s">
        <v>214</v>
      </c>
      <c r="AH78" s="146">
        <v>0</v>
      </c>
      <c r="AI78" s="146"/>
      <c r="AJ78" s="146"/>
      <c r="AK78" s="146"/>
      <c r="AL78" s="146"/>
      <c r="AM78" s="146"/>
      <c r="AN78" s="146"/>
      <c r="AO78" s="146"/>
      <c r="AP78" s="146"/>
      <c r="AQ78" s="146"/>
      <c r="AR78" s="146"/>
      <c r="AS78" s="146"/>
      <c r="AT78" s="146"/>
      <c r="AU78" s="146"/>
      <c r="AV78" s="146"/>
      <c r="AW78" s="146"/>
      <c r="AX78" s="146"/>
      <c r="AY78" s="146"/>
      <c r="AZ78" s="146"/>
      <c r="BA78" s="146"/>
      <c r="BB78" s="146"/>
    </row>
    <row r="79" spans="1:54" ht="14.25" outlineLevel="3">
      <c r="A79" s="227"/>
      <c r="B79" s="228"/>
      <c r="C79" s="232" t="s">
        <v>1917</v>
      </c>
      <c r="D79" s="233"/>
      <c r="E79" s="234">
        <v>0.64093999999999995</v>
      </c>
      <c r="F79" s="226"/>
      <c r="G79" s="226"/>
      <c r="H79" s="226"/>
      <c r="I79" s="226"/>
      <c r="J79" s="226"/>
      <c r="K79" s="226"/>
      <c r="L79" s="226"/>
      <c r="M79" s="226"/>
      <c r="N79" s="231"/>
      <c r="O79" s="231"/>
      <c r="P79" s="231"/>
      <c r="Q79" s="231"/>
      <c r="R79" s="226"/>
      <c r="S79" s="226"/>
      <c r="T79" s="226"/>
      <c r="U79" s="226"/>
      <c r="V79" s="226"/>
      <c r="W79" s="226"/>
      <c r="X79" s="226"/>
      <c r="Y79" s="226"/>
      <c r="Z79" s="422"/>
      <c r="AA79" s="146"/>
      <c r="AB79" s="146"/>
      <c r="AC79" s="146"/>
      <c r="AD79" s="146"/>
      <c r="AE79" s="146"/>
      <c r="AF79" s="146"/>
      <c r="AG79" s="146" t="s">
        <v>214</v>
      </c>
      <c r="AH79" s="146">
        <v>0</v>
      </c>
      <c r="AI79" s="146"/>
      <c r="AJ79" s="146"/>
      <c r="AK79" s="146"/>
      <c r="AL79" s="146"/>
      <c r="AM79" s="146"/>
      <c r="AN79" s="146"/>
      <c r="AO79" s="146"/>
      <c r="AP79" s="146"/>
      <c r="AQ79" s="146"/>
      <c r="AR79" s="146"/>
      <c r="AS79" s="146"/>
      <c r="AT79" s="146"/>
      <c r="AU79" s="146"/>
      <c r="AV79" s="146"/>
      <c r="AW79" s="146"/>
      <c r="AX79" s="146"/>
      <c r="AY79" s="146"/>
      <c r="AZ79" s="146"/>
      <c r="BA79" s="146"/>
      <c r="BB79" s="146"/>
    </row>
    <row r="80" spans="1:54" ht="14.25" outlineLevel="3">
      <c r="A80" s="227"/>
      <c r="B80" s="228"/>
      <c r="C80" s="232" t="s">
        <v>1918</v>
      </c>
      <c r="D80" s="233"/>
      <c r="E80" s="234">
        <v>0.50868000000000002</v>
      </c>
      <c r="F80" s="226"/>
      <c r="G80" s="226"/>
      <c r="H80" s="226"/>
      <c r="I80" s="226"/>
      <c r="J80" s="226"/>
      <c r="K80" s="226"/>
      <c r="L80" s="226"/>
      <c r="M80" s="226"/>
      <c r="N80" s="231"/>
      <c r="O80" s="231"/>
      <c r="P80" s="231"/>
      <c r="Q80" s="231"/>
      <c r="R80" s="226"/>
      <c r="S80" s="226"/>
      <c r="T80" s="226"/>
      <c r="U80" s="226"/>
      <c r="V80" s="226"/>
      <c r="W80" s="226"/>
      <c r="X80" s="226"/>
      <c r="Y80" s="226"/>
      <c r="Z80" s="422"/>
      <c r="AA80" s="146"/>
      <c r="AB80" s="146"/>
      <c r="AC80" s="146"/>
      <c r="AD80" s="146"/>
      <c r="AE80" s="146"/>
      <c r="AF80" s="146"/>
      <c r="AG80" s="146" t="s">
        <v>214</v>
      </c>
      <c r="AH80" s="146">
        <v>0</v>
      </c>
      <c r="AI80" s="146"/>
      <c r="AJ80" s="146"/>
      <c r="AK80" s="146"/>
      <c r="AL80" s="146"/>
      <c r="AM80" s="146"/>
      <c r="AN80" s="146"/>
      <c r="AO80" s="146"/>
      <c r="AP80" s="146"/>
      <c r="AQ80" s="146"/>
      <c r="AR80" s="146"/>
      <c r="AS80" s="146"/>
      <c r="AT80" s="146"/>
      <c r="AU80" s="146"/>
      <c r="AV80" s="146"/>
      <c r="AW80" s="146"/>
      <c r="AX80" s="146"/>
      <c r="AY80" s="146"/>
      <c r="AZ80" s="146"/>
      <c r="BA80" s="146"/>
      <c r="BB80" s="146"/>
    </row>
    <row r="81" spans="1:54" ht="14.25" outlineLevel="3">
      <c r="A81" s="227"/>
      <c r="B81" s="228"/>
      <c r="C81" s="232" t="s">
        <v>1919</v>
      </c>
      <c r="D81" s="233"/>
      <c r="E81" s="234">
        <v>0.91561999999999999</v>
      </c>
      <c r="F81" s="226"/>
      <c r="G81" s="226"/>
      <c r="H81" s="226"/>
      <c r="I81" s="226"/>
      <c r="J81" s="226"/>
      <c r="K81" s="226"/>
      <c r="L81" s="226"/>
      <c r="M81" s="226"/>
      <c r="N81" s="231"/>
      <c r="O81" s="231"/>
      <c r="P81" s="231"/>
      <c r="Q81" s="231"/>
      <c r="R81" s="226"/>
      <c r="S81" s="226"/>
      <c r="T81" s="226"/>
      <c r="U81" s="226"/>
      <c r="V81" s="226"/>
      <c r="W81" s="226"/>
      <c r="X81" s="226"/>
      <c r="Y81" s="226"/>
      <c r="Z81" s="422"/>
      <c r="AA81" s="146"/>
      <c r="AB81" s="146"/>
      <c r="AC81" s="146"/>
      <c r="AD81" s="146"/>
      <c r="AE81" s="146"/>
      <c r="AF81" s="146"/>
      <c r="AG81" s="146" t="s">
        <v>214</v>
      </c>
      <c r="AH81" s="146">
        <v>0</v>
      </c>
      <c r="AI81" s="146"/>
      <c r="AJ81" s="146"/>
      <c r="AK81" s="146"/>
      <c r="AL81" s="146"/>
      <c r="AM81" s="146"/>
      <c r="AN81" s="146"/>
      <c r="AO81" s="146"/>
      <c r="AP81" s="146"/>
      <c r="AQ81" s="146"/>
      <c r="AR81" s="146"/>
      <c r="AS81" s="146"/>
      <c r="AT81" s="146"/>
      <c r="AU81" s="146"/>
      <c r="AV81" s="146"/>
      <c r="AW81" s="146"/>
      <c r="AX81" s="146"/>
      <c r="AY81" s="146"/>
      <c r="AZ81" s="146"/>
      <c r="BA81" s="146"/>
      <c r="BB81" s="146"/>
    </row>
    <row r="82" spans="1:54" ht="14.25" outlineLevel="3">
      <c r="A82" s="227"/>
      <c r="B82" s="228"/>
      <c r="C82" s="232" t="s">
        <v>1920</v>
      </c>
      <c r="D82" s="233"/>
      <c r="E82" s="234">
        <v>0.481211</v>
      </c>
      <c r="F82" s="226"/>
      <c r="G82" s="226"/>
      <c r="H82" s="226"/>
      <c r="I82" s="226"/>
      <c r="J82" s="226"/>
      <c r="K82" s="226"/>
      <c r="L82" s="226"/>
      <c r="M82" s="226"/>
      <c r="N82" s="231"/>
      <c r="O82" s="231"/>
      <c r="P82" s="231"/>
      <c r="Q82" s="231"/>
      <c r="R82" s="226"/>
      <c r="S82" s="226"/>
      <c r="T82" s="226"/>
      <c r="U82" s="226"/>
      <c r="V82" s="226"/>
      <c r="W82" s="226"/>
      <c r="X82" s="226"/>
      <c r="Y82" s="226"/>
      <c r="Z82" s="422"/>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row>
    <row r="83" spans="1:54" ht="14.25" outlineLevel="1">
      <c r="A83" s="217">
        <v>20</v>
      </c>
      <c r="B83" s="218" t="s">
        <v>1921</v>
      </c>
      <c r="C83" s="219" t="s">
        <v>1922</v>
      </c>
      <c r="D83" s="220" t="s">
        <v>132</v>
      </c>
      <c r="E83" s="221">
        <v>4.1790900000000004</v>
      </c>
      <c r="F83" s="222"/>
      <c r="G83" s="223">
        <f>ROUND(E83*F83,2)</f>
        <v>0</v>
      </c>
      <c r="H83" s="224">
        <v>0</v>
      </c>
      <c r="I83" s="223">
        <f>ROUND(E83*H83,2)</f>
        <v>0</v>
      </c>
      <c r="J83" s="224">
        <v>1910</v>
      </c>
      <c r="K83" s="223">
        <f>ROUND(E83*J83,2)</f>
        <v>7982.06</v>
      </c>
      <c r="L83" s="223">
        <v>21</v>
      </c>
      <c r="M83" s="223">
        <f>G83*(1+L83/100)</f>
        <v>0</v>
      </c>
      <c r="N83" s="221">
        <v>0</v>
      </c>
      <c r="O83" s="221">
        <f>ROUND(E83*N83,2)</f>
        <v>0</v>
      </c>
      <c r="P83" s="221">
        <v>0</v>
      </c>
      <c r="Q83" s="221">
        <f>ROUND(E83*P83,2)</f>
        <v>0</v>
      </c>
      <c r="R83" s="223" t="s">
        <v>277</v>
      </c>
      <c r="S83" s="223" t="s">
        <v>207</v>
      </c>
      <c r="T83" s="225" t="s">
        <v>207</v>
      </c>
      <c r="U83" s="226">
        <v>3.33</v>
      </c>
      <c r="V83" s="226">
        <f>ROUND(E83*U83,2)</f>
        <v>13.92</v>
      </c>
      <c r="W83" s="226"/>
      <c r="X83" s="226" t="s">
        <v>246</v>
      </c>
      <c r="Y83" s="226" t="s">
        <v>209</v>
      </c>
      <c r="Z83" s="422"/>
      <c r="AA83" s="146"/>
      <c r="AB83" s="146"/>
      <c r="AC83" s="146"/>
      <c r="AD83" s="146"/>
      <c r="AE83" s="146"/>
      <c r="AF83" s="146"/>
      <c r="AG83" s="146" t="s">
        <v>247</v>
      </c>
      <c r="AH83" s="146"/>
      <c r="AI83" s="146"/>
      <c r="AJ83" s="146"/>
      <c r="AK83" s="146"/>
      <c r="AL83" s="146"/>
      <c r="AM83" s="146"/>
      <c r="AN83" s="146"/>
      <c r="AO83" s="146"/>
      <c r="AP83" s="146"/>
      <c r="AQ83" s="146"/>
      <c r="AR83" s="146"/>
      <c r="AS83" s="146"/>
      <c r="AT83" s="146"/>
      <c r="AU83" s="146"/>
      <c r="AV83" s="146"/>
      <c r="AW83" s="146"/>
      <c r="AX83" s="146"/>
      <c r="AY83" s="146"/>
      <c r="AZ83" s="146"/>
      <c r="BA83" s="146"/>
      <c r="BB83" s="146"/>
    </row>
    <row r="84" spans="1:54" ht="14.25" outlineLevel="2">
      <c r="A84" s="227"/>
      <c r="B84" s="228"/>
      <c r="C84" s="229" t="s">
        <v>1839</v>
      </c>
      <c r="D84" s="230"/>
      <c r="E84" s="230"/>
      <c r="F84" s="230"/>
      <c r="G84" s="230"/>
      <c r="H84" s="226"/>
      <c r="I84" s="226"/>
      <c r="J84" s="226"/>
      <c r="K84" s="226"/>
      <c r="L84" s="226"/>
      <c r="M84" s="226"/>
      <c r="N84" s="231"/>
      <c r="O84" s="231"/>
      <c r="P84" s="231"/>
      <c r="Q84" s="231"/>
      <c r="R84" s="226"/>
      <c r="S84" s="226"/>
      <c r="T84" s="226"/>
      <c r="U84" s="226"/>
      <c r="V84" s="226"/>
      <c r="W84" s="226"/>
      <c r="X84" s="226"/>
      <c r="Y84" s="226"/>
      <c r="Z84" s="422"/>
      <c r="AA84" s="146"/>
      <c r="AB84" s="146"/>
      <c r="AC84" s="146"/>
      <c r="AD84" s="146"/>
      <c r="AE84" s="146"/>
      <c r="AF84" s="146"/>
      <c r="AG84" s="146" t="s">
        <v>212</v>
      </c>
      <c r="AH84" s="146"/>
      <c r="AI84" s="146"/>
      <c r="AJ84" s="146"/>
      <c r="AK84" s="146"/>
      <c r="AL84" s="146"/>
      <c r="AM84" s="146"/>
      <c r="AN84" s="146"/>
      <c r="AO84" s="146"/>
      <c r="AP84" s="146"/>
      <c r="AQ84" s="146"/>
      <c r="AR84" s="146"/>
      <c r="AS84" s="146"/>
      <c r="AT84" s="146"/>
      <c r="AU84" s="146"/>
      <c r="AV84" s="146"/>
      <c r="AW84" s="146"/>
      <c r="AX84" s="146"/>
      <c r="AY84" s="146"/>
      <c r="AZ84" s="146"/>
      <c r="BA84" s="146"/>
      <c r="BB84" s="146"/>
    </row>
    <row r="85" spans="1:54" ht="14.25">
      <c r="A85" s="204"/>
      <c r="B85" s="205"/>
      <c r="C85" s="102"/>
      <c r="D85" s="206"/>
      <c r="E85" s="204"/>
      <c r="F85" s="204"/>
      <c r="G85" s="204"/>
      <c r="H85" s="204"/>
      <c r="I85" s="204"/>
      <c r="J85" s="204"/>
      <c r="K85" s="204"/>
      <c r="L85" s="204"/>
      <c r="M85" s="204"/>
      <c r="N85" s="204"/>
      <c r="O85" s="204"/>
      <c r="P85" s="204"/>
      <c r="Q85" s="204"/>
      <c r="R85" s="204"/>
      <c r="S85" s="204"/>
      <c r="T85" s="204"/>
      <c r="U85" s="204"/>
      <c r="V85" s="204"/>
      <c r="W85" s="204"/>
      <c r="X85" s="204"/>
      <c r="Y85" s="204"/>
      <c r="Z85" s="116"/>
      <c r="AE85" s="66">
        <v>12</v>
      </c>
      <c r="AF85" s="66">
        <v>21</v>
      </c>
      <c r="AG85" s="66" t="s">
        <v>16</v>
      </c>
    </row>
    <row r="86" spans="1:54" ht="14.25">
      <c r="A86" s="248"/>
      <c r="B86" s="249" t="s">
        <v>184</v>
      </c>
      <c r="C86" s="250"/>
      <c r="D86" s="251"/>
      <c r="E86" s="252"/>
      <c r="F86" s="252"/>
      <c r="G86" s="253">
        <f>G8+G20+G60+G63</f>
        <v>0</v>
      </c>
      <c r="H86" s="204"/>
      <c r="I86" s="204"/>
      <c r="J86" s="204"/>
      <c r="K86" s="204"/>
      <c r="L86" s="204"/>
      <c r="M86" s="204"/>
      <c r="N86" s="204"/>
      <c r="O86" s="204"/>
      <c r="P86" s="204"/>
      <c r="Q86" s="204"/>
      <c r="R86" s="204"/>
      <c r="S86" s="204"/>
      <c r="T86" s="204"/>
      <c r="U86" s="204"/>
      <c r="V86" s="204"/>
      <c r="W86" s="204"/>
      <c r="X86" s="204"/>
      <c r="Y86" s="204"/>
      <c r="Z86" s="116"/>
      <c r="AE86" s="66">
        <f>SUMIF(L7:L84,AE85,G7:G84)</f>
        <v>0</v>
      </c>
      <c r="AF86" s="66">
        <f>SUMIF(L7:L84,AF85,G7:G84)</f>
        <v>0</v>
      </c>
      <c r="AG86" s="66" t="s">
        <v>317</v>
      </c>
    </row>
    <row r="87" spans="1:54" ht="14.25">
      <c r="B87" s="195"/>
      <c r="C87" s="254"/>
      <c r="D87" s="198"/>
      <c r="Z87" s="116"/>
      <c r="AG87" s="66" t="s">
        <v>318</v>
      </c>
    </row>
    <row r="88" spans="1:54" ht="14.25">
      <c r="B88" s="195"/>
      <c r="C88" s="195"/>
      <c r="D88" s="198"/>
    </row>
    <row r="89" spans="1:54" ht="14.25">
      <c r="B89" s="195"/>
      <c r="C89" s="195"/>
      <c r="D89" s="198"/>
    </row>
    <row r="90" spans="1:54" ht="14.25">
      <c r="B90" s="195"/>
      <c r="C90" s="195"/>
      <c r="D90" s="198"/>
    </row>
    <row r="91" spans="1:54" ht="14.25">
      <c r="B91" s="195"/>
      <c r="C91" s="195"/>
      <c r="D91" s="198"/>
    </row>
    <row r="92" spans="1:54" ht="14.25">
      <c r="B92" s="195"/>
      <c r="C92" s="195"/>
      <c r="D92" s="198"/>
    </row>
    <row r="93" spans="1:54" ht="14.25">
      <c r="B93" s="195"/>
      <c r="C93" s="195"/>
      <c r="D93" s="198"/>
    </row>
    <row r="94" spans="1:54" ht="14.25">
      <c r="B94" s="195"/>
      <c r="C94" s="195"/>
      <c r="D94" s="198"/>
    </row>
    <row r="95" spans="1:54" ht="14.25">
      <c r="B95" s="195"/>
      <c r="C95" s="195"/>
      <c r="D95" s="198"/>
    </row>
    <row r="96" spans="1:54" ht="14.25">
      <c r="B96" s="195"/>
      <c r="C96" s="195"/>
      <c r="D96" s="198"/>
    </row>
    <row r="97" spans="2:4" ht="14.25">
      <c r="B97" s="195"/>
      <c r="C97" s="195"/>
      <c r="D97" s="198"/>
    </row>
    <row r="98" spans="2:4" ht="14.25">
      <c r="B98" s="195"/>
      <c r="C98" s="195"/>
      <c r="D98" s="198"/>
    </row>
    <row r="99" spans="2:4" ht="14.25">
      <c r="B99" s="195"/>
      <c r="C99" s="195"/>
      <c r="D99" s="198"/>
    </row>
    <row r="100" spans="2:4" ht="14.25">
      <c r="B100" s="195"/>
      <c r="C100" s="195"/>
      <c r="D100" s="198"/>
    </row>
    <row r="101" spans="2:4" ht="14.25">
      <c r="B101" s="195"/>
      <c r="C101" s="195"/>
      <c r="D101" s="198"/>
    </row>
    <row r="102" spans="2:4" ht="14.25">
      <c r="B102" s="195"/>
      <c r="C102" s="195"/>
      <c r="D102" s="198"/>
    </row>
    <row r="103" spans="2:4" ht="14.25">
      <c r="B103" s="195"/>
      <c r="C103" s="195"/>
      <c r="D103" s="198"/>
    </row>
    <row r="104" spans="2:4" ht="14.25">
      <c r="B104" s="195"/>
      <c r="C104" s="195"/>
      <c r="D104" s="198"/>
    </row>
    <row r="105" spans="2:4" ht="14.25">
      <c r="B105" s="195"/>
      <c r="C105" s="195"/>
      <c r="D105" s="198"/>
    </row>
    <row r="106" spans="2:4" ht="14.25">
      <c r="B106" s="195"/>
      <c r="C106" s="195"/>
      <c r="D106" s="198"/>
    </row>
    <row r="107" spans="2:4" ht="14.25">
      <c r="B107" s="195"/>
      <c r="C107" s="195"/>
      <c r="D107" s="198"/>
    </row>
    <row r="108" spans="2:4" ht="14.25">
      <c r="B108" s="195"/>
      <c r="C108" s="195"/>
      <c r="D108" s="198"/>
    </row>
    <row r="109" spans="2:4" ht="14.25">
      <c r="B109" s="195"/>
      <c r="C109" s="195"/>
      <c r="D109" s="198"/>
    </row>
    <row r="110" spans="2:4" ht="14.25">
      <c r="B110" s="195"/>
      <c r="C110" s="195"/>
      <c r="D110" s="198"/>
    </row>
    <row r="111" spans="2:4" ht="14.25">
      <c r="B111" s="195"/>
      <c r="C111" s="195"/>
      <c r="D111" s="198"/>
    </row>
    <row r="112" spans="2:4" ht="14.25">
      <c r="B112" s="195"/>
      <c r="C112" s="195"/>
      <c r="D112" s="198"/>
    </row>
    <row r="113" spans="2:4" ht="14.25">
      <c r="B113" s="195"/>
      <c r="C113" s="195"/>
      <c r="D113" s="198"/>
    </row>
    <row r="114" spans="2:4" ht="14.25">
      <c r="B114" s="195"/>
      <c r="C114" s="195"/>
      <c r="D114" s="198"/>
    </row>
    <row r="115" spans="2:4" ht="14.25">
      <c r="B115" s="195"/>
      <c r="C115" s="195"/>
      <c r="D115" s="198"/>
    </row>
    <row r="116" spans="2:4" ht="14.25">
      <c r="B116" s="195"/>
      <c r="C116" s="195"/>
      <c r="D116" s="198"/>
    </row>
    <row r="117" spans="2:4" ht="14.25">
      <c r="B117" s="195"/>
      <c r="C117" s="195"/>
      <c r="D117" s="198"/>
    </row>
    <row r="118" spans="2:4" ht="14.25">
      <c r="B118" s="195"/>
      <c r="C118" s="195"/>
      <c r="D118" s="198"/>
    </row>
    <row r="119" spans="2:4" ht="14.25">
      <c r="B119" s="195"/>
      <c r="C119" s="195"/>
      <c r="D119" s="198"/>
    </row>
    <row r="120" spans="2:4" ht="14.25">
      <c r="B120" s="195"/>
      <c r="C120" s="195"/>
      <c r="D120" s="198"/>
    </row>
    <row r="121" spans="2:4" ht="14.25">
      <c r="B121" s="195"/>
      <c r="C121" s="195"/>
      <c r="D121" s="198"/>
    </row>
    <row r="122" spans="2:4" ht="14.25">
      <c r="B122" s="195"/>
      <c r="C122" s="195"/>
      <c r="D122" s="198"/>
    </row>
    <row r="123" spans="2:4" ht="14.25">
      <c r="B123" s="195"/>
      <c r="C123" s="195"/>
      <c r="D123" s="198"/>
    </row>
    <row r="124" spans="2:4" ht="14.25">
      <c r="B124" s="195"/>
      <c r="C124" s="195"/>
      <c r="D124" s="198"/>
    </row>
    <row r="125" spans="2:4" ht="14.25">
      <c r="B125" s="195"/>
      <c r="C125" s="195"/>
      <c r="D125" s="198"/>
    </row>
    <row r="126" spans="2:4" ht="14.25">
      <c r="B126" s="195"/>
      <c r="C126" s="195"/>
      <c r="D126" s="198"/>
    </row>
    <row r="127" spans="2:4" ht="14.25">
      <c r="B127" s="195"/>
      <c r="C127" s="195"/>
      <c r="D127" s="198"/>
    </row>
    <row r="128" spans="2:4" ht="14.25">
      <c r="B128" s="195"/>
      <c r="C128" s="195"/>
      <c r="D128" s="198"/>
    </row>
    <row r="129" spans="2:4" ht="14.25">
      <c r="B129" s="195"/>
      <c r="C129" s="195"/>
      <c r="D129" s="198"/>
    </row>
    <row r="130" spans="2:4" ht="14.25">
      <c r="B130" s="195"/>
      <c r="C130" s="195"/>
      <c r="D130" s="198"/>
    </row>
    <row r="131" spans="2:4" ht="14.25">
      <c r="B131" s="195"/>
      <c r="C131" s="195"/>
      <c r="D131" s="198"/>
    </row>
    <row r="132" spans="2:4" ht="14.25">
      <c r="B132" s="195"/>
      <c r="C132" s="195"/>
      <c r="D132" s="198"/>
    </row>
    <row r="133" spans="2:4" ht="14.25">
      <c r="B133" s="195"/>
      <c r="C133" s="195"/>
      <c r="D133" s="198"/>
    </row>
    <row r="134" spans="2:4" ht="14.25">
      <c r="B134" s="195"/>
      <c r="C134" s="195"/>
      <c r="D134" s="198"/>
    </row>
    <row r="135" spans="2:4" ht="14.25">
      <c r="B135" s="195"/>
      <c r="C135" s="195"/>
      <c r="D135" s="198"/>
    </row>
    <row r="136" spans="2:4" ht="14.25">
      <c r="B136" s="195"/>
      <c r="C136" s="195"/>
      <c r="D136" s="198"/>
    </row>
    <row r="137" spans="2:4" ht="14.25">
      <c r="B137" s="195"/>
      <c r="C137" s="195"/>
      <c r="D137" s="198"/>
    </row>
    <row r="138" spans="2:4" ht="14.25">
      <c r="B138" s="195"/>
      <c r="C138" s="195"/>
      <c r="D138" s="198"/>
    </row>
    <row r="139" spans="2:4" ht="14.25">
      <c r="B139" s="195"/>
      <c r="C139" s="195"/>
      <c r="D139" s="198"/>
    </row>
    <row r="140" spans="2:4" ht="14.25">
      <c r="B140" s="195"/>
      <c r="C140" s="195"/>
      <c r="D140" s="198"/>
    </row>
    <row r="141" spans="2:4" ht="14.25">
      <c r="B141" s="195"/>
      <c r="C141" s="195"/>
      <c r="D141" s="198"/>
    </row>
    <row r="142" spans="2:4" ht="14.25">
      <c r="B142" s="195"/>
      <c r="C142" s="195"/>
      <c r="D142" s="198"/>
    </row>
    <row r="143" spans="2:4" ht="14.25">
      <c r="B143" s="195"/>
      <c r="C143" s="195"/>
      <c r="D143" s="198"/>
    </row>
    <row r="144" spans="2:4" ht="14.25">
      <c r="B144" s="195"/>
      <c r="C144" s="195"/>
      <c r="D144" s="198"/>
    </row>
    <row r="145" spans="2:4" ht="14.25">
      <c r="B145" s="195"/>
      <c r="C145" s="195"/>
      <c r="D145" s="198"/>
    </row>
    <row r="146" spans="2:4" ht="14.25">
      <c r="B146" s="195"/>
      <c r="C146" s="195"/>
      <c r="D146" s="198"/>
    </row>
    <row r="147" spans="2:4" ht="14.25">
      <c r="B147" s="195"/>
      <c r="C147" s="195"/>
      <c r="D147" s="198"/>
    </row>
    <row r="148" spans="2:4" ht="14.25">
      <c r="B148" s="195"/>
      <c r="C148" s="195"/>
      <c r="D148" s="198"/>
    </row>
    <row r="149" spans="2:4" ht="14.25">
      <c r="B149" s="195"/>
      <c r="C149" s="195"/>
      <c r="D149" s="198"/>
    </row>
    <row r="150" spans="2:4" ht="14.25">
      <c r="B150" s="195"/>
      <c r="C150" s="195"/>
      <c r="D150" s="198"/>
    </row>
    <row r="151" spans="2:4" ht="14.25">
      <c r="B151" s="195"/>
      <c r="C151" s="195"/>
      <c r="D151" s="198"/>
    </row>
    <row r="152" spans="2:4" ht="14.25">
      <c r="B152" s="195"/>
      <c r="C152" s="195"/>
      <c r="D152" s="198"/>
    </row>
    <row r="153" spans="2:4" ht="14.25">
      <c r="B153" s="195"/>
      <c r="C153" s="195"/>
      <c r="D153" s="198"/>
    </row>
    <row r="154" spans="2:4" ht="14.25">
      <c r="B154" s="195"/>
      <c r="C154" s="195"/>
      <c r="D154" s="198"/>
    </row>
    <row r="155" spans="2:4" ht="14.25">
      <c r="B155" s="195"/>
      <c r="C155" s="195"/>
      <c r="D155" s="198"/>
    </row>
    <row r="156" spans="2:4" ht="14.25">
      <c r="B156" s="195"/>
      <c r="C156" s="195"/>
      <c r="D156" s="198"/>
    </row>
    <row r="157" spans="2:4" ht="14.25">
      <c r="B157" s="195"/>
      <c r="C157" s="195"/>
      <c r="D157" s="198"/>
    </row>
    <row r="158" spans="2:4" ht="14.25">
      <c r="B158" s="195"/>
      <c r="C158" s="195"/>
      <c r="D158" s="198"/>
    </row>
    <row r="159" spans="2:4" ht="14.25">
      <c r="B159" s="195"/>
      <c r="C159" s="195"/>
      <c r="D159" s="198"/>
    </row>
    <row r="160" spans="2:4" ht="14.25">
      <c r="B160" s="195"/>
      <c r="C160" s="195"/>
      <c r="D160" s="198"/>
    </row>
    <row r="161" spans="2:4" ht="14.25">
      <c r="B161" s="195"/>
      <c r="C161" s="195"/>
      <c r="D161" s="198"/>
    </row>
    <row r="162" spans="2:4" ht="14.25">
      <c r="B162" s="195"/>
      <c r="C162" s="195"/>
      <c r="D162" s="198"/>
    </row>
    <row r="163" spans="2:4" ht="14.25">
      <c r="B163" s="195"/>
      <c r="C163" s="195"/>
      <c r="D163" s="198"/>
    </row>
    <row r="164" spans="2:4" ht="14.25">
      <c r="B164" s="195"/>
      <c r="C164" s="195"/>
      <c r="D164" s="198"/>
    </row>
    <row r="165" spans="2:4" ht="14.25">
      <c r="B165" s="195"/>
      <c r="C165" s="195"/>
      <c r="D165" s="198"/>
    </row>
    <row r="166" spans="2:4" ht="14.25">
      <c r="B166" s="195"/>
      <c r="C166" s="195"/>
      <c r="D166" s="198"/>
    </row>
    <row r="167" spans="2:4" ht="14.25">
      <c r="B167" s="195"/>
      <c r="C167" s="195"/>
      <c r="D167" s="198"/>
    </row>
    <row r="168" spans="2:4" ht="14.25">
      <c r="B168" s="195"/>
      <c r="C168" s="195"/>
      <c r="D168" s="198"/>
    </row>
    <row r="169" spans="2:4" ht="14.25">
      <c r="B169" s="195"/>
      <c r="C169" s="195"/>
      <c r="D169" s="198"/>
    </row>
    <row r="170" spans="2:4" ht="14.25">
      <c r="B170" s="195"/>
      <c r="C170" s="195"/>
      <c r="D170" s="198"/>
    </row>
    <row r="171" spans="2:4" ht="14.25">
      <c r="B171" s="195"/>
      <c r="C171" s="195"/>
      <c r="D171" s="198"/>
    </row>
    <row r="172" spans="2:4" ht="14.25">
      <c r="B172" s="195"/>
      <c r="C172" s="195"/>
      <c r="D172" s="198"/>
    </row>
    <row r="173" spans="2:4" ht="14.25">
      <c r="B173" s="195"/>
      <c r="C173" s="195"/>
      <c r="D173" s="198"/>
    </row>
    <row r="174" spans="2:4" ht="14.25">
      <c r="B174" s="195"/>
      <c r="C174" s="195"/>
      <c r="D174" s="198"/>
    </row>
    <row r="175" spans="2:4" ht="14.25">
      <c r="B175" s="195"/>
      <c r="C175" s="195"/>
      <c r="D175" s="198"/>
    </row>
    <row r="176" spans="2:4" ht="14.25">
      <c r="B176" s="195"/>
      <c r="C176" s="195"/>
      <c r="D176" s="198"/>
    </row>
    <row r="177" spans="2:4" ht="14.25">
      <c r="B177" s="195"/>
      <c r="C177" s="195"/>
      <c r="D177" s="198"/>
    </row>
    <row r="178" spans="2:4" ht="14.25">
      <c r="B178" s="195"/>
      <c r="C178" s="195"/>
      <c r="D178" s="198"/>
    </row>
    <row r="179" spans="2:4" ht="14.25">
      <c r="B179" s="195"/>
      <c r="C179" s="195"/>
      <c r="D179" s="198"/>
    </row>
    <row r="180" spans="2:4" ht="14.25">
      <c r="B180" s="195"/>
      <c r="C180" s="195"/>
      <c r="D180" s="198"/>
    </row>
    <row r="181" spans="2:4" ht="14.25">
      <c r="B181" s="195"/>
      <c r="C181" s="195"/>
      <c r="D181" s="198"/>
    </row>
    <row r="182" spans="2:4" ht="14.25">
      <c r="B182" s="195"/>
      <c r="C182" s="195"/>
      <c r="D182" s="198"/>
    </row>
    <row r="183" spans="2:4" ht="14.25">
      <c r="B183" s="195"/>
      <c r="C183" s="195"/>
      <c r="D183" s="198"/>
    </row>
    <row r="184" spans="2:4" ht="14.25">
      <c r="B184" s="195"/>
      <c r="C184" s="195"/>
      <c r="D184" s="198"/>
    </row>
    <row r="185" spans="2:4" ht="14.25">
      <c r="B185" s="195"/>
      <c r="C185" s="195"/>
      <c r="D185" s="198"/>
    </row>
    <row r="186" spans="2:4" ht="14.25">
      <c r="B186" s="195"/>
      <c r="C186" s="195"/>
      <c r="D186" s="198"/>
    </row>
    <row r="187" spans="2:4" ht="14.25">
      <c r="B187" s="195"/>
      <c r="C187" s="195"/>
      <c r="D187" s="198"/>
    </row>
    <row r="188" spans="2:4" ht="14.25">
      <c r="B188" s="195"/>
      <c r="C188" s="195"/>
      <c r="D188" s="198"/>
    </row>
    <row r="189" spans="2:4" ht="14.25">
      <c r="B189" s="195"/>
      <c r="C189" s="195"/>
      <c r="D189" s="198"/>
    </row>
    <row r="190" spans="2:4" ht="14.25">
      <c r="B190" s="195"/>
      <c r="C190" s="195"/>
      <c r="D190" s="198"/>
    </row>
    <row r="191" spans="2:4" ht="14.25">
      <c r="B191" s="195"/>
      <c r="C191" s="195"/>
      <c r="D191" s="198"/>
    </row>
    <row r="192" spans="2:4" ht="14.25">
      <c r="B192" s="195"/>
      <c r="C192" s="195"/>
      <c r="D192" s="198"/>
    </row>
    <row r="193" spans="2:4" ht="14.25">
      <c r="B193" s="195"/>
      <c r="C193" s="195"/>
      <c r="D193" s="198"/>
    </row>
    <row r="194" spans="2:4" ht="14.25">
      <c r="B194" s="195"/>
      <c r="C194" s="195"/>
      <c r="D194" s="198"/>
    </row>
    <row r="195" spans="2:4" ht="14.25">
      <c r="B195" s="195"/>
      <c r="C195" s="195"/>
      <c r="D195" s="198"/>
    </row>
    <row r="196" spans="2:4" ht="14.25">
      <c r="B196" s="195"/>
      <c r="C196" s="195"/>
      <c r="D196" s="198"/>
    </row>
    <row r="197" spans="2:4" ht="14.25">
      <c r="B197" s="195"/>
      <c r="C197" s="195"/>
      <c r="D197" s="198"/>
    </row>
    <row r="198" spans="2:4" ht="14.25">
      <c r="B198" s="195"/>
      <c r="C198" s="195"/>
      <c r="D198" s="198"/>
    </row>
    <row r="199" spans="2:4" ht="14.25">
      <c r="B199" s="195"/>
      <c r="C199" s="195"/>
      <c r="D199" s="198"/>
    </row>
    <row r="200" spans="2:4" ht="14.25">
      <c r="B200" s="195"/>
      <c r="C200" s="195"/>
      <c r="D200" s="198"/>
    </row>
    <row r="201" spans="2:4" ht="14.25">
      <c r="B201" s="195"/>
      <c r="C201" s="195"/>
      <c r="D201" s="198"/>
    </row>
    <row r="202" spans="2:4" ht="14.25">
      <c r="B202" s="195"/>
      <c r="C202" s="195"/>
      <c r="D202" s="198"/>
    </row>
    <row r="203" spans="2:4" ht="14.25">
      <c r="B203" s="195"/>
      <c r="C203" s="195"/>
      <c r="D203" s="198"/>
    </row>
    <row r="204" spans="2:4" ht="14.25">
      <c r="B204" s="195"/>
      <c r="C204" s="195"/>
      <c r="D204" s="198"/>
    </row>
    <row r="205" spans="2:4" ht="14.25">
      <c r="B205" s="195"/>
      <c r="C205" s="195"/>
      <c r="D205" s="198"/>
    </row>
    <row r="206" spans="2:4" ht="14.25">
      <c r="B206" s="195"/>
      <c r="C206" s="195"/>
      <c r="D206" s="198"/>
    </row>
    <row r="207" spans="2:4" ht="14.25">
      <c r="B207" s="195"/>
      <c r="C207" s="195"/>
      <c r="D207" s="198"/>
    </row>
    <row r="208" spans="2:4" ht="14.25">
      <c r="B208" s="195"/>
      <c r="C208" s="195"/>
      <c r="D208" s="198"/>
    </row>
    <row r="209" spans="2:4" ht="14.25">
      <c r="B209" s="195"/>
      <c r="C209" s="195"/>
      <c r="D209" s="198"/>
    </row>
    <row r="210" spans="2:4" ht="14.25">
      <c r="B210" s="195"/>
      <c r="C210" s="195"/>
      <c r="D210" s="198"/>
    </row>
    <row r="211" spans="2:4" ht="14.25">
      <c r="B211" s="195"/>
      <c r="C211" s="195"/>
      <c r="D211" s="198"/>
    </row>
    <row r="212" spans="2:4" ht="14.25">
      <c r="B212" s="195"/>
      <c r="C212" s="195"/>
      <c r="D212" s="198"/>
    </row>
    <row r="213" spans="2:4" ht="14.25">
      <c r="B213" s="195"/>
      <c r="C213" s="195"/>
      <c r="D213" s="198"/>
    </row>
    <row r="214" spans="2:4" ht="14.25">
      <c r="B214" s="195"/>
      <c r="C214" s="195"/>
      <c r="D214" s="198"/>
    </row>
    <row r="215" spans="2:4" ht="14.25">
      <c r="B215" s="195"/>
      <c r="C215" s="195"/>
      <c r="D215" s="198"/>
    </row>
    <row r="216" spans="2:4" ht="14.25">
      <c r="B216" s="195"/>
      <c r="C216" s="195"/>
      <c r="D216" s="198"/>
    </row>
    <row r="217" spans="2:4" ht="14.25">
      <c r="B217" s="195"/>
      <c r="C217" s="195"/>
      <c r="D217" s="198"/>
    </row>
    <row r="218" spans="2:4" ht="14.25">
      <c r="B218" s="195"/>
      <c r="C218" s="195"/>
      <c r="D218" s="198"/>
    </row>
    <row r="219" spans="2:4" ht="14.25">
      <c r="B219" s="195"/>
      <c r="C219" s="195"/>
      <c r="D219" s="198"/>
    </row>
    <row r="220" spans="2:4" ht="14.25">
      <c r="B220" s="195"/>
      <c r="C220" s="195"/>
      <c r="D220" s="198"/>
    </row>
    <row r="221" spans="2:4" ht="14.25">
      <c r="B221" s="195"/>
      <c r="C221" s="195"/>
      <c r="D221" s="198"/>
    </row>
    <row r="222" spans="2:4" ht="14.25">
      <c r="B222" s="195"/>
      <c r="C222" s="195"/>
      <c r="D222" s="198"/>
    </row>
    <row r="223" spans="2:4" ht="14.25">
      <c r="B223" s="195"/>
      <c r="C223" s="195"/>
      <c r="D223" s="198"/>
    </row>
    <row r="224" spans="2:4" ht="14.25">
      <c r="B224" s="195"/>
      <c r="C224" s="195"/>
      <c r="D224" s="198"/>
    </row>
    <row r="225" spans="2:4" ht="14.25">
      <c r="B225" s="195"/>
      <c r="C225" s="195"/>
      <c r="D225" s="198"/>
    </row>
    <row r="226" spans="2:4" ht="14.25">
      <c r="B226" s="195"/>
      <c r="C226" s="195"/>
      <c r="D226" s="198"/>
    </row>
    <row r="227" spans="2:4" ht="14.25">
      <c r="B227" s="195"/>
      <c r="C227" s="195"/>
      <c r="D227" s="198"/>
    </row>
    <row r="228" spans="2:4" ht="14.25">
      <c r="B228" s="195"/>
      <c r="C228" s="195"/>
      <c r="D228" s="198"/>
    </row>
    <row r="229" spans="2:4" ht="14.25">
      <c r="B229" s="195"/>
      <c r="C229" s="195"/>
      <c r="D229" s="198"/>
    </row>
    <row r="230" spans="2:4" ht="14.25">
      <c r="B230" s="195"/>
      <c r="C230" s="195"/>
      <c r="D230" s="198"/>
    </row>
    <row r="231" spans="2:4" ht="14.25">
      <c r="B231" s="195"/>
      <c r="C231" s="195"/>
      <c r="D231" s="198"/>
    </row>
    <row r="232" spans="2:4" ht="14.25">
      <c r="B232" s="195"/>
      <c r="C232" s="195"/>
      <c r="D232" s="198"/>
    </row>
    <row r="233" spans="2:4" ht="14.25">
      <c r="B233" s="195"/>
      <c r="C233" s="195"/>
      <c r="D233" s="198"/>
    </row>
    <row r="234" spans="2:4" ht="14.25">
      <c r="B234" s="195"/>
      <c r="C234" s="195"/>
      <c r="D234" s="198"/>
    </row>
    <row r="235" spans="2:4" ht="14.25">
      <c r="B235" s="195"/>
      <c r="C235" s="195"/>
      <c r="D235" s="198"/>
    </row>
    <row r="236" spans="2:4" ht="14.25">
      <c r="B236" s="195"/>
      <c r="C236" s="195"/>
      <c r="D236" s="198"/>
    </row>
    <row r="237" spans="2:4" ht="14.25">
      <c r="B237" s="195"/>
      <c r="C237" s="195"/>
      <c r="D237" s="198"/>
    </row>
    <row r="238" spans="2:4" ht="14.25">
      <c r="B238" s="195"/>
      <c r="C238" s="195"/>
      <c r="D238" s="198"/>
    </row>
    <row r="239" spans="2:4" ht="14.25">
      <c r="B239" s="195"/>
      <c r="C239" s="195"/>
      <c r="D239" s="198"/>
    </row>
    <row r="240" spans="2:4" ht="14.25">
      <c r="B240" s="195"/>
      <c r="C240" s="195"/>
      <c r="D240" s="198"/>
    </row>
    <row r="241" spans="2:4" ht="14.25">
      <c r="B241" s="195"/>
      <c r="C241" s="195"/>
      <c r="D241" s="198"/>
    </row>
    <row r="242" spans="2:4" ht="14.25">
      <c r="B242" s="195"/>
      <c r="C242" s="195"/>
      <c r="D242" s="198"/>
    </row>
    <row r="243" spans="2:4" ht="14.25">
      <c r="B243" s="195"/>
      <c r="C243" s="195"/>
      <c r="D243" s="198"/>
    </row>
    <row r="244" spans="2:4" ht="14.25">
      <c r="B244" s="195"/>
      <c r="C244" s="195"/>
      <c r="D244" s="198"/>
    </row>
    <row r="245" spans="2:4" ht="14.25">
      <c r="B245" s="195"/>
      <c r="C245" s="195"/>
      <c r="D245" s="198"/>
    </row>
    <row r="246" spans="2:4" ht="14.25">
      <c r="B246" s="195"/>
      <c r="C246" s="195"/>
      <c r="D246" s="198"/>
    </row>
    <row r="247" spans="2:4" ht="14.25">
      <c r="B247" s="195"/>
      <c r="C247" s="195"/>
      <c r="D247" s="198"/>
    </row>
    <row r="248" spans="2:4" ht="14.25">
      <c r="B248" s="195"/>
      <c r="C248" s="195"/>
      <c r="D248" s="198"/>
    </row>
    <row r="249" spans="2:4" ht="14.25">
      <c r="B249" s="195"/>
      <c r="C249" s="195"/>
      <c r="D249" s="198"/>
    </row>
    <row r="250" spans="2:4" ht="14.25">
      <c r="B250" s="195"/>
      <c r="C250" s="195"/>
      <c r="D250" s="198"/>
    </row>
    <row r="251" spans="2:4" ht="14.25">
      <c r="B251" s="195"/>
      <c r="C251" s="195"/>
      <c r="D251" s="198"/>
    </row>
    <row r="252" spans="2:4" ht="14.25">
      <c r="B252" s="195"/>
      <c r="C252" s="195"/>
      <c r="D252" s="198"/>
    </row>
    <row r="253" spans="2:4" ht="14.25">
      <c r="B253" s="195"/>
      <c r="C253" s="195"/>
      <c r="D253" s="198"/>
    </row>
    <row r="254" spans="2:4" ht="14.25">
      <c r="B254" s="195"/>
      <c r="C254" s="195"/>
      <c r="D254" s="198"/>
    </row>
    <row r="255" spans="2:4" ht="14.25">
      <c r="B255" s="195"/>
      <c r="C255" s="195"/>
      <c r="D255" s="198"/>
    </row>
    <row r="256" spans="2:4" ht="14.25">
      <c r="B256" s="195"/>
      <c r="C256" s="195"/>
      <c r="D256" s="198"/>
    </row>
    <row r="257" spans="2:4" ht="14.25">
      <c r="B257" s="195"/>
      <c r="C257" s="195"/>
      <c r="D257" s="198"/>
    </row>
    <row r="258" spans="2:4" ht="14.25">
      <c r="B258" s="195"/>
      <c r="C258" s="195"/>
      <c r="D258" s="198"/>
    </row>
    <row r="259" spans="2:4" ht="14.25">
      <c r="B259" s="195"/>
      <c r="C259" s="195"/>
      <c r="D259" s="198"/>
    </row>
    <row r="260" spans="2:4" ht="14.25">
      <c r="B260" s="195"/>
      <c r="C260" s="195"/>
      <c r="D260" s="198"/>
    </row>
    <row r="261" spans="2:4" ht="14.25">
      <c r="B261" s="195"/>
      <c r="C261" s="195"/>
      <c r="D261" s="198"/>
    </row>
    <row r="262" spans="2:4" ht="14.25">
      <c r="B262" s="195"/>
      <c r="C262" s="195"/>
      <c r="D262" s="198"/>
    </row>
    <row r="263" spans="2:4" ht="14.25">
      <c r="B263" s="195"/>
      <c r="C263" s="195"/>
      <c r="D263" s="198"/>
    </row>
    <row r="264" spans="2:4" ht="14.25">
      <c r="B264" s="195"/>
      <c r="C264" s="195"/>
      <c r="D264" s="198"/>
    </row>
    <row r="265" spans="2:4" ht="14.25">
      <c r="B265" s="195"/>
      <c r="C265" s="195"/>
      <c r="D265" s="198"/>
    </row>
    <row r="266" spans="2:4" ht="14.25">
      <c r="B266" s="195"/>
      <c r="C266" s="195"/>
      <c r="D266" s="198"/>
    </row>
    <row r="267" spans="2:4" ht="14.25">
      <c r="B267" s="195"/>
      <c r="C267" s="195"/>
      <c r="D267" s="198"/>
    </row>
    <row r="268" spans="2:4" ht="14.25">
      <c r="B268" s="195"/>
      <c r="C268" s="195"/>
      <c r="D268" s="198"/>
    </row>
    <row r="269" spans="2:4" ht="14.25">
      <c r="B269" s="195"/>
      <c r="C269" s="195"/>
      <c r="D269" s="198"/>
    </row>
    <row r="270" spans="2:4" ht="14.25">
      <c r="B270" s="195"/>
      <c r="C270" s="195"/>
      <c r="D270" s="198"/>
    </row>
    <row r="271" spans="2:4" ht="14.25">
      <c r="B271" s="195"/>
      <c r="C271" s="195"/>
      <c r="D271" s="198"/>
    </row>
    <row r="272" spans="2:4" ht="14.25">
      <c r="B272" s="195"/>
      <c r="C272" s="195"/>
      <c r="D272" s="198"/>
    </row>
    <row r="273" spans="2:4" ht="14.25">
      <c r="B273" s="195"/>
      <c r="C273" s="195"/>
      <c r="D273" s="198"/>
    </row>
    <row r="274" spans="2:4" ht="14.25">
      <c r="B274" s="195"/>
      <c r="C274" s="195"/>
      <c r="D274" s="198"/>
    </row>
    <row r="275" spans="2:4" ht="14.25">
      <c r="B275" s="195"/>
      <c r="C275" s="195"/>
      <c r="D275" s="198"/>
    </row>
    <row r="276" spans="2:4" ht="14.25">
      <c r="B276" s="195"/>
      <c r="C276" s="195"/>
      <c r="D276" s="198"/>
    </row>
    <row r="277" spans="2:4" ht="14.25">
      <c r="B277" s="195"/>
      <c r="C277" s="195"/>
      <c r="D277" s="198"/>
    </row>
    <row r="278" spans="2:4" ht="14.25">
      <c r="B278" s="195"/>
      <c r="C278" s="195"/>
      <c r="D278" s="198"/>
    </row>
    <row r="279" spans="2:4" ht="14.25">
      <c r="B279" s="195"/>
      <c r="C279" s="195"/>
      <c r="D279" s="198"/>
    </row>
    <row r="280" spans="2:4" ht="14.25">
      <c r="B280" s="195"/>
      <c r="C280" s="195"/>
      <c r="D280" s="198"/>
    </row>
    <row r="281" spans="2:4" ht="14.25">
      <c r="B281" s="195"/>
      <c r="C281" s="195"/>
      <c r="D281" s="198"/>
    </row>
    <row r="282" spans="2:4" ht="14.25">
      <c r="B282" s="195"/>
      <c r="C282" s="195"/>
      <c r="D282" s="198"/>
    </row>
    <row r="283" spans="2:4" ht="14.25">
      <c r="B283" s="195"/>
      <c r="C283" s="195"/>
      <c r="D283" s="198"/>
    </row>
    <row r="284" spans="2:4" ht="14.25">
      <c r="B284" s="195"/>
      <c r="C284" s="195"/>
      <c r="D284" s="198"/>
    </row>
    <row r="285" spans="2:4" ht="14.25">
      <c r="B285" s="195"/>
      <c r="C285" s="195"/>
      <c r="D285" s="198"/>
    </row>
    <row r="286" spans="2:4" ht="14.25">
      <c r="B286" s="195"/>
      <c r="C286" s="195"/>
      <c r="D286" s="198"/>
    </row>
    <row r="287" spans="2:4" ht="14.25">
      <c r="B287" s="195"/>
      <c r="C287" s="195"/>
      <c r="D287" s="198"/>
    </row>
    <row r="288" spans="2:4" ht="14.25">
      <c r="B288" s="195"/>
      <c r="C288" s="195"/>
    </row>
    <row r="289" spans="2:3" ht="14.25">
      <c r="B289" s="195"/>
      <c r="C289" s="195"/>
    </row>
    <row r="290" spans="2:3" ht="14.25">
      <c r="B290" s="195"/>
      <c r="C290" s="195"/>
    </row>
    <row r="291" spans="2:3" ht="14.25">
      <c r="B291" s="195"/>
      <c r="C291" s="195"/>
    </row>
    <row r="292" spans="2:3" ht="14.25">
      <c r="B292" s="195"/>
      <c r="C292" s="195"/>
    </row>
    <row r="293" spans="2:3" ht="14.25">
      <c r="B293" s="195"/>
      <c r="C293" s="195"/>
    </row>
    <row r="294" spans="2:3" ht="14.25">
      <c r="B294" s="195"/>
      <c r="C294" s="195"/>
    </row>
    <row r="295" spans="2:3" ht="14.25">
      <c r="B295" s="195"/>
      <c r="C295" s="195"/>
    </row>
    <row r="296" spans="2:3" ht="14.25">
      <c r="B296" s="195"/>
      <c r="C296" s="195"/>
    </row>
    <row r="297" spans="2:3" ht="14.25">
      <c r="B297" s="195"/>
      <c r="C297" s="195"/>
    </row>
    <row r="298" spans="2:3" ht="14.25">
      <c r="B298" s="195"/>
      <c r="C298" s="195"/>
    </row>
    <row r="299" spans="2:3" ht="14.25">
      <c r="B299" s="195"/>
      <c r="C299" s="195"/>
    </row>
    <row r="300" spans="2:3" ht="14.25">
      <c r="B300" s="195"/>
      <c r="C300" s="195"/>
    </row>
    <row r="301" spans="2:3" ht="14.25">
      <c r="B301" s="195"/>
      <c r="C301" s="195"/>
    </row>
    <row r="302" spans="2:3" ht="14.25">
      <c r="B302" s="195"/>
      <c r="C302" s="195"/>
    </row>
    <row r="303" spans="2:3" ht="14.25">
      <c r="B303" s="195"/>
      <c r="C303" s="195"/>
    </row>
    <row r="304" spans="2:3" ht="14.25">
      <c r="B304" s="195"/>
      <c r="C304" s="195"/>
    </row>
    <row r="305" spans="2:3" ht="14.25">
      <c r="B305" s="195"/>
      <c r="C305" s="195"/>
    </row>
    <row r="306" spans="2:3" ht="14.25">
      <c r="B306" s="195"/>
      <c r="C306" s="195"/>
    </row>
    <row r="307" spans="2:3" ht="14.25">
      <c r="B307" s="195"/>
      <c r="C307" s="195"/>
    </row>
    <row r="308" spans="2:3" ht="14.25">
      <c r="B308" s="195"/>
      <c r="C308" s="195"/>
    </row>
    <row r="309" spans="2:3" ht="14.25">
      <c r="B309" s="195"/>
      <c r="C309" s="195"/>
    </row>
    <row r="310" spans="2:3" ht="14.25">
      <c r="B310" s="195"/>
      <c r="C310" s="195"/>
    </row>
    <row r="311" spans="2:3" ht="14.25">
      <c r="B311" s="195"/>
      <c r="C311" s="195"/>
    </row>
    <row r="312" spans="2:3" ht="14.25">
      <c r="B312" s="195"/>
      <c r="C312" s="195"/>
    </row>
    <row r="313" spans="2:3" ht="14.25">
      <c r="B313" s="195"/>
      <c r="C313" s="195"/>
    </row>
    <row r="314" spans="2:3" ht="14.25">
      <c r="B314" s="195"/>
      <c r="C314" s="195"/>
    </row>
    <row r="315" spans="2:3" ht="14.25">
      <c r="B315" s="195"/>
      <c r="C315" s="195"/>
    </row>
    <row r="316" spans="2:3" ht="14.25">
      <c r="B316" s="195"/>
      <c r="C316" s="195"/>
    </row>
    <row r="317" spans="2:3" ht="14.25">
      <c r="B317" s="195"/>
      <c r="C317" s="195"/>
    </row>
    <row r="318" spans="2:3" ht="14.25">
      <c r="B318" s="195"/>
      <c r="C318" s="195"/>
    </row>
    <row r="319" spans="2:3" ht="14.25">
      <c r="B319" s="195"/>
      <c r="C319" s="195"/>
    </row>
    <row r="320" spans="2:3" ht="14.25">
      <c r="B320" s="195"/>
      <c r="C320" s="195"/>
    </row>
    <row r="321" spans="2:3" ht="14.25">
      <c r="B321" s="195"/>
      <c r="C321" s="195"/>
    </row>
    <row r="322" spans="2:3" ht="14.25">
      <c r="B322" s="195"/>
      <c r="C322" s="195"/>
    </row>
    <row r="323" spans="2:3" ht="14.25">
      <c r="B323" s="195"/>
      <c r="C323" s="195"/>
    </row>
    <row r="324" spans="2:3" ht="14.25">
      <c r="B324" s="195"/>
      <c r="C324" s="195"/>
    </row>
    <row r="325" spans="2:3" ht="14.25">
      <c r="B325" s="195"/>
      <c r="C325" s="195"/>
    </row>
    <row r="326" spans="2:3" ht="14.25">
      <c r="B326" s="195"/>
      <c r="C326" s="195"/>
    </row>
    <row r="327" spans="2:3" ht="14.25">
      <c r="B327" s="195"/>
      <c r="C327" s="195"/>
    </row>
    <row r="328" spans="2:3" ht="14.25">
      <c r="B328" s="195"/>
      <c r="C328" s="195"/>
    </row>
    <row r="329" spans="2:3" ht="14.25">
      <c r="B329" s="195"/>
      <c r="C329" s="195"/>
    </row>
    <row r="330" spans="2:3" ht="14.25">
      <c r="B330" s="195"/>
      <c r="C330" s="195"/>
    </row>
    <row r="331" spans="2:3" ht="14.25">
      <c r="B331" s="195"/>
      <c r="C331" s="195"/>
    </row>
    <row r="332" spans="2:3" ht="14.25">
      <c r="B332" s="195"/>
      <c r="C332" s="195"/>
    </row>
    <row r="333" spans="2:3" ht="14.25">
      <c r="B333" s="195"/>
      <c r="C333" s="195"/>
    </row>
    <row r="334" spans="2:3" ht="14.25">
      <c r="B334" s="195"/>
      <c r="C334" s="195"/>
    </row>
    <row r="335" spans="2:3" ht="14.25">
      <c r="B335" s="195"/>
      <c r="C335" s="195"/>
    </row>
    <row r="336" spans="2:3" ht="14.25">
      <c r="B336" s="195"/>
      <c r="C336" s="195"/>
    </row>
    <row r="337" spans="2:3" ht="14.25">
      <c r="B337" s="195"/>
      <c r="C337" s="195"/>
    </row>
    <row r="338" spans="2:3" ht="14.25">
      <c r="B338" s="195"/>
      <c r="C338" s="195"/>
    </row>
    <row r="339" spans="2:3" ht="14.25">
      <c r="B339" s="195"/>
      <c r="C339" s="195"/>
    </row>
    <row r="340" spans="2:3" ht="14.25">
      <c r="B340" s="195"/>
      <c r="C340" s="195"/>
    </row>
    <row r="341" spans="2:3" ht="14.25">
      <c r="B341" s="195"/>
      <c r="C341" s="195"/>
    </row>
    <row r="342" spans="2:3" ht="14.25">
      <c r="B342" s="195"/>
      <c r="C342" s="195"/>
    </row>
    <row r="343" spans="2:3" ht="14.25">
      <c r="B343" s="195"/>
      <c r="C343" s="195"/>
    </row>
    <row r="344" spans="2:3" ht="14.25">
      <c r="B344" s="195"/>
      <c r="C344" s="195"/>
    </row>
    <row r="345" spans="2:3" ht="14.25">
      <c r="B345" s="195"/>
      <c r="C345" s="195"/>
    </row>
    <row r="346" spans="2:3" ht="14.25">
      <c r="B346" s="195"/>
      <c r="C346" s="195"/>
    </row>
    <row r="347" spans="2:3" ht="14.25">
      <c r="B347" s="195"/>
      <c r="C347" s="195"/>
    </row>
    <row r="348" spans="2:3" ht="14.25">
      <c r="B348" s="195"/>
      <c r="C348" s="195"/>
    </row>
    <row r="349" spans="2:3" ht="14.25">
      <c r="B349" s="195"/>
      <c r="C349" s="195"/>
    </row>
    <row r="350" spans="2:3" ht="14.25">
      <c r="B350" s="195"/>
      <c r="C350" s="195"/>
    </row>
    <row r="351" spans="2:3" ht="14.25">
      <c r="B351" s="195"/>
      <c r="C351" s="195"/>
    </row>
    <row r="352" spans="2:3" ht="14.25">
      <c r="B352" s="195"/>
      <c r="C352" s="195"/>
    </row>
    <row r="353" spans="2:3" ht="14.25">
      <c r="B353" s="195"/>
      <c r="C353" s="195"/>
    </row>
    <row r="354" spans="2:3" ht="14.25">
      <c r="B354" s="195"/>
      <c r="C354" s="195"/>
    </row>
    <row r="355" spans="2:3" ht="14.25">
      <c r="B355" s="195"/>
      <c r="C355" s="195"/>
    </row>
    <row r="356" spans="2:3" ht="14.25">
      <c r="B356" s="195"/>
      <c r="C356" s="195"/>
    </row>
    <row r="357" spans="2:3" ht="14.25">
      <c r="B357" s="195"/>
      <c r="C357" s="195"/>
    </row>
    <row r="358" spans="2:3" ht="14.25">
      <c r="B358" s="195"/>
      <c r="C358" s="195"/>
    </row>
    <row r="359" spans="2:3" ht="14.25">
      <c r="B359" s="195"/>
      <c r="C359" s="195"/>
    </row>
    <row r="360" spans="2:3" ht="14.25">
      <c r="B360" s="195"/>
      <c r="C360" s="195"/>
    </row>
    <row r="361" spans="2:3" ht="14.25">
      <c r="B361" s="195"/>
      <c r="C361" s="195"/>
    </row>
    <row r="362" spans="2:3" ht="14.25">
      <c r="B362" s="195"/>
      <c r="C362" s="195"/>
    </row>
    <row r="363" spans="2:3" ht="14.25">
      <c r="B363" s="195"/>
      <c r="C363" s="195"/>
    </row>
    <row r="364" spans="2:3" ht="14.25">
      <c r="B364" s="195"/>
      <c r="C364" s="195"/>
    </row>
    <row r="365" spans="2:3" ht="14.25">
      <c r="B365" s="195"/>
      <c r="C365" s="195"/>
    </row>
    <row r="366" spans="2:3" ht="14.25">
      <c r="B366" s="195"/>
      <c r="C366" s="195"/>
    </row>
    <row r="367" spans="2:3" ht="14.25">
      <c r="B367" s="195"/>
      <c r="C367" s="195"/>
    </row>
    <row r="368" spans="2:3" ht="14.25">
      <c r="B368" s="195"/>
      <c r="C368" s="195"/>
    </row>
    <row r="369" spans="2:3" ht="14.25">
      <c r="B369" s="195"/>
      <c r="C369" s="195"/>
    </row>
    <row r="370" spans="2:3" ht="14.25">
      <c r="B370" s="195"/>
      <c r="C370" s="195"/>
    </row>
    <row r="371" spans="2:3" ht="14.25">
      <c r="B371" s="195"/>
      <c r="C371" s="195"/>
    </row>
    <row r="372" spans="2:3" ht="14.25">
      <c r="B372" s="195"/>
      <c r="C372" s="195"/>
    </row>
    <row r="373" spans="2:3" ht="14.25">
      <c r="B373" s="195"/>
      <c r="C373" s="195"/>
    </row>
    <row r="374" spans="2:3" ht="14.25">
      <c r="B374" s="195"/>
      <c r="C374" s="195"/>
    </row>
    <row r="375" spans="2:3" ht="14.25">
      <c r="B375" s="195"/>
      <c r="C375" s="195"/>
    </row>
    <row r="376" spans="2:3" ht="14.25">
      <c r="B376" s="195"/>
      <c r="C376" s="195"/>
    </row>
    <row r="377" spans="2:3" ht="14.25">
      <c r="B377" s="195"/>
      <c r="C377" s="195"/>
    </row>
    <row r="378" spans="2:3" ht="14.25">
      <c r="B378" s="195"/>
      <c r="C378" s="195"/>
    </row>
    <row r="379" spans="2:3" ht="14.25">
      <c r="B379" s="195"/>
      <c r="C379" s="195"/>
    </row>
    <row r="380" spans="2:3" ht="14.25">
      <c r="B380" s="195"/>
      <c r="C380" s="195"/>
    </row>
    <row r="381" spans="2:3" ht="14.25">
      <c r="B381" s="195"/>
      <c r="C381" s="195"/>
    </row>
    <row r="382" spans="2:3" ht="14.25">
      <c r="B382" s="195"/>
      <c r="C382" s="195"/>
    </row>
    <row r="383" spans="2:3" ht="14.25">
      <c r="B383" s="195"/>
      <c r="C383" s="195"/>
    </row>
    <row r="384" spans="2:3" ht="14.25">
      <c r="B384" s="195"/>
      <c r="C384" s="195"/>
    </row>
    <row r="385" spans="2:3" ht="14.25">
      <c r="B385" s="195"/>
      <c r="C385" s="195"/>
    </row>
    <row r="386" spans="2:3" ht="14.25">
      <c r="B386" s="195"/>
      <c r="C386" s="195"/>
    </row>
    <row r="387" spans="2:3" ht="14.25">
      <c r="B387" s="195"/>
      <c r="C387" s="195"/>
    </row>
    <row r="388" spans="2:3" ht="14.25">
      <c r="B388" s="195"/>
      <c r="C388" s="195"/>
    </row>
    <row r="389" spans="2:3" ht="14.25">
      <c r="B389" s="195"/>
      <c r="C389" s="195"/>
    </row>
    <row r="390" spans="2:3" ht="14.25">
      <c r="B390" s="195"/>
      <c r="C390" s="195"/>
    </row>
    <row r="391" spans="2:3" ht="14.25">
      <c r="B391" s="195"/>
      <c r="C391" s="195"/>
    </row>
    <row r="392" spans="2:3" ht="14.25">
      <c r="B392" s="195"/>
      <c r="C392" s="195"/>
    </row>
    <row r="393" spans="2:3" ht="14.25">
      <c r="B393" s="195"/>
      <c r="C393" s="195"/>
    </row>
    <row r="394" spans="2:3" ht="14.25">
      <c r="B394" s="195"/>
      <c r="C394" s="195"/>
    </row>
    <row r="395" spans="2:3" ht="14.25">
      <c r="B395" s="195"/>
      <c r="C395" s="195"/>
    </row>
    <row r="396" spans="2:3" ht="14.25">
      <c r="B396" s="195"/>
      <c r="C396" s="195"/>
    </row>
    <row r="397" spans="2:3" ht="14.25">
      <c r="B397" s="195"/>
      <c r="C397" s="195"/>
    </row>
    <row r="398" spans="2:3" ht="14.25">
      <c r="B398" s="195"/>
      <c r="C398" s="195"/>
    </row>
    <row r="399" spans="2:3" ht="14.25">
      <c r="B399" s="195"/>
      <c r="C399" s="195"/>
    </row>
    <row r="400" spans="2:3" ht="14.25">
      <c r="B400" s="195"/>
      <c r="C400" s="195"/>
    </row>
    <row r="401" spans="2:3" ht="14.25">
      <c r="B401" s="195"/>
      <c r="C401" s="195"/>
    </row>
    <row r="402" spans="2:3" ht="14.25">
      <c r="B402" s="195"/>
      <c r="C402" s="195"/>
    </row>
    <row r="403" spans="2:3" ht="14.25">
      <c r="B403" s="195"/>
      <c r="C403" s="195"/>
    </row>
    <row r="404" spans="2:3" ht="14.25">
      <c r="B404" s="195"/>
      <c r="C404" s="195"/>
    </row>
    <row r="405" spans="2:3" ht="14.25">
      <c r="B405" s="195"/>
      <c r="C405" s="195"/>
    </row>
    <row r="406" spans="2:3" ht="14.25">
      <c r="B406" s="195"/>
      <c r="C406" s="195"/>
    </row>
    <row r="407" spans="2:3" ht="14.25">
      <c r="B407" s="195"/>
      <c r="C407" s="195"/>
    </row>
    <row r="408" spans="2:3" ht="14.25">
      <c r="B408" s="195"/>
      <c r="C408" s="195"/>
    </row>
    <row r="409" spans="2:3" ht="14.25">
      <c r="B409" s="195"/>
      <c r="C409" s="195"/>
    </row>
    <row r="410" spans="2:3" ht="14.25">
      <c r="B410" s="195"/>
      <c r="C410" s="195"/>
    </row>
    <row r="411" spans="2:3" ht="14.25">
      <c r="B411" s="195"/>
      <c r="C411" s="195"/>
    </row>
    <row r="412" spans="2:3" ht="14.25">
      <c r="B412" s="195"/>
      <c r="C412" s="195"/>
    </row>
    <row r="413" spans="2:3" ht="14.25">
      <c r="B413" s="195"/>
      <c r="C413" s="195"/>
    </row>
    <row r="414" spans="2:3" ht="14.25">
      <c r="B414" s="195"/>
      <c r="C414" s="195"/>
    </row>
    <row r="415" spans="2:3" ht="14.25">
      <c r="B415" s="195"/>
      <c r="C415" s="195"/>
    </row>
    <row r="416" spans="2:3" ht="14.25">
      <c r="B416" s="195"/>
      <c r="C416" s="195"/>
    </row>
    <row r="417" spans="2:3" ht="14.25">
      <c r="B417" s="195"/>
      <c r="C417" s="195"/>
    </row>
    <row r="418" spans="2:3" ht="14.25">
      <c r="B418" s="195"/>
      <c r="C418" s="195"/>
    </row>
    <row r="419" spans="2:3" ht="14.25">
      <c r="B419" s="195"/>
      <c r="C419" s="195"/>
    </row>
    <row r="420" spans="2:3" ht="14.25">
      <c r="B420" s="195"/>
      <c r="C420" s="195"/>
    </row>
    <row r="421" spans="2:3" ht="14.25">
      <c r="B421" s="195"/>
      <c r="C421" s="195"/>
    </row>
    <row r="422" spans="2:3" ht="14.25">
      <c r="B422" s="195"/>
      <c r="C422" s="195"/>
    </row>
    <row r="423" spans="2:3" ht="14.25">
      <c r="B423" s="195"/>
      <c r="C423" s="195"/>
    </row>
    <row r="424" spans="2:3" ht="14.25">
      <c r="B424" s="195"/>
      <c r="C424" s="195"/>
    </row>
    <row r="425" spans="2:3" ht="14.25">
      <c r="B425" s="195"/>
      <c r="C425" s="195"/>
    </row>
    <row r="426" spans="2:3" ht="14.25">
      <c r="B426" s="195"/>
      <c r="C426" s="195"/>
    </row>
    <row r="427" spans="2:3" ht="14.25">
      <c r="B427" s="195"/>
      <c r="C427" s="195"/>
    </row>
    <row r="428" spans="2:3" ht="14.25">
      <c r="B428" s="195"/>
      <c r="C428" s="195"/>
    </row>
    <row r="429" spans="2:3" ht="14.25">
      <c r="B429" s="195"/>
      <c r="C429" s="195"/>
    </row>
    <row r="430" spans="2:3" ht="14.25">
      <c r="B430" s="195"/>
      <c r="C430" s="195"/>
    </row>
    <row r="431" spans="2:3" ht="14.25">
      <c r="B431" s="195"/>
      <c r="C431" s="195"/>
    </row>
    <row r="432" spans="2:3" ht="14.25">
      <c r="B432" s="195"/>
      <c r="C432" s="195"/>
    </row>
    <row r="433" spans="2:3" ht="14.25">
      <c r="B433" s="195"/>
      <c r="C433" s="195"/>
    </row>
    <row r="434" spans="2:3" ht="14.25">
      <c r="B434" s="195"/>
      <c r="C434" s="195"/>
    </row>
    <row r="435" spans="2:3" ht="14.25">
      <c r="B435" s="195"/>
      <c r="C435" s="195"/>
    </row>
    <row r="436" spans="2:3" ht="14.25">
      <c r="B436" s="195"/>
      <c r="C436" s="195"/>
    </row>
    <row r="437" spans="2:3" ht="14.25">
      <c r="B437" s="195"/>
      <c r="C437" s="195"/>
    </row>
    <row r="438" spans="2:3" ht="14.25">
      <c r="B438" s="195"/>
      <c r="C438" s="195"/>
    </row>
    <row r="439" spans="2:3" ht="14.25">
      <c r="B439" s="195"/>
      <c r="C439" s="195"/>
    </row>
    <row r="440" spans="2:3" ht="14.25">
      <c r="B440" s="195"/>
      <c r="C440" s="195"/>
    </row>
    <row r="441" spans="2:3" ht="14.25">
      <c r="B441" s="195"/>
      <c r="C441" s="195"/>
    </row>
    <row r="442" spans="2:3" ht="14.25">
      <c r="B442" s="195"/>
      <c r="C442" s="195"/>
    </row>
    <row r="443" spans="2:3" ht="14.25">
      <c r="B443" s="195"/>
      <c r="C443" s="195"/>
    </row>
    <row r="444" spans="2:3" ht="14.25">
      <c r="B444" s="195"/>
      <c r="C444" s="195"/>
    </row>
    <row r="445" spans="2:3" ht="14.25">
      <c r="B445" s="195"/>
      <c r="C445" s="195"/>
    </row>
    <row r="446" spans="2:3" ht="14.25">
      <c r="B446" s="195"/>
      <c r="C446" s="195"/>
    </row>
    <row r="447" spans="2:3" ht="14.25">
      <c r="B447" s="195"/>
      <c r="C447" s="195"/>
    </row>
    <row r="448" spans="2:3" ht="14.25">
      <c r="B448" s="195"/>
      <c r="C448" s="195"/>
    </row>
    <row r="449" spans="2:3" ht="14.25">
      <c r="B449" s="195"/>
      <c r="C449" s="195"/>
    </row>
    <row r="450" spans="2:3" ht="14.25">
      <c r="B450" s="195"/>
      <c r="C450" s="195"/>
    </row>
    <row r="451" spans="2:3" ht="14.25">
      <c r="B451" s="195"/>
      <c r="C451" s="195"/>
    </row>
    <row r="452" spans="2:3" ht="14.25">
      <c r="B452" s="195"/>
      <c r="C452" s="195"/>
    </row>
    <row r="453" spans="2:3" ht="14.25">
      <c r="B453" s="195"/>
      <c r="C453" s="195"/>
    </row>
    <row r="454" spans="2:3" ht="14.25">
      <c r="B454" s="195"/>
      <c r="C454" s="195"/>
    </row>
    <row r="455" spans="2:3" ht="14.25">
      <c r="B455" s="195"/>
      <c r="C455" s="195"/>
    </row>
    <row r="456" spans="2:3" ht="14.25">
      <c r="B456" s="195"/>
      <c r="C456" s="195"/>
    </row>
    <row r="457" spans="2:3" ht="14.25">
      <c r="B457" s="195"/>
      <c r="C457" s="195"/>
    </row>
    <row r="458" spans="2:3" ht="14.25">
      <c r="B458" s="195"/>
      <c r="C458" s="195"/>
    </row>
    <row r="459" spans="2:3" ht="14.25">
      <c r="B459" s="195"/>
      <c r="C459" s="195"/>
    </row>
    <row r="460" spans="2:3" ht="14.25">
      <c r="B460" s="195"/>
      <c r="C460" s="195"/>
    </row>
    <row r="461" spans="2:3" ht="14.25">
      <c r="B461" s="195"/>
      <c r="C461" s="195"/>
    </row>
    <row r="462" spans="2:3" ht="14.25">
      <c r="B462" s="195"/>
      <c r="C462" s="195"/>
    </row>
    <row r="463" spans="2:3" ht="14.25">
      <c r="B463" s="195"/>
      <c r="C463" s="195"/>
    </row>
    <row r="464" spans="2:3" ht="14.25">
      <c r="B464" s="195"/>
      <c r="C464" s="195"/>
    </row>
    <row r="465" spans="2:3" ht="14.25">
      <c r="B465" s="195"/>
      <c r="C465" s="195"/>
    </row>
    <row r="466" spans="2:3" ht="14.25">
      <c r="B466" s="195"/>
      <c r="C466" s="195"/>
    </row>
    <row r="467" spans="2:3" ht="14.25">
      <c r="B467" s="195"/>
      <c r="C467" s="195"/>
    </row>
    <row r="468" spans="2:3" ht="14.25">
      <c r="B468" s="195"/>
      <c r="C468" s="195"/>
    </row>
    <row r="469" spans="2:3" ht="14.25">
      <c r="B469" s="195"/>
      <c r="C469" s="195"/>
    </row>
    <row r="470" spans="2:3" ht="14.25">
      <c r="B470" s="195"/>
      <c r="C470" s="195"/>
    </row>
    <row r="471" spans="2:3" ht="14.25">
      <c r="B471" s="195"/>
      <c r="C471" s="195"/>
    </row>
    <row r="472" spans="2:3" ht="14.25">
      <c r="B472" s="195"/>
      <c r="C472" s="195"/>
    </row>
    <row r="473" spans="2:3" ht="14.25">
      <c r="B473" s="195"/>
      <c r="C473" s="195"/>
    </row>
    <row r="474" spans="2:3" ht="14.25">
      <c r="B474" s="195"/>
      <c r="C474" s="195"/>
    </row>
    <row r="475" spans="2:3" ht="14.25">
      <c r="B475" s="195"/>
      <c r="C475" s="195"/>
    </row>
    <row r="476" spans="2:3" ht="14.25">
      <c r="B476" s="195"/>
      <c r="C476" s="195"/>
    </row>
    <row r="477" spans="2:3" ht="14.25">
      <c r="B477" s="195"/>
      <c r="C477" s="195"/>
    </row>
    <row r="478" spans="2:3" ht="14.25">
      <c r="B478" s="195"/>
      <c r="C478" s="195"/>
    </row>
    <row r="479" spans="2:3" ht="14.25">
      <c r="B479" s="195"/>
      <c r="C479" s="195"/>
    </row>
    <row r="480" spans="2:3" ht="14.25">
      <c r="B480" s="195"/>
      <c r="C480" s="195"/>
    </row>
    <row r="481" spans="2:3" ht="14.25">
      <c r="B481" s="195"/>
      <c r="C481" s="195"/>
    </row>
    <row r="482" spans="2:3" ht="14.25">
      <c r="B482" s="195"/>
      <c r="C482" s="195"/>
    </row>
    <row r="483" spans="2:3" ht="14.25">
      <c r="B483" s="195"/>
      <c r="C483" s="195"/>
    </row>
    <row r="484" spans="2:3" ht="14.25">
      <c r="B484" s="195"/>
      <c r="C484" s="195"/>
    </row>
    <row r="485" spans="2:3" ht="14.25">
      <c r="B485" s="195"/>
      <c r="C485" s="195"/>
    </row>
    <row r="486" spans="2:3" ht="14.25">
      <c r="B486" s="195"/>
      <c r="C486" s="195"/>
    </row>
    <row r="487" spans="2:3" ht="14.25">
      <c r="B487" s="195"/>
      <c r="C487" s="195"/>
    </row>
    <row r="488" spans="2:3" ht="14.25">
      <c r="B488" s="195"/>
      <c r="C488" s="195"/>
    </row>
    <row r="489" spans="2:3" ht="14.25">
      <c r="B489" s="195"/>
      <c r="C489" s="195"/>
    </row>
    <row r="490" spans="2:3" ht="14.25">
      <c r="B490" s="195"/>
      <c r="C490" s="195"/>
    </row>
    <row r="491" spans="2:3" ht="14.25">
      <c r="B491" s="195"/>
      <c r="C491" s="195"/>
    </row>
    <row r="492" spans="2:3" ht="14.25">
      <c r="B492" s="195"/>
      <c r="C492" s="195"/>
    </row>
    <row r="493" spans="2:3" ht="14.25">
      <c r="B493" s="195"/>
      <c r="C493" s="195"/>
    </row>
    <row r="494" spans="2:3" ht="14.25">
      <c r="B494" s="195"/>
      <c r="C494" s="195"/>
    </row>
    <row r="495" spans="2:3" ht="14.25">
      <c r="B495" s="195"/>
      <c r="C495" s="195"/>
    </row>
    <row r="496" spans="2:3" ht="14.25">
      <c r="B496" s="195"/>
      <c r="C496" s="195"/>
    </row>
    <row r="497" spans="2:3" ht="14.25">
      <c r="B497" s="195"/>
      <c r="C497" s="195"/>
    </row>
    <row r="498" spans="2:3" ht="14.25">
      <c r="B498" s="195"/>
      <c r="C498" s="195"/>
    </row>
    <row r="499" spans="2:3" ht="14.25">
      <c r="B499" s="195"/>
      <c r="C499" s="195"/>
    </row>
    <row r="500" spans="2:3" ht="14.25">
      <c r="B500" s="195"/>
      <c r="C500" s="195"/>
    </row>
    <row r="501" spans="2:3" ht="14.25">
      <c r="B501" s="195"/>
      <c r="C501" s="195"/>
    </row>
    <row r="502" spans="2:3" ht="14.25">
      <c r="B502" s="195"/>
      <c r="C502" s="195"/>
    </row>
    <row r="503" spans="2:3" ht="14.25">
      <c r="B503" s="195"/>
      <c r="C503" s="195"/>
    </row>
    <row r="504" spans="2:3" ht="14.25">
      <c r="B504" s="195"/>
      <c r="C504" s="195"/>
    </row>
    <row r="505" spans="2:3" ht="14.25">
      <c r="B505" s="195"/>
      <c r="C505" s="195"/>
    </row>
    <row r="506" spans="2:3" ht="14.25">
      <c r="B506" s="195"/>
      <c r="C506" s="195"/>
    </row>
    <row r="507" spans="2:3" ht="14.25">
      <c r="B507" s="195"/>
      <c r="C507" s="195"/>
    </row>
    <row r="508" spans="2:3" ht="14.25">
      <c r="B508" s="195"/>
      <c r="C508" s="195"/>
    </row>
    <row r="509" spans="2:3" ht="14.25">
      <c r="B509" s="195"/>
      <c r="C509" s="195"/>
    </row>
    <row r="510" spans="2:3" ht="14.25">
      <c r="B510" s="195"/>
      <c r="C510" s="195"/>
    </row>
    <row r="511" spans="2:3" ht="14.25">
      <c r="B511" s="195"/>
      <c r="C511" s="195"/>
    </row>
    <row r="512" spans="2:3" ht="14.25">
      <c r="B512" s="195"/>
      <c r="C512" s="195"/>
    </row>
    <row r="513" spans="2:3" ht="14.25">
      <c r="B513" s="195"/>
      <c r="C513" s="195"/>
    </row>
    <row r="514" spans="2:3" ht="14.25">
      <c r="B514" s="195"/>
      <c r="C514" s="195"/>
    </row>
    <row r="515" spans="2:3" ht="14.25">
      <c r="B515" s="195"/>
      <c r="C515" s="195"/>
    </row>
    <row r="516" spans="2:3" ht="14.25">
      <c r="B516" s="195"/>
      <c r="C516" s="195"/>
    </row>
    <row r="517" spans="2:3" ht="14.25">
      <c r="B517" s="195"/>
      <c r="C517" s="195"/>
    </row>
    <row r="518" spans="2:3" ht="14.25">
      <c r="B518" s="195"/>
      <c r="C518" s="195"/>
    </row>
    <row r="519" spans="2:3" ht="14.25">
      <c r="B519" s="195"/>
      <c r="C519" s="195"/>
    </row>
    <row r="520" spans="2:3" ht="14.25">
      <c r="B520" s="195"/>
      <c r="C520" s="195"/>
    </row>
    <row r="521" spans="2:3" ht="14.25">
      <c r="B521" s="195"/>
      <c r="C521" s="195"/>
    </row>
    <row r="522" spans="2:3" ht="14.25">
      <c r="B522" s="195"/>
      <c r="C522" s="195"/>
    </row>
    <row r="523" spans="2:3" ht="14.25">
      <c r="B523" s="195"/>
      <c r="C523" s="195"/>
    </row>
    <row r="524" spans="2:3" ht="14.25">
      <c r="B524" s="195"/>
      <c r="C524" s="195"/>
    </row>
    <row r="525" spans="2:3" ht="14.25">
      <c r="B525" s="195"/>
      <c r="C525" s="195"/>
    </row>
    <row r="526" spans="2:3" ht="14.25">
      <c r="B526" s="195"/>
      <c r="C526" s="195"/>
    </row>
    <row r="527" spans="2:3" ht="14.25">
      <c r="B527" s="195"/>
      <c r="C527" s="195"/>
    </row>
    <row r="528" spans="2:3" ht="14.25">
      <c r="B528" s="195"/>
      <c r="C528" s="195"/>
    </row>
    <row r="529" spans="2:3" ht="14.25">
      <c r="B529" s="195"/>
      <c r="C529" s="195"/>
    </row>
    <row r="530" spans="2:3" ht="14.25">
      <c r="B530" s="195"/>
      <c r="C530" s="195"/>
    </row>
    <row r="531" spans="2:3" ht="14.25">
      <c r="B531" s="195"/>
      <c r="C531" s="195"/>
    </row>
    <row r="532" spans="2:3" ht="14.25">
      <c r="B532" s="195"/>
      <c r="C532" s="195"/>
    </row>
    <row r="533" spans="2:3" ht="14.25">
      <c r="B533" s="195"/>
      <c r="C533" s="195"/>
    </row>
    <row r="534" spans="2:3" ht="14.25">
      <c r="B534" s="195"/>
      <c r="C534" s="195"/>
    </row>
    <row r="535" spans="2:3" ht="14.25">
      <c r="B535" s="195"/>
      <c r="C535" s="195"/>
    </row>
    <row r="536" spans="2:3" ht="14.25">
      <c r="B536" s="195"/>
      <c r="C536" s="195"/>
    </row>
    <row r="537" spans="2:3" ht="14.25">
      <c r="B537" s="195"/>
      <c r="C537" s="195"/>
    </row>
    <row r="538" spans="2:3" ht="14.25">
      <c r="B538" s="195"/>
      <c r="C538" s="195"/>
    </row>
    <row r="539" spans="2:3" ht="14.25">
      <c r="B539" s="195"/>
      <c r="C539" s="195"/>
    </row>
    <row r="540" spans="2:3" ht="14.25">
      <c r="B540" s="195"/>
      <c r="C540" s="195"/>
    </row>
    <row r="541" spans="2:3" ht="14.25">
      <c r="B541" s="195"/>
      <c r="C541" s="195"/>
    </row>
    <row r="542" spans="2:3" ht="14.25">
      <c r="B542" s="195"/>
      <c r="C542" s="195"/>
    </row>
    <row r="543" spans="2:3" ht="14.25">
      <c r="B543" s="195"/>
      <c r="C543" s="195"/>
    </row>
    <row r="544" spans="2:3" ht="14.25">
      <c r="B544" s="195"/>
      <c r="C544" s="195"/>
    </row>
    <row r="545" spans="2:3" ht="14.25">
      <c r="B545" s="195"/>
      <c r="C545" s="195"/>
    </row>
    <row r="546" spans="2:3" ht="14.25">
      <c r="B546" s="195"/>
      <c r="C546" s="195"/>
    </row>
    <row r="547" spans="2:3" ht="14.25">
      <c r="B547" s="195"/>
      <c r="C547" s="195"/>
    </row>
    <row r="548" spans="2:3" ht="14.25">
      <c r="B548" s="195"/>
      <c r="C548" s="195"/>
    </row>
    <row r="549" spans="2:3" ht="14.25">
      <c r="B549" s="195"/>
      <c r="C549" s="195"/>
    </row>
    <row r="550" spans="2:3" ht="14.25">
      <c r="B550" s="195"/>
      <c r="C550" s="195"/>
    </row>
    <row r="551" spans="2:3" ht="14.25">
      <c r="B551" s="195"/>
      <c r="C551" s="195"/>
    </row>
    <row r="552" spans="2:3" ht="14.25">
      <c r="B552" s="195"/>
      <c r="C552" s="195"/>
    </row>
    <row r="553" spans="2:3" ht="14.25">
      <c r="B553" s="195"/>
      <c r="C553" s="195"/>
    </row>
    <row r="554" spans="2:3" ht="14.25">
      <c r="B554" s="195"/>
      <c r="C554" s="195"/>
    </row>
    <row r="555" spans="2:3" ht="14.25">
      <c r="B555" s="195"/>
      <c r="C555" s="195"/>
    </row>
    <row r="556" spans="2:3" ht="14.25">
      <c r="B556" s="195"/>
      <c r="C556" s="195"/>
    </row>
    <row r="557" spans="2:3" ht="14.25">
      <c r="B557" s="195"/>
      <c r="C557" s="195"/>
    </row>
    <row r="558" spans="2:3" ht="14.25">
      <c r="B558" s="195"/>
      <c r="C558" s="195"/>
    </row>
    <row r="559" spans="2:3" ht="14.25">
      <c r="B559" s="195"/>
      <c r="C559" s="195"/>
    </row>
    <row r="560" spans="2:3" ht="14.25">
      <c r="B560" s="195"/>
      <c r="C560" s="195"/>
    </row>
    <row r="561" spans="2:3" ht="14.25">
      <c r="B561" s="195"/>
      <c r="C561" s="195"/>
    </row>
    <row r="562" spans="2:3" ht="14.25">
      <c r="B562" s="195"/>
      <c r="C562" s="195"/>
    </row>
    <row r="563" spans="2:3" ht="14.25">
      <c r="B563" s="195"/>
      <c r="C563" s="195"/>
    </row>
    <row r="564" spans="2:3" ht="14.25">
      <c r="B564" s="195"/>
      <c r="C564" s="195"/>
    </row>
    <row r="565" spans="2:3" ht="14.25">
      <c r="B565" s="195"/>
      <c r="C565" s="195"/>
    </row>
    <row r="566" spans="2:3" ht="14.25">
      <c r="B566" s="195"/>
      <c r="C566" s="195"/>
    </row>
    <row r="567" spans="2:3" ht="14.25">
      <c r="B567" s="195"/>
      <c r="C567" s="195"/>
    </row>
    <row r="568" spans="2:3" ht="14.25">
      <c r="B568" s="195"/>
      <c r="C568" s="195"/>
    </row>
    <row r="569" spans="2:3" ht="14.25">
      <c r="B569" s="195"/>
      <c r="C569" s="195"/>
    </row>
    <row r="570" spans="2:3" ht="14.25">
      <c r="B570" s="195"/>
      <c r="C570" s="195"/>
    </row>
    <row r="571" spans="2:3" ht="14.25">
      <c r="B571" s="195"/>
      <c r="C571" s="195"/>
    </row>
    <row r="572" spans="2:3" ht="14.25">
      <c r="B572" s="195"/>
      <c r="C572" s="195"/>
    </row>
    <row r="573" spans="2:3" ht="14.25">
      <c r="B573" s="195"/>
      <c r="C573" s="195"/>
    </row>
    <row r="574" spans="2:3" ht="14.25">
      <c r="B574" s="195"/>
      <c r="C574" s="195"/>
    </row>
    <row r="575" spans="2:3" ht="14.25">
      <c r="B575" s="195"/>
      <c r="C575" s="195"/>
    </row>
    <row r="576" spans="2:3" ht="14.25">
      <c r="B576" s="195"/>
      <c r="C576" s="195"/>
    </row>
    <row r="577" spans="2:3" ht="14.25">
      <c r="B577" s="195"/>
      <c r="C577" s="195"/>
    </row>
    <row r="578" spans="2:3" ht="14.25">
      <c r="B578" s="195"/>
      <c r="C578" s="195"/>
    </row>
    <row r="579" spans="2:3" ht="14.25">
      <c r="B579" s="195"/>
      <c r="C579" s="195"/>
    </row>
    <row r="580" spans="2:3" ht="14.25">
      <c r="B580" s="195"/>
      <c r="C580" s="195"/>
    </row>
    <row r="581" spans="2:3" ht="14.25">
      <c r="B581" s="195"/>
      <c r="C581" s="195"/>
    </row>
    <row r="582" spans="2:3" ht="14.25">
      <c r="B582" s="195"/>
      <c r="C582" s="195"/>
    </row>
    <row r="583" spans="2:3" ht="14.25">
      <c r="B583" s="195"/>
      <c r="C583" s="195"/>
    </row>
    <row r="584" spans="2:3" ht="14.25">
      <c r="B584" s="195"/>
      <c r="C584" s="195"/>
    </row>
    <row r="585" spans="2:3" ht="14.25">
      <c r="B585" s="195"/>
      <c r="C585" s="195"/>
    </row>
    <row r="586" spans="2:3" ht="14.25">
      <c r="B586" s="195"/>
      <c r="C586" s="195"/>
    </row>
    <row r="587" spans="2:3" ht="14.25">
      <c r="B587" s="195"/>
      <c r="C587" s="195"/>
    </row>
    <row r="588" spans="2:3" ht="14.25">
      <c r="B588" s="195"/>
      <c r="C588" s="195"/>
    </row>
    <row r="589" spans="2:3" ht="14.25">
      <c r="B589" s="195"/>
      <c r="C589" s="195"/>
    </row>
    <row r="590" spans="2:3" ht="14.25">
      <c r="B590" s="195"/>
      <c r="C590" s="195"/>
    </row>
    <row r="591" spans="2:3" ht="14.25">
      <c r="B591" s="195"/>
      <c r="C591" s="195"/>
    </row>
    <row r="592" spans="2:3" ht="14.25">
      <c r="B592" s="195"/>
      <c r="C592" s="195"/>
    </row>
    <row r="593" spans="2:3" ht="14.25">
      <c r="B593" s="195"/>
      <c r="C593" s="195"/>
    </row>
    <row r="594" spans="2:3" ht="14.25">
      <c r="B594" s="195"/>
      <c r="C594" s="195"/>
    </row>
    <row r="595" spans="2:3" ht="14.25">
      <c r="B595" s="195"/>
      <c r="C595" s="195"/>
    </row>
    <row r="596" spans="2:3" ht="14.25">
      <c r="B596" s="195"/>
      <c r="C596" s="195"/>
    </row>
    <row r="597" spans="2:3" ht="14.25">
      <c r="B597" s="195"/>
      <c r="C597" s="195"/>
    </row>
    <row r="598" spans="2:3" ht="14.25">
      <c r="B598" s="195"/>
      <c r="C598" s="195"/>
    </row>
    <row r="599" spans="2:3" ht="14.25">
      <c r="B599" s="195"/>
      <c r="C599" s="195"/>
    </row>
    <row r="600" spans="2:3" ht="14.25">
      <c r="B600" s="195"/>
      <c r="C600" s="195"/>
    </row>
    <row r="601" spans="2:3" ht="14.25">
      <c r="B601" s="195"/>
      <c r="C601" s="195"/>
    </row>
    <row r="602" spans="2:3" ht="14.25">
      <c r="B602" s="195"/>
      <c r="C602" s="195"/>
    </row>
    <row r="603" spans="2:3" ht="14.25">
      <c r="B603" s="195"/>
      <c r="C603" s="195"/>
    </row>
    <row r="604" spans="2:3" ht="14.25">
      <c r="B604" s="195"/>
      <c r="C604" s="195"/>
    </row>
    <row r="605" spans="2:3" ht="14.25">
      <c r="B605" s="195"/>
      <c r="C605" s="195"/>
    </row>
    <row r="606" spans="2:3" ht="14.25">
      <c r="B606" s="195"/>
      <c r="C606" s="195"/>
    </row>
    <row r="607" spans="2:3" ht="14.25">
      <c r="B607" s="195"/>
      <c r="C607" s="195"/>
    </row>
    <row r="608" spans="2:3" ht="14.25">
      <c r="B608" s="195"/>
      <c r="C608" s="195"/>
    </row>
    <row r="609" spans="2:3" ht="14.25">
      <c r="B609" s="195"/>
      <c r="C609" s="195"/>
    </row>
    <row r="610" spans="2:3" ht="14.25">
      <c r="B610" s="195"/>
      <c r="C610" s="195"/>
    </row>
    <row r="611" spans="2:3" ht="14.25">
      <c r="B611" s="195"/>
      <c r="C611" s="195"/>
    </row>
    <row r="612" spans="2:3" ht="14.25">
      <c r="B612" s="195"/>
      <c r="C612" s="195"/>
    </row>
    <row r="613" spans="2:3" ht="14.25">
      <c r="B613" s="195"/>
      <c r="C613" s="195"/>
    </row>
    <row r="614" spans="2:3" ht="14.25">
      <c r="B614" s="195"/>
      <c r="C614" s="195"/>
    </row>
    <row r="615" spans="2:3" ht="14.25">
      <c r="B615" s="195"/>
      <c r="C615" s="195"/>
    </row>
    <row r="616" spans="2:3" ht="14.25">
      <c r="B616" s="195"/>
      <c r="C616" s="195"/>
    </row>
    <row r="617" spans="2:3" ht="14.25">
      <c r="B617" s="195"/>
      <c r="C617" s="195"/>
    </row>
    <row r="618" spans="2:3" ht="14.25">
      <c r="B618" s="195"/>
      <c r="C618" s="195"/>
    </row>
    <row r="619" spans="2:3" ht="14.25">
      <c r="B619" s="195"/>
      <c r="C619" s="195"/>
    </row>
    <row r="620" spans="2:3" ht="14.25">
      <c r="B620" s="195"/>
      <c r="C620" s="195"/>
    </row>
    <row r="621" spans="2:3" ht="14.25">
      <c r="B621" s="195"/>
      <c r="C621" s="195"/>
    </row>
    <row r="622" spans="2:3" ht="14.25">
      <c r="B622" s="195"/>
      <c r="C622" s="195"/>
    </row>
    <row r="623" spans="2:3" ht="14.25">
      <c r="B623" s="195"/>
      <c r="C623" s="195"/>
    </row>
    <row r="624" spans="2:3" ht="14.25">
      <c r="B624" s="195"/>
      <c r="C624" s="195"/>
    </row>
    <row r="625" spans="2:3" ht="14.25">
      <c r="B625" s="195"/>
      <c r="C625" s="195"/>
    </row>
    <row r="626" spans="2:3" ht="14.25">
      <c r="B626" s="195"/>
      <c r="C626" s="195"/>
    </row>
    <row r="627" spans="2:3" ht="14.25">
      <c r="B627" s="195"/>
      <c r="C627" s="195"/>
    </row>
    <row r="628" spans="2:3" ht="14.25">
      <c r="B628" s="195"/>
      <c r="C628" s="195"/>
    </row>
    <row r="629" spans="2:3" ht="14.25">
      <c r="B629" s="195"/>
      <c r="C629" s="195"/>
    </row>
    <row r="630" spans="2:3" ht="14.25">
      <c r="B630" s="195"/>
      <c r="C630" s="195"/>
    </row>
    <row r="631" spans="2:3" ht="14.25">
      <c r="B631" s="195"/>
      <c r="C631" s="195"/>
    </row>
    <row r="632" spans="2:3" ht="14.25">
      <c r="B632" s="195"/>
      <c r="C632" s="195"/>
    </row>
    <row r="633" spans="2:3" ht="14.25">
      <c r="B633" s="195"/>
      <c r="C633" s="195"/>
    </row>
    <row r="634" spans="2:3" ht="14.25">
      <c r="B634" s="195"/>
      <c r="C634" s="195"/>
    </row>
    <row r="635" spans="2:3" ht="14.25">
      <c r="B635" s="195"/>
      <c r="C635" s="195"/>
    </row>
    <row r="636" spans="2:3" ht="14.25">
      <c r="B636" s="195"/>
      <c r="C636" s="195"/>
    </row>
    <row r="637" spans="2:3" ht="14.25">
      <c r="B637" s="195"/>
      <c r="C637" s="195"/>
    </row>
    <row r="638" spans="2:3" ht="14.25">
      <c r="B638" s="195"/>
      <c r="C638" s="195"/>
    </row>
    <row r="639" spans="2:3" ht="14.25">
      <c r="B639" s="195"/>
      <c r="C639" s="195"/>
    </row>
    <row r="640" spans="2:3" ht="14.25">
      <c r="B640" s="195"/>
      <c r="C640" s="195"/>
    </row>
    <row r="641" spans="2:3" ht="14.25">
      <c r="B641" s="195"/>
      <c r="C641" s="195"/>
    </row>
    <row r="642" spans="2:3" ht="14.25">
      <c r="B642" s="195"/>
      <c r="C642" s="195"/>
    </row>
    <row r="643" spans="2:3" ht="14.25">
      <c r="B643" s="195"/>
      <c r="C643" s="195"/>
    </row>
    <row r="644" spans="2:3" ht="14.25">
      <c r="B644" s="195"/>
      <c r="C644" s="195"/>
    </row>
    <row r="645" spans="2:3" ht="14.25">
      <c r="B645" s="195"/>
      <c r="C645" s="195"/>
    </row>
    <row r="646" spans="2:3" ht="14.25">
      <c r="B646" s="195"/>
      <c r="C646" s="195"/>
    </row>
    <row r="647" spans="2:3" ht="14.25">
      <c r="B647" s="195"/>
      <c r="C647" s="195"/>
    </row>
    <row r="648" spans="2:3" ht="14.25">
      <c r="B648" s="195"/>
      <c r="C648" s="195"/>
    </row>
    <row r="649" spans="2:3" ht="14.25">
      <c r="B649" s="195"/>
      <c r="C649" s="195"/>
    </row>
    <row r="650" spans="2:3" ht="14.25">
      <c r="B650" s="195"/>
      <c r="C650" s="195"/>
    </row>
    <row r="651" spans="2:3" ht="14.25">
      <c r="B651" s="195"/>
      <c r="C651" s="195"/>
    </row>
    <row r="652" spans="2:3" ht="14.25">
      <c r="B652" s="195"/>
      <c r="C652" s="195"/>
    </row>
    <row r="653" spans="2:3" ht="14.25">
      <c r="B653" s="195"/>
      <c r="C653" s="195"/>
    </row>
    <row r="654" spans="2:3" ht="14.25">
      <c r="B654" s="195"/>
      <c r="C654" s="195"/>
    </row>
    <row r="655" spans="2:3" ht="14.25">
      <c r="B655" s="195"/>
      <c r="C655" s="195"/>
    </row>
    <row r="656" spans="2:3" ht="14.25">
      <c r="B656" s="195"/>
      <c r="C656" s="195"/>
    </row>
    <row r="657" spans="2:3" ht="14.25">
      <c r="B657" s="195"/>
      <c r="C657" s="195"/>
    </row>
    <row r="658" spans="2:3" ht="14.25">
      <c r="B658" s="195"/>
      <c r="C658" s="195"/>
    </row>
    <row r="659" spans="2:3" ht="14.25">
      <c r="B659" s="195"/>
      <c r="C659" s="195"/>
    </row>
    <row r="660" spans="2:3" ht="14.25">
      <c r="B660" s="195"/>
      <c r="C660" s="195"/>
    </row>
    <row r="661" spans="2:3" ht="14.25">
      <c r="B661" s="195"/>
      <c r="C661" s="195"/>
    </row>
    <row r="662" spans="2:3" ht="14.25">
      <c r="B662" s="195"/>
      <c r="C662" s="195"/>
    </row>
    <row r="663" spans="2:3" ht="14.25">
      <c r="B663" s="195"/>
      <c r="C663" s="195"/>
    </row>
    <row r="664" spans="2:3" ht="14.25">
      <c r="B664" s="195"/>
      <c r="C664" s="195"/>
    </row>
    <row r="665" spans="2:3" ht="14.25">
      <c r="B665" s="195"/>
      <c r="C665" s="195"/>
    </row>
    <row r="666" spans="2:3" ht="14.25">
      <c r="B666" s="195"/>
      <c r="C666" s="195"/>
    </row>
    <row r="667" spans="2:3" ht="14.25">
      <c r="B667" s="195"/>
      <c r="C667" s="195"/>
    </row>
    <row r="668" spans="2:3" ht="14.25">
      <c r="B668" s="195"/>
      <c r="C668" s="195"/>
    </row>
    <row r="669" spans="2:3" ht="14.25">
      <c r="B669" s="195"/>
      <c r="C669" s="195"/>
    </row>
    <row r="670" spans="2:3" ht="14.25">
      <c r="B670" s="195"/>
      <c r="C670" s="195"/>
    </row>
    <row r="671" spans="2:3" ht="14.25">
      <c r="B671" s="195"/>
      <c r="C671" s="195"/>
    </row>
    <row r="672" spans="2:3" ht="14.25">
      <c r="B672" s="195"/>
      <c r="C672" s="195"/>
    </row>
    <row r="673" spans="2:3" ht="14.25">
      <c r="B673" s="195"/>
      <c r="C673" s="195"/>
    </row>
    <row r="674" spans="2:3" ht="14.25">
      <c r="B674" s="195"/>
      <c r="C674" s="195"/>
    </row>
    <row r="675" spans="2:3" ht="14.25">
      <c r="B675" s="195"/>
      <c r="C675" s="195"/>
    </row>
    <row r="676" spans="2:3" ht="14.25">
      <c r="B676" s="195"/>
      <c r="C676" s="195"/>
    </row>
    <row r="677" spans="2:3" ht="14.25">
      <c r="B677" s="195"/>
      <c r="C677" s="195"/>
    </row>
    <row r="678" spans="2:3" ht="14.25">
      <c r="B678" s="195"/>
      <c r="C678" s="195"/>
    </row>
    <row r="679" spans="2:3" ht="14.25">
      <c r="B679" s="195"/>
      <c r="C679" s="195"/>
    </row>
    <row r="680" spans="2:3" ht="14.25">
      <c r="B680" s="195"/>
      <c r="C680" s="195"/>
    </row>
    <row r="681" spans="2:3" ht="14.25">
      <c r="B681" s="195"/>
      <c r="C681" s="195"/>
    </row>
    <row r="682" spans="2:3" ht="14.25">
      <c r="B682" s="195"/>
      <c r="C682" s="195"/>
    </row>
    <row r="683" spans="2:3" ht="14.25">
      <c r="B683" s="195"/>
      <c r="C683" s="195"/>
    </row>
    <row r="684" spans="2:3" ht="14.25">
      <c r="B684" s="195"/>
      <c r="C684" s="195"/>
    </row>
    <row r="685" spans="2:3" ht="14.25">
      <c r="B685" s="195"/>
      <c r="C685" s="195"/>
    </row>
    <row r="686" spans="2:3" ht="14.25">
      <c r="B686" s="195"/>
      <c r="C686" s="195"/>
    </row>
    <row r="687" spans="2:3" ht="14.25">
      <c r="B687" s="195"/>
      <c r="C687" s="195"/>
    </row>
    <row r="688" spans="2:3" ht="14.25">
      <c r="B688" s="195"/>
      <c r="C688" s="195"/>
    </row>
    <row r="689" spans="2:3" ht="14.25">
      <c r="B689" s="195"/>
      <c r="C689" s="195"/>
    </row>
    <row r="690" spans="2:3" ht="14.25">
      <c r="B690" s="195"/>
      <c r="C690" s="195"/>
    </row>
    <row r="691" spans="2:3" ht="14.25">
      <c r="B691" s="195"/>
      <c r="C691" s="195"/>
    </row>
    <row r="692" spans="2:3" ht="14.25">
      <c r="B692" s="195"/>
      <c r="C692" s="195"/>
    </row>
    <row r="693" spans="2:3" ht="14.25">
      <c r="B693" s="195"/>
      <c r="C693" s="195"/>
    </row>
    <row r="694" spans="2:3" ht="14.25">
      <c r="B694" s="195"/>
      <c r="C694" s="195"/>
    </row>
    <row r="695" spans="2:3" ht="14.25">
      <c r="B695" s="195"/>
      <c r="C695" s="195"/>
    </row>
    <row r="696" spans="2:3" ht="14.25">
      <c r="B696" s="195"/>
      <c r="C696" s="195"/>
    </row>
    <row r="697" spans="2:3" ht="14.25">
      <c r="B697" s="195"/>
      <c r="C697" s="195"/>
    </row>
    <row r="698" spans="2:3" ht="14.25">
      <c r="B698" s="195"/>
      <c r="C698" s="195"/>
    </row>
    <row r="699" spans="2:3" ht="14.25">
      <c r="B699" s="195"/>
      <c r="C699" s="195"/>
    </row>
    <row r="700" spans="2:3" ht="14.25">
      <c r="B700" s="195"/>
      <c r="C700" s="195"/>
    </row>
    <row r="701" spans="2:3" ht="14.25">
      <c r="B701" s="195"/>
      <c r="C701" s="195"/>
    </row>
    <row r="702" spans="2:3" ht="14.25">
      <c r="B702" s="195"/>
      <c r="C702" s="195"/>
    </row>
    <row r="703" spans="2:3" ht="14.25">
      <c r="B703" s="195"/>
      <c r="C703" s="195"/>
    </row>
    <row r="704" spans="2:3" ht="14.25">
      <c r="B704" s="195"/>
      <c r="C704" s="195"/>
    </row>
    <row r="705" spans="2:3" ht="14.25">
      <c r="B705" s="195"/>
      <c r="C705" s="195"/>
    </row>
    <row r="706" spans="2:3" ht="14.25">
      <c r="B706" s="195"/>
      <c r="C706" s="195"/>
    </row>
    <row r="707" spans="2:3" ht="14.25">
      <c r="B707" s="195"/>
      <c r="C707" s="195"/>
    </row>
    <row r="708" spans="2:3" ht="14.25">
      <c r="B708" s="195"/>
      <c r="C708" s="195"/>
    </row>
    <row r="709" spans="2:3" ht="14.25">
      <c r="B709" s="195"/>
      <c r="C709" s="195"/>
    </row>
    <row r="710" spans="2:3" ht="14.25">
      <c r="B710" s="195"/>
      <c r="C710" s="195"/>
    </row>
    <row r="711" spans="2:3" ht="14.25">
      <c r="B711" s="195"/>
      <c r="C711" s="195"/>
    </row>
    <row r="712" spans="2:3" ht="14.25">
      <c r="B712" s="195"/>
      <c r="C712" s="195"/>
    </row>
    <row r="713" spans="2:3" ht="14.25">
      <c r="B713" s="195"/>
      <c r="C713" s="195"/>
    </row>
    <row r="714" spans="2:3" ht="14.25">
      <c r="B714" s="195"/>
      <c r="C714" s="195"/>
    </row>
    <row r="715" spans="2:3" ht="14.25">
      <c r="B715" s="195"/>
      <c r="C715" s="195"/>
    </row>
    <row r="716" spans="2:3" ht="14.25">
      <c r="B716" s="195"/>
      <c r="C716" s="195"/>
    </row>
    <row r="717" spans="2:3" ht="14.25">
      <c r="B717" s="195"/>
      <c r="C717" s="195"/>
    </row>
    <row r="718" spans="2:3" ht="14.25">
      <c r="B718" s="195"/>
      <c r="C718" s="195"/>
    </row>
    <row r="719" spans="2:3" ht="14.25">
      <c r="B719" s="195"/>
      <c r="C719" s="195"/>
    </row>
    <row r="720" spans="2:3" ht="14.25">
      <c r="B720" s="195"/>
      <c r="C720" s="195"/>
    </row>
    <row r="721" spans="2:3" ht="14.25">
      <c r="B721" s="195"/>
      <c r="C721" s="195"/>
    </row>
    <row r="722" spans="2:3" ht="14.25">
      <c r="B722" s="195"/>
      <c r="C722" s="195"/>
    </row>
    <row r="723" spans="2:3" ht="14.25">
      <c r="B723" s="195"/>
      <c r="C723" s="195"/>
    </row>
    <row r="724" spans="2:3" ht="14.25">
      <c r="B724" s="195"/>
      <c r="C724" s="195"/>
    </row>
    <row r="725" spans="2:3" ht="14.25">
      <c r="B725" s="195"/>
      <c r="C725" s="195"/>
    </row>
    <row r="726" spans="2:3" ht="14.25">
      <c r="B726" s="195"/>
      <c r="C726" s="195"/>
    </row>
    <row r="727" spans="2:3" ht="14.25">
      <c r="B727" s="195"/>
      <c r="C727" s="195"/>
    </row>
    <row r="728" spans="2:3" ht="14.25">
      <c r="B728" s="195"/>
      <c r="C728" s="195"/>
    </row>
    <row r="729" spans="2:3" ht="14.25">
      <c r="B729" s="195"/>
      <c r="C729" s="195"/>
    </row>
    <row r="730" spans="2:3" ht="14.25">
      <c r="B730" s="195"/>
      <c r="C730" s="195"/>
    </row>
    <row r="731" spans="2:3" ht="14.25">
      <c r="B731" s="195"/>
      <c r="C731" s="195"/>
    </row>
    <row r="732" spans="2:3" ht="14.25">
      <c r="B732" s="195"/>
      <c r="C732" s="195"/>
    </row>
    <row r="733" spans="2:3" ht="14.25">
      <c r="B733" s="195"/>
      <c r="C733" s="195"/>
    </row>
    <row r="734" spans="2:3" ht="14.25">
      <c r="B734" s="195"/>
      <c r="C734" s="195"/>
    </row>
    <row r="735" spans="2:3" ht="14.25">
      <c r="B735" s="195"/>
      <c r="C735" s="195"/>
    </row>
    <row r="736" spans="2:3" ht="14.25">
      <c r="B736" s="195"/>
      <c r="C736" s="195"/>
    </row>
    <row r="737" spans="2:3" ht="14.25">
      <c r="B737" s="195"/>
      <c r="C737" s="195"/>
    </row>
    <row r="738" spans="2:3" ht="14.25">
      <c r="B738" s="195"/>
      <c r="C738" s="195"/>
    </row>
    <row r="739" spans="2:3" ht="14.25">
      <c r="B739" s="195"/>
      <c r="C739" s="195"/>
    </row>
    <row r="740" spans="2:3" ht="14.25">
      <c r="B740" s="195"/>
      <c r="C740" s="195"/>
    </row>
    <row r="741" spans="2:3" ht="14.25">
      <c r="B741" s="195"/>
      <c r="C741" s="195"/>
    </row>
    <row r="742" spans="2:3" ht="14.25">
      <c r="B742" s="195"/>
      <c r="C742" s="195"/>
    </row>
    <row r="743" spans="2:3" ht="14.25">
      <c r="B743" s="195"/>
      <c r="C743" s="195"/>
    </row>
    <row r="744" spans="2:3" ht="14.25">
      <c r="B744" s="195"/>
      <c r="C744" s="195"/>
    </row>
    <row r="745" spans="2:3" ht="14.25">
      <c r="B745" s="195"/>
      <c r="C745" s="195"/>
    </row>
    <row r="746" spans="2:3" ht="14.25">
      <c r="B746" s="195"/>
      <c r="C746" s="195"/>
    </row>
    <row r="747" spans="2:3" ht="14.25">
      <c r="B747" s="195"/>
      <c r="C747" s="195"/>
    </row>
    <row r="748" spans="2:3" ht="14.25">
      <c r="B748" s="195"/>
      <c r="C748" s="195"/>
    </row>
    <row r="749" spans="2:3" ht="14.25">
      <c r="B749" s="195"/>
      <c r="C749" s="195"/>
    </row>
    <row r="750" spans="2:3" ht="14.25">
      <c r="B750" s="195"/>
      <c r="C750" s="195"/>
    </row>
    <row r="751" spans="2:3" ht="14.25">
      <c r="B751" s="195"/>
      <c r="C751" s="195"/>
    </row>
    <row r="752" spans="2:3" ht="14.25">
      <c r="B752" s="195"/>
      <c r="C752" s="195"/>
    </row>
    <row r="753" spans="2:3" ht="14.25">
      <c r="B753" s="195"/>
      <c r="C753" s="195"/>
    </row>
    <row r="754" spans="2:3" ht="14.25">
      <c r="B754" s="195"/>
      <c r="C754" s="195"/>
    </row>
    <row r="755" spans="2:3" ht="14.25">
      <c r="B755" s="195"/>
      <c r="C755" s="195"/>
    </row>
    <row r="756" spans="2:3" ht="14.25">
      <c r="B756" s="195"/>
      <c r="C756" s="195"/>
    </row>
    <row r="757" spans="2:3" ht="14.25">
      <c r="B757" s="195"/>
      <c r="C757" s="195"/>
    </row>
    <row r="758" spans="2:3" ht="14.25">
      <c r="B758" s="195"/>
      <c r="C758" s="195"/>
    </row>
    <row r="759" spans="2:3" ht="14.25">
      <c r="B759" s="195"/>
      <c r="C759" s="195"/>
    </row>
    <row r="760" spans="2:3" ht="14.25">
      <c r="B760" s="195"/>
      <c r="C760" s="195"/>
    </row>
    <row r="761" spans="2:3" ht="14.25">
      <c r="B761" s="195"/>
      <c r="C761" s="195"/>
    </row>
    <row r="762" spans="2:3" ht="14.25">
      <c r="B762" s="195"/>
      <c r="C762" s="195"/>
    </row>
    <row r="763" spans="2:3" ht="14.25">
      <c r="B763" s="195"/>
      <c r="C763" s="195"/>
    </row>
    <row r="764" spans="2:3" ht="14.25">
      <c r="B764" s="195"/>
      <c r="C764" s="195"/>
    </row>
    <row r="765" spans="2:3" ht="14.25">
      <c r="B765" s="195"/>
      <c r="C765" s="195"/>
    </row>
    <row r="766" spans="2:3" ht="14.25">
      <c r="B766" s="195"/>
      <c r="C766" s="195"/>
    </row>
    <row r="767" spans="2:3" ht="14.25">
      <c r="B767" s="195"/>
      <c r="C767" s="195"/>
    </row>
    <row r="768" spans="2:3" ht="14.25">
      <c r="B768" s="195"/>
      <c r="C768" s="195"/>
    </row>
    <row r="769" spans="2:3" ht="14.25">
      <c r="B769" s="195"/>
      <c r="C769" s="195"/>
    </row>
    <row r="770" spans="2:3" ht="14.25">
      <c r="B770" s="195"/>
      <c r="C770" s="195"/>
    </row>
    <row r="771" spans="2:3" ht="14.25">
      <c r="B771" s="195"/>
      <c r="C771" s="195"/>
    </row>
    <row r="772" spans="2:3" ht="14.25">
      <c r="B772" s="195"/>
      <c r="C772" s="195"/>
    </row>
    <row r="773" spans="2:3" ht="14.25">
      <c r="B773" s="195"/>
      <c r="C773" s="195"/>
    </row>
    <row r="774" spans="2:3" ht="14.25">
      <c r="B774" s="195"/>
      <c r="C774" s="195"/>
    </row>
    <row r="775" spans="2:3" ht="14.25">
      <c r="B775" s="195"/>
      <c r="C775" s="195"/>
    </row>
    <row r="776" spans="2:3" ht="14.25">
      <c r="B776" s="195"/>
      <c r="C776" s="195"/>
    </row>
    <row r="777" spans="2:3" ht="14.25">
      <c r="B777" s="195"/>
      <c r="C777" s="195"/>
    </row>
    <row r="778" spans="2:3" ht="14.25">
      <c r="B778" s="195"/>
      <c r="C778" s="195"/>
    </row>
    <row r="779" spans="2:3" ht="14.25">
      <c r="B779" s="195"/>
      <c r="C779" s="195"/>
    </row>
    <row r="780" spans="2:3" ht="14.25">
      <c r="B780" s="195"/>
      <c r="C780" s="195"/>
    </row>
    <row r="781" spans="2:3" ht="14.25">
      <c r="B781" s="195"/>
      <c r="C781" s="195"/>
    </row>
    <row r="782" spans="2:3" ht="14.25">
      <c r="B782" s="195"/>
      <c r="C782" s="195"/>
    </row>
    <row r="783" spans="2:3" ht="14.25">
      <c r="B783" s="195"/>
      <c r="C783" s="195"/>
    </row>
    <row r="784" spans="2:3" ht="14.25">
      <c r="B784" s="195"/>
      <c r="C784" s="195"/>
    </row>
    <row r="785" spans="2:3" ht="14.25">
      <c r="B785" s="195"/>
      <c r="C785" s="195"/>
    </row>
    <row r="786" spans="2:3" ht="14.25">
      <c r="B786" s="195"/>
      <c r="C786" s="195"/>
    </row>
    <row r="787" spans="2:3" ht="14.25">
      <c r="B787" s="195"/>
      <c r="C787" s="195"/>
    </row>
    <row r="788" spans="2:3" ht="14.25">
      <c r="B788" s="195"/>
      <c r="C788" s="195"/>
    </row>
    <row r="789" spans="2:3" ht="14.25">
      <c r="B789" s="195"/>
      <c r="C789" s="195"/>
    </row>
    <row r="790" spans="2:3" ht="14.25">
      <c r="B790" s="195"/>
      <c r="C790" s="195"/>
    </row>
    <row r="791" spans="2:3" ht="14.25">
      <c r="B791" s="195"/>
      <c r="C791" s="195"/>
    </row>
    <row r="792" spans="2:3" ht="14.25">
      <c r="B792" s="195"/>
      <c r="C792" s="195"/>
    </row>
    <row r="793" spans="2:3" ht="14.25">
      <c r="B793" s="195"/>
      <c r="C793" s="195"/>
    </row>
    <row r="794" spans="2:3" ht="14.25">
      <c r="B794" s="195"/>
      <c r="C794" s="195"/>
    </row>
    <row r="795" spans="2:3" ht="14.25">
      <c r="B795" s="195"/>
      <c r="C795" s="195"/>
    </row>
    <row r="796" spans="2:3" ht="14.25">
      <c r="B796" s="195"/>
      <c r="C796" s="195"/>
    </row>
    <row r="797" spans="2:3" ht="14.25">
      <c r="B797" s="195"/>
      <c r="C797" s="195"/>
    </row>
    <row r="798" spans="2:3" ht="14.25">
      <c r="B798" s="195"/>
      <c r="C798" s="195"/>
    </row>
    <row r="799" spans="2:3" ht="14.25">
      <c r="B799" s="195"/>
      <c r="C799" s="195"/>
    </row>
    <row r="800" spans="2:3" ht="14.25">
      <c r="B800" s="195"/>
      <c r="C800" s="195"/>
    </row>
    <row r="801" spans="2:3" ht="14.25">
      <c r="B801" s="195"/>
      <c r="C801" s="195"/>
    </row>
    <row r="802" spans="2:3" ht="14.25">
      <c r="B802" s="195"/>
      <c r="C802" s="195"/>
    </row>
    <row r="803" spans="2:3" ht="14.25">
      <c r="B803" s="195"/>
      <c r="C803" s="195"/>
    </row>
    <row r="804" spans="2:3" ht="14.25">
      <c r="B804" s="195"/>
      <c r="C804" s="195"/>
    </row>
    <row r="805" spans="2:3" ht="14.25">
      <c r="B805" s="195"/>
      <c r="C805" s="195"/>
    </row>
    <row r="806" spans="2:3" ht="14.25">
      <c r="B806" s="195"/>
      <c r="C806" s="195"/>
    </row>
    <row r="807" spans="2:3" ht="14.25">
      <c r="B807" s="195"/>
      <c r="C807" s="195"/>
    </row>
    <row r="808" spans="2:3" ht="14.25">
      <c r="B808" s="195"/>
      <c r="C808" s="195"/>
    </row>
    <row r="809" spans="2:3" ht="14.25">
      <c r="B809" s="195"/>
      <c r="C809" s="195"/>
    </row>
    <row r="810" spans="2:3" ht="14.25">
      <c r="B810" s="195"/>
      <c r="C810" s="195"/>
    </row>
    <row r="811" spans="2:3" ht="14.25">
      <c r="B811" s="195"/>
      <c r="C811" s="195"/>
    </row>
    <row r="812" spans="2:3" ht="14.25">
      <c r="B812" s="195"/>
      <c r="C812" s="195"/>
    </row>
    <row r="813" spans="2:3" ht="14.25">
      <c r="B813" s="195"/>
      <c r="C813" s="195"/>
    </row>
    <row r="814" spans="2:3" ht="14.25">
      <c r="B814" s="195"/>
      <c r="C814" s="195"/>
    </row>
    <row r="815" spans="2:3" ht="14.25">
      <c r="B815" s="195"/>
      <c r="C815" s="195"/>
    </row>
    <row r="816" spans="2:3" ht="14.25">
      <c r="B816" s="195"/>
      <c r="C816" s="195"/>
    </row>
    <row r="817" spans="2:3" ht="14.25">
      <c r="B817" s="195"/>
      <c r="C817" s="195"/>
    </row>
    <row r="818" spans="2:3" ht="14.25">
      <c r="B818" s="195"/>
      <c r="C818" s="195"/>
    </row>
    <row r="819" spans="2:3" ht="14.25">
      <c r="B819" s="195"/>
      <c r="C819" s="195"/>
    </row>
    <row r="820" spans="2:3" ht="14.25">
      <c r="B820" s="195"/>
      <c r="C820" s="195"/>
    </row>
    <row r="821" spans="2:3" ht="14.25">
      <c r="B821" s="195"/>
      <c r="C821" s="195"/>
    </row>
    <row r="822" spans="2:3" ht="14.25">
      <c r="B822" s="195"/>
      <c r="C822" s="195"/>
    </row>
    <row r="823" spans="2:3" ht="14.25">
      <c r="B823" s="195"/>
      <c r="C823" s="195"/>
    </row>
    <row r="824" spans="2:3" ht="14.25">
      <c r="B824" s="195"/>
      <c r="C824" s="195"/>
    </row>
    <row r="825" spans="2:3" ht="14.25">
      <c r="B825" s="195"/>
      <c r="C825" s="195"/>
    </row>
    <row r="826" spans="2:3" ht="14.25">
      <c r="B826" s="195"/>
      <c r="C826" s="195"/>
    </row>
    <row r="827" spans="2:3" ht="14.25">
      <c r="B827" s="195"/>
      <c r="C827" s="195"/>
    </row>
    <row r="828" spans="2:3" ht="14.25">
      <c r="B828" s="195"/>
      <c r="C828" s="195"/>
    </row>
    <row r="829" spans="2:3" ht="14.25">
      <c r="B829" s="195"/>
      <c r="C829" s="195"/>
    </row>
    <row r="830" spans="2:3" ht="14.25">
      <c r="B830" s="195"/>
      <c r="C830" s="195"/>
    </row>
    <row r="831" spans="2:3" ht="14.25">
      <c r="B831" s="195"/>
      <c r="C831" s="195"/>
    </row>
    <row r="832" spans="2:3" ht="14.25">
      <c r="B832" s="195"/>
      <c r="C832" s="195"/>
    </row>
    <row r="833" spans="2:3" ht="14.25">
      <c r="B833" s="195"/>
      <c r="C833" s="195"/>
    </row>
    <row r="834" spans="2:3" ht="14.25">
      <c r="B834" s="195"/>
      <c r="C834" s="195"/>
    </row>
    <row r="835" spans="2:3" ht="14.25">
      <c r="B835" s="195"/>
      <c r="C835" s="195"/>
    </row>
    <row r="836" spans="2:3" ht="14.25">
      <c r="B836" s="195"/>
      <c r="C836" s="195"/>
    </row>
    <row r="837" spans="2:3" ht="14.25">
      <c r="B837" s="195"/>
      <c r="C837" s="195"/>
    </row>
    <row r="838" spans="2:3" ht="14.25">
      <c r="B838" s="195"/>
      <c r="C838" s="195"/>
    </row>
    <row r="839" spans="2:3" ht="14.25">
      <c r="B839" s="195"/>
      <c r="C839" s="195"/>
    </row>
    <row r="840" spans="2:3" ht="14.25">
      <c r="B840" s="195"/>
      <c r="C840" s="195"/>
    </row>
    <row r="841" spans="2:3" ht="14.25">
      <c r="B841" s="195"/>
      <c r="C841" s="195"/>
    </row>
    <row r="842" spans="2:3" ht="14.25">
      <c r="B842" s="195"/>
      <c r="C842" s="195"/>
    </row>
    <row r="843" spans="2:3" ht="14.25">
      <c r="B843" s="195"/>
      <c r="C843" s="195"/>
    </row>
    <row r="844" spans="2:3" ht="14.25">
      <c r="B844" s="195"/>
      <c r="C844" s="195"/>
    </row>
    <row r="845" spans="2:3" ht="14.25">
      <c r="B845" s="195"/>
      <c r="C845" s="195"/>
    </row>
    <row r="846" spans="2:3" ht="14.25">
      <c r="B846" s="195"/>
      <c r="C846" s="195"/>
    </row>
    <row r="847" spans="2:3" ht="14.25">
      <c r="B847" s="195"/>
      <c r="C847" s="195"/>
    </row>
    <row r="848" spans="2:3" ht="14.25">
      <c r="B848" s="195"/>
      <c r="C848" s="195"/>
    </row>
    <row r="849" spans="2:3" ht="14.25">
      <c r="B849" s="195"/>
      <c r="C849" s="195"/>
    </row>
    <row r="850" spans="2:3" ht="14.25">
      <c r="B850" s="195"/>
      <c r="C850" s="195"/>
    </row>
    <row r="851" spans="2:3" ht="14.25">
      <c r="B851" s="195"/>
      <c r="C851" s="195"/>
    </row>
    <row r="852" spans="2:3" ht="14.25">
      <c r="B852" s="195"/>
      <c r="C852" s="195"/>
    </row>
    <row r="853" spans="2:3" ht="14.25">
      <c r="B853" s="195"/>
      <c r="C853" s="195"/>
    </row>
    <row r="854" spans="2:3" ht="14.25">
      <c r="B854" s="195"/>
      <c r="C854" s="195"/>
    </row>
    <row r="855" spans="2:3" ht="14.25">
      <c r="B855" s="195"/>
      <c r="C855" s="195"/>
    </row>
    <row r="856" spans="2:3" ht="14.25">
      <c r="B856" s="195"/>
      <c r="C856" s="195"/>
    </row>
    <row r="857" spans="2:3" ht="14.25">
      <c r="B857" s="195"/>
      <c r="C857" s="195"/>
    </row>
    <row r="858" spans="2:3" ht="14.25">
      <c r="B858" s="195"/>
      <c r="C858" s="195"/>
    </row>
    <row r="859" spans="2:3" ht="14.25">
      <c r="B859" s="195"/>
      <c r="C859" s="195"/>
    </row>
    <row r="860" spans="2:3" ht="14.25">
      <c r="B860" s="195"/>
      <c r="C860" s="195"/>
    </row>
    <row r="861" spans="2:3" ht="14.25">
      <c r="B861" s="195"/>
      <c r="C861" s="195"/>
    </row>
    <row r="862" spans="2:3" ht="14.25">
      <c r="B862" s="195"/>
      <c r="C862" s="195"/>
    </row>
    <row r="863" spans="2:3" ht="14.25">
      <c r="B863" s="195"/>
      <c r="C863" s="195"/>
    </row>
    <row r="864" spans="2:3" ht="14.25">
      <c r="B864" s="195"/>
      <c r="C864" s="195"/>
    </row>
    <row r="865" spans="2:3" ht="14.25">
      <c r="B865" s="195"/>
      <c r="C865" s="195"/>
    </row>
    <row r="866" spans="2:3" ht="14.25">
      <c r="B866" s="195"/>
      <c r="C866" s="195"/>
    </row>
    <row r="867" spans="2:3" ht="14.25">
      <c r="B867" s="195"/>
      <c r="C867" s="195"/>
    </row>
    <row r="868" spans="2:3" ht="14.25">
      <c r="B868" s="195"/>
      <c r="C868" s="195"/>
    </row>
    <row r="869" spans="2:3" ht="14.25">
      <c r="B869" s="195"/>
      <c r="C869" s="195"/>
    </row>
    <row r="870" spans="2:3" ht="14.25">
      <c r="B870" s="195"/>
      <c r="C870" s="195"/>
    </row>
    <row r="871" spans="2:3" ht="14.25">
      <c r="B871" s="195"/>
      <c r="C871" s="195"/>
    </row>
    <row r="872" spans="2:3" ht="14.25">
      <c r="B872" s="195"/>
      <c r="C872" s="195"/>
    </row>
    <row r="873" spans="2:3" ht="14.25">
      <c r="B873" s="195"/>
      <c r="C873" s="195"/>
    </row>
    <row r="874" spans="2:3" ht="14.25">
      <c r="B874" s="195"/>
      <c r="C874" s="195"/>
    </row>
    <row r="875" spans="2:3" ht="14.25">
      <c r="B875" s="195"/>
      <c r="C875" s="195"/>
    </row>
    <row r="876" spans="2:3" ht="14.25">
      <c r="B876" s="195"/>
      <c r="C876" s="195"/>
    </row>
    <row r="877" spans="2:3" ht="14.25">
      <c r="B877" s="195"/>
      <c r="C877" s="195"/>
    </row>
    <row r="878" spans="2:3" ht="14.25">
      <c r="B878" s="195"/>
      <c r="C878" s="195"/>
    </row>
    <row r="879" spans="2:3" ht="14.25">
      <c r="B879" s="195"/>
      <c r="C879" s="195"/>
    </row>
    <row r="880" spans="2:3" ht="14.25">
      <c r="B880" s="195"/>
      <c r="C880" s="195"/>
    </row>
    <row r="881" spans="2:3" ht="14.25">
      <c r="B881" s="195"/>
      <c r="C881" s="195"/>
    </row>
    <row r="882" spans="2:3" ht="14.25">
      <c r="B882" s="195"/>
      <c r="C882" s="195"/>
    </row>
    <row r="883" spans="2:3" ht="14.25">
      <c r="B883" s="195"/>
      <c r="C883" s="195"/>
    </row>
    <row r="884" spans="2:3" ht="14.25">
      <c r="B884" s="195"/>
      <c r="C884" s="195"/>
    </row>
    <row r="885" spans="2:3" ht="14.25">
      <c r="B885" s="195"/>
      <c r="C885" s="195"/>
    </row>
    <row r="886" spans="2:3" ht="14.25">
      <c r="B886" s="195"/>
      <c r="C886" s="195"/>
    </row>
    <row r="887" spans="2:3" ht="14.25">
      <c r="B887" s="195"/>
      <c r="C887" s="195"/>
    </row>
    <row r="888" spans="2:3" ht="14.25">
      <c r="B888" s="195"/>
      <c r="C888" s="195"/>
    </row>
    <row r="889" spans="2:3" ht="14.25">
      <c r="B889" s="195"/>
      <c r="C889" s="195"/>
    </row>
    <row r="890" spans="2:3" ht="14.25">
      <c r="B890" s="195"/>
      <c r="C890" s="195"/>
    </row>
    <row r="891" spans="2:3" ht="14.25">
      <c r="B891" s="195"/>
      <c r="C891" s="195"/>
    </row>
    <row r="892" spans="2:3" ht="14.25">
      <c r="B892" s="195"/>
      <c r="C892" s="195"/>
    </row>
    <row r="893" spans="2:3" ht="14.25">
      <c r="B893" s="195"/>
      <c r="C893" s="195"/>
    </row>
    <row r="894" spans="2:3" ht="14.25">
      <c r="B894" s="195"/>
      <c r="C894" s="195"/>
    </row>
    <row r="895" spans="2:3" ht="14.25">
      <c r="B895" s="195"/>
      <c r="C895" s="195"/>
    </row>
    <row r="896" spans="2:3" ht="14.25">
      <c r="B896" s="195"/>
      <c r="C896" s="195"/>
    </row>
    <row r="897" spans="2:3" ht="14.25">
      <c r="B897" s="195"/>
      <c r="C897" s="195"/>
    </row>
    <row r="898" spans="2:3" ht="14.25">
      <c r="B898" s="195"/>
      <c r="C898" s="195"/>
    </row>
    <row r="899" spans="2:3" ht="14.25">
      <c r="B899" s="195"/>
      <c r="C899" s="195"/>
    </row>
    <row r="900" spans="2:3" ht="14.25">
      <c r="B900" s="195"/>
      <c r="C900" s="195"/>
    </row>
    <row r="901" spans="2:3" ht="14.25">
      <c r="B901" s="195"/>
      <c r="C901" s="195"/>
    </row>
    <row r="902" spans="2:3" ht="14.25">
      <c r="B902" s="195"/>
      <c r="C902" s="195"/>
    </row>
    <row r="903" spans="2:3" ht="14.25">
      <c r="B903" s="195"/>
      <c r="C903" s="195"/>
    </row>
    <row r="904" spans="2:3" ht="14.25">
      <c r="B904" s="195"/>
      <c r="C904" s="195"/>
    </row>
    <row r="905" spans="2:3" ht="14.25">
      <c r="B905" s="195"/>
      <c r="C905" s="195"/>
    </row>
    <row r="906" spans="2:3" ht="14.25">
      <c r="B906" s="195"/>
      <c r="C906" s="195"/>
    </row>
    <row r="907" spans="2:3" ht="14.25">
      <c r="B907" s="195"/>
      <c r="C907" s="195"/>
    </row>
    <row r="908" spans="2:3" ht="14.25">
      <c r="B908" s="195"/>
      <c r="C908" s="195"/>
    </row>
    <row r="909" spans="2:3" ht="14.25">
      <c r="B909" s="195"/>
      <c r="C909" s="195"/>
    </row>
    <row r="910" spans="2:3" ht="14.25">
      <c r="B910" s="195"/>
      <c r="C910" s="195"/>
    </row>
    <row r="911" spans="2:3" ht="14.25">
      <c r="B911" s="195"/>
      <c r="C911" s="195"/>
    </row>
    <row r="912" spans="2:3" ht="14.25">
      <c r="B912" s="195"/>
      <c r="C912" s="195"/>
    </row>
    <row r="913" spans="2:3" ht="14.25">
      <c r="B913" s="195"/>
      <c r="C913" s="195"/>
    </row>
    <row r="914" spans="2:3" ht="14.25">
      <c r="B914" s="195"/>
      <c r="C914" s="195"/>
    </row>
    <row r="915" spans="2:3" ht="14.25">
      <c r="B915" s="195"/>
      <c r="C915" s="195"/>
    </row>
    <row r="916" spans="2:3" ht="14.25">
      <c r="B916" s="195"/>
      <c r="C916" s="195"/>
    </row>
    <row r="917" spans="2:3" ht="14.25">
      <c r="B917" s="195"/>
      <c r="C917" s="195"/>
    </row>
    <row r="918" spans="2:3" ht="14.25">
      <c r="B918" s="195"/>
      <c r="C918" s="195"/>
    </row>
    <row r="919" spans="2:3" ht="14.25">
      <c r="B919" s="195"/>
      <c r="C919" s="195"/>
    </row>
    <row r="920" spans="2:3" ht="14.25">
      <c r="B920" s="195"/>
      <c r="C920" s="195"/>
    </row>
    <row r="921" spans="2:3" ht="14.25">
      <c r="B921" s="195"/>
      <c r="C921" s="195"/>
    </row>
    <row r="922" spans="2:3" ht="14.25">
      <c r="B922" s="195"/>
      <c r="C922" s="195"/>
    </row>
    <row r="923" spans="2:3" ht="14.25">
      <c r="B923" s="195"/>
      <c r="C923" s="195"/>
    </row>
    <row r="924" spans="2:3" ht="14.25">
      <c r="B924" s="195"/>
      <c r="C924" s="195"/>
    </row>
    <row r="925" spans="2:3" ht="14.25">
      <c r="B925" s="195"/>
      <c r="C925" s="195"/>
    </row>
    <row r="926" spans="2:3" ht="14.25">
      <c r="B926" s="195"/>
      <c r="C926" s="195"/>
    </row>
    <row r="927" spans="2:3" ht="14.25">
      <c r="B927" s="195"/>
      <c r="C927" s="195"/>
    </row>
    <row r="928" spans="2:3" ht="14.25">
      <c r="B928" s="195"/>
      <c r="C928" s="195"/>
    </row>
    <row r="929" spans="2:3" ht="14.25">
      <c r="B929" s="195"/>
      <c r="C929" s="195"/>
    </row>
    <row r="930" spans="2:3" ht="14.25">
      <c r="B930" s="195"/>
      <c r="C930" s="195"/>
    </row>
    <row r="931" spans="2:3" ht="14.25">
      <c r="B931" s="195"/>
      <c r="C931" s="195"/>
    </row>
    <row r="932" spans="2:3" ht="14.25">
      <c r="B932" s="195"/>
      <c r="C932" s="195"/>
    </row>
    <row r="933" spans="2:3" ht="14.25">
      <c r="B933" s="195"/>
      <c r="C933" s="195"/>
    </row>
    <row r="934" spans="2:3" ht="14.25">
      <c r="B934" s="195"/>
      <c r="C934" s="195"/>
    </row>
    <row r="935" spans="2:3" ht="14.25">
      <c r="B935" s="195"/>
      <c r="C935" s="195"/>
    </row>
    <row r="936" spans="2:3" ht="14.25">
      <c r="B936" s="195"/>
      <c r="C936" s="195"/>
    </row>
    <row r="937" spans="2:3" ht="14.25">
      <c r="B937" s="195"/>
      <c r="C937" s="195"/>
    </row>
    <row r="938" spans="2:3" ht="14.25">
      <c r="B938" s="195"/>
      <c r="C938" s="195"/>
    </row>
    <row r="939" spans="2:3" ht="14.25">
      <c r="B939" s="195"/>
      <c r="C939" s="195"/>
    </row>
    <row r="940" spans="2:3" ht="14.25">
      <c r="B940" s="195"/>
      <c r="C940" s="195"/>
    </row>
    <row r="941" spans="2:3" ht="14.25">
      <c r="B941" s="195"/>
      <c r="C941" s="195"/>
    </row>
    <row r="942" spans="2:3" ht="14.25">
      <c r="B942" s="195"/>
      <c r="C942" s="195"/>
    </row>
    <row r="943" spans="2:3" ht="14.25">
      <c r="B943" s="195"/>
      <c r="C943" s="195"/>
    </row>
    <row r="944" spans="2:3" ht="14.25">
      <c r="B944" s="195"/>
      <c r="C944" s="195"/>
    </row>
    <row r="945" spans="2:3" ht="14.25">
      <c r="B945" s="195"/>
      <c r="C945" s="195"/>
    </row>
    <row r="946" spans="2:3" ht="14.25">
      <c r="B946" s="195"/>
      <c r="C946" s="195"/>
    </row>
    <row r="947" spans="2:3" ht="14.25">
      <c r="B947" s="195"/>
      <c r="C947" s="195"/>
    </row>
    <row r="948" spans="2:3" ht="14.25">
      <c r="B948" s="195"/>
      <c r="C948" s="195"/>
    </row>
    <row r="949" spans="2:3" ht="14.25">
      <c r="B949" s="195"/>
      <c r="C949" s="195"/>
    </row>
    <row r="950" spans="2:3" ht="14.25">
      <c r="B950" s="195"/>
      <c r="C950" s="195"/>
    </row>
    <row r="951" spans="2:3" ht="14.25">
      <c r="B951" s="195"/>
      <c r="C951" s="195"/>
    </row>
    <row r="952" spans="2:3" ht="14.25">
      <c r="B952" s="195"/>
      <c r="C952" s="195"/>
    </row>
    <row r="953" spans="2:3" ht="14.25">
      <c r="B953" s="195"/>
      <c r="C953" s="195"/>
    </row>
    <row r="954" spans="2:3" ht="14.25">
      <c r="B954" s="195"/>
      <c r="C954" s="195"/>
    </row>
    <row r="955" spans="2:3" ht="14.25">
      <c r="B955" s="195"/>
      <c r="C955" s="195"/>
    </row>
    <row r="956" spans="2:3" ht="14.25">
      <c r="B956" s="195"/>
      <c r="C956" s="195"/>
    </row>
    <row r="957" spans="2:3" ht="14.25">
      <c r="B957" s="195"/>
      <c r="C957" s="195"/>
    </row>
    <row r="958" spans="2:3" ht="14.25">
      <c r="B958" s="195"/>
      <c r="C958" s="195"/>
    </row>
    <row r="959" spans="2:3" ht="14.25">
      <c r="B959" s="195"/>
      <c r="C959" s="195"/>
    </row>
    <row r="960" spans="2:3" ht="14.25">
      <c r="B960" s="195"/>
      <c r="C960" s="195"/>
    </row>
    <row r="961" spans="2:3" ht="14.25">
      <c r="B961" s="195"/>
      <c r="C961" s="195"/>
    </row>
    <row r="962" spans="2:3" ht="14.25">
      <c r="B962" s="195"/>
      <c r="C962" s="195"/>
    </row>
    <row r="963" spans="2:3" ht="14.25">
      <c r="B963" s="195"/>
      <c r="C963" s="195"/>
    </row>
    <row r="964" spans="2:3" ht="14.25">
      <c r="B964" s="195"/>
      <c r="C964" s="195"/>
    </row>
    <row r="965" spans="2:3" ht="14.25">
      <c r="B965" s="195"/>
      <c r="C965" s="195"/>
    </row>
    <row r="966" spans="2:3" ht="14.25">
      <c r="B966" s="195"/>
      <c r="C966" s="195"/>
    </row>
    <row r="967" spans="2:3" ht="14.25">
      <c r="B967" s="195"/>
      <c r="C967" s="195"/>
    </row>
    <row r="968" spans="2:3" ht="14.25">
      <c r="B968" s="195"/>
      <c r="C968" s="195"/>
    </row>
    <row r="969" spans="2:3" ht="14.25">
      <c r="B969" s="195"/>
      <c r="C969" s="195"/>
    </row>
    <row r="970" spans="2:3" ht="14.25">
      <c r="B970" s="195"/>
      <c r="C970" s="195"/>
    </row>
    <row r="971" spans="2:3" ht="14.25">
      <c r="B971" s="195"/>
      <c r="C971" s="195"/>
    </row>
    <row r="972" spans="2:3" ht="14.25">
      <c r="B972" s="195"/>
      <c r="C972" s="195"/>
    </row>
    <row r="973" spans="2:3" ht="14.25">
      <c r="B973" s="195"/>
      <c r="C973" s="195"/>
    </row>
    <row r="974" spans="2:3" ht="14.25">
      <c r="B974" s="195"/>
      <c r="C974" s="195"/>
    </row>
    <row r="975" spans="2:3" ht="14.25">
      <c r="B975" s="195"/>
      <c r="C975" s="195"/>
    </row>
    <row r="976" spans="2:3" ht="14.25">
      <c r="B976" s="195"/>
      <c r="C976" s="195"/>
    </row>
    <row r="977" spans="2:3" ht="14.25">
      <c r="B977" s="195"/>
      <c r="C977" s="195"/>
    </row>
    <row r="978" spans="2:3" ht="14.25">
      <c r="B978" s="195"/>
      <c r="C978" s="195"/>
    </row>
    <row r="979" spans="2:3" ht="14.25">
      <c r="B979" s="195"/>
      <c r="C979" s="195"/>
    </row>
  </sheetData>
  <mergeCells count="4">
    <mergeCell ref="A1:G1"/>
    <mergeCell ref="C2:G2"/>
    <mergeCell ref="C3:G3"/>
    <mergeCell ref="C4:G4"/>
  </mergeCells>
  <pageMargins left="0" right="0" top="0.39409448818897641" bottom="0.39409448818897641" header="0" footer="0"/>
  <pageSetup paperSize="0" fitToWidth="0" fitToHeight="0" pageOrder="overThenDown" horizontalDpi="0" verticalDpi="0" copies="0"/>
  <headerFooter>
    <oddHeader>&amp;C&amp;A</oddHeader>
    <oddFooter>&amp;CStránka &amp;P</oddFooter>
  </headerFooter>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7F7C-4CDB-48D6-A8AF-5E1451F6DF82}">
  <dimension ref="A1:XFD837"/>
  <sheetViews>
    <sheetView workbookViewId="0"/>
  </sheetViews>
  <sheetFormatPr defaultRowHeight="15" customHeight="1" outlineLevelRow="3"/>
  <cols>
    <col min="1" max="1" width="2.75" style="5" customWidth="1"/>
    <col min="2" max="2" width="10.125" style="5" customWidth="1"/>
    <col min="3" max="3" width="51.375" style="5" customWidth="1"/>
    <col min="4" max="4" width="4" style="5" customWidth="1"/>
    <col min="5" max="5" width="8.625" style="5" customWidth="1"/>
    <col min="6" max="6" width="7.875" style="5" customWidth="1"/>
    <col min="7" max="7" width="10.375" style="5" customWidth="1"/>
    <col min="8" max="17" width="7" style="5" hidden="1" customWidth="1"/>
    <col min="18" max="18" width="5.5" style="5" customWidth="1"/>
    <col min="19" max="19" width="7" style="5" customWidth="1"/>
    <col min="20" max="20" width="6.875" style="5" customWidth="1"/>
    <col min="21" max="25" width="7" style="5" hidden="1" customWidth="1"/>
    <col min="26" max="28" width="7" style="5" customWidth="1"/>
    <col min="29" max="29" width="7" style="5" hidden="1" customWidth="1"/>
    <col min="30" max="30" width="7" style="5" customWidth="1"/>
    <col min="31" max="41" width="7" style="5" hidden="1" customWidth="1"/>
    <col min="42" max="52" width="7" style="5" customWidth="1"/>
    <col min="53" max="53" width="80" style="5" customWidth="1"/>
    <col min="54" max="60" width="7" style="5" customWidth="1"/>
    <col min="61" max="1024" width="11.625" style="5" customWidth="1"/>
  </cols>
  <sheetData>
    <row r="1" spans="1:60" ht="15.75" customHeight="1">
      <c r="A1" s="255" t="s">
        <v>165</v>
      </c>
      <c r="B1" s="255"/>
      <c r="C1" s="255"/>
      <c r="D1" s="255"/>
      <c r="E1" s="255"/>
      <c r="F1" s="255"/>
      <c r="G1" s="255"/>
      <c r="AG1" s="66" t="s">
        <v>166</v>
      </c>
    </row>
    <row r="2" spans="1:60" ht="24.75" customHeight="1">
      <c r="A2" s="193" t="s">
        <v>167</v>
      </c>
      <c r="B2" s="194" t="s">
        <v>168</v>
      </c>
      <c r="C2" s="256" t="s">
        <v>169</v>
      </c>
      <c r="D2" s="256"/>
      <c r="E2" s="256"/>
      <c r="F2" s="256"/>
      <c r="G2" s="256"/>
      <c r="AG2" s="66" t="s">
        <v>170</v>
      </c>
    </row>
    <row r="3" spans="1:60" ht="24.75" customHeight="1">
      <c r="A3" s="193" t="s">
        <v>171</v>
      </c>
      <c r="B3" s="194" t="s">
        <v>172</v>
      </c>
      <c r="C3" s="256" t="s">
        <v>173</v>
      </c>
      <c r="D3" s="256"/>
      <c r="E3" s="256"/>
      <c r="F3" s="256"/>
      <c r="G3" s="256"/>
      <c r="AC3" s="195" t="s">
        <v>170</v>
      </c>
      <c r="AG3" s="66" t="s">
        <v>174</v>
      </c>
    </row>
    <row r="4" spans="1:60" ht="24.75" customHeight="1">
      <c r="A4" s="196" t="s">
        <v>175</v>
      </c>
      <c r="B4" s="197" t="s">
        <v>1923</v>
      </c>
      <c r="C4" s="257" t="s">
        <v>1924</v>
      </c>
      <c r="D4" s="257"/>
      <c r="E4" s="257"/>
      <c r="F4" s="257"/>
      <c r="G4" s="257"/>
      <c r="AG4" s="66" t="s">
        <v>178</v>
      </c>
    </row>
    <row r="5" spans="1:60" ht="12.75" customHeight="1">
      <c r="B5" s="195"/>
      <c r="C5" s="195"/>
      <c r="D5" s="198"/>
    </row>
    <row r="6" spans="1:60" ht="12.75" customHeight="1">
      <c r="A6" s="199" t="s">
        <v>179</v>
      </c>
      <c r="B6" s="200" t="s">
        <v>180</v>
      </c>
      <c r="C6" s="200" t="s">
        <v>181</v>
      </c>
      <c r="D6" s="201" t="s">
        <v>61</v>
      </c>
      <c r="E6" s="199" t="s">
        <v>182</v>
      </c>
      <c r="F6" s="202" t="s">
        <v>183</v>
      </c>
      <c r="G6" s="199" t="s">
        <v>184</v>
      </c>
      <c r="H6" s="203" t="s">
        <v>185</v>
      </c>
      <c r="I6" s="203" t="s">
        <v>186</v>
      </c>
      <c r="J6" s="203" t="s">
        <v>187</v>
      </c>
      <c r="K6" s="203" t="s">
        <v>188</v>
      </c>
      <c r="L6" s="203" t="s">
        <v>16</v>
      </c>
      <c r="M6" s="203" t="s">
        <v>17</v>
      </c>
      <c r="N6" s="203" t="s">
        <v>189</v>
      </c>
      <c r="O6" s="203" t="s">
        <v>190</v>
      </c>
      <c r="P6" s="203" t="s">
        <v>191</v>
      </c>
      <c r="Q6" s="203" t="s">
        <v>192</v>
      </c>
      <c r="R6" s="203" t="s">
        <v>193</v>
      </c>
      <c r="S6" s="203" t="s">
        <v>194</v>
      </c>
      <c r="T6" s="203" t="s">
        <v>91</v>
      </c>
      <c r="U6" s="203" t="s">
        <v>195</v>
      </c>
      <c r="V6" s="203" t="s">
        <v>196</v>
      </c>
      <c r="W6" s="203" t="s">
        <v>197</v>
      </c>
      <c r="X6" s="203" t="s">
        <v>198</v>
      </c>
      <c r="Y6" s="203" t="s">
        <v>199</v>
      </c>
    </row>
    <row r="7" spans="1:60" ht="12.75" hidden="1" customHeight="1">
      <c r="A7" s="204"/>
      <c r="B7" s="205"/>
      <c r="C7" s="205"/>
      <c r="D7" s="206"/>
      <c r="E7" s="207"/>
      <c r="F7" s="208"/>
      <c r="G7" s="208"/>
      <c r="H7" s="208"/>
      <c r="I7" s="208"/>
      <c r="J7" s="208"/>
      <c r="K7" s="208"/>
      <c r="L7" s="208"/>
      <c r="M7" s="208"/>
      <c r="N7" s="207"/>
      <c r="O7" s="207"/>
      <c r="P7" s="207"/>
      <c r="Q7" s="207"/>
      <c r="R7" s="208"/>
      <c r="S7" s="208"/>
      <c r="T7" s="208"/>
      <c r="U7" s="208"/>
      <c r="V7" s="208"/>
      <c r="W7" s="208"/>
      <c r="X7" s="208"/>
      <c r="Y7" s="208"/>
    </row>
    <row r="8" spans="1:60" ht="12.75" customHeight="1">
      <c r="A8" s="209" t="s">
        <v>200</v>
      </c>
      <c r="B8" s="210" t="s">
        <v>320</v>
      </c>
      <c r="C8" s="211" t="s">
        <v>321</v>
      </c>
      <c r="D8" s="212"/>
      <c r="E8" s="213"/>
      <c r="F8" s="214"/>
      <c r="G8" s="214">
        <f>SUMIF(AG9:AG24,"&lt;&gt;NOR",G9:G24)</f>
        <v>0</v>
      </c>
      <c r="H8" s="214"/>
      <c r="I8" s="214">
        <f>SUM(I9:I24)</f>
        <v>66781.259999999995</v>
      </c>
      <c r="J8" s="214"/>
      <c r="K8" s="214">
        <f>SUM(K9:K24)</f>
        <v>586590.74</v>
      </c>
      <c r="L8" s="214"/>
      <c r="M8" s="214">
        <f>SUM(M9:M24)</f>
        <v>0</v>
      </c>
      <c r="N8" s="213"/>
      <c r="O8" s="213">
        <f>SUM(O9:O24)</f>
        <v>5.13</v>
      </c>
      <c r="P8" s="213"/>
      <c r="Q8" s="213">
        <f>SUM(Q9:Q24)</f>
        <v>0</v>
      </c>
      <c r="R8" s="214"/>
      <c r="S8" s="214"/>
      <c r="T8" s="215"/>
      <c r="U8" s="216"/>
      <c r="V8" s="216">
        <f>SUM(V9:V24)</f>
        <v>677.61</v>
      </c>
      <c r="W8" s="216"/>
      <c r="X8" s="216"/>
      <c r="Y8" s="216"/>
      <c r="AG8" s="66" t="s">
        <v>203</v>
      </c>
    </row>
    <row r="9" spans="1:60" ht="12.75" customHeight="1" outlineLevel="1">
      <c r="A9" s="217">
        <v>1</v>
      </c>
      <c r="B9" s="218" t="s">
        <v>1925</v>
      </c>
      <c r="C9" s="219" t="s">
        <v>1926</v>
      </c>
      <c r="D9" s="220" t="s">
        <v>78</v>
      </c>
      <c r="E9" s="221">
        <v>13</v>
      </c>
      <c r="F9" s="222"/>
      <c r="G9" s="223">
        <f>ROUND(E9*F9,2)</f>
        <v>0</v>
      </c>
      <c r="H9" s="224">
        <v>0</v>
      </c>
      <c r="I9" s="223">
        <f>ROUND(E9*H9,2)</f>
        <v>0</v>
      </c>
      <c r="J9" s="224">
        <v>185</v>
      </c>
      <c r="K9" s="223">
        <f>ROUND(E9*J9,2)</f>
        <v>2405</v>
      </c>
      <c r="L9" s="223">
        <v>21</v>
      </c>
      <c r="M9" s="223">
        <f>G9*(1+L9/100)</f>
        <v>0</v>
      </c>
      <c r="N9" s="221">
        <v>0</v>
      </c>
      <c r="O9" s="221">
        <f>ROUND(E9*N9,2)</f>
        <v>0</v>
      </c>
      <c r="P9" s="221">
        <v>0</v>
      </c>
      <c r="Q9" s="221">
        <f>ROUND(E9*P9,2)</f>
        <v>0</v>
      </c>
      <c r="R9" s="223" t="s">
        <v>387</v>
      </c>
      <c r="S9" s="223" t="s">
        <v>207</v>
      </c>
      <c r="T9" s="225" t="s">
        <v>207</v>
      </c>
      <c r="U9" s="226">
        <v>0.35</v>
      </c>
      <c r="V9" s="226">
        <f>ROUND(E9*U9,2)</f>
        <v>4.55</v>
      </c>
      <c r="W9" s="226"/>
      <c r="X9" s="226" t="s">
        <v>208</v>
      </c>
      <c r="Y9" s="226" t="s">
        <v>209</v>
      </c>
      <c r="Z9" s="146"/>
      <c r="AA9" s="146"/>
      <c r="AB9" s="146"/>
      <c r="AC9" s="146"/>
      <c r="AD9" s="146"/>
      <c r="AE9" s="146"/>
      <c r="AF9" s="146"/>
      <c r="AG9" s="146" t="s">
        <v>210</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12.75" customHeight="1" outlineLevel="2">
      <c r="A10" s="227"/>
      <c r="B10" s="228"/>
      <c r="C10" s="445" t="s">
        <v>1927</v>
      </c>
      <c r="D10" s="445"/>
      <c r="E10" s="445"/>
      <c r="F10" s="445"/>
      <c r="G10" s="445"/>
      <c r="H10" s="226"/>
      <c r="I10" s="226"/>
      <c r="J10" s="226"/>
      <c r="K10" s="226"/>
      <c r="L10" s="226"/>
      <c r="M10" s="226"/>
      <c r="N10" s="231"/>
      <c r="O10" s="231"/>
      <c r="P10" s="231"/>
      <c r="Q10" s="231"/>
      <c r="R10" s="226"/>
      <c r="S10" s="226"/>
      <c r="T10" s="226"/>
      <c r="U10" s="226"/>
      <c r="V10" s="226"/>
      <c r="W10" s="226"/>
      <c r="X10" s="226"/>
      <c r="Y10" s="226"/>
      <c r="Z10" s="146"/>
      <c r="AA10" s="146"/>
      <c r="AB10" s="146"/>
      <c r="AC10" s="146"/>
      <c r="AD10" s="146"/>
      <c r="AE10" s="146"/>
      <c r="AF10" s="146"/>
      <c r="AG10" s="146" t="s">
        <v>212</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ht="12.75" customHeight="1" outlineLevel="2">
      <c r="A11" s="227"/>
      <c r="B11" s="228"/>
      <c r="C11" s="232" t="s">
        <v>1928</v>
      </c>
      <c r="D11" s="233"/>
      <c r="E11" s="234">
        <v>13</v>
      </c>
      <c r="F11" s="226"/>
      <c r="G11" s="226"/>
      <c r="H11" s="226"/>
      <c r="I11" s="226"/>
      <c r="J11" s="226"/>
      <c r="K11" s="226"/>
      <c r="L11" s="226"/>
      <c r="M11" s="226"/>
      <c r="N11" s="231"/>
      <c r="O11" s="231"/>
      <c r="P11" s="231"/>
      <c r="Q11" s="231"/>
      <c r="R11" s="226"/>
      <c r="S11" s="226"/>
      <c r="T11" s="226"/>
      <c r="U11" s="226"/>
      <c r="V11" s="226"/>
      <c r="W11" s="226"/>
      <c r="X11" s="226"/>
      <c r="Y11" s="226"/>
      <c r="Z11" s="146"/>
      <c r="AA11" s="146"/>
      <c r="AB11" s="146"/>
      <c r="AC11" s="146"/>
      <c r="AD11" s="146"/>
      <c r="AE11" s="146"/>
      <c r="AF11" s="146"/>
      <c r="AG11" s="146" t="s">
        <v>214</v>
      </c>
      <c r="AH11" s="146">
        <v>5</v>
      </c>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12.75" customHeight="1" outlineLevel="1">
      <c r="A12" s="217">
        <v>2</v>
      </c>
      <c r="B12" s="218" t="s">
        <v>1929</v>
      </c>
      <c r="C12" s="219" t="s">
        <v>1930</v>
      </c>
      <c r="D12" s="220" t="s">
        <v>78</v>
      </c>
      <c r="E12" s="221">
        <v>2</v>
      </c>
      <c r="F12" s="222"/>
      <c r="G12" s="223">
        <f>ROUND(E12*F12,2)</f>
        <v>0</v>
      </c>
      <c r="H12" s="224">
        <v>0</v>
      </c>
      <c r="I12" s="223">
        <f>ROUND(E12*H12,2)</f>
        <v>0</v>
      </c>
      <c r="J12" s="224">
        <v>393</v>
      </c>
      <c r="K12" s="223">
        <f>ROUND(E12*J12,2)</f>
        <v>786</v>
      </c>
      <c r="L12" s="223">
        <v>21</v>
      </c>
      <c r="M12" s="223">
        <f>G12*(1+L12/100)</f>
        <v>0</v>
      </c>
      <c r="N12" s="221">
        <v>0</v>
      </c>
      <c r="O12" s="221">
        <f>ROUND(E12*N12,2)</f>
        <v>0</v>
      </c>
      <c r="P12" s="221">
        <v>0</v>
      </c>
      <c r="Q12" s="221">
        <f>ROUND(E12*P12,2)</f>
        <v>0</v>
      </c>
      <c r="R12" s="223" t="s">
        <v>387</v>
      </c>
      <c r="S12" s="223" t="s">
        <v>207</v>
      </c>
      <c r="T12" s="225" t="s">
        <v>207</v>
      </c>
      <c r="U12" s="226">
        <v>0.74</v>
      </c>
      <c r="V12" s="226">
        <f>ROUND(E12*U12,2)</f>
        <v>1.48</v>
      </c>
      <c r="W12" s="226"/>
      <c r="X12" s="226" t="s">
        <v>208</v>
      </c>
      <c r="Y12" s="226" t="s">
        <v>209</v>
      </c>
      <c r="Z12" s="146"/>
      <c r="AA12" s="146"/>
      <c r="AB12" s="146"/>
      <c r="AC12" s="146"/>
      <c r="AD12" s="146"/>
      <c r="AE12" s="146"/>
      <c r="AF12" s="146"/>
      <c r="AG12" s="146" t="s">
        <v>210</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ht="12.75" customHeight="1" outlineLevel="2">
      <c r="A13" s="227"/>
      <c r="B13" s="228"/>
      <c r="C13" s="445" t="s">
        <v>1927</v>
      </c>
      <c r="D13" s="445"/>
      <c r="E13" s="445"/>
      <c r="F13" s="445"/>
      <c r="G13" s="445"/>
      <c r="H13" s="226"/>
      <c r="I13" s="226"/>
      <c r="J13" s="226"/>
      <c r="K13" s="226"/>
      <c r="L13" s="226"/>
      <c r="M13" s="226"/>
      <c r="N13" s="231"/>
      <c r="O13" s="231"/>
      <c r="P13" s="231"/>
      <c r="Q13" s="231"/>
      <c r="R13" s="226"/>
      <c r="S13" s="226"/>
      <c r="T13" s="226"/>
      <c r="U13" s="226"/>
      <c r="V13" s="226"/>
      <c r="W13" s="226"/>
      <c r="X13" s="226"/>
      <c r="Y13" s="226"/>
      <c r="Z13" s="146"/>
      <c r="AA13" s="146"/>
      <c r="AB13" s="146"/>
      <c r="AC13" s="146"/>
      <c r="AD13" s="146"/>
      <c r="AE13" s="146"/>
      <c r="AF13" s="146"/>
      <c r="AG13" s="146" t="s">
        <v>212</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12.75" customHeight="1" outlineLevel="2">
      <c r="A14" s="227"/>
      <c r="B14" s="228"/>
      <c r="C14" s="232" t="s">
        <v>1931</v>
      </c>
      <c r="D14" s="233"/>
      <c r="E14" s="234">
        <v>2</v>
      </c>
      <c r="F14" s="226"/>
      <c r="G14" s="226"/>
      <c r="H14" s="226"/>
      <c r="I14" s="226"/>
      <c r="J14" s="226"/>
      <c r="K14" s="226"/>
      <c r="L14" s="226"/>
      <c r="M14" s="226"/>
      <c r="N14" s="231"/>
      <c r="O14" s="231"/>
      <c r="P14" s="231"/>
      <c r="Q14" s="231"/>
      <c r="R14" s="226"/>
      <c r="S14" s="226"/>
      <c r="T14" s="226"/>
      <c r="U14" s="226"/>
      <c r="V14" s="226"/>
      <c r="W14" s="226"/>
      <c r="X14" s="226"/>
      <c r="Y14" s="226"/>
      <c r="Z14" s="146"/>
      <c r="AA14" s="146"/>
      <c r="AB14" s="146"/>
      <c r="AC14" s="146"/>
      <c r="AD14" s="146"/>
      <c r="AE14" s="146"/>
      <c r="AF14" s="146"/>
      <c r="AG14" s="146" t="s">
        <v>214</v>
      </c>
      <c r="AH14" s="146">
        <v>5</v>
      </c>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ht="12.75" customHeight="1" outlineLevel="1">
      <c r="A15" s="217">
        <v>3</v>
      </c>
      <c r="B15" s="218" t="s">
        <v>1932</v>
      </c>
      <c r="C15" s="219" t="s">
        <v>1933</v>
      </c>
      <c r="D15" s="220" t="s">
        <v>124</v>
      </c>
      <c r="E15" s="221">
        <v>546</v>
      </c>
      <c r="F15" s="222"/>
      <c r="G15" s="223">
        <f>ROUND(E15*F15,2)</f>
        <v>0</v>
      </c>
      <c r="H15" s="224">
        <v>122.31</v>
      </c>
      <c r="I15" s="223">
        <f>ROUND(E15*H15,2)</f>
        <v>66781.259999999995</v>
      </c>
      <c r="J15" s="224">
        <v>636.69000000000005</v>
      </c>
      <c r="K15" s="223">
        <f>ROUND(E15*J15,2)</f>
        <v>347632.74</v>
      </c>
      <c r="L15" s="223">
        <v>21</v>
      </c>
      <c r="M15" s="223">
        <f>G15*(1+L15/100)</f>
        <v>0</v>
      </c>
      <c r="N15" s="221">
        <v>9.4000000000000004E-3</v>
      </c>
      <c r="O15" s="221">
        <f>ROUND(E15*N15,2)</f>
        <v>5.13</v>
      </c>
      <c r="P15" s="221">
        <v>0</v>
      </c>
      <c r="Q15" s="221">
        <f>ROUND(E15*P15,2)</f>
        <v>0</v>
      </c>
      <c r="R15" s="223" t="s">
        <v>1550</v>
      </c>
      <c r="S15" s="223" t="s">
        <v>207</v>
      </c>
      <c r="T15" s="225" t="s">
        <v>207</v>
      </c>
      <c r="U15" s="226">
        <v>0.86</v>
      </c>
      <c r="V15" s="226">
        <f>ROUND(E15*U15,2)</f>
        <v>469.56</v>
      </c>
      <c r="W15" s="226"/>
      <c r="X15" s="226" t="s">
        <v>208</v>
      </c>
      <c r="Y15" s="226" t="s">
        <v>209</v>
      </c>
      <c r="Z15" s="146"/>
      <c r="AA15" s="146"/>
      <c r="AB15" s="146"/>
      <c r="AC15" s="146"/>
      <c r="AD15" s="146"/>
      <c r="AE15" s="146"/>
      <c r="AF15" s="146"/>
      <c r="AG15" s="146" t="s">
        <v>210</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12.75" customHeight="1" outlineLevel="2">
      <c r="A16" s="227"/>
      <c r="B16" s="228"/>
      <c r="C16" s="445" t="s">
        <v>1934</v>
      </c>
      <c r="D16" s="445"/>
      <c r="E16" s="445"/>
      <c r="F16" s="445"/>
      <c r="G16" s="445"/>
      <c r="H16" s="226"/>
      <c r="I16" s="226"/>
      <c r="J16" s="226"/>
      <c r="K16" s="226"/>
      <c r="L16" s="226"/>
      <c r="M16" s="226"/>
      <c r="N16" s="231"/>
      <c r="O16" s="231"/>
      <c r="P16" s="231"/>
      <c r="Q16" s="231"/>
      <c r="R16" s="226"/>
      <c r="S16" s="226"/>
      <c r="T16" s="226"/>
      <c r="U16" s="226"/>
      <c r="V16" s="226"/>
      <c r="W16" s="226"/>
      <c r="X16" s="226"/>
      <c r="Y16" s="226"/>
      <c r="Z16" s="146"/>
      <c r="AA16" s="146"/>
      <c r="AB16" s="146"/>
      <c r="AC16" s="146"/>
      <c r="AD16" s="146"/>
      <c r="AE16" s="146"/>
      <c r="AF16" s="146"/>
      <c r="AG16" s="146" t="s">
        <v>212</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ht="12.75" customHeight="1" outlineLevel="2">
      <c r="A17" s="227"/>
      <c r="B17" s="228"/>
      <c r="C17" s="446" t="s">
        <v>1935</v>
      </c>
      <c r="D17" s="446"/>
      <c r="E17" s="446"/>
      <c r="F17" s="446"/>
      <c r="G17" s="446"/>
      <c r="H17" s="226"/>
      <c r="I17" s="226"/>
      <c r="J17" s="226"/>
      <c r="K17" s="226"/>
      <c r="L17" s="226"/>
      <c r="M17" s="226"/>
      <c r="N17" s="231"/>
      <c r="O17" s="231"/>
      <c r="P17" s="231"/>
      <c r="Q17" s="231"/>
      <c r="R17" s="226"/>
      <c r="S17" s="226"/>
      <c r="T17" s="226"/>
      <c r="U17" s="226"/>
      <c r="V17" s="226"/>
      <c r="W17" s="226"/>
      <c r="X17" s="226"/>
      <c r="Y17" s="226"/>
      <c r="Z17" s="146"/>
      <c r="AA17" s="146"/>
      <c r="AB17" s="146"/>
      <c r="AC17" s="146"/>
      <c r="AD17" s="146"/>
      <c r="AE17" s="146"/>
      <c r="AF17" s="146"/>
      <c r="AG17" s="146" t="s">
        <v>272</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ht="12.75" customHeight="1" outlineLevel="2">
      <c r="A18" s="227"/>
      <c r="B18" s="228"/>
      <c r="C18" s="232" t="s">
        <v>1936</v>
      </c>
      <c r="D18" s="233"/>
      <c r="E18" s="234">
        <v>546</v>
      </c>
      <c r="F18" s="226"/>
      <c r="G18" s="226"/>
      <c r="H18" s="226"/>
      <c r="I18" s="226"/>
      <c r="J18" s="226"/>
      <c r="K18" s="226"/>
      <c r="L18" s="226"/>
      <c r="M18" s="226"/>
      <c r="N18" s="231"/>
      <c r="O18" s="231"/>
      <c r="P18" s="231"/>
      <c r="Q18" s="231"/>
      <c r="R18" s="226"/>
      <c r="S18" s="226"/>
      <c r="T18" s="226"/>
      <c r="U18" s="226"/>
      <c r="V18" s="226"/>
      <c r="W18" s="226"/>
      <c r="X18" s="226"/>
      <c r="Y18" s="226"/>
      <c r="Z18" s="146"/>
      <c r="AA18" s="146"/>
      <c r="AB18" s="146"/>
      <c r="AC18" s="146"/>
      <c r="AD18" s="146"/>
      <c r="AE18" s="146"/>
      <c r="AF18" s="146"/>
      <c r="AG18" s="146" t="s">
        <v>214</v>
      </c>
      <c r="AH18" s="146">
        <v>0</v>
      </c>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ht="12.75" customHeight="1" outlineLevel="1">
      <c r="A19" s="217">
        <v>4</v>
      </c>
      <c r="B19" s="218" t="s">
        <v>1937</v>
      </c>
      <c r="C19" s="219" t="s">
        <v>1938</v>
      </c>
      <c r="D19" s="220" t="s">
        <v>124</v>
      </c>
      <c r="E19" s="221">
        <v>546</v>
      </c>
      <c r="F19" s="222"/>
      <c r="G19" s="223">
        <f>ROUND(E19*F19,2)</f>
        <v>0</v>
      </c>
      <c r="H19" s="224">
        <v>0</v>
      </c>
      <c r="I19" s="223">
        <f>ROUND(E19*H19,2)</f>
        <v>0</v>
      </c>
      <c r="J19" s="224">
        <v>239.5</v>
      </c>
      <c r="K19" s="223">
        <f>ROUND(E19*J19,2)</f>
        <v>130767</v>
      </c>
      <c r="L19" s="223">
        <v>21</v>
      </c>
      <c r="M19" s="223">
        <f>G19*(1+L19/100)</f>
        <v>0</v>
      </c>
      <c r="N19" s="221">
        <v>0</v>
      </c>
      <c r="O19" s="221">
        <f>ROUND(E19*N19,2)</f>
        <v>0</v>
      </c>
      <c r="P19" s="221">
        <v>0</v>
      </c>
      <c r="Q19" s="221">
        <f>ROUND(E19*P19,2)</f>
        <v>0</v>
      </c>
      <c r="R19" s="223" t="s">
        <v>1550</v>
      </c>
      <c r="S19" s="223" t="s">
        <v>207</v>
      </c>
      <c r="T19" s="225" t="s">
        <v>207</v>
      </c>
      <c r="U19" s="226">
        <v>0.37</v>
      </c>
      <c r="V19" s="226">
        <f>ROUND(E19*U19,2)</f>
        <v>202.02</v>
      </c>
      <c r="W19" s="226"/>
      <c r="X19" s="226" t="s">
        <v>208</v>
      </c>
      <c r="Y19" s="226" t="s">
        <v>209</v>
      </c>
      <c r="Z19" s="146"/>
      <c r="AA19" s="146"/>
      <c r="AB19" s="146"/>
      <c r="AC19" s="146"/>
      <c r="AD19" s="146"/>
      <c r="AE19" s="146"/>
      <c r="AF19" s="146"/>
      <c r="AG19" s="146" t="s">
        <v>210</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ht="12.75" customHeight="1" outlineLevel="2">
      <c r="A20" s="227"/>
      <c r="B20" s="228"/>
      <c r="C20" s="445" t="s">
        <v>1934</v>
      </c>
      <c r="D20" s="445"/>
      <c r="E20" s="445"/>
      <c r="F20" s="445"/>
      <c r="G20" s="445"/>
      <c r="H20" s="226"/>
      <c r="I20" s="226"/>
      <c r="J20" s="226"/>
      <c r="K20" s="226"/>
      <c r="L20" s="226"/>
      <c r="M20" s="226"/>
      <c r="N20" s="231"/>
      <c r="O20" s="231"/>
      <c r="P20" s="231"/>
      <c r="Q20" s="231"/>
      <c r="R20" s="226"/>
      <c r="S20" s="226"/>
      <c r="T20" s="226"/>
      <c r="U20" s="226"/>
      <c r="V20" s="226"/>
      <c r="W20" s="226"/>
      <c r="X20" s="226"/>
      <c r="Y20" s="226"/>
      <c r="Z20" s="146"/>
      <c r="AA20" s="146"/>
      <c r="AB20" s="146"/>
      <c r="AC20" s="146"/>
      <c r="AD20" s="146"/>
      <c r="AE20" s="146"/>
      <c r="AF20" s="146"/>
      <c r="AG20" s="146" t="s">
        <v>212</v>
      </c>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ht="12.75" customHeight="1" outlineLevel="2">
      <c r="A21" s="227"/>
      <c r="B21" s="228"/>
      <c r="C21" s="446" t="s">
        <v>1935</v>
      </c>
      <c r="D21" s="446"/>
      <c r="E21" s="446"/>
      <c r="F21" s="446"/>
      <c r="G21" s="446"/>
      <c r="H21" s="226"/>
      <c r="I21" s="226"/>
      <c r="J21" s="226"/>
      <c r="K21" s="226"/>
      <c r="L21" s="226"/>
      <c r="M21" s="226"/>
      <c r="N21" s="231"/>
      <c r="O21" s="231"/>
      <c r="P21" s="231"/>
      <c r="Q21" s="231"/>
      <c r="R21" s="226"/>
      <c r="S21" s="226"/>
      <c r="T21" s="226"/>
      <c r="U21" s="226"/>
      <c r="V21" s="226"/>
      <c r="W21" s="226"/>
      <c r="X21" s="226"/>
      <c r="Y21" s="226"/>
      <c r="Z21" s="146"/>
      <c r="AA21" s="146"/>
      <c r="AB21" s="146"/>
      <c r="AC21" s="146"/>
      <c r="AD21" s="146"/>
      <c r="AE21" s="146"/>
      <c r="AF21" s="146"/>
      <c r="AG21" s="146" t="s">
        <v>272</v>
      </c>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12.75" customHeight="1" outlineLevel="2">
      <c r="A22" s="227"/>
      <c r="B22" s="228"/>
      <c r="C22" s="232" t="s">
        <v>1939</v>
      </c>
      <c r="D22" s="233"/>
      <c r="E22" s="234">
        <v>546</v>
      </c>
      <c r="F22" s="226"/>
      <c r="G22" s="226"/>
      <c r="H22" s="226"/>
      <c r="I22" s="226"/>
      <c r="J22" s="226"/>
      <c r="K22" s="226"/>
      <c r="L22" s="226"/>
      <c r="M22" s="226"/>
      <c r="N22" s="231"/>
      <c r="O22" s="231"/>
      <c r="P22" s="231"/>
      <c r="Q22" s="231"/>
      <c r="R22" s="226"/>
      <c r="S22" s="226"/>
      <c r="T22" s="226"/>
      <c r="U22" s="226"/>
      <c r="V22" s="226"/>
      <c r="W22" s="226"/>
      <c r="X22" s="226"/>
      <c r="Y22" s="226"/>
      <c r="Z22" s="146"/>
      <c r="AA22" s="146"/>
      <c r="AB22" s="146"/>
      <c r="AC22" s="146"/>
      <c r="AD22" s="146"/>
      <c r="AE22" s="146"/>
      <c r="AF22" s="146"/>
      <c r="AG22" s="146" t="s">
        <v>214</v>
      </c>
      <c r="AH22" s="146">
        <v>5</v>
      </c>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ht="12.75" customHeight="1" outlineLevel="1">
      <c r="A23" s="217">
        <v>5</v>
      </c>
      <c r="B23" s="218" t="s">
        <v>1940</v>
      </c>
      <c r="C23" s="219" t="s">
        <v>1941</v>
      </c>
      <c r="D23" s="220" t="s">
        <v>1416</v>
      </c>
      <c r="E23" s="221">
        <v>1</v>
      </c>
      <c r="F23" s="222"/>
      <c r="G23" s="223">
        <f>ROUND(E23*F23,2)</f>
        <v>0</v>
      </c>
      <c r="H23" s="224">
        <v>0</v>
      </c>
      <c r="I23" s="223">
        <f>ROUND(E23*H23,2)</f>
        <v>0</v>
      </c>
      <c r="J23" s="224">
        <v>105000</v>
      </c>
      <c r="K23" s="223">
        <f>ROUND(E23*J23,2)</f>
        <v>105000</v>
      </c>
      <c r="L23" s="223">
        <v>21</v>
      </c>
      <c r="M23" s="223">
        <f>G23*(1+L23/100)</f>
        <v>0</v>
      </c>
      <c r="N23" s="221">
        <v>0</v>
      </c>
      <c r="O23" s="221">
        <f>ROUND(E23*N23,2)</f>
        <v>0</v>
      </c>
      <c r="P23" s="221">
        <v>0</v>
      </c>
      <c r="Q23" s="221">
        <f>ROUND(E23*P23,2)</f>
        <v>0</v>
      </c>
      <c r="R23" s="223"/>
      <c r="S23" s="223" t="s">
        <v>254</v>
      </c>
      <c r="T23" s="225" t="s">
        <v>255</v>
      </c>
      <c r="U23" s="226">
        <v>0</v>
      </c>
      <c r="V23" s="226">
        <f>ROUND(E23*U23,2)</f>
        <v>0</v>
      </c>
      <c r="W23" s="226"/>
      <c r="X23" s="226" t="s">
        <v>1411</v>
      </c>
      <c r="Y23" s="226" t="s">
        <v>209</v>
      </c>
      <c r="Z23" s="146"/>
      <c r="AA23" s="146"/>
      <c r="AB23" s="146"/>
      <c r="AC23" s="146"/>
      <c r="AD23" s="146"/>
      <c r="AE23" s="146"/>
      <c r="AF23" s="146"/>
      <c r="AG23" s="146" t="s">
        <v>1942</v>
      </c>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ht="12.75" customHeight="1" outlineLevel="2">
      <c r="A24" s="227"/>
      <c r="B24" s="228"/>
      <c r="C24" s="232" t="s">
        <v>1943</v>
      </c>
      <c r="D24" s="233"/>
      <c r="E24" s="234">
        <v>1</v>
      </c>
      <c r="F24" s="226"/>
      <c r="G24" s="226"/>
      <c r="H24" s="226"/>
      <c r="I24" s="226"/>
      <c r="J24" s="226"/>
      <c r="K24" s="226"/>
      <c r="L24" s="226"/>
      <c r="M24" s="226"/>
      <c r="N24" s="231"/>
      <c r="O24" s="231"/>
      <c r="P24" s="231"/>
      <c r="Q24" s="231"/>
      <c r="R24" s="226"/>
      <c r="S24" s="226"/>
      <c r="T24" s="226"/>
      <c r="U24" s="226"/>
      <c r="V24" s="226"/>
      <c r="W24" s="226"/>
      <c r="X24" s="226"/>
      <c r="Y24" s="226"/>
      <c r="Z24" s="146"/>
      <c r="AA24" s="146"/>
      <c r="AB24" s="146"/>
      <c r="AC24" s="146"/>
      <c r="AD24" s="146"/>
      <c r="AE24" s="146"/>
      <c r="AF24" s="146"/>
      <c r="AG24" s="146" t="s">
        <v>214</v>
      </c>
      <c r="AH24" s="146">
        <v>0</v>
      </c>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ht="12.75" customHeight="1">
      <c r="A25" s="209" t="s">
        <v>200</v>
      </c>
      <c r="B25" s="210" t="s">
        <v>922</v>
      </c>
      <c r="C25" s="211" t="s">
        <v>301</v>
      </c>
      <c r="D25" s="212"/>
      <c r="E25" s="213"/>
      <c r="F25" s="214"/>
      <c r="G25" s="214">
        <f>SUMIF(AG26:AG28,"&lt;&gt;NOR",G26:G28)</f>
        <v>0</v>
      </c>
      <c r="H25" s="214"/>
      <c r="I25" s="214">
        <f>SUM(I26:I28)</f>
        <v>0</v>
      </c>
      <c r="J25" s="214"/>
      <c r="K25" s="214">
        <f>SUM(K26:K28)</f>
        <v>222657.66</v>
      </c>
      <c r="L25" s="214"/>
      <c r="M25" s="214">
        <f>SUM(M26:M28)</f>
        <v>0</v>
      </c>
      <c r="N25" s="213"/>
      <c r="O25" s="213">
        <f>SUM(O26:O28)</f>
        <v>0</v>
      </c>
      <c r="P25" s="213"/>
      <c r="Q25" s="213">
        <f>SUM(Q26:Q28)</f>
        <v>0</v>
      </c>
      <c r="R25" s="214"/>
      <c r="S25" s="214"/>
      <c r="T25" s="215"/>
      <c r="U25" s="216"/>
      <c r="V25" s="216">
        <f>SUM(V26:V28)</f>
        <v>0</v>
      </c>
      <c r="W25" s="216"/>
      <c r="X25" s="216"/>
      <c r="Y25" s="216"/>
      <c r="AG25" s="66" t="s">
        <v>203</v>
      </c>
    </row>
    <row r="26" spans="1:60" ht="12.75" customHeight="1" outlineLevel="1">
      <c r="A26" s="217">
        <v>6</v>
      </c>
      <c r="B26" s="218" t="s">
        <v>467</v>
      </c>
      <c r="C26" s="219" t="s">
        <v>1944</v>
      </c>
      <c r="D26" s="220" t="s">
        <v>132</v>
      </c>
      <c r="E26" s="221">
        <v>525.13599999999997</v>
      </c>
      <c r="F26" s="222"/>
      <c r="G26" s="223">
        <f>ROUND(E26*F26,2)</f>
        <v>0</v>
      </c>
      <c r="H26" s="224">
        <v>0</v>
      </c>
      <c r="I26" s="223">
        <f>ROUND(E26*H26,2)</f>
        <v>0</v>
      </c>
      <c r="J26" s="224">
        <v>424</v>
      </c>
      <c r="K26" s="223">
        <f>ROUND(E26*J26,2)</f>
        <v>222657.66</v>
      </c>
      <c r="L26" s="223">
        <v>21</v>
      </c>
      <c r="M26" s="223">
        <f>G26*(1+L26/100)</f>
        <v>0</v>
      </c>
      <c r="N26" s="221">
        <v>0</v>
      </c>
      <c r="O26" s="221">
        <f>ROUND(E26*N26,2)</f>
        <v>0</v>
      </c>
      <c r="P26" s="221">
        <v>0</v>
      </c>
      <c r="Q26" s="221">
        <f>ROUND(E26*P26,2)</f>
        <v>0</v>
      </c>
      <c r="R26" s="223" t="s">
        <v>206</v>
      </c>
      <c r="S26" s="223" t="s">
        <v>207</v>
      </c>
      <c r="T26" s="225" t="s">
        <v>207</v>
      </c>
      <c r="U26" s="226">
        <v>0</v>
      </c>
      <c r="V26" s="226">
        <f>ROUND(E26*U26,2)</f>
        <v>0</v>
      </c>
      <c r="W26" s="226"/>
      <c r="X26" s="226" t="s">
        <v>208</v>
      </c>
      <c r="Y26" s="226" t="s">
        <v>209</v>
      </c>
      <c r="Z26" s="146"/>
      <c r="AA26" s="146"/>
      <c r="AB26" s="146"/>
      <c r="AC26" s="146"/>
      <c r="AD26" s="146"/>
      <c r="AE26" s="146"/>
      <c r="AF26" s="146"/>
      <c r="AG26" s="146" t="s">
        <v>210</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ht="12.75" customHeight="1" outlineLevel="2">
      <c r="A27" s="227"/>
      <c r="B27" s="228"/>
      <c r="C27" s="232" t="s">
        <v>1945</v>
      </c>
      <c r="D27" s="233"/>
      <c r="E27" s="234">
        <v>249.136</v>
      </c>
      <c r="F27" s="226"/>
      <c r="G27" s="226"/>
      <c r="H27" s="226"/>
      <c r="I27" s="226"/>
      <c r="J27" s="226"/>
      <c r="K27" s="226"/>
      <c r="L27" s="226"/>
      <c r="M27" s="226"/>
      <c r="N27" s="231"/>
      <c r="O27" s="231"/>
      <c r="P27" s="231"/>
      <c r="Q27" s="231"/>
      <c r="R27" s="226"/>
      <c r="S27" s="226"/>
      <c r="T27" s="226"/>
      <c r="U27" s="226"/>
      <c r="V27" s="226"/>
      <c r="W27" s="226"/>
      <c r="X27" s="226"/>
      <c r="Y27" s="226"/>
      <c r="Z27" s="146"/>
      <c r="AA27" s="146"/>
      <c r="AB27" s="146"/>
      <c r="AC27" s="146"/>
      <c r="AD27" s="146"/>
      <c r="AE27" s="146"/>
      <c r="AF27" s="146"/>
      <c r="AG27" s="146" t="s">
        <v>214</v>
      </c>
      <c r="AH27" s="146">
        <v>5</v>
      </c>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12.75" customHeight="1" outlineLevel="3">
      <c r="A28" s="227"/>
      <c r="B28" s="228"/>
      <c r="C28" s="232" t="s">
        <v>1946</v>
      </c>
      <c r="D28" s="233"/>
      <c r="E28" s="234">
        <v>276</v>
      </c>
      <c r="F28" s="226"/>
      <c r="G28" s="226"/>
      <c r="H28" s="226"/>
      <c r="I28" s="226"/>
      <c r="J28" s="226"/>
      <c r="K28" s="226"/>
      <c r="L28" s="226"/>
      <c r="M28" s="226"/>
      <c r="N28" s="231"/>
      <c r="O28" s="231"/>
      <c r="P28" s="231"/>
      <c r="Q28" s="231"/>
      <c r="R28" s="226"/>
      <c r="S28" s="226"/>
      <c r="T28" s="226"/>
      <c r="U28" s="226"/>
      <c r="V28" s="226"/>
      <c r="W28" s="226"/>
      <c r="X28" s="226"/>
      <c r="Y28" s="226"/>
      <c r="Z28" s="146"/>
      <c r="AA28" s="146"/>
      <c r="AB28" s="146"/>
      <c r="AC28" s="146"/>
      <c r="AD28" s="146"/>
      <c r="AE28" s="146"/>
      <c r="AF28" s="146"/>
      <c r="AG28" s="146" t="s">
        <v>214</v>
      </c>
      <c r="AH28" s="146">
        <v>5</v>
      </c>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12.75" customHeight="1">
      <c r="A29" s="209" t="s">
        <v>200</v>
      </c>
      <c r="B29" s="210" t="s">
        <v>241</v>
      </c>
      <c r="C29" s="211" t="s">
        <v>242</v>
      </c>
      <c r="D29" s="212"/>
      <c r="E29" s="213"/>
      <c r="F29" s="214"/>
      <c r="G29" s="214">
        <f>SUMIF(AG30,"&lt;&gt;NOR",G30)</f>
        <v>0</v>
      </c>
      <c r="H29" s="214"/>
      <c r="I29" s="214">
        <f>SUM(I30)</f>
        <v>0</v>
      </c>
      <c r="J29" s="214"/>
      <c r="K29" s="214">
        <f>SUM(K30)</f>
        <v>7709.99</v>
      </c>
      <c r="L29" s="214"/>
      <c r="M29" s="214">
        <f>SUM(M30)</f>
        <v>0</v>
      </c>
      <c r="N29" s="213"/>
      <c r="O29" s="213">
        <f>SUM(O30)</f>
        <v>0</v>
      </c>
      <c r="P29" s="213"/>
      <c r="Q29" s="213">
        <f>SUM(Q30)</f>
        <v>0</v>
      </c>
      <c r="R29" s="214"/>
      <c r="S29" s="214"/>
      <c r="T29" s="215"/>
      <c r="U29" s="216"/>
      <c r="V29" s="216">
        <f>SUM(V30)</f>
        <v>9.8800000000000008</v>
      </c>
      <c r="W29" s="216"/>
      <c r="X29" s="216"/>
      <c r="Y29" s="216"/>
      <c r="AG29" s="66" t="s">
        <v>203</v>
      </c>
    </row>
    <row r="30" spans="1:60" ht="12.75" customHeight="1" outlineLevel="1">
      <c r="A30" s="217">
        <v>7</v>
      </c>
      <c r="B30" s="218" t="s">
        <v>1947</v>
      </c>
      <c r="C30" s="219" t="s">
        <v>1948</v>
      </c>
      <c r="D30" s="220" t="s">
        <v>132</v>
      </c>
      <c r="E30" s="221">
        <v>5.1331499999999997</v>
      </c>
      <c r="F30" s="222"/>
      <c r="G30" s="223">
        <f>ROUND(E30*F30,2)</f>
        <v>0</v>
      </c>
      <c r="H30" s="224">
        <v>0</v>
      </c>
      <c r="I30" s="223">
        <f>ROUND(E30*H30,2)</f>
        <v>0</v>
      </c>
      <c r="J30" s="224">
        <v>1502</v>
      </c>
      <c r="K30" s="223">
        <f>ROUND(E30*J30,2)</f>
        <v>7709.99</v>
      </c>
      <c r="L30" s="223">
        <v>21</v>
      </c>
      <c r="M30" s="223">
        <f>G30*(1+L30/100)</f>
        <v>0</v>
      </c>
      <c r="N30" s="221">
        <v>0</v>
      </c>
      <c r="O30" s="221">
        <f>ROUND(E30*N30,2)</f>
        <v>0</v>
      </c>
      <c r="P30" s="221">
        <v>0</v>
      </c>
      <c r="Q30" s="221">
        <f>ROUND(E30*P30,2)</f>
        <v>0</v>
      </c>
      <c r="R30" s="223" t="s">
        <v>1550</v>
      </c>
      <c r="S30" s="223" t="s">
        <v>207</v>
      </c>
      <c r="T30" s="225" t="s">
        <v>207</v>
      </c>
      <c r="U30" s="226">
        <v>1.925</v>
      </c>
      <c r="V30" s="226">
        <f>ROUND(E30*U30,2)</f>
        <v>9.8800000000000008</v>
      </c>
      <c r="W30" s="226"/>
      <c r="X30" s="226" t="s">
        <v>246</v>
      </c>
      <c r="Y30" s="226" t="s">
        <v>209</v>
      </c>
      <c r="Z30" s="146"/>
      <c r="AA30" s="146"/>
      <c r="AB30" s="146"/>
      <c r="AC30" s="146"/>
      <c r="AD30" s="146"/>
      <c r="AE30" s="146"/>
      <c r="AF30" s="146"/>
      <c r="AG30" s="146" t="s">
        <v>247</v>
      </c>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ht="12.75" customHeight="1">
      <c r="A31" s="204"/>
      <c r="B31" s="205"/>
      <c r="C31" s="102"/>
      <c r="D31" s="206"/>
      <c r="E31" s="204"/>
      <c r="F31" s="204"/>
      <c r="G31" s="204"/>
      <c r="H31" s="204"/>
      <c r="I31" s="204"/>
      <c r="J31" s="204"/>
      <c r="K31" s="204"/>
      <c r="L31" s="204"/>
      <c r="M31" s="204"/>
      <c r="N31" s="204"/>
      <c r="O31" s="204"/>
      <c r="P31" s="204"/>
      <c r="Q31" s="204"/>
      <c r="R31" s="204"/>
      <c r="S31" s="204"/>
      <c r="T31" s="204"/>
      <c r="U31" s="204"/>
      <c r="V31" s="204"/>
      <c r="W31" s="204"/>
      <c r="X31" s="204"/>
      <c r="Y31" s="204"/>
      <c r="AE31" s="66">
        <v>12</v>
      </c>
      <c r="AF31" s="66">
        <v>21</v>
      </c>
      <c r="AG31" s="66" t="s">
        <v>16</v>
      </c>
    </row>
    <row r="32" spans="1:60" ht="12.75" customHeight="1">
      <c r="A32" s="248"/>
      <c r="B32" s="249" t="s">
        <v>184</v>
      </c>
      <c r="C32" s="250"/>
      <c r="D32" s="251"/>
      <c r="E32" s="252"/>
      <c r="F32" s="252"/>
      <c r="G32" s="253">
        <f>G8+G25+G29</f>
        <v>0</v>
      </c>
      <c r="H32" s="204"/>
      <c r="I32" s="204"/>
      <c r="J32" s="204"/>
      <c r="K32" s="204"/>
      <c r="L32" s="204"/>
      <c r="M32" s="204"/>
      <c r="N32" s="204"/>
      <c r="O32" s="204"/>
      <c r="P32" s="204"/>
      <c r="Q32" s="204"/>
      <c r="R32" s="204"/>
      <c r="S32" s="204"/>
      <c r="T32" s="204"/>
      <c r="U32" s="204"/>
      <c r="V32" s="204"/>
      <c r="W32" s="204"/>
      <c r="X32" s="204"/>
      <c r="Y32" s="204"/>
      <c r="AE32" s="66">
        <f>SUMIF(L7:L30,AE31,G7:G30)</f>
        <v>0</v>
      </c>
      <c r="AF32" s="66">
        <f>SUMIF(L7:L30,AF31,G7:G30)</f>
        <v>0</v>
      </c>
      <c r="AG32" s="66" t="s">
        <v>317</v>
      </c>
    </row>
    <row r="33" spans="2:33" ht="12.75" customHeight="1">
      <c r="B33" s="195"/>
      <c r="C33" s="254"/>
      <c r="D33" s="198"/>
      <c r="AG33" s="66" t="s">
        <v>318</v>
      </c>
    </row>
    <row r="34" spans="2:33" ht="12.75" customHeight="1">
      <c r="B34" s="195"/>
      <c r="C34" s="195"/>
      <c r="D34" s="198"/>
    </row>
    <row r="35" spans="2:33" ht="12.75" customHeight="1">
      <c r="B35" s="195"/>
      <c r="C35" s="195"/>
      <c r="D35" s="198"/>
    </row>
    <row r="36" spans="2:33" ht="12.75" customHeight="1">
      <c r="B36" s="195"/>
      <c r="C36" s="195"/>
      <c r="D36" s="198"/>
    </row>
    <row r="37" spans="2:33" ht="12.75" customHeight="1">
      <c r="B37" s="195"/>
      <c r="C37" s="195"/>
      <c r="D37" s="198"/>
    </row>
    <row r="38" spans="2:33" ht="12.75" customHeight="1">
      <c r="B38" s="195"/>
      <c r="C38" s="195"/>
      <c r="D38" s="198"/>
    </row>
    <row r="39" spans="2:33" ht="12.75" customHeight="1">
      <c r="B39" s="195"/>
      <c r="C39" s="195"/>
      <c r="D39" s="198"/>
    </row>
    <row r="40" spans="2:33" ht="12.75" customHeight="1">
      <c r="B40" s="195"/>
      <c r="C40" s="195"/>
      <c r="D40" s="198"/>
    </row>
    <row r="41" spans="2:33" ht="12.75" customHeight="1">
      <c r="B41" s="195"/>
      <c r="C41" s="195"/>
      <c r="D41" s="198"/>
    </row>
    <row r="42" spans="2:33" ht="12.75" customHeight="1">
      <c r="B42" s="195"/>
      <c r="C42" s="195"/>
      <c r="D42" s="198"/>
    </row>
    <row r="43" spans="2:33" ht="12.75" customHeight="1">
      <c r="B43" s="195"/>
      <c r="C43" s="195"/>
      <c r="D43" s="198"/>
    </row>
    <row r="44" spans="2:33" ht="12.75" customHeight="1">
      <c r="B44" s="195"/>
      <c r="C44" s="195"/>
      <c r="D44" s="198"/>
    </row>
    <row r="45" spans="2:33" ht="12.75" customHeight="1">
      <c r="B45" s="195"/>
      <c r="C45" s="195"/>
      <c r="D45" s="198"/>
    </row>
    <row r="46" spans="2:33" ht="12.75" customHeight="1">
      <c r="B46" s="195"/>
      <c r="C46" s="195"/>
      <c r="D46" s="198"/>
    </row>
    <row r="47" spans="2:33" ht="12.75" customHeight="1">
      <c r="B47" s="195"/>
      <c r="C47" s="195"/>
      <c r="D47" s="198"/>
    </row>
    <row r="48" spans="2:33" ht="12.75" customHeight="1">
      <c r="B48" s="195"/>
      <c r="C48" s="195"/>
      <c r="D48" s="198"/>
    </row>
    <row r="49" spans="2:4" ht="12.75" customHeight="1">
      <c r="B49" s="195"/>
      <c r="C49" s="195"/>
      <c r="D49" s="198"/>
    </row>
    <row r="50" spans="2:4" ht="12.75" customHeight="1">
      <c r="B50" s="195"/>
      <c r="C50" s="195"/>
      <c r="D50" s="198"/>
    </row>
    <row r="51" spans="2:4" ht="12.75" customHeight="1">
      <c r="B51" s="195"/>
      <c r="C51" s="195"/>
      <c r="D51" s="198"/>
    </row>
    <row r="52" spans="2:4" ht="12.75" customHeight="1">
      <c r="B52" s="195"/>
      <c r="C52" s="195"/>
      <c r="D52" s="198"/>
    </row>
    <row r="53" spans="2:4" ht="12.75" customHeight="1">
      <c r="B53" s="195"/>
      <c r="C53" s="195"/>
      <c r="D53" s="198"/>
    </row>
    <row r="54" spans="2:4" ht="12.75" customHeight="1">
      <c r="B54" s="195"/>
      <c r="C54" s="195"/>
      <c r="D54" s="198"/>
    </row>
    <row r="55" spans="2:4" ht="12.75" customHeight="1">
      <c r="B55" s="195"/>
      <c r="C55" s="195"/>
      <c r="D55" s="198"/>
    </row>
    <row r="56" spans="2:4" ht="12.75" customHeight="1">
      <c r="B56" s="195"/>
      <c r="C56" s="195"/>
      <c r="D56" s="198"/>
    </row>
    <row r="57" spans="2:4" ht="12.75" customHeight="1">
      <c r="B57" s="195"/>
      <c r="C57" s="195"/>
      <c r="D57" s="198"/>
    </row>
    <row r="58" spans="2:4" ht="12.75" customHeight="1">
      <c r="B58" s="195"/>
      <c r="C58" s="195"/>
      <c r="D58" s="198"/>
    </row>
    <row r="59" spans="2:4" ht="12.75" customHeight="1">
      <c r="B59" s="195"/>
      <c r="C59" s="195"/>
      <c r="D59" s="198"/>
    </row>
    <row r="60" spans="2:4" ht="12.75" customHeight="1">
      <c r="B60" s="195"/>
      <c r="C60" s="195"/>
      <c r="D60" s="198"/>
    </row>
    <row r="61" spans="2:4" ht="12.75" customHeight="1">
      <c r="B61" s="195"/>
      <c r="C61" s="195"/>
      <c r="D61" s="198"/>
    </row>
    <row r="62" spans="2:4" ht="12.75" customHeight="1">
      <c r="B62" s="195"/>
      <c r="C62" s="195"/>
      <c r="D62" s="198"/>
    </row>
    <row r="63" spans="2:4" ht="12.75" customHeight="1">
      <c r="B63" s="195"/>
      <c r="C63" s="195"/>
      <c r="D63" s="198"/>
    </row>
    <row r="64" spans="2:4" ht="12.75" customHeight="1">
      <c r="B64" s="195"/>
      <c r="C64" s="195"/>
      <c r="D64" s="198"/>
    </row>
    <row r="65" spans="2:4" ht="12.75" customHeight="1">
      <c r="B65" s="195"/>
      <c r="C65" s="195"/>
      <c r="D65" s="198"/>
    </row>
    <row r="66" spans="2:4" ht="12.75" customHeight="1">
      <c r="B66" s="195"/>
      <c r="C66" s="195"/>
      <c r="D66" s="198"/>
    </row>
    <row r="67" spans="2:4" ht="12.75" customHeight="1">
      <c r="B67" s="195"/>
      <c r="C67" s="195"/>
      <c r="D67" s="198"/>
    </row>
    <row r="68" spans="2:4" ht="12.75" customHeight="1">
      <c r="B68" s="195"/>
      <c r="C68" s="195"/>
      <c r="D68" s="198"/>
    </row>
    <row r="69" spans="2:4" ht="12.75" customHeight="1">
      <c r="B69" s="195"/>
      <c r="C69" s="195"/>
      <c r="D69" s="198"/>
    </row>
    <row r="70" spans="2:4" ht="12.75" customHeight="1">
      <c r="B70" s="195"/>
      <c r="C70" s="195"/>
      <c r="D70" s="198"/>
    </row>
    <row r="71" spans="2:4" ht="12.75" customHeight="1">
      <c r="B71" s="195"/>
      <c r="C71" s="195"/>
      <c r="D71" s="198"/>
    </row>
    <row r="72" spans="2:4" ht="12.75" customHeight="1">
      <c r="B72" s="195"/>
      <c r="C72" s="195"/>
      <c r="D72" s="198"/>
    </row>
    <row r="73" spans="2:4" ht="12.75" customHeight="1">
      <c r="B73" s="195"/>
      <c r="C73" s="195"/>
      <c r="D73" s="198"/>
    </row>
    <row r="74" spans="2:4" ht="12.75" customHeight="1">
      <c r="B74" s="195"/>
      <c r="C74" s="195"/>
      <c r="D74" s="198"/>
    </row>
    <row r="75" spans="2:4" ht="12.75" customHeight="1">
      <c r="B75" s="195"/>
      <c r="C75" s="195"/>
      <c r="D75" s="198"/>
    </row>
    <row r="76" spans="2:4" ht="12.75" customHeight="1">
      <c r="B76" s="195"/>
      <c r="C76" s="195"/>
      <c r="D76" s="198"/>
    </row>
    <row r="77" spans="2:4" ht="12.75" customHeight="1">
      <c r="B77" s="195"/>
      <c r="C77" s="195"/>
      <c r="D77" s="198"/>
    </row>
    <row r="78" spans="2:4" ht="12.75" customHeight="1">
      <c r="B78" s="195"/>
      <c r="C78" s="195"/>
      <c r="D78" s="198"/>
    </row>
    <row r="79" spans="2:4" ht="12.75" customHeight="1">
      <c r="B79" s="195"/>
      <c r="C79" s="195"/>
      <c r="D79" s="198"/>
    </row>
    <row r="80" spans="2:4" ht="12.75" customHeight="1">
      <c r="B80" s="195"/>
      <c r="C80" s="195"/>
      <c r="D80" s="198"/>
    </row>
    <row r="81" spans="2:4" ht="12.75" customHeight="1">
      <c r="B81" s="195"/>
      <c r="C81" s="195"/>
      <c r="D81" s="198"/>
    </row>
    <row r="82" spans="2:4" ht="12.75" customHeight="1">
      <c r="B82" s="195"/>
      <c r="C82" s="195"/>
      <c r="D82" s="198"/>
    </row>
    <row r="83" spans="2:4" ht="12.75" customHeight="1">
      <c r="B83" s="195"/>
      <c r="C83" s="195"/>
      <c r="D83" s="198"/>
    </row>
    <row r="84" spans="2:4" ht="12.75" customHeight="1">
      <c r="B84" s="195"/>
      <c r="C84" s="195"/>
      <c r="D84" s="198"/>
    </row>
    <row r="85" spans="2:4" ht="12.75" customHeight="1">
      <c r="B85" s="195"/>
      <c r="C85" s="195"/>
      <c r="D85" s="198"/>
    </row>
    <row r="86" spans="2:4" ht="12.75" customHeight="1">
      <c r="B86" s="195"/>
      <c r="C86" s="195"/>
      <c r="D86" s="198"/>
    </row>
    <row r="87" spans="2:4" ht="12.75" customHeight="1">
      <c r="B87" s="195"/>
      <c r="C87" s="195"/>
      <c r="D87" s="198"/>
    </row>
    <row r="88" spans="2:4" ht="12.75" customHeight="1">
      <c r="B88" s="195"/>
      <c r="C88" s="195"/>
      <c r="D88" s="198"/>
    </row>
    <row r="89" spans="2:4" ht="12.75" customHeight="1">
      <c r="B89" s="195"/>
      <c r="C89" s="195"/>
      <c r="D89" s="198"/>
    </row>
    <row r="90" spans="2:4" ht="12.75" customHeight="1">
      <c r="B90" s="195"/>
      <c r="C90" s="195"/>
      <c r="D90" s="198"/>
    </row>
    <row r="91" spans="2:4" ht="12.75" customHeight="1">
      <c r="B91" s="195"/>
      <c r="C91" s="195"/>
      <c r="D91" s="198"/>
    </row>
    <row r="92" spans="2:4" ht="12.75" customHeight="1">
      <c r="B92" s="195"/>
      <c r="C92" s="195"/>
      <c r="D92" s="198"/>
    </row>
    <row r="93" spans="2:4" ht="12.75" customHeight="1">
      <c r="B93" s="195"/>
      <c r="C93" s="195"/>
      <c r="D93" s="198"/>
    </row>
    <row r="94" spans="2:4" ht="12.75" customHeight="1">
      <c r="B94" s="195"/>
      <c r="C94" s="195"/>
      <c r="D94" s="198"/>
    </row>
    <row r="95" spans="2:4" ht="12.75" customHeight="1">
      <c r="B95" s="195"/>
      <c r="C95" s="195"/>
      <c r="D95" s="198"/>
    </row>
    <row r="96" spans="2:4" ht="12.75" customHeight="1">
      <c r="B96" s="195"/>
      <c r="C96" s="195"/>
      <c r="D96" s="198"/>
    </row>
    <row r="97" spans="2:4" ht="12.75" customHeight="1">
      <c r="B97" s="195"/>
      <c r="C97" s="195"/>
      <c r="D97" s="198"/>
    </row>
    <row r="98" spans="2:4" ht="12.75" customHeight="1">
      <c r="B98" s="195"/>
      <c r="C98" s="195"/>
      <c r="D98" s="198"/>
    </row>
    <row r="99" spans="2:4" ht="12.75" customHeight="1">
      <c r="B99" s="195"/>
      <c r="C99" s="195"/>
      <c r="D99" s="198"/>
    </row>
    <row r="100" spans="2:4" ht="12.75" customHeight="1">
      <c r="B100" s="195"/>
      <c r="C100" s="195"/>
      <c r="D100" s="198"/>
    </row>
    <row r="101" spans="2:4" ht="12.75" customHeight="1">
      <c r="B101" s="195"/>
      <c r="C101" s="195"/>
      <c r="D101" s="198"/>
    </row>
    <row r="102" spans="2:4" ht="12.75" customHeight="1">
      <c r="B102" s="195"/>
      <c r="C102" s="195"/>
      <c r="D102" s="198"/>
    </row>
    <row r="103" spans="2:4" ht="12.75" customHeight="1">
      <c r="B103" s="195"/>
      <c r="C103" s="195"/>
      <c r="D103" s="198"/>
    </row>
    <row r="104" spans="2:4" ht="12.75" customHeight="1">
      <c r="B104" s="195"/>
      <c r="C104" s="195"/>
      <c r="D104" s="198"/>
    </row>
    <row r="105" spans="2:4" ht="12.75" customHeight="1">
      <c r="B105" s="195"/>
      <c r="C105" s="195"/>
      <c r="D105" s="198"/>
    </row>
    <row r="106" spans="2:4" ht="12.75" customHeight="1">
      <c r="B106" s="195"/>
      <c r="C106" s="195"/>
      <c r="D106" s="198"/>
    </row>
    <row r="107" spans="2:4" ht="12.75" customHeight="1">
      <c r="B107" s="195"/>
      <c r="C107" s="195"/>
      <c r="D107" s="198"/>
    </row>
    <row r="108" spans="2:4" ht="12.75" customHeight="1">
      <c r="B108" s="195"/>
      <c r="C108" s="195"/>
      <c r="D108" s="198"/>
    </row>
    <row r="109" spans="2:4" ht="12.75" customHeight="1">
      <c r="B109" s="195"/>
      <c r="C109" s="195"/>
      <c r="D109" s="198"/>
    </row>
    <row r="110" spans="2:4" ht="12.75" customHeight="1">
      <c r="B110" s="195"/>
      <c r="C110" s="195"/>
      <c r="D110" s="198"/>
    </row>
    <row r="111" spans="2:4" ht="12.75" customHeight="1">
      <c r="B111" s="195"/>
      <c r="C111" s="195"/>
      <c r="D111" s="198"/>
    </row>
    <row r="112" spans="2:4" ht="12.75" customHeight="1">
      <c r="B112" s="195"/>
      <c r="C112" s="195"/>
      <c r="D112" s="198"/>
    </row>
    <row r="113" spans="2:4" ht="12.75" customHeight="1">
      <c r="B113" s="195"/>
      <c r="C113" s="195"/>
      <c r="D113" s="198"/>
    </row>
    <row r="114" spans="2:4" ht="12.75" customHeight="1">
      <c r="B114" s="195"/>
      <c r="C114" s="195"/>
      <c r="D114" s="198"/>
    </row>
    <row r="115" spans="2:4" ht="12.75" customHeight="1">
      <c r="B115" s="195"/>
      <c r="C115" s="195"/>
      <c r="D115" s="198"/>
    </row>
    <row r="116" spans="2:4" ht="12.75" customHeight="1">
      <c r="B116" s="195"/>
      <c r="C116" s="195"/>
      <c r="D116" s="198"/>
    </row>
    <row r="117" spans="2:4" ht="12.75" customHeight="1">
      <c r="B117" s="195"/>
      <c r="C117" s="195"/>
      <c r="D117" s="198"/>
    </row>
    <row r="118" spans="2:4" ht="12.75" customHeight="1">
      <c r="B118" s="195"/>
      <c r="C118" s="195"/>
      <c r="D118" s="198"/>
    </row>
    <row r="119" spans="2:4" ht="12.75" customHeight="1">
      <c r="B119" s="195"/>
      <c r="C119" s="195"/>
      <c r="D119" s="198"/>
    </row>
    <row r="120" spans="2:4" ht="12.75" customHeight="1">
      <c r="B120" s="195"/>
      <c r="C120" s="195"/>
      <c r="D120" s="198"/>
    </row>
    <row r="121" spans="2:4" ht="12.75" customHeight="1">
      <c r="B121" s="195"/>
      <c r="C121" s="195"/>
      <c r="D121" s="198"/>
    </row>
    <row r="122" spans="2:4" ht="12.75" customHeight="1">
      <c r="B122" s="195"/>
      <c r="C122" s="195"/>
      <c r="D122" s="198"/>
    </row>
    <row r="123" spans="2:4" ht="12.75" customHeight="1">
      <c r="B123" s="195"/>
      <c r="C123" s="195"/>
      <c r="D123" s="198"/>
    </row>
    <row r="124" spans="2:4" ht="12.75" customHeight="1">
      <c r="B124" s="195"/>
      <c r="C124" s="195"/>
      <c r="D124" s="198"/>
    </row>
    <row r="125" spans="2:4" ht="12.75" customHeight="1">
      <c r="B125" s="195"/>
      <c r="C125" s="195"/>
      <c r="D125" s="198"/>
    </row>
    <row r="126" spans="2:4" ht="12.75" customHeight="1">
      <c r="B126" s="195"/>
      <c r="C126" s="195"/>
      <c r="D126" s="198"/>
    </row>
    <row r="127" spans="2:4" ht="12.75" customHeight="1">
      <c r="B127" s="195"/>
      <c r="C127" s="195"/>
      <c r="D127" s="198"/>
    </row>
    <row r="128" spans="2:4" ht="12.75" customHeight="1">
      <c r="B128" s="195"/>
      <c r="C128" s="195"/>
      <c r="D128" s="198"/>
    </row>
    <row r="129" spans="2:4" ht="12.75" customHeight="1">
      <c r="B129" s="195"/>
      <c r="C129" s="195"/>
      <c r="D129" s="198"/>
    </row>
    <row r="130" spans="2:4" ht="12.75" customHeight="1">
      <c r="B130" s="195"/>
      <c r="C130" s="195"/>
      <c r="D130" s="198"/>
    </row>
    <row r="131" spans="2:4" ht="12.75" customHeight="1">
      <c r="B131" s="195"/>
      <c r="C131" s="195"/>
      <c r="D131" s="198"/>
    </row>
    <row r="132" spans="2:4" ht="12.75" customHeight="1">
      <c r="B132" s="195"/>
      <c r="C132" s="195"/>
      <c r="D132" s="198"/>
    </row>
    <row r="133" spans="2:4" ht="12.75" customHeight="1">
      <c r="B133" s="195"/>
      <c r="C133" s="195"/>
      <c r="D133" s="198"/>
    </row>
    <row r="134" spans="2:4" ht="12.75" customHeight="1">
      <c r="B134" s="195"/>
      <c r="C134" s="195"/>
      <c r="D134" s="198"/>
    </row>
    <row r="135" spans="2:4" ht="12.75" customHeight="1">
      <c r="B135" s="195"/>
      <c r="C135" s="195"/>
      <c r="D135" s="198"/>
    </row>
    <row r="136" spans="2:4" ht="12.75" customHeight="1">
      <c r="B136" s="195"/>
      <c r="C136" s="195"/>
      <c r="D136" s="198"/>
    </row>
    <row r="137" spans="2:4" ht="12.75" customHeight="1">
      <c r="B137" s="195"/>
      <c r="C137" s="195"/>
      <c r="D137" s="198"/>
    </row>
    <row r="138" spans="2:4" ht="12.75" customHeight="1">
      <c r="B138" s="195"/>
      <c r="C138" s="195"/>
      <c r="D138" s="198"/>
    </row>
    <row r="139" spans="2:4" ht="12.75" customHeight="1">
      <c r="B139" s="195"/>
      <c r="C139" s="195"/>
      <c r="D139" s="198"/>
    </row>
    <row r="140" spans="2:4" ht="12.75" customHeight="1">
      <c r="B140" s="195"/>
      <c r="C140" s="195"/>
      <c r="D140" s="198"/>
    </row>
    <row r="141" spans="2:4" ht="12.75" customHeight="1">
      <c r="B141" s="195"/>
      <c r="C141" s="195"/>
      <c r="D141" s="198"/>
    </row>
    <row r="142" spans="2:4" ht="12.75" customHeight="1">
      <c r="B142" s="195"/>
      <c r="C142" s="195"/>
      <c r="D142" s="198"/>
    </row>
    <row r="143" spans="2:4" ht="12.75" customHeight="1">
      <c r="B143" s="195"/>
      <c r="C143" s="195"/>
      <c r="D143" s="198"/>
    </row>
    <row r="144" spans="2:4" ht="12.75" customHeight="1">
      <c r="B144" s="195"/>
      <c r="C144" s="195"/>
      <c r="D144" s="198"/>
    </row>
    <row r="145" spans="2:4" ht="12.75" customHeight="1">
      <c r="B145" s="195"/>
      <c r="C145" s="195"/>
      <c r="D145" s="198"/>
    </row>
    <row r="146" spans="2:4" ht="12.75" customHeight="1">
      <c r="B146" s="195"/>
      <c r="C146" s="195"/>
      <c r="D146" s="198"/>
    </row>
    <row r="147" spans="2:4" ht="12.75" customHeight="1">
      <c r="B147" s="195"/>
      <c r="C147" s="195"/>
      <c r="D147" s="198"/>
    </row>
    <row r="148" spans="2:4" ht="12.75" customHeight="1">
      <c r="B148" s="195"/>
      <c r="C148" s="195"/>
      <c r="D148" s="198"/>
    </row>
    <row r="149" spans="2:4" ht="12.75" customHeight="1">
      <c r="B149" s="195"/>
      <c r="C149" s="195"/>
      <c r="D149" s="198"/>
    </row>
    <row r="150" spans="2:4" ht="12.75" customHeight="1">
      <c r="B150" s="195"/>
      <c r="C150" s="195"/>
      <c r="D150" s="198"/>
    </row>
    <row r="151" spans="2:4" ht="12.75" customHeight="1">
      <c r="B151" s="195"/>
      <c r="C151" s="195"/>
      <c r="D151" s="198"/>
    </row>
    <row r="152" spans="2:4" ht="12.75" customHeight="1">
      <c r="B152" s="195"/>
      <c r="C152" s="195"/>
      <c r="D152" s="198"/>
    </row>
    <row r="153" spans="2:4" ht="12.75" customHeight="1">
      <c r="B153" s="195"/>
      <c r="C153" s="195"/>
      <c r="D153" s="198"/>
    </row>
    <row r="154" spans="2:4" ht="12.75" customHeight="1">
      <c r="B154" s="195"/>
      <c r="C154" s="195"/>
      <c r="D154" s="198"/>
    </row>
    <row r="155" spans="2:4" ht="12.75" customHeight="1">
      <c r="B155" s="195"/>
      <c r="C155" s="195"/>
      <c r="D155" s="198"/>
    </row>
    <row r="156" spans="2:4" ht="12.75" customHeight="1">
      <c r="B156" s="195"/>
      <c r="C156" s="195"/>
      <c r="D156" s="198"/>
    </row>
    <row r="157" spans="2:4" ht="12.75" customHeight="1">
      <c r="B157" s="195"/>
      <c r="C157" s="195"/>
      <c r="D157" s="198"/>
    </row>
    <row r="158" spans="2:4" ht="12.75" customHeight="1">
      <c r="B158" s="195"/>
      <c r="C158" s="195"/>
      <c r="D158" s="198"/>
    </row>
    <row r="159" spans="2:4" ht="12.75" customHeight="1">
      <c r="B159" s="195"/>
      <c r="C159" s="195"/>
      <c r="D159" s="198"/>
    </row>
    <row r="160" spans="2:4" ht="12.75" customHeight="1">
      <c r="B160" s="195"/>
      <c r="C160" s="195"/>
      <c r="D160" s="198"/>
    </row>
    <row r="161" spans="2:4" ht="12.75" customHeight="1">
      <c r="B161" s="195"/>
      <c r="C161" s="195"/>
      <c r="D161" s="198"/>
    </row>
    <row r="162" spans="2:4" ht="12.75" customHeight="1">
      <c r="B162" s="195"/>
      <c r="C162" s="195"/>
      <c r="D162" s="198"/>
    </row>
    <row r="163" spans="2:4" ht="12.75" customHeight="1">
      <c r="B163" s="195"/>
      <c r="C163" s="195"/>
      <c r="D163" s="198"/>
    </row>
    <row r="164" spans="2:4" ht="12.75" customHeight="1">
      <c r="B164" s="195"/>
      <c r="C164" s="195"/>
      <c r="D164" s="198"/>
    </row>
    <row r="165" spans="2:4" ht="12.75" customHeight="1">
      <c r="B165" s="195"/>
      <c r="C165" s="195"/>
      <c r="D165" s="198"/>
    </row>
    <row r="166" spans="2:4" ht="12.75" customHeight="1">
      <c r="B166" s="195"/>
      <c r="C166" s="195"/>
      <c r="D166" s="198"/>
    </row>
    <row r="167" spans="2:4" ht="12.75" customHeight="1">
      <c r="B167" s="195"/>
      <c r="C167" s="195"/>
      <c r="D167" s="198"/>
    </row>
    <row r="168" spans="2:4" ht="12.75" customHeight="1">
      <c r="B168" s="195"/>
      <c r="C168" s="195"/>
      <c r="D168" s="198"/>
    </row>
    <row r="169" spans="2:4" ht="12.75" customHeight="1">
      <c r="B169" s="195"/>
      <c r="C169" s="195"/>
      <c r="D169" s="198"/>
    </row>
    <row r="170" spans="2:4" ht="12.75" customHeight="1">
      <c r="B170" s="195"/>
      <c r="C170" s="195"/>
      <c r="D170" s="198"/>
    </row>
    <row r="171" spans="2:4" ht="12.75" customHeight="1">
      <c r="B171" s="195"/>
      <c r="C171" s="195"/>
      <c r="D171" s="198"/>
    </row>
    <row r="172" spans="2:4" ht="12.75" customHeight="1">
      <c r="B172" s="195"/>
      <c r="C172" s="195"/>
      <c r="D172" s="198"/>
    </row>
    <row r="173" spans="2:4" ht="12.75" customHeight="1">
      <c r="B173" s="195"/>
      <c r="C173" s="195"/>
      <c r="D173" s="198"/>
    </row>
    <row r="174" spans="2:4" ht="12.75" customHeight="1">
      <c r="B174" s="195"/>
      <c r="C174" s="195"/>
      <c r="D174" s="198"/>
    </row>
    <row r="175" spans="2:4" ht="12.75" customHeight="1">
      <c r="B175" s="195"/>
      <c r="C175" s="195"/>
      <c r="D175" s="198"/>
    </row>
    <row r="176" spans="2:4" ht="12.75" customHeight="1">
      <c r="B176" s="195"/>
      <c r="C176" s="195"/>
      <c r="D176" s="198"/>
    </row>
    <row r="177" spans="2:4" ht="12.75" customHeight="1">
      <c r="B177" s="195"/>
      <c r="C177" s="195"/>
      <c r="D177" s="198"/>
    </row>
    <row r="178" spans="2:4" ht="12.75" customHeight="1">
      <c r="B178" s="195"/>
      <c r="C178" s="195"/>
      <c r="D178" s="198"/>
    </row>
    <row r="179" spans="2:4" ht="12.75" customHeight="1">
      <c r="B179" s="195"/>
      <c r="C179" s="195"/>
      <c r="D179" s="198"/>
    </row>
    <row r="180" spans="2:4" ht="12.75" customHeight="1">
      <c r="B180" s="195"/>
      <c r="C180" s="195"/>
      <c r="D180" s="198"/>
    </row>
    <row r="181" spans="2:4" ht="12.75" customHeight="1">
      <c r="B181" s="195"/>
      <c r="C181" s="195"/>
      <c r="D181" s="198"/>
    </row>
    <row r="182" spans="2:4" ht="12.75" customHeight="1">
      <c r="B182" s="195"/>
      <c r="C182" s="195"/>
      <c r="D182" s="198"/>
    </row>
    <row r="183" spans="2:4" ht="12.75" customHeight="1">
      <c r="B183" s="195"/>
      <c r="C183" s="195"/>
      <c r="D183" s="198"/>
    </row>
    <row r="184" spans="2:4" ht="12.75" customHeight="1">
      <c r="B184" s="195"/>
      <c r="C184" s="195"/>
      <c r="D184" s="198"/>
    </row>
    <row r="185" spans="2:4" ht="12.75" customHeight="1">
      <c r="B185" s="195"/>
      <c r="C185" s="195"/>
      <c r="D185" s="198"/>
    </row>
    <row r="186" spans="2:4" ht="12.75" customHeight="1">
      <c r="B186" s="195"/>
      <c r="C186" s="195"/>
      <c r="D186" s="198"/>
    </row>
    <row r="187" spans="2:4" ht="12.75" customHeight="1">
      <c r="B187" s="195"/>
      <c r="C187" s="195"/>
      <c r="D187" s="198"/>
    </row>
    <row r="188" spans="2:4" ht="12.75" customHeight="1">
      <c r="B188" s="195"/>
      <c r="C188" s="195"/>
      <c r="D188" s="198"/>
    </row>
    <row r="189" spans="2:4" ht="12.75" customHeight="1">
      <c r="B189" s="195"/>
      <c r="C189" s="195"/>
      <c r="D189" s="198"/>
    </row>
    <row r="190" spans="2:4" ht="12.75" customHeight="1">
      <c r="B190" s="195"/>
      <c r="C190" s="195"/>
      <c r="D190" s="198"/>
    </row>
    <row r="191" spans="2:4" ht="12.75" customHeight="1">
      <c r="B191" s="195"/>
      <c r="C191" s="195"/>
      <c r="D191" s="198"/>
    </row>
    <row r="192" spans="2:4" ht="12.75" customHeight="1">
      <c r="B192" s="195"/>
      <c r="C192" s="195"/>
      <c r="D192" s="198"/>
    </row>
    <row r="193" spans="2:4" ht="12.75" customHeight="1">
      <c r="B193" s="195"/>
      <c r="C193" s="195"/>
      <c r="D193" s="198"/>
    </row>
    <row r="194" spans="2:4" ht="12.75" customHeight="1">
      <c r="B194" s="195"/>
      <c r="C194" s="195"/>
      <c r="D194" s="198"/>
    </row>
    <row r="195" spans="2:4" ht="12.75" customHeight="1">
      <c r="B195" s="195"/>
      <c r="C195" s="195"/>
      <c r="D195" s="198"/>
    </row>
    <row r="196" spans="2:4" ht="12.75" customHeight="1">
      <c r="B196" s="195"/>
      <c r="C196" s="195"/>
      <c r="D196" s="198"/>
    </row>
    <row r="197" spans="2:4" ht="12.75" customHeight="1">
      <c r="B197" s="195"/>
      <c r="C197" s="195"/>
      <c r="D197" s="198"/>
    </row>
    <row r="198" spans="2:4" ht="12.75" customHeight="1">
      <c r="B198" s="195"/>
      <c r="C198" s="195"/>
      <c r="D198" s="198"/>
    </row>
    <row r="199" spans="2:4" ht="12.75" customHeight="1">
      <c r="B199" s="195"/>
      <c r="C199" s="195"/>
      <c r="D199" s="198"/>
    </row>
    <row r="200" spans="2:4" ht="12.75" customHeight="1">
      <c r="B200" s="195"/>
      <c r="C200" s="195"/>
      <c r="D200" s="198"/>
    </row>
    <row r="201" spans="2:4" ht="12.75" customHeight="1">
      <c r="B201" s="195"/>
      <c r="C201" s="195"/>
      <c r="D201" s="198"/>
    </row>
    <row r="202" spans="2:4" ht="12.75" customHeight="1">
      <c r="B202" s="195"/>
      <c r="C202" s="195"/>
      <c r="D202" s="198"/>
    </row>
    <row r="203" spans="2:4" ht="12.75" customHeight="1">
      <c r="B203" s="195"/>
      <c r="C203" s="195"/>
      <c r="D203" s="198"/>
    </row>
    <row r="204" spans="2:4" ht="12.75" customHeight="1">
      <c r="B204" s="195"/>
      <c r="C204" s="195"/>
      <c r="D204" s="198"/>
    </row>
    <row r="205" spans="2:4" ht="12.75" customHeight="1">
      <c r="B205" s="195"/>
      <c r="C205" s="195"/>
      <c r="D205" s="198"/>
    </row>
    <row r="206" spans="2:4" ht="12.75" customHeight="1">
      <c r="B206" s="195"/>
      <c r="C206" s="195"/>
      <c r="D206" s="198"/>
    </row>
    <row r="207" spans="2:4" ht="12.75" customHeight="1">
      <c r="B207" s="195"/>
      <c r="C207" s="195"/>
      <c r="D207" s="198"/>
    </row>
    <row r="208" spans="2:4" ht="12.75" customHeight="1">
      <c r="B208" s="195"/>
      <c r="C208" s="195"/>
      <c r="D208" s="198"/>
    </row>
    <row r="209" spans="2:4" ht="12.75" customHeight="1">
      <c r="B209" s="195"/>
      <c r="C209" s="195"/>
      <c r="D209" s="198"/>
    </row>
    <row r="210" spans="2:4" ht="12.75" customHeight="1">
      <c r="B210" s="195"/>
      <c r="C210" s="195"/>
      <c r="D210" s="198"/>
    </row>
    <row r="211" spans="2:4" ht="12.75" customHeight="1">
      <c r="B211" s="195"/>
      <c r="C211" s="195"/>
      <c r="D211" s="198"/>
    </row>
    <row r="212" spans="2:4" ht="12.75" customHeight="1">
      <c r="B212" s="195"/>
      <c r="C212" s="195"/>
      <c r="D212" s="198"/>
    </row>
    <row r="213" spans="2:4" ht="12.75" customHeight="1">
      <c r="B213" s="195"/>
      <c r="C213" s="195"/>
      <c r="D213" s="198"/>
    </row>
    <row r="214" spans="2:4" ht="12.75" customHeight="1">
      <c r="B214" s="195"/>
      <c r="C214" s="195"/>
      <c r="D214" s="198"/>
    </row>
    <row r="215" spans="2:4" ht="12.75" customHeight="1">
      <c r="B215" s="195"/>
      <c r="C215" s="195"/>
      <c r="D215" s="198"/>
    </row>
    <row r="216" spans="2:4" ht="12.75" customHeight="1">
      <c r="B216" s="195"/>
      <c r="C216" s="195"/>
      <c r="D216" s="198"/>
    </row>
    <row r="217" spans="2:4" ht="12.75" customHeight="1">
      <c r="B217" s="195"/>
      <c r="C217" s="195"/>
      <c r="D217" s="198"/>
    </row>
    <row r="218" spans="2:4" ht="12.75" customHeight="1">
      <c r="B218" s="195"/>
      <c r="C218" s="195"/>
      <c r="D218" s="198"/>
    </row>
    <row r="219" spans="2:4" ht="12.75" customHeight="1">
      <c r="B219" s="195"/>
      <c r="C219" s="195"/>
      <c r="D219" s="198"/>
    </row>
    <row r="220" spans="2:4" ht="12.75" customHeight="1">
      <c r="B220" s="195"/>
      <c r="C220" s="195"/>
      <c r="D220" s="198"/>
    </row>
    <row r="221" spans="2:4" ht="12.75" customHeight="1">
      <c r="B221" s="195"/>
      <c r="C221" s="195"/>
      <c r="D221" s="198"/>
    </row>
    <row r="222" spans="2:4" ht="12.75" customHeight="1">
      <c r="B222" s="195"/>
      <c r="C222" s="195"/>
      <c r="D222" s="198"/>
    </row>
    <row r="223" spans="2:4" ht="12.75" customHeight="1">
      <c r="B223" s="195"/>
      <c r="C223" s="195"/>
      <c r="D223" s="198"/>
    </row>
    <row r="224" spans="2:4" ht="12.75" customHeight="1">
      <c r="B224" s="195"/>
      <c r="C224" s="195"/>
      <c r="D224" s="198"/>
    </row>
    <row r="225" spans="2:4" ht="12.75" customHeight="1">
      <c r="B225" s="195"/>
      <c r="C225" s="195"/>
      <c r="D225" s="198"/>
    </row>
    <row r="226" spans="2:4" ht="12.75" customHeight="1">
      <c r="B226" s="195"/>
      <c r="C226" s="195"/>
      <c r="D226" s="198"/>
    </row>
    <row r="227" spans="2:4" ht="12.75" customHeight="1">
      <c r="B227" s="195"/>
      <c r="C227" s="195"/>
      <c r="D227" s="198"/>
    </row>
    <row r="228" spans="2:4" ht="12.75" customHeight="1">
      <c r="B228" s="195"/>
      <c r="C228" s="195"/>
      <c r="D228" s="198"/>
    </row>
    <row r="229" spans="2:4" ht="12.75" customHeight="1">
      <c r="B229" s="195"/>
      <c r="C229" s="195"/>
      <c r="D229" s="198"/>
    </row>
    <row r="230" spans="2:4" ht="12.75" customHeight="1">
      <c r="B230" s="195"/>
      <c r="C230" s="195"/>
      <c r="D230" s="198"/>
    </row>
    <row r="231" spans="2:4" ht="12.75" customHeight="1">
      <c r="B231" s="195"/>
      <c r="C231" s="195"/>
      <c r="D231" s="198"/>
    </row>
    <row r="232" spans="2:4" ht="12.75" customHeight="1">
      <c r="B232" s="195"/>
      <c r="C232" s="195"/>
      <c r="D232" s="198"/>
    </row>
    <row r="233" spans="2:4" ht="12.75" customHeight="1">
      <c r="B233" s="195"/>
      <c r="C233" s="195"/>
      <c r="D233" s="198"/>
    </row>
    <row r="234" spans="2:4" ht="12.75" customHeight="1">
      <c r="B234" s="195"/>
      <c r="C234" s="195"/>
    </row>
    <row r="235" spans="2:4" ht="12.75" customHeight="1">
      <c r="B235" s="195"/>
      <c r="C235" s="195"/>
    </row>
    <row r="236" spans="2:4" ht="12.75" customHeight="1">
      <c r="B236" s="195"/>
      <c r="C236" s="195"/>
    </row>
    <row r="237" spans="2:4" ht="12.75" customHeight="1">
      <c r="B237" s="195"/>
      <c r="C237" s="195"/>
    </row>
    <row r="238" spans="2:4" ht="12.75" customHeight="1">
      <c r="B238" s="195"/>
      <c r="C238" s="195"/>
    </row>
    <row r="239" spans="2:4" ht="12.75" customHeight="1">
      <c r="B239" s="195"/>
      <c r="C239" s="195"/>
    </row>
    <row r="240" spans="2:4" ht="12.75" customHeight="1">
      <c r="B240" s="195"/>
      <c r="C240" s="195"/>
    </row>
    <row r="241" spans="2:3" ht="12.75" customHeight="1">
      <c r="B241" s="195"/>
      <c r="C241" s="195"/>
    </row>
    <row r="242" spans="2:3" ht="12.75" customHeight="1">
      <c r="B242" s="195"/>
      <c r="C242" s="195"/>
    </row>
    <row r="243" spans="2:3" ht="12.75" customHeight="1">
      <c r="B243" s="195"/>
      <c r="C243" s="195"/>
    </row>
    <row r="244" spans="2:3" ht="12.75" customHeight="1">
      <c r="B244" s="195"/>
      <c r="C244" s="195"/>
    </row>
    <row r="245" spans="2:3" ht="12.75" customHeight="1">
      <c r="B245" s="195"/>
      <c r="C245" s="195"/>
    </row>
    <row r="246" spans="2:3" ht="12.75" customHeight="1">
      <c r="B246" s="195"/>
      <c r="C246" s="195"/>
    </row>
    <row r="247" spans="2:3" ht="12.75" customHeight="1">
      <c r="B247" s="195"/>
      <c r="C247" s="195"/>
    </row>
    <row r="248" spans="2:3" ht="12.75" customHeight="1">
      <c r="B248" s="195"/>
      <c r="C248" s="195"/>
    </row>
    <row r="249" spans="2:3" ht="12.75" customHeight="1">
      <c r="B249" s="195"/>
      <c r="C249" s="195"/>
    </row>
    <row r="250" spans="2:3" ht="12.75" customHeight="1">
      <c r="B250" s="195"/>
      <c r="C250" s="195"/>
    </row>
    <row r="251" spans="2:3" ht="12.75" customHeight="1">
      <c r="B251" s="195"/>
      <c r="C251" s="195"/>
    </row>
    <row r="252" spans="2:3" ht="12.75" customHeight="1">
      <c r="B252" s="195"/>
      <c r="C252" s="195"/>
    </row>
    <row r="253" spans="2:3" ht="12.75" customHeight="1">
      <c r="B253" s="195"/>
      <c r="C253" s="195"/>
    </row>
    <row r="254" spans="2:3" ht="12.75" customHeight="1">
      <c r="B254" s="195"/>
      <c r="C254" s="195"/>
    </row>
    <row r="255" spans="2:3" ht="12.75" customHeight="1">
      <c r="B255" s="195"/>
      <c r="C255" s="195"/>
    </row>
    <row r="256" spans="2:3" ht="12.75" customHeight="1">
      <c r="B256" s="195"/>
      <c r="C256" s="195"/>
    </row>
    <row r="257" spans="2:3" ht="12.75" customHeight="1">
      <c r="B257" s="195"/>
      <c r="C257" s="195"/>
    </row>
    <row r="258" spans="2:3" ht="12.75" customHeight="1">
      <c r="B258" s="195"/>
      <c r="C258" s="195"/>
    </row>
    <row r="259" spans="2:3" ht="12.75" customHeight="1">
      <c r="B259" s="195"/>
      <c r="C259" s="195"/>
    </row>
    <row r="260" spans="2:3" ht="12.75" customHeight="1">
      <c r="B260" s="195"/>
      <c r="C260" s="195"/>
    </row>
    <row r="261" spans="2:3" ht="12.75" customHeight="1">
      <c r="B261" s="195"/>
      <c r="C261" s="195"/>
    </row>
    <row r="262" spans="2:3" ht="12.75" customHeight="1">
      <c r="B262" s="195"/>
      <c r="C262" s="195"/>
    </row>
    <row r="263" spans="2:3" ht="12.75" customHeight="1">
      <c r="B263" s="195"/>
      <c r="C263" s="195"/>
    </row>
    <row r="264" spans="2:3" ht="12.75" customHeight="1">
      <c r="B264" s="195"/>
      <c r="C264" s="195"/>
    </row>
    <row r="265" spans="2:3" ht="12.75" customHeight="1">
      <c r="B265" s="195"/>
      <c r="C265" s="195"/>
    </row>
    <row r="266" spans="2:3" ht="12.75" customHeight="1">
      <c r="B266" s="195"/>
      <c r="C266" s="195"/>
    </row>
    <row r="267" spans="2:3" ht="12.75" customHeight="1">
      <c r="B267" s="195"/>
      <c r="C267" s="195"/>
    </row>
    <row r="268" spans="2:3" ht="12.75" customHeight="1">
      <c r="B268" s="195"/>
      <c r="C268" s="195"/>
    </row>
    <row r="269" spans="2:3" ht="12.75" customHeight="1">
      <c r="B269" s="195"/>
      <c r="C269" s="195"/>
    </row>
    <row r="270" spans="2:3" ht="12.75" customHeight="1">
      <c r="B270" s="195"/>
      <c r="C270" s="195"/>
    </row>
    <row r="271" spans="2:3" ht="12.75" customHeight="1">
      <c r="B271" s="195"/>
      <c r="C271" s="195"/>
    </row>
    <row r="272" spans="2:3" ht="12.75" customHeight="1">
      <c r="B272" s="195"/>
      <c r="C272" s="195"/>
    </row>
    <row r="273" spans="2:3" ht="12.75" customHeight="1">
      <c r="B273" s="195"/>
      <c r="C273" s="195"/>
    </row>
    <row r="274" spans="2:3" ht="12.75" customHeight="1">
      <c r="B274" s="195"/>
      <c r="C274" s="195"/>
    </row>
    <row r="275" spans="2:3" ht="12.75" customHeight="1">
      <c r="B275" s="195"/>
      <c r="C275" s="195"/>
    </row>
    <row r="276" spans="2:3" ht="12.75" customHeight="1">
      <c r="B276" s="195"/>
      <c r="C276" s="195"/>
    </row>
    <row r="277" spans="2:3" ht="12.75" customHeight="1">
      <c r="B277" s="195"/>
      <c r="C277" s="195"/>
    </row>
    <row r="278" spans="2:3" ht="12.75" customHeight="1">
      <c r="B278" s="195"/>
      <c r="C278" s="195"/>
    </row>
    <row r="279" spans="2:3" ht="12.75" customHeight="1">
      <c r="B279" s="195"/>
      <c r="C279" s="195"/>
    </row>
    <row r="280" spans="2:3" ht="12.75" customHeight="1">
      <c r="B280" s="195"/>
      <c r="C280" s="195"/>
    </row>
    <row r="281" spans="2:3" ht="12.75" customHeight="1">
      <c r="B281" s="195"/>
      <c r="C281" s="195"/>
    </row>
    <row r="282" spans="2:3" ht="12.75" customHeight="1">
      <c r="B282" s="195"/>
      <c r="C282" s="195"/>
    </row>
    <row r="283" spans="2:3" ht="12.75" customHeight="1">
      <c r="B283" s="195"/>
      <c r="C283" s="195"/>
    </row>
    <row r="284" spans="2:3" ht="12.75" customHeight="1">
      <c r="B284" s="195"/>
      <c r="C284" s="195"/>
    </row>
    <row r="285" spans="2:3" ht="12.75" customHeight="1">
      <c r="B285" s="195"/>
      <c r="C285" s="195"/>
    </row>
    <row r="286" spans="2:3" ht="12.75" customHeight="1">
      <c r="B286" s="195"/>
      <c r="C286" s="195"/>
    </row>
    <row r="287" spans="2:3" ht="12.75" customHeight="1">
      <c r="B287" s="195"/>
      <c r="C287" s="195"/>
    </row>
    <row r="288" spans="2:3" ht="12.75" customHeight="1">
      <c r="B288" s="195"/>
      <c r="C288" s="195"/>
    </row>
    <row r="289" spans="2:3" ht="12.75" customHeight="1">
      <c r="B289" s="195"/>
      <c r="C289" s="195"/>
    </row>
    <row r="290" spans="2:3" ht="12.75" customHeight="1">
      <c r="B290" s="195"/>
      <c r="C290" s="195"/>
    </row>
    <row r="291" spans="2:3" ht="12.75" customHeight="1">
      <c r="B291" s="195"/>
      <c r="C291" s="195"/>
    </row>
    <row r="292" spans="2:3" ht="12.75" customHeight="1">
      <c r="B292" s="195"/>
      <c r="C292" s="195"/>
    </row>
    <row r="293" spans="2:3" ht="12.75" customHeight="1">
      <c r="B293" s="195"/>
      <c r="C293" s="195"/>
    </row>
    <row r="294" spans="2:3" ht="12.75" customHeight="1">
      <c r="B294" s="195"/>
      <c r="C294" s="195"/>
    </row>
    <row r="295" spans="2:3" ht="12.75" customHeight="1">
      <c r="B295" s="195"/>
      <c r="C295" s="195"/>
    </row>
    <row r="296" spans="2:3" ht="12.75" customHeight="1">
      <c r="B296" s="195"/>
      <c r="C296" s="195"/>
    </row>
    <row r="297" spans="2:3" ht="12.75" customHeight="1">
      <c r="B297" s="195"/>
      <c r="C297" s="195"/>
    </row>
    <row r="298" spans="2:3" ht="12.75" customHeight="1">
      <c r="B298" s="195"/>
      <c r="C298" s="195"/>
    </row>
    <row r="299" spans="2:3" ht="12.75" customHeight="1">
      <c r="B299" s="195"/>
      <c r="C299" s="195"/>
    </row>
    <row r="300" spans="2:3" ht="12.75" customHeight="1">
      <c r="B300" s="195"/>
      <c r="C300" s="195"/>
    </row>
    <row r="301" spans="2:3" ht="12.75" customHeight="1">
      <c r="B301" s="195"/>
      <c r="C301" s="195"/>
    </row>
    <row r="302" spans="2:3" ht="12.75" customHeight="1">
      <c r="B302" s="195"/>
      <c r="C302" s="195"/>
    </row>
    <row r="303" spans="2:3" ht="12.75" customHeight="1">
      <c r="B303" s="195"/>
      <c r="C303" s="195"/>
    </row>
    <row r="304" spans="2:3" ht="12.75" customHeight="1">
      <c r="B304" s="195"/>
      <c r="C304" s="195"/>
    </row>
    <row r="305" spans="2:3" ht="12.75" customHeight="1">
      <c r="B305" s="195"/>
      <c r="C305" s="195"/>
    </row>
    <row r="306" spans="2:3" ht="12.75" customHeight="1">
      <c r="B306" s="195"/>
      <c r="C306" s="195"/>
    </row>
    <row r="307" spans="2:3" ht="12.75" customHeight="1">
      <c r="B307" s="195"/>
      <c r="C307" s="195"/>
    </row>
    <row r="308" spans="2:3" ht="12.75" customHeight="1">
      <c r="B308" s="195"/>
      <c r="C308" s="195"/>
    </row>
    <row r="309" spans="2:3" ht="12.75" customHeight="1">
      <c r="B309" s="195"/>
      <c r="C309" s="195"/>
    </row>
    <row r="310" spans="2:3" ht="12.75" customHeight="1">
      <c r="B310" s="195"/>
      <c r="C310" s="195"/>
    </row>
    <row r="311" spans="2:3" ht="12.75" customHeight="1">
      <c r="B311" s="195"/>
      <c r="C311" s="195"/>
    </row>
    <row r="312" spans="2:3" ht="12.75" customHeight="1">
      <c r="B312" s="195"/>
      <c r="C312" s="195"/>
    </row>
    <row r="313" spans="2:3" ht="12.75" customHeight="1">
      <c r="B313" s="195"/>
      <c r="C313" s="195"/>
    </row>
    <row r="314" spans="2:3" ht="12.75" customHeight="1">
      <c r="B314" s="195"/>
      <c r="C314" s="195"/>
    </row>
    <row r="315" spans="2:3" ht="12.75" customHeight="1">
      <c r="B315" s="195"/>
      <c r="C315" s="195"/>
    </row>
    <row r="316" spans="2:3" ht="12.75" customHeight="1">
      <c r="B316" s="195"/>
      <c r="C316" s="195"/>
    </row>
    <row r="317" spans="2:3" ht="12.75" customHeight="1">
      <c r="B317" s="195"/>
      <c r="C317" s="195"/>
    </row>
    <row r="318" spans="2:3" ht="12.75" customHeight="1">
      <c r="B318" s="195"/>
      <c r="C318" s="195"/>
    </row>
    <row r="319" spans="2:3" ht="12.75" customHeight="1">
      <c r="B319" s="195"/>
      <c r="C319" s="195"/>
    </row>
    <row r="320" spans="2:3" ht="12.75" customHeight="1">
      <c r="B320" s="195"/>
      <c r="C320" s="195"/>
    </row>
    <row r="321" spans="2:3" ht="12.75" customHeight="1">
      <c r="B321" s="195"/>
      <c r="C321" s="195"/>
    </row>
    <row r="322" spans="2:3" ht="12.75" customHeight="1">
      <c r="B322" s="195"/>
      <c r="C322" s="195"/>
    </row>
    <row r="323" spans="2:3" ht="12.75" customHeight="1">
      <c r="B323" s="195"/>
      <c r="C323" s="195"/>
    </row>
    <row r="324" spans="2:3" ht="12.75" customHeight="1">
      <c r="B324" s="195"/>
      <c r="C324" s="195"/>
    </row>
    <row r="325" spans="2:3" ht="12.75" customHeight="1">
      <c r="B325" s="195"/>
      <c r="C325" s="195"/>
    </row>
    <row r="326" spans="2:3" ht="12.75" customHeight="1">
      <c r="B326" s="195"/>
      <c r="C326" s="195"/>
    </row>
    <row r="327" spans="2:3" ht="12.75" customHeight="1">
      <c r="B327" s="195"/>
      <c r="C327" s="195"/>
    </row>
    <row r="328" spans="2:3" ht="12.75" customHeight="1">
      <c r="B328" s="195"/>
      <c r="C328" s="195"/>
    </row>
    <row r="329" spans="2:3" ht="12.75" customHeight="1">
      <c r="B329" s="195"/>
      <c r="C329" s="195"/>
    </row>
    <row r="330" spans="2:3" ht="12.75" customHeight="1">
      <c r="B330" s="195"/>
      <c r="C330" s="195"/>
    </row>
    <row r="331" spans="2:3" ht="12.75" customHeight="1">
      <c r="B331" s="195"/>
      <c r="C331" s="195"/>
    </row>
    <row r="332" spans="2:3" ht="12.75" customHeight="1">
      <c r="B332" s="195"/>
      <c r="C332" s="195"/>
    </row>
    <row r="333" spans="2:3" ht="12.75" customHeight="1">
      <c r="B333" s="195"/>
      <c r="C333" s="195"/>
    </row>
    <row r="334" spans="2:3" ht="12.75" customHeight="1">
      <c r="B334" s="195"/>
      <c r="C334" s="195"/>
    </row>
    <row r="335" spans="2:3" ht="12.75" customHeight="1">
      <c r="B335" s="195"/>
      <c r="C335" s="195"/>
    </row>
    <row r="336" spans="2:3" ht="12.75" customHeight="1">
      <c r="B336" s="195"/>
      <c r="C336" s="195"/>
    </row>
    <row r="337" spans="2:3" ht="12.75" customHeight="1">
      <c r="B337" s="195"/>
      <c r="C337" s="195"/>
    </row>
    <row r="338" spans="2:3" ht="12.75" customHeight="1">
      <c r="B338" s="195"/>
      <c r="C338" s="195"/>
    </row>
    <row r="339" spans="2:3" ht="12.75" customHeight="1">
      <c r="B339" s="195"/>
      <c r="C339" s="195"/>
    </row>
    <row r="340" spans="2:3" ht="12.75" customHeight="1">
      <c r="B340" s="195"/>
      <c r="C340" s="195"/>
    </row>
    <row r="341" spans="2:3" ht="12.75" customHeight="1">
      <c r="B341" s="195"/>
      <c r="C341" s="195"/>
    </row>
    <row r="342" spans="2:3" ht="12.75" customHeight="1">
      <c r="B342" s="195"/>
      <c r="C342" s="195"/>
    </row>
    <row r="343" spans="2:3" ht="12.75" customHeight="1">
      <c r="B343" s="195"/>
      <c r="C343" s="195"/>
    </row>
    <row r="344" spans="2:3" ht="12.75" customHeight="1">
      <c r="B344" s="195"/>
      <c r="C344" s="195"/>
    </row>
    <row r="345" spans="2:3" ht="12.75" customHeight="1">
      <c r="B345" s="195"/>
      <c r="C345" s="195"/>
    </row>
    <row r="346" spans="2:3" ht="12.75" customHeight="1">
      <c r="B346" s="195"/>
      <c r="C346" s="195"/>
    </row>
    <row r="347" spans="2:3" ht="12.75" customHeight="1">
      <c r="B347" s="195"/>
      <c r="C347" s="195"/>
    </row>
    <row r="348" spans="2:3" ht="12.75" customHeight="1">
      <c r="B348" s="195"/>
      <c r="C348" s="195"/>
    </row>
    <row r="349" spans="2:3" ht="12.75" customHeight="1">
      <c r="B349" s="195"/>
      <c r="C349" s="195"/>
    </row>
    <row r="350" spans="2:3" ht="12.75" customHeight="1">
      <c r="B350" s="195"/>
      <c r="C350" s="195"/>
    </row>
    <row r="351" spans="2:3" ht="12.75" customHeight="1">
      <c r="B351" s="195"/>
      <c r="C351" s="195"/>
    </row>
    <row r="352" spans="2:3" ht="12.75" customHeight="1">
      <c r="B352" s="195"/>
      <c r="C352" s="195"/>
    </row>
    <row r="353" spans="2:3" ht="12.75" customHeight="1">
      <c r="B353" s="195"/>
      <c r="C353" s="195"/>
    </row>
    <row r="354" spans="2:3" ht="12.75" customHeight="1">
      <c r="B354" s="195"/>
      <c r="C354" s="195"/>
    </row>
    <row r="355" spans="2:3" ht="12.75" customHeight="1">
      <c r="B355" s="195"/>
      <c r="C355" s="195"/>
    </row>
    <row r="356" spans="2:3" ht="12.75" customHeight="1">
      <c r="B356" s="195"/>
      <c r="C356" s="195"/>
    </row>
    <row r="357" spans="2:3" ht="12.75" customHeight="1">
      <c r="B357" s="195"/>
      <c r="C357" s="195"/>
    </row>
    <row r="358" spans="2:3" ht="12.75" customHeight="1">
      <c r="B358" s="195"/>
      <c r="C358" s="195"/>
    </row>
    <row r="359" spans="2:3" ht="12.75" customHeight="1">
      <c r="B359" s="195"/>
      <c r="C359" s="195"/>
    </row>
    <row r="360" spans="2:3" ht="12.75" customHeight="1">
      <c r="B360" s="195"/>
      <c r="C360" s="195"/>
    </row>
    <row r="361" spans="2:3" ht="12.75" customHeight="1">
      <c r="B361" s="195"/>
      <c r="C361" s="195"/>
    </row>
    <row r="362" spans="2:3" ht="12.75" customHeight="1">
      <c r="B362" s="195"/>
      <c r="C362" s="195"/>
    </row>
    <row r="363" spans="2:3" ht="12.75" customHeight="1">
      <c r="B363" s="195"/>
      <c r="C363" s="195"/>
    </row>
    <row r="364" spans="2:3" ht="12.75" customHeight="1">
      <c r="B364" s="195"/>
      <c r="C364" s="195"/>
    </row>
    <row r="365" spans="2:3" ht="12.75" customHeight="1">
      <c r="B365" s="195"/>
      <c r="C365" s="195"/>
    </row>
    <row r="366" spans="2:3" ht="12.75" customHeight="1">
      <c r="B366" s="195"/>
      <c r="C366" s="195"/>
    </row>
    <row r="367" spans="2:3" ht="12.75" customHeight="1">
      <c r="B367" s="195"/>
      <c r="C367" s="195"/>
    </row>
    <row r="368" spans="2:3" ht="12.75" customHeight="1">
      <c r="B368" s="195"/>
      <c r="C368" s="195"/>
    </row>
    <row r="369" spans="2:3" ht="12.75" customHeight="1">
      <c r="B369" s="195"/>
      <c r="C369" s="195"/>
    </row>
    <row r="370" spans="2:3" ht="12.75" customHeight="1">
      <c r="B370" s="195"/>
      <c r="C370" s="195"/>
    </row>
    <row r="371" spans="2:3" ht="12.75" customHeight="1">
      <c r="B371" s="195"/>
      <c r="C371" s="195"/>
    </row>
    <row r="372" spans="2:3" ht="12.75" customHeight="1">
      <c r="B372" s="195"/>
      <c r="C372" s="195"/>
    </row>
    <row r="373" spans="2:3" ht="12.75" customHeight="1">
      <c r="B373" s="195"/>
      <c r="C373" s="195"/>
    </row>
    <row r="374" spans="2:3" ht="12.75" customHeight="1">
      <c r="B374" s="195"/>
      <c r="C374" s="195"/>
    </row>
    <row r="375" spans="2:3" ht="12.75" customHeight="1">
      <c r="B375" s="195"/>
      <c r="C375" s="195"/>
    </row>
    <row r="376" spans="2:3" ht="12.75" customHeight="1">
      <c r="B376" s="195"/>
      <c r="C376" s="195"/>
    </row>
    <row r="377" spans="2:3" ht="12.75" customHeight="1">
      <c r="B377" s="195"/>
      <c r="C377" s="195"/>
    </row>
    <row r="378" spans="2:3" ht="12.75" customHeight="1">
      <c r="B378" s="195"/>
      <c r="C378" s="195"/>
    </row>
    <row r="379" spans="2:3" ht="12.75" customHeight="1">
      <c r="B379" s="195"/>
      <c r="C379" s="195"/>
    </row>
    <row r="380" spans="2:3" ht="12.75" customHeight="1">
      <c r="B380" s="195"/>
      <c r="C380" s="195"/>
    </row>
    <row r="381" spans="2:3" ht="12.75" customHeight="1">
      <c r="B381" s="195"/>
      <c r="C381" s="195"/>
    </row>
    <row r="382" spans="2:3" ht="12.75" customHeight="1">
      <c r="B382" s="195"/>
      <c r="C382" s="195"/>
    </row>
    <row r="383" spans="2:3" ht="12.75" customHeight="1">
      <c r="B383" s="195"/>
      <c r="C383" s="195"/>
    </row>
    <row r="384" spans="2:3" ht="12.75" customHeight="1">
      <c r="B384" s="195"/>
      <c r="C384" s="195"/>
    </row>
    <row r="385" spans="2:3" ht="12.75" customHeight="1">
      <c r="B385" s="195"/>
      <c r="C385" s="195"/>
    </row>
    <row r="386" spans="2:3" ht="12.75" customHeight="1">
      <c r="B386" s="195"/>
      <c r="C386" s="195"/>
    </row>
    <row r="387" spans="2:3" ht="12.75" customHeight="1">
      <c r="B387" s="195"/>
      <c r="C387" s="195"/>
    </row>
    <row r="388" spans="2:3" ht="12.75" customHeight="1">
      <c r="B388" s="195"/>
      <c r="C388" s="195"/>
    </row>
    <row r="389" spans="2:3" ht="12.75" customHeight="1">
      <c r="B389" s="195"/>
      <c r="C389" s="195"/>
    </row>
    <row r="390" spans="2:3" ht="12.75" customHeight="1">
      <c r="B390" s="195"/>
      <c r="C390" s="195"/>
    </row>
    <row r="391" spans="2:3" ht="12.75" customHeight="1">
      <c r="B391" s="195"/>
      <c r="C391" s="195"/>
    </row>
    <row r="392" spans="2:3" ht="12.75" customHeight="1">
      <c r="B392" s="195"/>
      <c r="C392" s="195"/>
    </row>
    <row r="393" spans="2:3" ht="12.75" customHeight="1">
      <c r="B393" s="195"/>
      <c r="C393" s="195"/>
    </row>
    <row r="394" spans="2:3" ht="12.75" customHeight="1">
      <c r="B394" s="195"/>
      <c r="C394" s="195"/>
    </row>
    <row r="395" spans="2:3" ht="12.75" customHeight="1">
      <c r="B395" s="195"/>
      <c r="C395" s="195"/>
    </row>
    <row r="396" spans="2:3" ht="12.75" customHeight="1">
      <c r="B396" s="195"/>
      <c r="C396" s="195"/>
    </row>
    <row r="397" spans="2:3" ht="12.75" customHeight="1">
      <c r="B397" s="195"/>
      <c r="C397" s="195"/>
    </row>
    <row r="398" spans="2:3" ht="12.75" customHeight="1">
      <c r="B398" s="195"/>
      <c r="C398" s="195"/>
    </row>
    <row r="399" spans="2:3" ht="12.75" customHeight="1">
      <c r="B399" s="195"/>
      <c r="C399" s="195"/>
    </row>
    <row r="400" spans="2:3" ht="12.75" customHeight="1">
      <c r="B400" s="195"/>
      <c r="C400" s="195"/>
    </row>
    <row r="401" spans="2:3" ht="12.75" customHeight="1">
      <c r="B401" s="195"/>
      <c r="C401" s="195"/>
    </row>
    <row r="402" spans="2:3" ht="12.75" customHeight="1">
      <c r="B402" s="195"/>
      <c r="C402" s="195"/>
    </row>
    <row r="403" spans="2:3" ht="12.75" customHeight="1">
      <c r="B403" s="195"/>
      <c r="C403" s="195"/>
    </row>
    <row r="404" spans="2:3" ht="12.75" customHeight="1">
      <c r="B404" s="195"/>
      <c r="C404" s="195"/>
    </row>
    <row r="405" spans="2:3" ht="12.75" customHeight="1">
      <c r="B405" s="195"/>
      <c r="C405" s="195"/>
    </row>
    <row r="406" spans="2:3" ht="12.75" customHeight="1">
      <c r="B406" s="195"/>
      <c r="C406" s="195"/>
    </row>
    <row r="407" spans="2:3" ht="12.75" customHeight="1">
      <c r="B407" s="195"/>
      <c r="C407" s="195"/>
    </row>
    <row r="408" spans="2:3" ht="12.75" customHeight="1">
      <c r="B408" s="195"/>
      <c r="C408" s="195"/>
    </row>
    <row r="409" spans="2:3" ht="12.75" customHeight="1">
      <c r="B409" s="195"/>
      <c r="C409" s="195"/>
    </row>
    <row r="410" spans="2:3" ht="12.75" customHeight="1">
      <c r="B410" s="195"/>
      <c r="C410" s="195"/>
    </row>
    <row r="411" spans="2:3" ht="12.75" customHeight="1">
      <c r="B411" s="195"/>
      <c r="C411" s="195"/>
    </row>
    <row r="412" spans="2:3" ht="12.75" customHeight="1">
      <c r="B412" s="195"/>
      <c r="C412" s="195"/>
    </row>
    <row r="413" spans="2:3" ht="12.75" customHeight="1">
      <c r="B413" s="195"/>
      <c r="C413" s="195"/>
    </row>
    <row r="414" spans="2:3" ht="12.75" customHeight="1">
      <c r="B414" s="195"/>
      <c r="C414" s="195"/>
    </row>
    <row r="415" spans="2:3" ht="12.75" customHeight="1">
      <c r="B415" s="195"/>
      <c r="C415" s="195"/>
    </row>
    <row r="416" spans="2:3" ht="12.75" customHeight="1">
      <c r="B416" s="195"/>
      <c r="C416" s="195"/>
    </row>
    <row r="417" spans="2:3" ht="12.75" customHeight="1">
      <c r="B417" s="195"/>
      <c r="C417" s="195"/>
    </row>
    <row r="418" spans="2:3" ht="12.75" customHeight="1">
      <c r="B418" s="195"/>
      <c r="C418" s="195"/>
    </row>
    <row r="419" spans="2:3" ht="12.75" customHeight="1">
      <c r="B419" s="195"/>
      <c r="C419" s="195"/>
    </row>
    <row r="420" spans="2:3" ht="12.75" customHeight="1">
      <c r="B420" s="195"/>
      <c r="C420" s="195"/>
    </row>
    <row r="421" spans="2:3" ht="12.75" customHeight="1">
      <c r="B421" s="195"/>
      <c r="C421" s="195"/>
    </row>
    <row r="422" spans="2:3" ht="12.75" customHeight="1">
      <c r="B422" s="195"/>
      <c r="C422" s="195"/>
    </row>
    <row r="423" spans="2:3" ht="12.75" customHeight="1">
      <c r="B423" s="195"/>
      <c r="C423" s="195"/>
    </row>
    <row r="424" spans="2:3" ht="12.75" customHeight="1">
      <c r="B424" s="195"/>
      <c r="C424" s="195"/>
    </row>
    <row r="425" spans="2:3" ht="12.75" customHeight="1">
      <c r="B425" s="195"/>
      <c r="C425" s="195"/>
    </row>
    <row r="426" spans="2:3" ht="12.75" customHeight="1">
      <c r="B426" s="195"/>
      <c r="C426" s="195"/>
    </row>
    <row r="427" spans="2:3" ht="12.75" customHeight="1">
      <c r="B427" s="195"/>
      <c r="C427" s="195"/>
    </row>
    <row r="428" spans="2:3" ht="12.75" customHeight="1">
      <c r="B428" s="195"/>
      <c r="C428" s="195"/>
    </row>
    <row r="429" spans="2:3" ht="12.75" customHeight="1">
      <c r="B429" s="195"/>
      <c r="C429" s="195"/>
    </row>
    <row r="430" spans="2:3" ht="12.75" customHeight="1">
      <c r="B430" s="195"/>
      <c r="C430" s="195"/>
    </row>
    <row r="431" spans="2:3" ht="12.75" customHeight="1">
      <c r="B431" s="195"/>
      <c r="C431" s="195"/>
    </row>
    <row r="432" spans="2:3" ht="12.75" customHeight="1">
      <c r="B432" s="195"/>
      <c r="C432" s="195"/>
    </row>
    <row r="433" spans="2:3" ht="12.75" customHeight="1">
      <c r="B433" s="195"/>
      <c r="C433" s="195"/>
    </row>
    <row r="434" spans="2:3" ht="12.75" customHeight="1">
      <c r="B434" s="195"/>
      <c r="C434" s="195"/>
    </row>
    <row r="435" spans="2:3" ht="12.75" customHeight="1">
      <c r="B435" s="195"/>
      <c r="C435" s="195"/>
    </row>
    <row r="436" spans="2:3" ht="12.75" customHeight="1">
      <c r="B436" s="195"/>
      <c r="C436" s="195"/>
    </row>
    <row r="437" spans="2:3" ht="12.75" customHeight="1">
      <c r="B437" s="195"/>
      <c r="C437" s="195"/>
    </row>
    <row r="438" spans="2:3" ht="12.75" customHeight="1">
      <c r="B438" s="195"/>
      <c r="C438" s="195"/>
    </row>
    <row r="439" spans="2:3" ht="12.75" customHeight="1">
      <c r="B439" s="195"/>
      <c r="C439" s="195"/>
    </row>
    <row r="440" spans="2:3" ht="12.75" customHeight="1">
      <c r="B440" s="195"/>
      <c r="C440" s="195"/>
    </row>
    <row r="441" spans="2:3" ht="12.75" customHeight="1">
      <c r="B441" s="195"/>
      <c r="C441" s="195"/>
    </row>
    <row r="442" spans="2:3" ht="12.75" customHeight="1">
      <c r="B442" s="195"/>
      <c r="C442" s="195"/>
    </row>
    <row r="443" spans="2:3" ht="12.75" customHeight="1">
      <c r="B443" s="195"/>
      <c r="C443" s="195"/>
    </row>
    <row r="444" spans="2:3" ht="12.75" customHeight="1">
      <c r="B444" s="195"/>
      <c r="C444" s="195"/>
    </row>
    <row r="445" spans="2:3" ht="12.75" customHeight="1">
      <c r="B445" s="195"/>
      <c r="C445" s="195"/>
    </row>
    <row r="446" spans="2:3" ht="12.75" customHeight="1">
      <c r="B446" s="195"/>
      <c r="C446" s="195"/>
    </row>
    <row r="447" spans="2:3" ht="12.75" customHeight="1">
      <c r="B447" s="195"/>
      <c r="C447" s="195"/>
    </row>
    <row r="448" spans="2:3" ht="12.75" customHeight="1">
      <c r="B448" s="195"/>
      <c r="C448" s="195"/>
    </row>
    <row r="449" spans="2:3" ht="12.75" customHeight="1">
      <c r="B449" s="195"/>
      <c r="C449" s="195"/>
    </row>
    <row r="450" spans="2:3" ht="12.75" customHeight="1">
      <c r="B450" s="195"/>
      <c r="C450" s="195"/>
    </row>
    <row r="451" spans="2:3" ht="12.75" customHeight="1">
      <c r="B451" s="195"/>
      <c r="C451" s="195"/>
    </row>
    <row r="452" spans="2:3" ht="12.75" customHeight="1">
      <c r="B452" s="195"/>
      <c r="C452" s="195"/>
    </row>
    <row r="453" spans="2:3" ht="12.75" customHeight="1">
      <c r="B453" s="195"/>
      <c r="C453" s="195"/>
    </row>
    <row r="454" spans="2:3" ht="12.75" customHeight="1">
      <c r="B454" s="195"/>
      <c r="C454" s="195"/>
    </row>
    <row r="455" spans="2:3" ht="12.75" customHeight="1">
      <c r="B455" s="195"/>
      <c r="C455" s="195"/>
    </row>
    <row r="456" spans="2:3" ht="12.75" customHeight="1">
      <c r="B456" s="195"/>
      <c r="C456" s="195"/>
    </row>
    <row r="457" spans="2:3" ht="12.75" customHeight="1">
      <c r="B457" s="195"/>
      <c r="C457" s="195"/>
    </row>
    <row r="458" spans="2:3" ht="12.75" customHeight="1">
      <c r="B458" s="195"/>
      <c r="C458" s="195"/>
    </row>
    <row r="459" spans="2:3" ht="12.75" customHeight="1">
      <c r="B459" s="195"/>
      <c r="C459" s="195"/>
    </row>
    <row r="460" spans="2:3" ht="12.75" customHeight="1">
      <c r="B460" s="195"/>
      <c r="C460" s="195"/>
    </row>
    <row r="461" spans="2:3" ht="12.75" customHeight="1">
      <c r="B461" s="195"/>
      <c r="C461" s="195"/>
    </row>
    <row r="462" spans="2:3" ht="12.75" customHeight="1">
      <c r="B462" s="195"/>
      <c r="C462" s="195"/>
    </row>
    <row r="463" spans="2:3" ht="12.75" customHeight="1">
      <c r="B463" s="195"/>
      <c r="C463" s="195"/>
    </row>
    <row r="464" spans="2:3" ht="12.75" customHeight="1">
      <c r="B464" s="195"/>
      <c r="C464" s="195"/>
    </row>
    <row r="465" spans="2:3" ht="12.75" customHeight="1">
      <c r="B465" s="195"/>
      <c r="C465" s="195"/>
    </row>
    <row r="466" spans="2:3" ht="12.75" customHeight="1">
      <c r="B466" s="195"/>
      <c r="C466" s="195"/>
    </row>
    <row r="467" spans="2:3" ht="12.75" customHeight="1">
      <c r="B467" s="195"/>
      <c r="C467" s="195"/>
    </row>
    <row r="468" spans="2:3" ht="12.75" customHeight="1">
      <c r="B468" s="195"/>
      <c r="C468" s="195"/>
    </row>
    <row r="469" spans="2:3" ht="12.75" customHeight="1">
      <c r="B469" s="195"/>
      <c r="C469" s="195"/>
    </row>
    <row r="470" spans="2:3" ht="12.75" customHeight="1">
      <c r="B470" s="195"/>
      <c r="C470" s="195"/>
    </row>
    <row r="471" spans="2:3" ht="12.75" customHeight="1">
      <c r="B471" s="195"/>
      <c r="C471" s="195"/>
    </row>
    <row r="472" spans="2:3" ht="12.75" customHeight="1">
      <c r="B472" s="195"/>
      <c r="C472" s="195"/>
    </row>
    <row r="473" spans="2:3" ht="12.75" customHeight="1">
      <c r="B473" s="195"/>
      <c r="C473" s="195"/>
    </row>
    <row r="474" spans="2:3" ht="12.75" customHeight="1">
      <c r="B474" s="195"/>
      <c r="C474" s="195"/>
    </row>
    <row r="475" spans="2:3" ht="12.75" customHeight="1">
      <c r="B475" s="195"/>
      <c r="C475" s="195"/>
    </row>
    <row r="476" spans="2:3" ht="12.75" customHeight="1">
      <c r="B476" s="195"/>
      <c r="C476" s="195"/>
    </row>
    <row r="477" spans="2:3" ht="12.75" customHeight="1">
      <c r="B477" s="195"/>
      <c r="C477" s="195"/>
    </row>
    <row r="478" spans="2:3" ht="12.75" customHeight="1">
      <c r="B478" s="195"/>
      <c r="C478" s="195"/>
    </row>
    <row r="479" spans="2:3" ht="12.75" customHeight="1">
      <c r="B479" s="195"/>
      <c r="C479" s="195"/>
    </row>
    <row r="480" spans="2:3" ht="12.75" customHeight="1">
      <c r="B480" s="195"/>
      <c r="C480" s="195"/>
    </row>
    <row r="481" spans="2:3" ht="12.75" customHeight="1">
      <c r="B481" s="195"/>
      <c r="C481" s="195"/>
    </row>
    <row r="482" spans="2:3" ht="12.75" customHeight="1">
      <c r="B482" s="195"/>
      <c r="C482" s="195"/>
    </row>
    <row r="483" spans="2:3" ht="12.75" customHeight="1">
      <c r="B483" s="195"/>
      <c r="C483" s="195"/>
    </row>
    <row r="484" spans="2:3" ht="12.75" customHeight="1">
      <c r="B484" s="195"/>
      <c r="C484" s="195"/>
    </row>
    <row r="485" spans="2:3" ht="12.75" customHeight="1">
      <c r="B485" s="195"/>
      <c r="C485" s="195"/>
    </row>
    <row r="486" spans="2:3" ht="12.75" customHeight="1">
      <c r="B486" s="195"/>
      <c r="C486" s="195"/>
    </row>
    <row r="487" spans="2:3" ht="12.75" customHeight="1">
      <c r="B487" s="195"/>
      <c r="C487" s="195"/>
    </row>
    <row r="488" spans="2:3" ht="12.75" customHeight="1">
      <c r="B488" s="195"/>
      <c r="C488" s="195"/>
    </row>
    <row r="489" spans="2:3" ht="12.75" customHeight="1">
      <c r="B489" s="195"/>
      <c r="C489" s="195"/>
    </row>
    <row r="490" spans="2:3" ht="12.75" customHeight="1">
      <c r="B490" s="195"/>
      <c r="C490" s="195"/>
    </row>
    <row r="491" spans="2:3" ht="12.75" customHeight="1">
      <c r="B491" s="195"/>
      <c r="C491" s="195"/>
    </row>
    <row r="492" spans="2:3" ht="12.75" customHeight="1">
      <c r="B492" s="195"/>
      <c r="C492" s="195"/>
    </row>
    <row r="493" spans="2:3" ht="12.75" customHeight="1">
      <c r="B493" s="195"/>
      <c r="C493" s="195"/>
    </row>
    <row r="494" spans="2:3" ht="12.75" customHeight="1">
      <c r="B494" s="195"/>
      <c r="C494" s="195"/>
    </row>
    <row r="495" spans="2:3" ht="12.75" customHeight="1">
      <c r="B495" s="195"/>
      <c r="C495" s="195"/>
    </row>
    <row r="496" spans="2:3" ht="12.75" customHeight="1">
      <c r="B496" s="195"/>
      <c r="C496" s="195"/>
    </row>
    <row r="497" spans="2:3" ht="12.75" customHeight="1">
      <c r="B497" s="195"/>
      <c r="C497" s="195"/>
    </row>
    <row r="498" spans="2:3" ht="12.75" customHeight="1">
      <c r="B498" s="195"/>
      <c r="C498" s="195"/>
    </row>
    <row r="499" spans="2:3" ht="12.75" customHeight="1">
      <c r="B499" s="195"/>
      <c r="C499" s="195"/>
    </row>
    <row r="500" spans="2:3" ht="12.75" customHeight="1">
      <c r="B500" s="195"/>
      <c r="C500" s="195"/>
    </row>
    <row r="501" spans="2:3" ht="12.75" customHeight="1">
      <c r="B501" s="195"/>
      <c r="C501" s="195"/>
    </row>
    <row r="502" spans="2:3" ht="12.75" customHeight="1">
      <c r="B502" s="195"/>
      <c r="C502" s="195"/>
    </row>
    <row r="503" spans="2:3" ht="12.75" customHeight="1">
      <c r="B503" s="195"/>
      <c r="C503" s="195"/>
    </row>
    <row r="504" spans="2:3" ht="12.75" customHeight="1">
      <c r="B504" s="195"/>
      <c r="C504" s="195"/>
    </row>
    <row r="505" spans="2:3" ht="12.75" customHeight="1">
      <c r="B505" s="195"/>
      <c r="C505" s="195"/>
    </row>
    <row r="506" spans="2:3" ht="12.75" customHeight="1">
      <c r="B506" s="195"/>
      <c r="C506" s="195"/>
    </row>
    <row r="507" spans="2:3" ht="12.75" customHeight="1">
      <c r="B507" s="195"/>
      <c r="C507" s="195"/>
    </row>
    <row r="508" spans="2:3" ht="12.75" customHeight="1">
      <c r="B508" s="195"/>
      <c r="C508" s="195"/>
    </row>
    <row r="509" spans="2:3" ht="12.75" customHeight="1">
      <c r="B509" s="195"/>
      <c r="C509" s="195"/>
    </row>
    <row r="510" spans="2:3" ht="12.75" customHeight="1">
      <c r="B510" s="195"/>
      <c r="C510" s="195"/>
    </row>
    <row r="511" spans="2:3" ht="12.75" customHeight="1">
      <c r="B511" s="195"/>
      <c r="C511" s="195"/>
    </row>
    <row r="512" spans="2:3" ht="12.75" customHeight="1">
      <c r="B512" s="195"/>
      <c r="C512" s="195"/>
    </row>
    <row r="513" spans="2:3" ht="12.75" customHeight="1">
      <c r="B513" s="195"/>
      <c r="C513" s="195"/>
    </row>
    <row r="514" spans="2:3" ht="12.75" customHeight="1">
      <c r="B514" s="195"/>
      <c r="C514" s="195"/>
    </row>
    <row r="515" spans="2:3" ht="12.75" customHeight="1">
      <c r="B515" s="195"/>
      <c r="C515" s="195"/>
    </row>
    <row r="516" spans="2:3" ht="12.75" customHeight="1">
      <c r="B516" s="195"/>
      <c r="C516" s="195"/>
    </row>
    <row r="517" spans="2:3" ht="12.75" customHeight="1">
      <c r="B517" s="195"/>
      <c r="C517" s="195"/>
    </row>
    <row r="518" spans="2:3" ht="12.75" customHeight="1">
      <c r="B518" s="195"/>
      <c r="C518" s="195"/>
    </row>
    <row r="519" spans="2:3" ht="12.75" customHeight="1">
      <c r="B519" s="195"/>
      <c r="C519" s="195"/>
    </row>
    <row r="520" spans="2:3" ht="12.75" customHeight="1">
      <c r="B520" s="195"/>
      <c r="C520" s="195"/>
    </row>
    <row r="521" spans="2:3" ht="12.75" customHeight="1">
      <c r="B521" s="195"/>
      <c r="C521" s="195"/>
    </row>
    <row r="522" spans="2:3" ht="12.75" customHeight="1">
      <c r="B522" s="195"/>
      <c r="C522" s="195"/>
    </row>
    <row r="523" spans="2:3" ht="12.75" customHeight="1">
      <c r="B523" s="195"/>
      <c r="C523" s="195"/>
    </row>
    <row r="524" spans="2:3" ht="12.75" customHeight="1">
      <c r="B524" s="195"/>
      <c r="C524" s="195"/>
    </row>
    <row r="525" spans="2:3" ht="12.75" customHeight="1">
      <c r="B525" s="195"/>
      <c r="C525" s="195"/>
    </row>
    <row r="526" spans="2:3" ht="12.75" customHeight="1">
      <c r="B526" s="195"/>
      <c r="C526" s="195"/>
    </row>
    <row r="527" spans="2:3" ht="12.75" customHeight="1">
      <c r="B527" s="195"/>
      <c r="C527" s="195"/>
    </row>
    <row r="528" spans="2:3" ht="12.75" customHeight="1">
      <c r="B528" s="195"/>
      <c r="C528" s="195"/>
    </row>
    <row r="529" spans="2:3" ht="12.75" customHeight="1">
      <c r="B529" s="195"/>
      <c r="C529" s="195"/>
    </row>
    <row r="530" spans="2:3" ht="12.75" customHeight="1">
      <c r="B530" s="195"/>
      <c r="C530" s="195"/>
    </row>
    <row r="531" spans="2:3" ht="12.75" customHeight="1">
      <c r="B531" s="195"/>
      <c r="C531" s="195"/>
    </row>
    <row r="532" spans="2:3" ht="12.75" customHeight="1">
      <c r="B532" s="195"/>
      <c r="C532" s="195"/>
    </row>
    <row r="533" spans="2:3" ht="12.75" customHeight="1">
      <c r="B533" s="195"/>
      <c r="C533" s="195"/>
    </row>
    <row r="534" spans="2:3" ht="12.75" customHeight="1">
      <c r="B534" s="195"/>
      <c r="C534" s="195"/>
    </row>
    <row r="535" spans="2:3" ht="12.75" customHeight="1">
      <c r="B535" s="195"/>
      <c r="C535" s="195"/>
    </row>
    <row r="536" spans="2:3" ht="12.75" customHeight="1">
      <c r="B536" s="195"/>
      <c r="C536" s="195"/>
    </row>
    <row r="537" spans="2:3" ht="12.75" customHeight="1">
      <c r="B537" s="195"/>
      <c r="C537" s="195"/>
    </row>
    <row r="538" spans="2:3" ht="12.75" customHeight="1">
      <c r="B538" s="195"/>
      <c r="C538" s="195"/>
    </row>
    <row r="539" spans="2:3" ht="12.75" customHeight="1">
      <c r="B539" s="195"/>
      <c r="C539" s="195"/>
    </row>
    <row r="540" spans="2:3" ht="12.75" customHeight="1">
      <c r="B540" s="195"/>
      <c r="C540" s="195"/>
    </row>
    <row r="541" spans="2:3" ht="12.75" customHeight="1">
      <c r="B541" s="195"/>
      <c r="C541" s="195"/>
    </row>
    <row r="542" spans="2:3" ht="12.75" customHeight="1">
      <c r="B542" s="195"/>
      <c r="C542" s="195"/>
    </row>
    <row r="543" spans="2:3" ht="12.75" customHeight="1">
      <c r="B543" s="195"/>
      <c r="C543" s="195"/>
    </row>
    <row r="544" spans="2:3" ht="12.75" customHeight="1">
      <c r="B544" s="195"/>
      <c r="C544" s="195"/>
    </row>
    <row r="545" spans="2:3" ht="12.75" customHeight="1">
      <c r="B545" s="195"/>
      <c r="C545" s="195"/>
    </row>
    <row r="546" spans="2:3" ht="12.75" customHeight="1">
      <c r="B546" s="195"/>
      <c r="C546" s="195"/>
    </row>
    <row r="547" spans="2:3" ht="12.75" customHeight="1">
      <c r="B547" s="195"/>
      <c r="C547" s="195"/>
    </row>
    <row r="548" spans="2:3" ht="12.75" customHeight="1">
      <c r="B548" s="195"/>
      <c r="C548" s="195"/>
    </row>
    <row r="549" spans="2:3" ht="12.75" customHeight="1">
      <c r="B549" s="195"/>
      <c r="C549" s="195"/>
    </row>
    <row r="550" spans="2:3" ht="12.75" customHeight="1">
      <c r="B550" s="195"/>
      <c r="C550" s="195"/>
    </row>
    <row r="551" spans="2:3" ht="12.75" customHeight="1">
      <c r="B551" s="195"/>
      <c r="C551" s="195"/>
    </row>
    <row r="552" spans="2:3" ht="12.75" customHeight="1">
      <c r="B552" s="195"/>
      <c r="C552" s="195"/>
    </row>
    <row r="553" spans="2:3" ht="12.75" customHeight="1">
      <c r="B553" s="195"/>
      <c r="C553" s="195"/>
    </row>
    <row r="554" spans="2:3" ht="12.75" customHeight="1">
      <c r="B554" s="195"/>
      <c r="C554" s="195"/>
    </row>
    <row r="555" spans="2:3" ht="12.75" customHeight="1">
      <c r="B555" s="195"/>
      <c r="C555" s="195"/>
    </row>
    <row r="556" spans="2:3" ht="12.75" customHeight="1">
      <c r="B556" s="195"/>
      <c r="C556" s="195"/>
    </row>
    <row r="557" spans="2:3" ht="12.75" customHeight="1">
      <c r="B557" s="195"/>
      <c r="C557" s="195"/>
    </row>
    <row r="558" spans="2:3" ht="12.75" customHeight="1">
      <c r="B558" s="195"/>
      <c r="C558" s="195"/>
    </row>
    <row r="559" spans="2:3" ht="12.75" customHeight="1">
      <c r="B559" s="195"/>
      <c r="C559" s="195"/>
    </row>
    <row r="560" spans="2:3" ht="12.75" customHeight="1">
      <c r="B560" s="195"/>
      <c r="C560" s="195"/>
    </row>
    <row r="561" spans="2:3" ht="12.75" customHeight="1">
      <c r="B561" s="195"/>
      <c r="C561" s="195"/>
    </row>
    <row r="562" spans="2:3" ht="12.75" customHeight="1">
      <c r="B562" s="195"/>
      <c r="C562" s="195"/>
    </row>
    <row r="563" spans="2:3" ht="12.75" customHeight="1">
      <c r="B563" s="195"/>
      <c r="C563" s="195"/>
    </row>
    <row r="564" spans="2:3" ht="12.75" customHeight="1">
      <c r="B564" s="195"/>
      <c r="C564" s="195"/>
    </row>
    <row r="565" spans="2:3" ht="12.75" customHeight="1">
      <c r="B565" s="195"/>
      <c r="C565" s="195"/>
    </row>
    <row r="566" spans="2:3" ht="12.75" customHeight="1">
      <c r="B566" s="195"/>
      <c r="C566" s="195"/>
    </row>
    <row r="567" spans="2:3" ht="12.75" customHeight="1">
      <c r="B567" s="195"/>
      <c r="C567" s="195"/>
    </row>
    <row r="568" spans="2:3" ht="12.75" customHeight="1">
      <c r="B568" s="195"/>
      <c r="C568" s="195"/>
    </row>
    <row r="569" spans="2:3" ht="12.75" customHeight="1">
      <c r="B569" s="195"/>
      <c r="C569" s="195"/>
    </row>
    <row r="570" spans="2:3" ht="12.75" customHeight="1">
      <c r="B570" s="195"/>
      <c r="C570" s="195"/>
    </row>
    <row r="571" spans="2:3" ht="12.75" customHeight="1">
      <c r="B571" s="195"/>
      <c r="C571" s="195"/>
    </row>
    <row r="572" spans="2:3" ht="12.75" customHeight="1">
      <c r="B572" s="195"/>
      <c r="C572" s="195"/>
    </row>
    <row r="573" spans="2:3" ht="12.75" customHeight="1">
      <c r="B573" s="195"/>
      <c r="C573" s="195"/>
    </row>
    <row r="574" spans="2:3" ht="12.75" customHeight="1">
      <c r="B574" s="195"/>
      <c r="C574" s="195"/>
    </row>
    <row r="575" spans="2:3" ht="12.75" customHeight="1">
      <c r="B575" s="195"/>
      <c r="C575" s="195"/>
    </row>
    <row r="576" spans="2:3" ht="12.75" customHeight="1">
      <c r="B576" s="195"/>
      <c r="C576" s="195"/>
    </row>
    <row r="577" spans="2:3" ht="12.75" customHeight="1">
      <c r="B577" s="195"/>
      <c r="C577" s="195"/>
    </row>
    <row r="578" spans="2:3" ht="12.75" customHeight="1">
      <c r="B578" s="195"/>
      <c r="C578" s="195"/>
    </row>
    <row r="579" spans="2:3" ht="12.75" customHeight="1">
      <c r="B579" s="195"/>
      <c r="C579" s="195"/>
    </row>
    <row r="580" spans="2:3" ht="12.75" customHeight="1">
      <c r="B580" s="195"/>
      <c r="C580" s="195"/>
    </row>
    <row r="581" spans="2:3" ht="12.75" customHeight="1">
      <c r="B581" s="195"/>
      <c r="C581" s="195"/>
    </row>
    <row r="582" spans="2:3" ht="12.75" customHeight="1">
      <c r="B582" s="195"/>
      <c r="C582" s="195"/>
    </row>
    <row r="583" spans="2:3" ht="12.75" customHeight="1">
      <c r="B583" s="195"/>
      <c r="C583" s="195"/>
    </row>
    <row r="584" spans="2:3" ht="12.75" customHeight="1">
      <c r="B584" s="195"/>
      <c r="C584" s="195"/>
    </row>
    <row r="585" spans="2:3" ht="12.75" customHeight="1">
      <c r="B585" s="195"/>
      <c r="C585" s="195"/>
    </row>
    <row r="586" spans="2:3" ht="12.75" customHeight="1">
      <c r="B586" s="195"/>
      <c r="C586" s="195"/>
    </row>
    <row r="587" spans="2:3" ht="12.75" customHeight="1">
      <c r="B587" s="195"/>
      <c r="C587" s="195"/>
    </row>
    <row r="588" spans="2:3" ht="12.75" customHeight="1">
      <c r="B588" s="195"/>
      <c r="C588" s="195"/>
    </row>
    <row r="589" spans="2:3" ht="12.75" customHeight="1">
      <c r="B589" s="195"/>
      <c r="C589" s="195"/>
    </row>
    <row r="590" spans="2:3" ht="12.75" customHeight="1">
      <c r="B590" s="195"/>
      <c r="C590" s="195"/>
    </row>
    <row r="591" spans="2:3" ht="12.75" customHeight="1">
      <c r="B591" s="195"/>
      <c r="C591" s="195"/>
    </row>
    <row r="592" spans="2:3" ht="12.75" customHeight="1">
      <c r="B592" s="195"/>
      <c r="C592" s="195"/>
    </row>
    <row r="593" spans="2:3" ht="12.75" customHeight="1">
      <c r="B593" s="195"/>
      <c r="C593" s="195"/>
    </row>
    <row r="594" spans="2:3" ht="12.75" customHeight="1">
      <c r="B594" s="195"/>
      <c r="C594" s="195"/>
    </row>
    <row r="595" spans="2:3" ht="12.75" customHeight="1">
      <c r="B595" s="195"/>
      <c r="C595" s="195"/>
    </row>
    <row r="596" spans="2:3" ht="12.75" customHeight="1">
      <c r="B596" s="195"/>
      <c r="C596" s="195"/>
    </row>
    <row r="597" spans="2:3" ht="12.75" customHeight="1">
      <c r="B597" s="195"/>
      <c r="C597" s="195"/>
    </row>
    <row r="598" spans="2:3" ht="12.75" customHeight="1">
      <c r="B598" s="195"/>
      <c r="C598" s="195"/>
    </row>
    <row r="599" spans="2:3" ht="12.75" customHeight="1">
      <c r="B599" s="195"/>
      <c r="C599" s="195"/>
    </row>
    <row r="600" spans="2:3" ht="12.75" customHeight="1">
      <c r="B600" s="195"/>
      <c r="C600" s="195"/>
    </row>
    <row r="601" spans="2:3" ht="12.75" customHeight="1">
      <c r="B601" s="195"/>
      <c r="C601" s="195"/>
    </row>
    <row r="602" spans="2:3" ht="12.75" customHeight="1">
      <c r="B602" s="195"/>
      <c r="C602" s="195"/>
    </row>
    <row r="603" spans="2:3" ht="12.75" customHeight="1">
      <c r="B603" s="195"/>
      <c r="C603" s="195"/>
    </row>
    <row r="604" spans="2:3" ht="12.75" customHeight="1">
      <c r="B604" s="195"/>
      <c r="C604" s="195"/>
    </row>
    <row r="605" spans="2:3" ht="12.75" customHeight="1">
      <c r="B605" s="195"/>
      <c r="C605" s="195"/>
    </row>
    <row r="606" spans="2:3" ht="12.75" customHeight="1">
      <c r="B606" s="195"/>
      <c r="C606" s="195"/>
    </row>
    <row r="607" spans="2:3" ht="12.75" customHeight="1">
      <c r="B607" s="195"/>
      <c r="C607" s="195"/>
    </row>
    <row r="608" spans="2:3" ht="12.75" customHeight="1">
      <c r="B608" s="195"/>
      <c r="C608" s="195"/>
    </row>
    <row r="609" spans="2:3" ht="12.75" customHeight="1">
      <c r="B609" s="195"/>
      <c r="C609" s="195"/>
    </row>
    <row r="610" spans="2:3" ht="12.75" customHeight="1">
      <c r="B610" s="195"/>
      <c r="C610" s="195"/>
    </row>
    <row r="611" spans="2:3" ht="12.75" customHeight="1">
      <c r="B611" s="195"/>
      <c r="C611" s="195"/>
    </row>
    <row r="612" spans="2:3" ht="12.75" customHeight="1">
      <c r="B612" s="195"/>
      <c r="C612" s="195"/>
    </row>
    <row r="613" spans="2:3" ht="12.75" customHeight="1">
      <c r="B613" s="195"/>
      <c r="C613" s="195"/>
    </row>
    <row r="614" spans="2:3" ht="12.75" customHeight="1">
      <c r="B614" s="195"/>
      <c r="C614" s="195"/>
    </row>
    <row r="615" spans="2:3" ht="12.75" customHeight="1">
      <c r="B615" s="195"/>
      <c r="C615" s="195"/>
    </row>
    <row r="616" spans="2:3" ht="12.75" customHeight="1">
      <c r="B616" s="195"/>
      <c r="C616" s="195"/>
    </row>
    <row r="617" spans="2:3" ht="12.75" customHeight="1">
      <c r="B617" s="195"/>
      <c r="C617" s="195"/>
    </row>
    <row r="618" spans="2:3" ht="12.75" customHeight="1">
      <c r="B618" s="195"/>
      <c r="C618" s="195"/>
    </row>
    <row r="619" spans="2:3" ht="12.75" customHeight="1">
      <c r="B619" s="195"/>
      <c r="C619" s="195"/>
    </row>
    <row r="620" spans="2:3" ht="12.75" customHeight="1">
      <c r="B620" s="195"/>
      <c r="C620" s="195"/>
    </row>
    <row r="621" spans="2:3" ht="12.75" customHeight="1">
      <c r="B621" s="195"/>
      <c r="C621" s="195"/>
    </row>
    <row r="622" spans="2:3" ht="12.75" customHeight="1">
      <c r="B622" s="195"/>
      <c r="C622" s="195"/>
    </row>
    <row r="623" spans="2:3" ht="12.75" customHeight="1">
      <c r="B623" s="195"/>
      <c r="C623" s="195"/>
    </row>
    <row r="624" spans="2:3" ht="12.75" customHeight="1">
      <c r="B624" s="195"/>
      <c r="C624" s="195"/>
    </row>
    <row r="625" spans="2:3" ht="12.75" customHeight="1">
      <c r="B625" s="195"/>
      <c r="C625" s="195"/>
    </row>
    <row r="626" spans="2:3" ht="12.75" customHeight="1">
      <c r="B626" s="195"/>
      <c r="C626" s="195"/>
    </row>
    <row r="627" spans="2:3" ht="12.75" customHeight="1">
      <c r="B627" s="195"/>
      <c r="C627" s="195"/>
    </row>
    <row r="628" spans="2:3" ht="12.75" customHeight="1">
      <c r="B628" s="195"/>
      <c r="C628" s="195"/>
    </row>
    <row r="629" spans="2:3" ht="12.75" customHeight="1">
      <c r="B629" s="195"/>
      <c r="C629" s="195"/>
    </row>
    <row r="630" spans="2:3" ht="12.75" customHeight="1">
      <c r="B630" s="195"/>
      <c r="C630" s="195"/>
    </row>
    <row r="631" spans="2:3" ht="12.75" customHeight="1">
      <c r="B631" s="195"/>
      <c r="C631" s="195"/>
    </row>
    <row r="632" spans="2:3" ht="12.75" customHeight="1">
      <c r="B632" s="195"/>
      <c r="C632" s="195"/>
    </row>
    <row r="633" spans="2:3" ht="12.75" customHeight="1">
      <c r="B633" s="195"/>
      <c r="C633" s="195"/>
    </row>
    <row r="634" spans="2:3" ht="12.75" customHeight="1">
      <c r="B634" s="195"/>
      <c r="C634" s="195"/>
    </row>
    <row r="635" spans="2:3" ht="12.75" customHeight="1">
      <c r="B635" s="195"/>
      <c r="C635" s="195"/>
    </row>
    <row r="636" spans="2:3" ht="12.75" customHeight="1">
      <c r="B636" s="195"/>
      <c r="C636" s="195"/>
    </row>
    <row r="637" spans="2:3" ht="12.75" customHeight="1">
      <c r="B637" s="195"/>
      <c r="C637" s="195"/>
    </row>
    <row r="638" spans="2:3" ht="12.75" customHeight="1">
      <c r="B638" s="195"/>
      <c r="C638" s="195"/>
    </row>
    <row r="639" spans="2:3" ht="12.75" customHeight="1">
      <c r="B639" s="195"/>
      <c r="C639" s="195"/>
    </row>
    <row r="640" spans="2:3" ht="12.75" customHeight="1">
      <c r="B640" s="195"/>
      <c r="C640" s="195"/>
    </row>
    <row r="641" spans="2:3" ht="12.75" customHeight="1">
      <c r="B641" s="195"/>
      <c r="C641" s="195"/>
    </row>
    <row r="642" spans="2:3" ht="12.75" customHeight="1">
      <c r="B642" s="195"/>
      <c r="C642" s="195"/>
    </row>
    <row r="643" spans="2:3" ht="12.75" customHeight="1">
      <c r="B643" s="195"/>
      <c r="C643" s="195"/>
    </row>
    <row r="644" spans="2:3" ht="12.75" customHeight="1">
      <c r="B644" s="195"/>
      <c r="C644" s="195"/>
    </row>
    <row r="645" spans="2:3" ht="12.75" customHeight="1">
      <c r="B645" s="195"/>
      <c r="C645" s="195"/>
    </row>
    <row r="646" spans="2:3" ht="12.75" customHeight="1">
      <c r="B646" s="195"/>
      <c r="C646" s="195"/>
    </row>
    <row r="647" spans="2:3" ht="12.75" customHeight="1">
      <c r="B647" s="195"/>
      <c r="C647" s="195"/>
    </row>
    <row r="648" spans="2:3" ht="12.75" customHeight="1">
      <c r="B648" s="195"/>
      <c r="C648" s="195"/>
    </row>
    <row r="649" spans="2:3" ht="12.75" customHeight="1">
      <c r="B649" s="195"/>
      <c r="C649" s="195"/>
    </row>
    <row r="650" spans="2:3" ht="12.75" customHeight="1">
      <c r="B650" s="195"/>
      <c r="C650" s="195"/>
    </row>
    <row r="651" spans="2:3" ht="12.75" customHeight="1">
      <c r="B651" s="195"/>
      <c r="C651" s="195"/>
    </row>
    <row r="652" spans="2:3" ht="12.75" customHeight="1">
      <c r="B652" s="195"/>
      <c r="C652" s="195"/>
    </row>
    <row r="653" spans="2:3" ht="12.75" customHeight="1">
      <c r="B653" s="195"/>
      <c r="C653" s="195"/>
    </row>
    <row r="654" spans="2:3" ht="12.75" customHeight="1">
      <c r="B654" s="195"/>
      <c r="C654" s="195"/>
    </row>
    <row r="655" spans="2:3" ht="12.75" customHeight="1">
      <c r="B655" s="195"/>
      <c r="C655" s="195"/>
    </row>
    <row r="656" spans="2:3" ht="12.75" customHeight="1">
      <c r="B656" s="195"/>
      <c r="C656" s="195"/>
    </row>
    <row r="657" spans="2:3" ht="12.75" customHeight="1">
      <c r="B657" s="195"/>
      <c r="C657" s="195"/>
    </row>
    <row r="658" spans="2:3" ht="12.75" customHeight="1">
      <c r="B658" s="195"/>
      <c r="C658" s="195"/>
    </row>
    <row r="659" spans="2:3" ht="12.75" customHeight="1">
      <c r="B659" s="195"/>
      <c r="C659" s="195"/>
    </row>
    <row r="660" spans="2:3" ht="12.75" customHeight="1">
      <c r="B660" s="195"/>
      <c r="C660" s="195"/>
    </row>
    <row r="661" spans="2:3" ht="12.75" customHeight="1">
      <c r="B661" s="195"/>
      <c r="C661" s="195"/>
    </row>
    <row r="662" spans="2:3" ht="12.75" customHeight="1">
      <c r="B662" s="195"/>
      <c r="C662" s="195"/>
    </row>
    <row r="663" spans="2:3" ht="12.75" customHeight="1">
      <c r="B663" s="195"/>
      <c r="C663" s="195"/>
    </row>
    <row r="664" spans="2:3" ht="12.75" customHeight="1">
      <c r="B664" s="195"/>
      <c r="C664" s="195"/>
    </row>
    <row r="665" spans="2:3" ht="12.75" customHeight="1">
      <c r="B665" s="195"/>
      <c r="C665" s="195"/>
    </row>
    <row r="666" spans="2:3" ht="12.75" customHeight="1">
      <c r="B666" s="195"/>
      <c r="C666" s="195"/>
    </row>
    <row r="667" spans="2:3" ht="12.75" customHeight="1">
      <c r="B667" s="195"/>
      <c r="C667" s="195"/>
    </row>
    <row r="668" spans="2:3" ht="12.75" customHeight="1">
      <c r="B668" s="195"/>
      <c r="C668" s="195"/>
    </row>
    <row r="669" spans="2:3" ht="12.75" customHeight="1">
      <c r="B669" s="195"/>
      <c r="C669" s="195"/>
    </row>
    <row r="670" spans="2:3" ht="12.75" customHeight="1">
      <c r="B670" s="195"/>
      <c r="C670" s="195"/>
    </row>
    <row r="671" spans="2:3" ht="12.75" customHeight="1">
      <c r="B671" s="195"/>
      <c r="C671" s="195"/>
    </row>
    <row r="672" spans="2:3" ht="12.75" customHeight="1">
      <c r="B672" s="195"/>
      <c r="C672" s="195"/>
    </row>
    <row r="673" spans="2:3" ht="12.75" customHeight="1">
      <c r="B673" s="195"/>
      <c r="C673" s="195"/>
    </row>
    <row r="674" spans="2:3" ht="12.75" customHeight="1">
      <c r="B674" s="195"/>
      <c r="C674" s="195"/>
    </row>
    <row r="675" spans="2:3" ht="12.75" customHeight="1">
      <c r="B675" s="195"/>
      <c r="C675" s="195"/>
    </row>
    <row r="676" spans="2:3" ht="12.75" customHeight="1">
      <c r="B676" s="195"/>
      <c r="C676" s="195"/>
    </row>
    <row r="677" spans="2:3" ht="12.75" customHeight="1">
      <c r="B677" s="195"/>
      <c r="C677" s="195"/>
    </row>
    <row r="678" spans="2:3" ht="12.75" customHeight="1">
      <c r="B678" s="195"/>
      <c r="C678" s="195"/>
    </row>
    <row r="679" spans="2:3" ht="12.75" customHeight="1">
      <c r="B679" s="195"/>
      <c r="C679" s="195"/>
    </row>
    <row r="680" spans="2:3" ht="12.75" customHeight="1">
      <c r="B680" s="195"/>
      <c r="C680" s="195"/>
    </row>
    <row r="681" spans="2:3" ht="12.75" customHeight="1">
      <c r="B681" s="195"/>
      <c r="C681" s="195"/>
    </row>
    <row r="682" spans="2:3" ht="12.75" customHeight="1">
      <c r="B682" s="195"/>
      <c r="C682" s="195"/>
    </row>
    <row r="683" spans="2:3" ht="12.75" customHeight="1">
      <c r="B683" s="195"/>
      <c r="C683" s="195"/>
    </row>
    <row r="684" spans="2:3" ht="12.75" customHeight="1">
      <c r="B684" s="195"/>
      <c r="C684" s="195"/>
    </row>
    <row r="685" spans="2:3" ht="12.75" customHeight="1">
      <c r="B685" s="195"/>
      <c r="C685" s="195"/>
    </row>
    <row r="686" spans="2:3" ht="12.75" customHeight="1">
      <c r="B686" s="195"/>
      <c r="C686" s="195"/>
    </row>
    <row r="687" spans="2:3" ht="12.75" customHeight="1">
      <c r="B687" s="195"/>
      <c r="C687" s="195"/>
    </row>
    <row r="688" spans="2:3" ht="12.75" customHeight="1">
      <c r="B688" s="195"/>
      <c r="C688" s="195"/>
    </row>
    <row r="689" spans="2:3" ht="12.75" customHeight="1">
      <c r="B689" s="195"/>
      <c r="C689" s="195"/>
    </row>
    <row r="690" spans="2:3" ht="12.75" customHeight="1">
      <c r="B690" s="195"/>
      <c r="C690" s="195"/>
    </row>
    <row r="691" spans="2:3" ht="12.75" customHeight="1">
      <c r="B691" s="195"/>
      <c r="C691" s="195"/>
    </row>
    <row r="692" spans="2:3" ht="12.75" customHeight="1">
      <c r="B692" s="195"/>
      <c r="C692" s="195"/>
    </row>
    <row r="693" spans="2:3" ht="12.75" customHeight="1">
      <c r="B693" s="195"/>
      <c r="C693" s="195"/>
    </row>
    <row r="694" spans="2:3" ht="12.75" customHeight="1">
      <c r="B694" s="195"/>
      <c r="C694" s="195"/>
    </row>
    <row r="695" spans="2:3" ht="12.75" customHeight="1">
      <c r="B695" s="195"/>
      <c r="C695" s="195"/>
    </row>
    <row r="696" spans="2:3" ht="12.75" customHeight="1">
      <c r="B696" s="195"/>
      <c r="C696" s="195"/>
    </row>
    <row r="697" spans="2:3" ht="12.75" customHeight="1">
      <c r="B697" s="195"/>
      <c r="C697" s="195"/>
    </row>
    <row r="698" spans="2:3" ht="12.75" customHeight="1">
      <c r="B698" s="195"/>
      <c r="C698" s="195"/>
    </row>
    <row r="699" spans="2:3" ht="12.75" customHeight="1">
      <c r="B699" s="195"/>
      <c r="C699" s="195"/>
    </row>
    <row r="700" spans="2:3" ht="12.75" customHeight="1">
      <c r="B700" s="195"/>
      <c r="C700" s="195"/>
    </row>
    <row r="701" spans="2:3" ht="12.75" customHeight="1">
      <c r="B701" s="195"/>
      <c r="C701" s="195"/>
    </row>
    <row r="702" spans="2:3" ht="12.75" customHeight="1">
      <c r="B702" s="195"/>
      <c r="C702" s="195"/>
    </row>
    <row r="703" spans="2:3" ht="12.75" customHeight="1">
      <c r="B703" s="195"/>
      <c r="C703" s="195"/>
    </row>
    <row r="704" spans="2:3" ht="12.75" customHeight="1">
      <c r="B704" s="195"/>
      <c r="C704" s="195"/>
    </row>
    <row r="705" spans="2:3" ht="12.75" customHeight="1">
      <c r="B705" s="195"/>
      <c r="C705" s="195"/>
    </row>
    <row r="706" spans="2:3" ht="12.75" customHeight="1">
      <c r="B706" s="195"/>
      <c r="C706" s="195"/>
    </row>
    <row r="707" spans="2:3" ht="12.75" customHeight="1">
      <c r="B707" s="195"/>
      <c r="C707" s="195"/>
    </row>
    <row r="708" spans="2:3" ht="12.75" customHeight="1">
      <c r="B708" s="195"/>
      <c r="C708" s="195"/>
    </row>
    <row r="709" spans="2:3" ht="12.75" customHeight="1">
      <c r="B709" s="195"/>
      <c r="C709" s="195"/>
    </row>
    <row r="710" spans="2:3" ht="12.75" customHeight="1">
      <c r="B710" s="195"/>
      <c r="C710" s="195"/>
    </row>
    <row r="711" spans="2:3" ht="12.75" customHeight="1">
      <c r="B711" s="195"/>
      <c r="C711" s="195"/>
    </row>
    <row r="712" spans="2:3" ht="12.75" customHeight="1">
      <c r="B712" s="195"/>
      <c r="C712" s="195"/>
    </row>
    <row r="713" spans="2:3" ht="12.75" customHeight="1">
      <c r="B713" s="195"/>
      <c r="C713" s="195"/>
    </row>
    <row r="714" spans="2:3" ht="12.75" customHeight="1">
      <c r="B714" s="195"/>
      <c r="C714" s="195"/>
    </row>
    <row r="715" spans="2:3" ht="12.75" customHeight="1">
      <c r="B715" s="195"/>
      <c r="C715" s="195"/>
    </row>
    <row r="716" spans="2:3" ht="12.75" customHeight="1">
      <c r="B716" s="195"/>
      <c r="C716" s="195"/>
    </row>
    <row r="717" spans="2:3" ht="12.75" customHeight="1">
      <c r="B717" s="195"/>
      <c r="C717" s="195"/>
    </row>
    <row r="718" spans="2:3" ht="12.75" customHeight="1">
      <c r="B718" s="195"/>
      <c r="C718" s="195"/>
    </row>
    <row r="719" spans="2:3" ht="12.75" customHeight="1">
      <c r="B719" s="195"/>
      <c r="C719" s="195"/>
    </row>
    <row r="720" spans="2:3" ht="12.75" customHeight="1">
      <c r="B720" s="195"/>
      <c r="C720" s="195"/>
    </row>
    <row r="721" spans="2:3" ht="12.75" customHeight="1">
      <c r="B721" s="195"/>
      <c r="C721" s="195"/>
    </row>
    <row r="722" spans="2:3" ht="12.75" customHeight="1">
      <c r="B722" s="195"/>
      <c r="C722" s="195"/>
    </row>
    <row r="723" spans="2:3" ht="12.75" customHeight="1">
      <c r="B723" s="195"/>
      <c r="C723" s="195"/>
    </row>
    <row r="724" spans="2:3" ht="12.75" customHeight="1">
      <c r="B724" s="195"/>
      <c r="C724" s="195"/>
    </row>
    <row r="725" spans="2:3" ht="12.75" customHeight="1">
      <c r="B725" s="195"/>
      <c r="C725" s="195"/>
    </row>
    <row r="726" spans="2:3" ht="12.75" customHeight="1">
      <c r="B726" s="195"/>
      <c r="C726" s="195"/>
    </row>
    <row r="727" spans="2:3" ht="12.75" customHeight="1">
      <c r="B727" s="195"/>
      <c r="C727" s="195"/>
    </row>
    <row r="728" spans="2:3" ht="12.75" customHeight="1">
      <c r="B728" s="195"/>
      <c r="C728" s="195"/>
    </row>
    <row r="729" spans="2:3" ht="12.75" customHeight="1">
      <c r="B729" s="195"/>
      <c r="C729" s="195"/>
    </row>
    <row r="730" spans="2:3" ht="12.75" customHeight="1">
      <c r="B730" s="195"/>
      <c r="C730" s="195"/>
    </row>
    <row r="731" spans="2:3" ht="12.75" customHeight="1">
      <c r="B731" s="195"/>
      <c r="C731" s="195"/>
    </row>
    <row r="732" spans="2:3" ht="12.75" customHeight="1">
      <c r="B732" s="195"/>
      <c r="C732" s="195"/>
    </row>
    <row r="733" spans="2:3" ht="12.75" customHeight="1">
      <c r="B733" s="195"/>
      <c r="C733" s="195"/>
    </row>
    <row r="734" spans="2:3" ht="12.75" customHeight="1">
      <c r="B734" s="195"/>
      <c r="C734" s="195"/>
    </row>
    <row r="735" spans="2:3" ht="12.75" customHeight="1">
      <c r="B735" s="195"/>
      <c r="C735" s="195"/>
    </row>
    <row r="736" spans="2:3" ht="12.75" customHeight="1">
      <c r="B736" s="195"/>
      <c r="C736" s="195"/>
    </row>
    <row r="737" spans="2:3" ht="12.75" customHeight="1">
      <c r="B737" s="195"/>
      <c r="C737" s="195"/>
    </row>
    <row r="738" spans="2:3" ht="12.75" customHeight="1">
      <c r="B738" s="195"/>
      <c r="C738" s="195"/>
    </row>
    <row r="739" spans="2:3" ht="12.75" customHeight="1">
      <c r="B739" s="195"/>
      <c r="C739" s="195"/>
    </row>
    <row r="740" spans="2:3" ht="12.75" customHeight="1">
      <c r="B740" s="195"/>
      <c r="C740" s="195"/>
    </row>
    <row r="741" spans="2:3" ht="12.75" customHeight="1">
      <c r="B741" s="195"/>
      <c r="C741" s="195"/>
    </row>
    <row r="742" spans="2:3" ht="12.75" customHeight="1">
      <c r="B742" s="195"/>
      <c r="C742" s="195"/>
    </row>
    <row r="743" spans="2:3" ht="12.75" customHeight="1">
      <c r="B743" s="195"/>
      <c r="C743" s="195"/>
    </row>
    <row r="744" spans="2:3" ht="12.75" customHeight="1">
      <c r="B744" s="195"/>
      <c r="C744" s="195"/>
    </row>
    <row r="745" spans="2:3" ht="12.75" customHeight="1">
      <c r="B745" s="195"/>
      <c r="C745" s="195"/>
    </row>
    <row r="746" spans="2:3" ht="12.75" customHeight="1">
      <c r="B746" s="195"/>
      <c r="C746" s="195"/>
    </row>
    <row r="747" spans="2:3" ht="12.75" customHeight="1">
      <c r="B747" s="195"/>
      <c r="C747" s="195"/>
    </row>
    <row r="748" spans="2:3" ht="12.75" customHeight="1">
      <c r="B748" s="195"/>
      <c r="C748" s="195"/>
    </row>
    <row r="749" spans="2:3" ht="12.75" customHeight="1">
      <c r="B749" s="195"/>
      <c r="C749" s="195"/>
    </row>
    <row r="750" spans="2:3" ht="12.75" customHeight="1">
      <c r="B750" s="195"/>
      <c r="C750" s="195"/>
    </row>
    <row r="751" spans="2:3" ht="12.75" customHeight="1">
      <c r="B751" s="195"/>
      <c r="C751" s="195"/>
    </row>
    <row r="752" spans="2:3" ht="12.75" customHeight="1">
      <c r="B752" s="195"/>
      <c r="C752" s="195"/>
    </row>
    <row r="753" spans="2:3" ht="12.75" customHeight="1">
      <c r="B753" s="195"/>
      <c r="C753" s="195"/>
    </row>
    <row r="754" spans="2:3" ht="12.75" customHeight="1">
      <c r="B754" s="195"/>
      <c r="C754" s="195"/>
    </row>
    <row r="755" spans="2:3" ht="12.75" customHeight="1">
      <c r="B755" s="195"/>
      <c r="C755" s="195"/>
    </row>
    <row r="756" spans="2:3" ht="12.75" customHeight="1">
      <c r="B756" s="195"/>
      <c r="C756" s="195"/>
    </row>
    <row r="757" spans="2:3" ht="12.75" customHeight="1">
      <c r="B757" s="195"/>
      <c r="C757" s="195"/>
    </row>
    <row r="758" spans="2:3" ht="12.75" customHeight="1">
      <c r="B758" s="195"/>
      <c r="C758" s="195"/>
    </row>
    <row r="759" spans="2:3" ht="12.75" customHeight="1">
      <c r="B759" s="195"/>
      <c r="C759" s="195"/>
    </row>
    <row r="760" spans="2:3" ht="12.75" customHeight="1">
      <c r="B760" s="195"/>
      <c r="C760" s="195"/>
    </row>
    <row r="761" spans="2:3" ht="12.75" customHeight="1">
      <c r="B761" s="195"/>
      <c r="C761" s="195"/>
    </row>
    <row r="762" spans="2:3" ht="12.75" customHeight="1">
      <c r="B762" s="195"/>
      <c r="C762" s="195"/>
    </row>
    <row r="763" spans="2:3" ht="12.75" customHeight="1">
      <c r="B763" s="195"/>
      <c r="C763" s="195"/>
    </row>
    <row r="764" spans="2:3" ht="12.75" customHeight="1">
      <c r="B764" s="195"/>
      <c r="C764" s="195"/>
    </row>
    <row r="765" spans="2:3" ht="12.75" customHeight="1">
      <c r="B765" s="195"/>
      <c r="C765" s="195"/>
    </row>
    <row r="766" spans="2:3" ht="12.75" customHeight="1">
      <c r="B766" s="195"/>
      <c r="C766" s="195"/>
    </row>
    <row r="767" spans="2:3" ht="12.75" customHeight="1">
      <c r="B767" s="195"/>
      <c r="C767" s="195"/>
    </row>
    <row r="768" spans="2:3" ht="12.75" customHeight="1">
      <c r="B768" s="195"/>
      <c r="C768" s="195"/>
    </row>
    <row r="769" spans="2:3" ht="12.75" customHeight="1">
      <c r="B769" s="195"/>
      <c r="C769" s="195"/>
    </row>
    <row r="770" spans="2:3" ht="12.75" customHeight="1">
      <c r="B770" s="195"/>
      <c r="C770" s="195"/>
    </row>
    <row r="771" spans="2:3" ht="12.75" customHeight="1">
      <c r="B771" s="195"/>
      <c r="C771" s="195"/>
    </row>
    <row r="772" spans="2:3" ht="12.75" customHeight="1">
      <c r="B772" s="195"/>
      <c r="C772" s="195"/>
    </row>
    <row r="773" spans="2:3" ht="12.75" customHeight="1">
      <c r="B773" s="195"/>
      <c r="C773" s="195"/>
    </row>
    <row r="774" spans="2:3" ht="12.75" customHeight="1">
      <c r="B774" s="195"/>
      <c r="C774" s="195"/>
    </row>
    <row r="775" spans="2:3" ht="12.75" customHeight="1">
      <c r="B775" s="195"/>
      <c r="C775" s="195"/>
    </row>
    <row r="776" spans="2:3" ht="12.75" customHeight="1">
      <c r="B776" s="195"/>
      <c r="C776" s="195"/>
    </row>
    <row r="777" spans="2:3" ht="12.75" customHeight="1">
      <c r="B777" s="195"/>
      <c r="C777" s="195"/>
    </row>
    <row r="778" spans="2:3" ht="12.75" customHeight="1">
      <c r="B778" s="195"/>
      <c r="C778" s="195"/>
    </row>
    <row r="779" spans="2:3" ht="12.75" customHeight="1">
      <c r="B779" s="195"/>
      <c r="C779" s="195"/>
    </row>
    <row r="780" spans="2:3" ht="12.75" customHeight="1">
      <c r="B780" s="195"/>
      <c r="C780" s="195"/>
    </row>
    <row r="781" spans="2:3" ht="12.75" customHeight="1">
      <c r="B781" s="195"/>
      <c r="C781" s="195"/>
    </row>
    <row r="782" spans="2:3" ht="12.75" customHeight="1">
      <c r="B782" s="195"/>
      <c r="C782" s="195"/>
    </row>
    <row r="783" spans="2:3" ht="12.75" customHeight="1">
      <c r="B783" s="195"/>
      <c r="C783" s="195"/>
    </row>
    <row r="784" spans="2:3" ht="12.75" customHeight="1">
      <c r="B784" s="195"/>
      <c r="C784" s="195"/>
    </row>
    <row r="785" spans="2:3" ht="12.75" customHeight="1">
      <c r="B785" s="195"/>
      <c r="C785" s="195"/>
    </row>
    <row r="786" spans="2:3" ht="12.75" customHeight="1">
      <c r="B786" s="195"/>
      <c r="C786" s="195"/>
    </row>
    <row r="787" spans="2:3" ht="12.75" customHeight="1">
      <c r="B787" s="195"/>
      <c r="C787" s="195"/>
    </row>
    <row r="788" spans="2:3" ht="12.75" customHeight="1">
      <c r="B788" s="195"/>
      <c r="C788" s="195"/>
    </row>
    <row r="789" spans="2:3" ht="12.75" customHeight="1">
      <c r="B789" s="195"/>
      <c r="C789" s="195"/>
    </row>
    <row r="790" spans="2:3" ht="12.75" customHeight="1">
      <c r="B790" s="195"/>
      <c r="C790" s="195"/>
    </row>
    <row r="791" spans="2:3" ht="12.75" customHeight="1">
      <c r="B791" s="195"/>
      <c r="C791" s="195"/>
    </row>
    <row r="792" spans="2:3" ht="12.75" customHeight="1">
      <c r="B792" s="195"/>
      <c r="C792" s="195"/>
    </row>
    <row r="793" spans="2:3" ht="12.75" customHeight="1">
      <c r="B793" s="195"/>
      <c r="C793" s="195"/>
    </row>
    <row r="794" spans="2:3" ht="12.75" customHeight="1">
      <c r="B794" s="195"/>
      <c r="C794" s="195"/>
    </row>
    <row r="795" spans="2:3" ht="12.75" customHeight="1">
      <c r="B795" s="195"/>
      <c r="C795" s="195"/>
    </row>
    <row r="796" spans="2:3" ht="12.75" customHeight="1">
      <c r="B796" s="195"/>
      <c r="C796" s="195"/>
    </row>
    <row r="797" spans="2:3" ht="12.75" customHeight="1">
      <c r="B797" s="195"/>
      <c r="C797" s="195"/>
    </row>
    <row r="798" spans="2:3" ht="12.75" customHeight="1">
      <c r="B798" s="195"/>
      <c r="C798" s="195"/>
    </row>
    <row r="799" spans="2:3" ht="12.75" customHeight="1">
      <c r="B799" s="195"/>
      <c r="C799" s="195"/>
    </row>
    <row r="800" spans="2:3" ht="12.75" customHeight="1">
      <c r="B800" s="195"/>
      <c r="C800" s="195"/>
    </row>
    <row r="801" spans="2:3" ht="12.75" customHeight="1">
      <c r="B801" s="195"/>
      <c r="C801" s="195"/>
    </row>
    <row r="802" spans="2:3" ht="12.75" customHeight="1">
      <c r="B802" s="195"/>
      <c r="C802" s="195"/>
    </row>
    <row r="803" spans="2:3" ht="12.75" customHeight="1">
      <c r="B803" s="195"/>
      <c r="C803" s="195"/>
    </row>
    <row r="804" spans="2:3" ht="12.75" customHeight="1">
      <c r="B804" s="195"/>
      <c r="C804" s="195"/>
    </row>
    <row r="805" spans="2:3" ht="12.75" customHeight="1">
      <c r="B805" s="195"/>
      <c r="C805" s="195"/>
    </row>
    <row r="806" spans="2:3" ht="12.75" customHeight="1">
      <c r="B806" s="195"/>
      <c r="C806" s="195"/>
    </row>
    <row r="807" spans="2:3" ht="12.75" customHeight="1">
      <c r="B807" s="195"/>
      <c r="C807" s="195"/>
    </row>
    <row r="808" spans="2:3" ht="12.75" customHeight="1">
      <c r="B808" s="195"/>
      <c r="C808" s="195"/>
    </row>
    <row r="809" spans="2:3" ht="12.75" customHeight="1">
      <c r="B809" s="195"/>
      <c r="C809" s="195"/>
    </row>
    <row r="810" spans="2:3" ht="12.75" customHeight="1">
      <c r="B810" s="195"/>
      <c r="C810" s="195"/>
    </row>
    <row r="811" spans="2:3" ht="12.75" customHeight="1">
      <c r="B811" s="195"/>
      <c r="C811" s="195"/>
    </row>
    <row r="812" spans="2:3" ht="12.75" customHeight="1">
      <c r="B812" s="195"/>
      <c r="C812" s="195"/>
    </row>
    <row r="813" spans="2:3" ht="12.75" customHeight="1">
      <c r="B813" s="195"/>
      <c r="C813" s="195"/>
    </row>
    <row r="814" spans="2:3" ht="12.75" customHeight="1">
      <c r="B814" s="195"/>
      <c r="C814" s="195"/>
    </row>
    <row r="815" spans="2:3" ht="12.75" customHeight="1">
      <c r="B815" s="195"/>
      <c r="C815" s="195"/>
    </row>
    <row r="816" spans="2:3" ht="12.75" customHeight="1">
      <c r="B816" s="195"/>
      <c r="C816" s="195"/>
    </row>
    <row r="817" spans="2:3" ht="12.75" customHeight="1">
      <c r="B817" s="195"/>
      <c r="C817" s="195"/>
    </row>
    <row r="818" spans="2:3" ht="12.75" customHeight="1">
      <c r="B818" s="195"/>
      <c r="C818" s="195"/>
    </row>
    <row r="819" spans="2:3" ht="12.75" customHeight="1">
      <c r="B819" s="195"/>
      <c r="C819" s="195"/>
    </row>
    <row r="820" spans="2:3" ht="12.75" customHeight="1">
      <c r="B820" s="195"/>
      <c r="C820" s="195"/>
    </row>
    <row r="821" spans="2:3" ht="12.75" customHeight="1">
      <c r="B821" s="195"/>
      <c r="C821" s="195"/>
    </row>
    <row r="822" spans="2:3" ht="12.75" customHeight="1">
      <c r="B822" s="195"/>
      <c r="C822" s="195"/>
    </row>
    <row r="823" spans="2:3" ht="12.75" customHeight="1">
      <c r="B823" s="195"/>
      <c r="C823" s="195"/>
    </row>
    <row r="824" spans="2:3" ht="12.75" customHeight="1">
      <c r="B824" s="195"/>
      <c r="C824" s="195"/>
    </row>
    <row r="825" spans="2:3" ht="12.75" customHeight="1">
      <c r="B825" s="195"/>
      <c r="C825" s="195"/>
    </row>
    <row r="826" spans="2:3" ht="12.75" customHeight="1">
      <c r="B826" s="195"/>
      <c r="C826" s="195"/>
    </row>
    <row r="827" spans="2:3" ht="12.75" customHeight="1">
      <c r="B827" s="195"/>
      <c r="C827" s="195"/>
    </row>
    <row r="828" spans="2:3" ht="12.75" customHeight="1">
      <c r="B828" s="195"/>
      <c r="C828" s="195"/>
    </row>
    <row r="829" spans="2:3" ht="12.75" customHeight="1">
      <c r="B829" s="195"/>
      <c r="C829" s="195"/>
    </row>
    <row r="830" spans="2:3" ht="12.75" customHeight="1">
      <c r="B830" s="195"/>
      <c r="C830" s="195"/>
    </row>
    <row r="831" spans="2:3" ht="12.75" customHeight="1">
      <c r="B831" s="195"/>
      <c r="C831" s="195"/>
    </row>
    <row r="832" spans="2:3" ht="12.75" customHeight="1">
      <c r="B832" s="195"/>
      <c r="C832" s="195"/>
    </row>
    <row r="833" spans="2:3" ht="12.75" customHeight="1">
      <c r="B833" s="195"/>
      <c r="C833" s="195"/>
    </row>
    <row r="834" spans="2:3" ht="12.75" customHeight="1">
      <c r="B834" s="195"/>
      <c r="C834" s="195"/>
    </row>
    <row r="835" spans="2:3" ht="12.75" customHeight="1">
      <c r="B835" s="195"/>
      <c r="C835" s="195"/>
    </row>
    <row r="836" spans="2:3" ht="12.75" customHeight="1">
      <c r="B836" s="195"/>
      <c r="C836" s="195"/>
    </row>
    <row r="837" spans="2:3" ht="12.75" customHeight="1">
      <c r="B837" s="195"/>
      <c r="C837" s="195"/>
    </row>
  </sheetData>
  <mergeCells count="10">
    <mergeCell ref="C16:G16"/>
    <mergeCell ref="C17:G17"/>
    <mergeCell ref="C20:G20"/>
    <mergeCell ref="C21:G21"/>
    <mergeCell ref="A1:G1"/>
    <mergeCell ref="C2:G2"/>
    <mergeCell ref="C3:G3"/>
    <mergeCell ref="C4:G4"/>
    <mergeCell ref="C10:G10"/>
    <mergeCell ref="C13:G13"/>
  </mergeCells>
  <pageMargins left="0.59015748031496063" right="0.19645669291338586" top="1.1811023622047245" bottom="1.4358267716535433" header="0.78740157480314954" footer="0"/>
  <pageSetup paperSize="0" fitToWidth="0" fitToHeight="0" orientation="landscape" horizontalDpi="0" verticalDpi="0" copies="0"/>
  <headerFooter alignWithMargins="0">
    <oddFooter>&amp;L&amp;"Arial1,Regular"&amp;10&amp;K000000Zpracováno programem BUILDpower S,  © RTS, a.s.&amp;R&amp;"Arial1,Regular"&amp;10&amp;K000000Stránka &amp;P z</oddFooter>
  </headerFooter>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B138-4B1B-45BA-9F08-0E8485AB2B18}">
  <dimension ref="A1:XFD742"/>
  <sheetViews>
    <sheetView workbookViewId="0"/>
  </sheetViews>
  <sheetFormatPr defaultRowHeight="12.75" outlineLevelRow="3"/>
  <cols>
    <col min="1" max="1" width="2.75" style="5" customWidth="1"/>
    <col min="2" max="2" width="10.125" style="5" customWidth="1"/>
    <col min="3" max="3" width="51.375" style="5" customWidth="1"/>
    <col min="4" max="4" width="4" style="5" customWidth="1"/>
    <col min="5" max="5" width="8.625" style="5" customWidth="1"/>
    <col min="6" max="6" width="7.875" style="5" customWidth="1"/>
    <col min="7" max="7" width="10.375" style="5" customWidth="1"/>
    <col min="8" max="17" width="7" style="5" hidden="1" customWidth="1"/>
    <col min="18" max="18" width="5.5" style="5" hidden="1" customWidth="1"/>
    <col min="19" max="19" width="7" style="5" hidden="1" customWidth="1"/>
    <col min="20" max="20" width="6.875" style="5" hidden="1" customWidth="1"/>
    <col min="21" max="26" width="7" style="5" hidden="1" customWidth="1"/>
    <col min="27" max="27" width="19" style="447" customWidth="1"/>
    <col min="28" max="28" width="7" style="5" customWidth="1"/>
    <col min="29" max="29" width="12.625" style="5" customWidth="1"/>
    <col min="30" max="30" width="7" style="5" customWidth="1"/>
    <col min="31" max="41" width="7" style="5" hidden="1" customWidth="1"/>
    <col min="42" max="42" width="7" style="5" customWidth="1"/>
    <col min="43" max="43" width="12.25" style="5" customWidth="1"/>
    <col min="44" max="52" width="7" style="5" customWidth="1"/>
    <col min="53" max="53" width="80" style="5" customWidth="1"/>
    <col min="54" max="60" width="7" style="5" customWidth="1"/>
    <col min="61" max="1024" width="11.625" style="5" customWidth="1"/>
  </cols>
  <sheetData>
    <row r="1" spans="1:60" ht="15.75">
      <c r="A1" s="255" t="s">
        <v>165</v>
      </c>
      <c r="B1" s="255"/>
      <c r="C1" s="255"/>
      <c r="D1" s="255"/>
      <c r="E1" s="255"/>
      <c r="F1" s="255"/>
      <c r="G1" s="255"/>
      <c r="AG1" s="66" t="s">
        <v>166</v>
      </c>
    </row>
    <row r="2" spans="1:60" ht="14.25">
      <c r="A2" s="193" t="s">
        <v>167</v>
      </c>
      <c r="B2" s="194" t="s">
        <v>168</v>
      </c>
      <c r="C2" s="256" t="s">
        <v>169</v>
      </c>
      <c r="D2" s="256"/>
      <c r="E2" s="256"/>
      <c r="F2" s="256"/>
      <c r="G2" s="256"/>
      <c r="AG2" s="66" t="s">
        <v>170</v>
      </c>
    </row>
    <row r="3" spans="1:60" ht="14.25">
      <c r="A3" s="193" t="s">
        <v>171</v>
      </c>
      <c r="B3" s="194" t="s">
        <v>172</v>
      </c>
      <c r="C3" s="256" t="s">
        <v>1949</v>
      </c>
      <c r="D3" s="256"/>
      <c r="E3" s="256"/>
      <c r="F3" s="256"/>
      <c r="G3" s="256"/>
      <c r="AC3" s="195"/>
      <c r="AG3" s="66" t="s">
        <v>174</v>
      </c>
    </row>
    <row r="4" spans="1:60" ht="14.25">
      <c r="A4" s="196" t="s">
        <v>175</v>
      </c>
      <c r="B4" s="197" t="s">
        <v>1923</v>
      </c>
      <c r="C4" s="257" t="s">
        <v>1950</v>
      </c>
      <c r="D4" s="257"/>
      <c r="E4" s="257"/>
      <c r="F4" s="257"/>
      <c r="G4" s="257"/>
      <c r="AG4" s="66" t="s">
        <v>178</v>
      </c>
    </row>
    <row r="5" spans="1:60" ht="14.25">
      <c r="B5" s="195"/>
      <c r="C5" s="195"/>
      <c r="D5" s="198"/>
    </row>
    <row r="6" spans="1:60" ht="51">
      <c r="A6" s="199" t="s">
        <v>179</v>
      </c>
      <c r="B6" s="200" t="s">
        <v>180</v>
      </c>
      <c r="C6" s="200" t="s">
        <v>181</v>
      </c>
      <c r="D6" s="201" t="s">
        <v>61</v>
      </c>
      <c r="E6" s="199" t="s">
        <v>182</v>
      </c>
      <c r="F6" s="202" t="s">
        <v>183</v>
      </c>
      <c r="G6" s="199" t="s">
        <v>184</v>
      </c>
      <c r="H6" s="203" t="s">
        <v>185</v>
      </c>
      <c r="I6" s="203" t="s">
        <v>186</v>
      </c>
      <c r="J6" s="203" t="s">
        <v>187</v>
      </c>
      <c r="K6" s="203" t="s">
        <v>188</v>
      </c>
      <c r="L6" s="203" t="s">
        <v>16</v>
      </c>
      <c r="M6" s="203" t="s">
        <v>17</v>
      </c>
      <c r="N6" s="203" t="s">
        <v>189</v>
      </c>
      <c r="O6" s="203" t="s">
        <v>190</v>
      </c>
      <c r="P6" s="203" t="s">
        <v>191</v>
      </c>
      <c r="Q6" s="203" t="s">
        <v>192</v>
      </c>
      <c r="R6" s="203" t="s">
        <v>193</v>
      </c>
      <c r="S6" s="203" t="s">
        <v>194</v>
      </c>
      <c r="T6" s="203" t="s">
        <v>91</v>
      </c>
      <c r="U6" s="203" t="s">
        <v>195</v>
      </c>
      <c r="V6" s="203" t="s">
        <v>196</v>
      </c>
      <c r="W6" s="203" t="s">
        <v>197</v>
      </c>
      <c r="X6" s="203" t="s">
        <v>198</v>
      </c>
      <c r="Y6" s="203" t="s">
        <v>199</v>
      </c>
    </row>
    <row r="7" spans="1:60" ht="14.25">
      <c r="A7" s="204"/>
      <c r="B7" s="205"/>
      <c r="C7" s="205"/>
      <c r="D7" s="206"/>
      <c r="E7" s="207"/>
      <c r="F7" s="208"/>
      <c r="G7" s="208"/>
      <c r="H7" s="208"/>
      <c r="I7" s="208"/>
      <c r="J7" s="208"/>
      <c r="K7" s="208"/>
      <c r="L7" s="208"/>
      <c r="M7" s="208"/>
      <c r="N7" s="207"/>
      <c r="O7" s="207"/>
      <c r="P7" s="207"/>
      <c r="Q7" s="207"/>
      <c r="R7" s="208"/>
      <c r="S7" s="208"/>
      <c r="T7" s="208"/>
      <c r="U7" s="208"/>
      <c r="V7" s="208"/>
      <c r="W7" s="208"/>
      <c r="X7" s="208"/>
      <c r="Y7" s="208"/>
    </row>
    <row r="8" spans="1:60" ht="14.25">
      <c r="A8" s="209" t="s">
        <v>200</v>
      </c>
      <c r="B8" s="210" t="s">
        <v>1951</v>
      </c>
      <c r="C8" s="211" t="s">
        <v>1952</v>
      </c>
      <c r="D8" s="212"/>
      <c r="E8" s="213"/>
      <c r="F8" s="214"/>
      <c r="G8" s="214">
        <f>SUMIF(AG9:AG74,"&lt;&gt;NOR",G9:G74)</f>
        <v>0</v>
      </c>
      <c r="H8" s="214"/>
      <c r="I8" s="214">
        <f>SUM(I9:I74)</f>
        <v>115900.01999999999</v>
      </c>
      <c r="J8" s="214"/>
      <c r="K8" s="214">
        <f>SUM(K9:K74)</f>
        <v>814195.58</v>
      </c>
      <c r="L8" s="214"/>
      <c r="M8" s="214">
        <f>SUM(M9:M74)</f>
        <v>0</v>
      </c>
      <c r="N8" s="213"/>
      <c r="O8" s="213">
        <f>SUM(O9:O74)</f>
        <v>135.94999999999999</v>
      </c>
      <c r="P8" s="213"/>
      <c r="Q8" s="213">
        <f>SUM(Q9:Q74)</f>
        <v>0</v>
      </c>
      <c r="R8" s="214"/>
      <c r="S8" s="214"/>
      <c r="T8" s="215"/>
      <c r="U8" s="216"/>
      <c r="V8" s="216">
        <f>SUM(V9:V74)</f>
        <v>1201.8899999999999</v>
      </c>
      <c r="W8" s="216"/>
      <c r="X8" s="216"/>
      <c r="Y8" s="216"/>
      <c r="AA8" s="448"/>
      <c r="AG8" s="66" t="s">
        <v>203</v>
      </c>
    </row>
    <row r="9" spans="1:60" ht="14.25" outlineLevel="1">
      <c r="A9" s="217">
        <v>1</v>
      </c>
      <c r="B9" s="218" t="s">
        <v>1953</v>
      </c>
      <c r="C9" s="219" t="s">
        <v>1954</v>
      </c>
      <c r="D9" s="220" t="s">
        <v>124</v>
      </c>
      <c r="E9" s="221">
        <f>E17+E29</f>
        <v>3376.4</v>
      </c>
      <c r="F9" s="222"/>
      <c r="G9" s="223">
        <f>ROUND(E9*F9,2)</f>
        <v>0</v>
      </c>
      <c r="H9" s="224">
        <v>2.29</v>
      </c>
      <c r="I9" s="223">
        <f>ROUND(E9*H9,2)</f>
        <v>7731.96</v>
      </c>
      <c r="J9" s="224">
        <v>33.31</v>
      </c>
      <c r="K9" s="223">
        <f>ROUND(E9*J9,2)</f>
        <v>112467.88</v>
      </c>
      <c r="L9" s="223">
        <v>21</v>
      </c>
      <c r="M9" s="223">
        <f>G9*(1+L9/100)</f>
        <v>0</v>
      </c>
      <c r="N9" s="221">
        <v>0</v>
      </c>
      <c r="O9" s="221">
        <f>ROUND(E9*N9,2)</f>
        <v>0</v>
      </c>
      <c r="P9" s="221">
        <v>0</v>
      </c>
      <c r="Q9" s="221">
        <f>ROUND(E9*P9,2)</f>
        <v>0</v>
      </c>
      <c r="R9" s="223" t="s">
        <v>1550</v>
      </c>
      <c r="S9" s="223" t="s">
        <v>207</v>
      </c>
      <c r="T9" s="225" t="s">
        <v>207</v>
      </c>
      <c r="U9" s="226">
        <v>0.06</v>
      </c>
      <c r="V9" s="226">
        <f>ROUND(E9*U9,2)</f>
        <v>202.58</v>
      </c>
      <c r="W9" s="226"/>
      <c r="X9" s="226" t="s">
        <v>208</v>
      </c>
      <c r="Y9" s="226" t="s">
        <v>209</v>
      </c>
      <c r="Z9" s="146"/>
      <c r="AA9" s="449"/>
      <c r="AB9" s="146"/>
      <c r="AC9" s="146"/>
      <c r="AD9" s="146"/>
      <c r="AE9" s="146"/>
      <c r="AF9" s="146"/>
      <c r="AG9" s="146" t="s">
        <v>210</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22.5" outlineLevel="2">
      <c r="A10" s="227"/>
      <c r="B10" s="228"/>
      <c r="C10" s="229" t="s">
        <v>1955</v>
      </c>
      <c r="D10" s="230"/>
      <c r="E10" s="230"/>
      <c r="F10" s="230"/>
      <c r="G10" s="230"/>
      <c r="H10" s="226"/>
      <c r="I10" s="226"/>
      <c r="J10" s="226"/>
      <c r="K10" s="226"/>
      <c r="L10" s="226"/>
      <c r="M10" s="226"/>
      <c r="N10" s="231"/>
      <c r="O10" s="231"/>
      <c r="P10" s="231"/>
      <c r="Q10" s="231"/>
      <c r="R10" s="226"/>
      <c r="S10" s="226"/>
      <c r="T10" s="226"/>
      <c r="U10" s="226"/>
      <c r="V10" s="226"/>
      <c r="W10" s="226"/>
      <c r="X10" s="226"/>
      <c r="Y10" s="226"/>
      <c r="Z10" s="146"/>
      <c r="AA10" s="449"/>
      <c r="AB10" s="146"/>
      <c r="AC10" s="146"/>
      <c r="AD10" s="146"/>
      <c r="AE10" s="146"/>
      <c r="AF10" s="146"/>
      <c r="AG10" s="146" t="s">
        <v>212</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ht="14.25" outlineLevel="2">
      <c r="A11" s="227"/>
      <c r="B11" s="228"/>
      <c r="C11" s="232" t="s">
        <v>1956</v>
      </c>
      <c r="D11" s="233"/>
      <c r="E11" s="234">
        <v>3376.4</v>
      </c>
      <c r="F11" s="226"/>
      <c r="G11" s="226"/>
      <c r="H11" s="226"/>
      <c r="I11" s="226"/>
      <c r="J11" s="226"/>
      <c r="K11" s="226"/>
      <c r="L11" s="226"/>
      <c r="M11" s="226"/>
      <c r="N11" s="231"/>
      <c r="O11" s="231"/>
      <c r="P11" s="231"/>
      <c r="Q11" s="231"/>
      <c r="R11" s="226"/>
      <c r="S11" s="226"/>
      <c r="T11" s="226"/>
      <c r="U11" s="226"/>
      <c r="V11" s="226"/>
      <c r="W11" s="226"/>
      <c r="X11" s="226"/>
      <c r="Y11" s="226"/>
      <c r="Z11" s="146"/>
      <c r="AA11" s="449"/>
      <c r="AB11" s="146"/>
      <c r="AC11" s="146"/>
      <c r="AD11" s="146"/>
      <c r="AE11" s="146"/>
      <c r="AF11" s="146"/>
      <c r="AG11" s="146" t="s">
        <v>214</v>
      </c>
      <c r="AH11" s="146">
        <v>0</v>
      </c>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14.25" outlineLevel="1">
      <c r="A12" s="217">
        <v>2</v>
      </c>
      <c r="B12" s="218" t="s">
        <v>1957</v>
      </c>
      <c r="C12" s="219" t="s">
        <v>1958</v>
      </c>
      <c r="D12" s="220" t="s">
        <v>107</v>
      </c>
      <c r="E12" s="221">
        <f>E16</f>
        <v>1012.92</v>
      </c>
      <c r="F12" s="222"/>
      <c r="G12" s="223">
        <f>ROUND(E12*F12,2)</f>
        <v>0</v>
      </c>
      <c r="H12" s="224">
        <v>0</v>
      </c>
      <c r="I12" s="223">
        <f>ROUND(E12*H12,2)</f>
        <v>0</v>
      </c>
      <c r="J12" s="224">
        <v>53.2</v>
      </c>
      <c r="K12" s="223">
        <f>ROUND(E12*J12,2)</f>
        <v>53887.34</v>
      </c>
      <c r="L12" s="223">
        <v>21</v>
      </c>
      <c r="M12" s="223">
        <f>G12*(1+L12/100)</f>
        <v>0</v>
      </c>
      <c r="N12" s="221">
        <v>0</v>
      </c>
      <c r="O12" s="221">
        <f>ROUND(E12*N12,2)</f>
        <v>0</v>
      </c>
      <c r="P12" s="221">
        <v>0</v>
      </c>
      <c r="Q12" s="221">
        <f>ROUND(E12*P12,2)</f>
        <v>0</v>
      </c>
      <c r="R12" s="223" t="s">
        <v>1550</v>
      </c>
      <c r="S12" s="223" t="s">
        <v>207</v>
      </c>
      <c r="T12" s="225" t="s">
        <v>207</v>
      </c>
      <c r="U12" s="226">
        <v>0.02</v>
      </c>
      <c r="V12" s="226">
        <f>ROUND(E12*U12,2)</f>
        <v>20.260000000000002</v>
      </c>
      <c r="W12" s="226"/>
      <c r="X12" s="226" t="s">
        <v>208</v>
      </c>
      <c r="Y12" s="226" t="s">
        <v>209</v>
      </c>
      <c r="Z12" s="146"/>
      <c r="AA12" s="449"/>
      <c r="AB12" s="146"/>
      <c r="AC12" s="146"/>
      <c r="AD12" s="146"/>
      <c r="AE12" s="146"/>
      <c r="AF12" s="146"/>
      <c r="AG12" s="146" t="s">
        <v>210</v>
      </c>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ht="14.25" outlineLevel="2">
      <c r="A13" s="227"/>
      <c r="B13" s="228"/>
      <c r="C13" s="229" t="s">
        <v>1959</v>
      </c>
      <c r="D13" s="230"/>
      <c r="E13" s="230"/>
      <c r="F13" s="230"/>
      <c r="G13" s="230"/>
      <c r="H13" s="226"/>
      <c r="I13" s="226"/>
      <c r="J13" s="226"/>
      <c r="K13" s="226"/>
      <c r="L13" s="226"/>
      <c r="M13" s="226"/>
      <c r="N13" s="231"/>
      <c r="O13" s="231"/>
      <c r="P13" s="231"/>
      <c r="Q13" s="231"/>
      <c r="R13" s="226"/>
      <c r="S13" s="226"/>
      <c r="T13" s="226"/>
      <c r="U13" s="226"/>
      <c r="V13" s="226"/>
      <c r="W13" s="226"/>
      <c r="X13" s="226"/>
      <c r="Y13" s="226"/>
      <c r="Z13" s="146"/>
      <c r="AA13" s="449"/>
      <c r="AB13" s="146"/>
      <c r="AC13" s="146"/>
      <c r="AD13" s="146"/>
      <c r="AE13" s="146"/>
      <c r="AF13" s="146"/>
      <c r="AG13" s="146" t="s">
        <v>212</v>
      </c>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14.25" outlineLevel="2">
      <c r="A14" s="227"/>
      <c r="B14" s="228"/>
      <c r="C14" s="426" t="s">
        <v>1960</v>
      </c>
      <c r="D14" s="427"/>
      <c r="E14" s="427"/>
      <c r="F14" s="427"/>
      <c r="G14" s="427"/>
      <c r="H14" s="226"/>
      <c r="I14" s="226"/>
      <c r="J14" s="226"/>
      <c r="K14" s="226"/>
      <c r="L14" s="226"/>
      <c r="M14" s="226"/>
      <c r="N14" s="231"/>
      <c r="O14" s="231"/>
      <c r="P14" s="231"/>
      <c r="Q14" s="231"/>
      <c r="R14" s="226"/>
      <c r="S14" s="226"/>
      <c r="T14" s="226"/>
      <c r="U14" s="226"/>
      <c r="V14" s="226"/>
      <c r="W14" s="226"/>
      <c r="X14" s="226"/>
      <c r="Y14" s="226"/>
      <c r="Z14" s="146"/>
      <c r="AA14" s="449"/>
      <c r="AB14" s="146"/>
      <c r="AC14" s="146"/>
      <c r="AD14" s="146"/>
      <c r="AE14" s="146"/>
      <c r="AF14" s="146"/>
      <c r="AG14" s="146" t="s">
        <v>272</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ht="14.25" outlineLevel="2">
      <c r="A15" s="227"/>
      <c r="B15" s="228"/>
      <c r="C15" s="232" t="s">
        <v>1961</v>
      </c>
      <c r="D15" s="233"/>
      <c r="E15" s="234"/>
      <c r="F15" s="226"/>
      <c r="G15" s="226"/>
      <c r="H15" s="226"/>
      <c r="I15" s="226"/>
      <c r="J15" s="226"/>
      <c r="K15" s="226"/>
      <c r="L15" s="226"/>
      <c r="M15" s="226"/>
      <c r="N15" s="231"/>
      <c r="O15" s="231"/>
      <c r="P15" s="231"/>
      <c r="Q15" s="231"/>
      <c r="R15" s="226"/>
      <c r="S15" s="226"/>
      <c r="T15" s="226"/>
      <c r="U15" s="226"/>
      <c r="V15" s="226"/>
      <c r="W15" s="226"/>
      <c r="X15" s="226"/>
      <c r="Y15" s="226"/>
      <c r="Z15" s="146"/>
      <c r="AA15" s="449"/>
      <c r="AB15" s="146"/>
      <c r="AC15" s="146"/>
      <c r="AD15" s="146"/>
      <c r="AE15" s="146"/>
      <c r="AF15" s="146"/>
      <c r="AG15" s="146" t="s">
        <v>214</v>
      </c>
      <c r="AH15" s="146">
        <v>0</v>
      </c>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14.25" outlineLevel="3">
      <c r="A16" s="227"/>
      <c r="B16" s="228"/>
      <c r="C16" s="232" t="s">
        <v>1962</v>
      </c>
      <c r="D16" s="233"/>
      <c r="E16" s="234">
        <f>3376.4*0.3</f>
        <v>1012.92</v>
      </c>
      <c r="F16" s="226"/>
      <c r="G16" s="226"/>
      <c r="H16" s="226"/>
      <c r="I16" s="226"/>
      <c r="J16" s="226"/>
      <c r="K16" s="226"/>
      <c r="L16" s="226"/>
      <c r="M16" s="226"/>
      <c r="N16" s="231"/>
      <c r="O16" s="231"/>
      <c r="P16" s="231"/>
      <c r="Q16" s="231"/>
      <c r="R16" s="226"/>
      <c r="S16" s="226"/>
      <c r="T16" s="226"/>
      <c r="U16" s="226"/>
      <c r="V16" s="226"/>
      <c r="W16" s="226"/>
      <c r="X16" s="226"/>
      <c r="Y16" s="226"/>
      <c r="Z16" s="146"/>
      <c r="AA16" s="449"/>
      <c r="AB16" s="146"/>
      <c r="AC16" s="146"/>
      <c r="AD16" s="146"/>
      <c r="AE16" s="146"/>
      <c r="AF16" s="146"/>
      <c r="AG16" s="146" t="s">
        <v>214</v>
      </c>
      <c r="AH16" s="146">
        <v>0</v>
      </c>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ht="22.5" outlineLevel="1">
      <c r="A17" s="217">
        <v>3</v>
      </c>
      <c r="B17" s="218" t="s">
        <v>1963</v>
      </c>
      <c r="C17" s="219" t="s">
        <v>1964</v>
      </c>
      <c r="D17" s="220" t="s">
        <v>124</v>
      </c>
      <c r="E17" s="221">
        <f>SUM(E20:E28)</f>
        <v>456.1</v>
      </c>
      <c r="F17" s="222"/>
      <c r="G17" s="223">
        <f>ROUND(E17*F17,2)</f>
        <v>0</v>
      </c>
      <c r="H17" s="224">
        <v>0</v>
      </c>
      <c r="I17" s="223">
        <f>ROUND(E17*H17,2)</f>
        <v>0</v>
      </c>
      <c r="J17" s="224">
        <v>220.5</v>
      </c>
      <c r="K17" s="223">
        <f>ROUND(E17*J17,2)</f>
        <v>100570.05</v>
      </c>
      <c r="L17" s="223">
        <v>21</v>
      </c>
      <c r="M17" s="223">
        <f>G17*(1+L17/100)</f>
        <v>0</v>
      </c>
      <c r="N17" s="221">
        <v>0</v>
      </c>
      <c r="O17" s="221">
        <f>ROUND(E17*N17,2)</f>
        <v>0</v>
      </c>
      <c r="P17" s="221">
        <v>0</v>
      </c>
      <c r="Q17" s="221">
        <f>ROUND(E17*P17,2)</f>
        <v>0</v>
      </c>
      <c r="R17" s="223" t="s">
        <v>387</v>
      </c>
      <c r="S17" s="223" t="s">
        <v>207</v>
      </c>
      <c r="T17" s="225" t="s">
        <v>207</v>
      </c>
      <c r="U17" s="226">
        <v>0.42</v>
      </c>
      <c r="V17" s="226">
        <f>ROUND(E17*U17,2)</f>
        <v>191.56</v>
      </c>
      <c r="W17" s="226"/>
      <c r="X17" s="226" t="s">
        <v>208</v>
      </c>
      <c r="Y17" s="226" t="s">
        <v>209</v>
      </c>
      <c r="Z17" s="146"/>
      <c r="AA17" s="449"/>
      <c r="AB17" s="146"/>
      <c r="AC17" s="146"/>
      <c r="AD17" s="146"/>
      <c r="AE17" s="146"/>
      <c r="AF17" s="146"/>
      <c r="AG17" s="146" t="s">
        <v>210</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ht="22.5" outlineLevel="2">
      <c r="A18" s="227"/>
      <c r="B18" s="228"/>
      <c r="C18" s="229" t="s">
        <v>1965</v>
      </c>
      <c r="D18" s="230"/>
      <c r="E18" s="230"/>
      <c r="F18" s="230"/>
      <c r="G18" s="230"/>
      <c r="H18" s="226"/>
      <c r="I18" s="226"/>
      <c r="J18" s="226"/>
      <c r="K18" s="226"/>
      <c r="L18" s="226"/>
      <c r="M18" s="226"/>
      <c r="N18" s="231"/>
      <c r="O18" s="231"/>
      <c r="P18" s="231"/>
      <c r="Q18" s="231"/>
      <c r="R18" s="226"/>
      <c r="S18" s="226"/>
      <c r="T18" s="226"/>
      <c r="U18" s="226"/>
      <c r="V18" s="226"/>
      <c r="W18" s="226"/>
      <c r="X18" s="226"/>
      <c r="Y18" s="226"/>
      <c r="Z18" s="146"/>
      <c r="AA18" s="449"/>
      <c r="AB18" s="146"/>
      <c r="AC18" s="146"/>
      <c r="AD18" s="146"/>
      <c r="AE18" s="146"/>
      <c r="AF18" s="146"/>
      <c r="AG18" s="146" t="s">
        <v>212</v>
      </c>
      <c r="AH18" s="146"/>
      <c r="AI18" s="146"/>
      <c r="AJ18" s="146"/>
      <c r="AK18" s="146"/>
      <c r="AL18" s="146"/>
      <c r="AM18" s="146"/>
      <c r="AN18" s="146"/>
      <c r="AO18" s="146"/>
      <c r="AP18" s="146"/>
      <c r="AQ18" s="146"/>
      <c r="AR18" s="146"/>
      <c r="AS18" s="146"/>
      <c r="AT18" s="146"/>
      <c r="AU18" s="146"/>
      <c r="AV18" s="146"/>
      <c r="AW18" s="146"/>
      <c r="AX18" s="146"/>
      <c r="AY18" s="146"/>
      <c r="AZ18" s="146"/>
      <c r="BA18" s="235" t="str">
        <f>C18</f>
        <v>s případným nutným přemístěním hromad nebo dočasných skládek na místo potřeby ze vzdálenosti do 30 m, v rovině nebo ve svahu do 1 : 5,</v>
      </c>
      <c r="BB18" s="146"/>
      <c r="BC18" s="146"/>
      <c r="BD18" s="146"/>
      <c r="BE18" s="146"/>
      <c r="BF18" s="146"/>
      <c r="BG18" s="146"/>
      <c r="BH18" s="146"/>
    </row>
    <row r="19" spans="1:60" ht="14.25" outlineLevel="2">
      <c r="A19" s="227"/>
      <c r="B19" s="228"/>
      <c r="C19" s="232" t="s">
        <v>1966</v>
      </c>
      <c r="D19" s="233"/>
      <c r="E19" s="234"/>
      <c r="F19" s="226"/>
      <c r="G19" s="226"/>
      <c r="H19" s="226"/>
      <c r="I19" s="226"/>
      <c r="J19" s="226"/>
      <c r="K19" s="226"/>
      <c r="L19" s="226"/>
      <c r="M19" s="226"/>
      <c r="N19" s="231"/>
      <c r="O19" s="231"/>
      <c r="P19" s="231"/>
      <c r="Q19" s="231"/>
      <c r="R19" s="226"/>
      <c r="S19" s="226"/>
      <c r="T19" s="226"/>
      <c r="U19" s="226"/>
      <c r="V19" s="226"/>
      <c r="W19" s="226"/>
      <c r="X19" s="226"/>
      <c r="Y19" s="226"/>
      <c r="Z19" s="146"/>
      <c r="AA19" s="449"/>
      <c r="AB19" s="146"/>
      <c r="AC19" s="146"/>
      <c r="AD19" s="146"/>
      <c r="AE19" s="146"/>
      <c r="AF19" s="146"/>
      <c r="AG19" s="146" t="s">
        <v>214</v>
      </c>
      <c r="AH19" s="146">
        <v>0</v>
      </c>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ht="14.25" outlineLevel="3">
      <c r="A20" s="227"/>
      <c r="B20" s="228"/>
      <c r="C20" s="232" t="s">
        <v>1967</v>
      </c>
      <c r="D20" s="233"/>
      <c r="E20" s="234">
        <v>41.3</v>
      </c>
      <c r="F20" s="226"/>
      <c r="G20" s="226"/>
      <c r="H20" s="226"/>
      <c r="I20" s="226"/>
      <c r="J20" s="226"/>
      <c r="K20" s="226"/>
      <c r="L20" s="226"/>
      <c r="M20" s="226"/>
      <c r="N20" s="231"/>
      <c r="O20" s="231"/>
      <c r="P20" s="231"/>
      <c r="Q20" s="231"/>
      <c r="R20" s="226"/>
      <c r="S20" s="226"/>
      <c r="T20" s="226"/>
      <c r="U20" s="226"/>
      <c r="V20" s="226"/>
      <c r="W20" s="226"/>
      <c r="X20" s="226"/>
      <c r="Y20" s="226"/>
      <c r="Z20" s="146"/>
      <c r="AA20" s="449"/>
      <c r="AB20" s="146"/>
      <c r="AC20" s="146"/>
      <c r="AD20" s="146"/>
      <c r="AE20" s="146"/>
      <c r="AF20" s="146"/>
      <c r="AG20" s="146" t="s">
        <v>214</v>
      </c>
      <c r="AH20" s="146">
        <v>0</v>
      </c>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ht="14.25" outlineLevel="3">
      <c r="A21" s="227"/>
      <c r="B21" s="228"/>
      <c r="C21" s="232" t="s">
        <v>1968</v>
      </c>
      <c r="D21" s="233"/>
      <c r="E21" s="234">
        <v>22.9</v>
      </c>
      <c r="F21" s="226"/>
      <c r="G21" s="226"/>
      <c r="H21" s="226"/>
      <c r="I21" s="226"/>
      <c r="J21" s="226"/>
      <c r="K21" s="226"/>
      <c r="L21" s="226"/>
      <c r="M21" s="226"/>
      <c r="N21" s="231"/>
      <c r="O21" s="231"/>
      <c r="P21" s="231"/>
      <c r="Q21" s="231"/>
      <c r="R21" s="226"/>
      <c r="S21" s="226"/>
      <c r="T21" s="226"/>
      <c r="U21" s="226"/>
      <c r="V21" s="226"/>
      <c r="W21" s="226"/>
      <c r="X21" s="226"/>
      <c r="Y21" s="226"/>
      <c r="Z21" s="146"/>
      <c r="AA21" s="449"/>
      <c r="AB21" s="146"/>
      <c r="AC21" s="146"/>
      <c r="AD21" s="146"/>
      <c r="AE21" s="146"/>
      <c r="AF21" s="146"/>
      <c r="AG21" s="146" t="s">
        <v>214</v>
      </c>
      <c r="AH21" s="146">
        <v>0</v>
      </c>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14.25" outlineLevel="3">
      <c r="A22" s="227"/>
      <c r="B22" s="228"/>
      <c r="C22" s="232" t="s">
        <v>1969</v>
      </c>
      <c r="D22" s="233"/>
      <c r="E22" s="234">
        <v>64.8</v>
      </c>
      <c r="F22" s="226"/>
      <c r="G22" s="226"/>
      <c r="H22" s="226"/>
      <c r="I22" s="226"/>
      <c r="J22" s="226"/>
      <c r="K22" s="226"/>
      <c r="L22" s="226"/>
      <c r="M22" s="226"/>
      <c r="N22" s="231"/>
      <c r="O22" s="231"/>
      <c r="P22" s="231"/>
      <c r="Q22" s="231"/>
      <c r="R22" s="226"/>
      <c r="S22" s="226"/>
      <c r="T22" s="226"/>
      <c r="U22" s="226"/>
      <c r="V22" s="226"/>
      <c r="W22" s="226"/>
      <c r="X22" s="226"/>
      <c r="Y22" s="226"/>
      <c r="Z22" s="146"/>
      <c r="AA22" s="449"/>
      <c r="AB22" s="146"/>
      <c r="AC22" s="146"/>
      <c r="AD22" s="146"/>
      <c r="AE22" s="146"/>
      <c r="AF22" s="146"/>
      <c r="AG22" s="146" t="s">
        <v>214</v>
      </c>
      <c r="AH22" s="146">
        <v>0</v>
      </c>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ht="14.25" outlineLevel="3">
      <c r="A23" s="227"/>
      <c r="B23" s="228"/>
      <c r="C23" s="232" t="s">
        <v>1970</v>
      </c>
      <c r="D23" s="233"/>
      <c r="E23" s="234">
        <v>22.2</v>
      </c>
      <c r="F23" s="226"/>
      <c r="G23" s="226"/>
      <c r="H23" s="226"/>
      <c r="I23" s="226"/>
      <c r="J23" s="226"/>
      <c r="K23" s="226"/>
      <c r="L23" s="226"/>
      <c r="M23" s="226"/>
      <c r="N23" s="231"/>
      <c r="O23" s="231"/>
      <c r="P23" s="231"/>
      <c r="Q23" s="231"/>
      <c r="R23" s="226"/>
      <c r="S23" s="226"/>
      <c r="T23" s="226"/>
      <c r="U23" s="226"/>
      <c r="V23" s="226"/>
      <c r="W23" s="226"/>
      <c r="X23" s="226"/>
      <c r="Y23" s="226"/>
      <c r="Z23" s="146"/>
      <c r="AA23" s="449"/>
      <c r="AB23" s="146"/>
      <c r="AC23" s="146"/>
      <c r="AD23" s="146"/>
      <c r="AE23" s="146"/>
      <c r="AF23" s="146"/>
      <c r="AG23" s="146" t="s">
        <v>214</v>
      </c>
      <c r="AH23" s="146">
        <v>0</v>
      </c>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ht="14.25" outlineLevel="3">
      <c r="A24" s="227"/>
      <c r="B24" s="228"/>
      <c r="C24" s="232" t="s">
        <v>1971</v>
      </c>
      <c r="D24" s="233"/>
      <c r="E24" s="234">
        <v>16.3</v>
      </c>
      <c r="F24" s="226"/>
      <c r="G24" s="226"/>
      <c r="H24" s="226"/>
      <c r="I24" s="226"/>
      <c r="J24" s="226"/>
      <c r="K24" s="226"/>
      <c r="L24" s="226"/>
      <c r="M24" s="226"/>
      <c r="N24" s="231"/>
      <c r="O24" s="231"/>
      <c r="P24" s="231"/>
      <c r="Q24" s="231"/>
      <c r="R24" s="226"/>
      <c r="S24" s="226"/>
      <c r="T24" s="226"/>
      <c r="U24" s="226"/>
      <c r="V24" s="226"/>
      <c r="W24" s="226"/>
      <c r="X24" s="226"/>
      <c r="Y24" s="226"/>
      <c r="Z24" s="146"/>
      <c r="AA24" s="449"/>
      <c r="AB24" s="146"/>
      <c r="AC24" s="146"/>
      <c r="AD24" s="146"/>
      <c r="AE24" s="146"/>
      <c r="AF24" s="146"/>
      <c r="AG24" s="146" t="s">
        <v>214</v>
      </c>
      <c r="AH24" s="146">
        <v>0</v>
      </c>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ht="14.25" outlineLevel="3">
      <c r="A25" s="227"/>
      <c r="B25" s="228"/>
      <c r="C25" s="232" t="s">
        <v>1972</v>
      </c>
      <c r="D25" s="233"/>
      <c r="E25" s="234">
        <v>26</v>
      </c>
      <c r="F25" s="226"/>
      <c r="G25" s="226"/>
      <c r="H25" s="226"/>
      <c r="I25" s="226"/>
      <c r="J25" s="226"/>
      <c r="K25" s="226"/>
      <c r="L25" s="226"/>
      <c r="M25" s="226"/>
      <c r="N25" s="231"/>
      <c r="O25" s="231"/>
      <c r="P25" s="231"/>
      <c r="Q25" s="231"/>
      <c r="R25" s="226"/>
      <c r="S25" s="226"/>
      <c r="T25" s="226"/>
      <c r="U25" s="226"/>
      <c r="V25" s="226"/>
      <c r="W25" s="226"/>
      <c r="X25" s="226"/>
      <c r="Y25" s="226"/>
      <c r="Z25" s="146"/>
      <c r="AA25" s="449"/>
      <c r="AB25" s="146"/>
      <c r="AC25" s="146"/>
      <c r="AD25" s="146"/>
      <c r="AE25" s="146"/>
      <c r="AF25" s="146"/>
      <c r="AG25" s="146" t="s">
        <v>214</v>
      </c>
      <c r="AH25" s="146">
        <v>0</v>
      </c>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ht="14.25" outlineLevel="3">
      <c r="A26" s="227"/>
      <c r="B26" s="228"/>
      <c r="C26" s="232" t="s">
        <v>1973</v>
      </c>
      <c r="D26" s="233"/>
      <c r="E26" s="234">
        <v>39.5</v>
      </c>
      <c r="F26" s="226"/>
      <c r="G26" s="226"/>
      <c r="H26" s="226"/>
      <c r="I26" s="226"/>
      <c r="J26" s="226"/>
      <c r="K26" s="226"/>
      <c r="L26" s="226"/>
      <c r="M26" s="226"/>
      <c r="N26" s="231"/>
      <c r="O26" s="231"/>
      <c r="P26" s="231"/>
      <c r="Q26" s="231"/>
      <c r="R26" s="226"/>
      <c r="S26" s="226"/>
      <c r="T26" s="226"/>
      <c r="U26" s="226"/>
      <c r="V26" s="226"/>
      <c r="W26" s="226"/>
      <c r="X26" s="226"/>
      <c r="Y26" s="226"/>
      <c r="Z26" s="146"/>
      <c r="AA26" s="449"/>
      <c r="AB26" s="146"/>
      <c r="AC26" s="146"/>
      <c r="AD26" s="146"/>
      <c r="AE26" s="146"/>
      <c r="AF26" s="146"/>
      <c r="AG26" s="146" t="s">
        <v>214</v>
      </c>
      <c r="AH26" s="146">
        <v>0</v>
      </c>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ht="14.25" outlineLevel="3">
      <c r="A27" s="227"/>
      <c r="B27" s="228"/>
      <c r="C27" s="232" t="s">
        <v>1974</v>
      </c>
      <c r="D27" s="233"/>
      <c r="E27" s="234">
        <v>24.5</v>
      </c>
      <c r="F27" s="226"/>
      <c r="G27" s="226"/>
      <c r="H27" s="226"/>
      <c r="I27" s="226"/>
      <c r="J27" s="226"/>
      <c r="K27" s="226"/>
      <c r="L27" s="226"/>
      <c r="M27" s="226"/>
      <c r="N27" s="231"/>
      <c r="O27" s="231"/>
      <c r="P27" s="231"/>
      <c r="Q27" s="231"/>
      <c r="R27" s="226"/>
      <c r="S27" s="226"/>
      <c r="T27" s="226"/>
      <c r="U27" s="226"/>
      <c r="V27" s="226"/>
      <c r="W27" s="226"/>
      <c r="X27" s="226"/>
      <c r="Y27" s="226"/>
      <c r="Z27" s="146"/>
      <c r="AA27" s="449"/>
      <c r="AB27" s="146"/>
      <c r="AC27" s="146"/>
      <c r="AD27" s="146"/>
      <c r="AE27" s="146"/>
      <c r="AF27" s="146"/>
      <c r="AG27" s="146" t="s">
        <v>214</v>
      </c>
      <c r="AH27" s="146">
        <v>0</v>
      </c>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14.25" outlineLevel="3">
      <c r="A28" s="227"/>
      <c r="B28" s="228"/>
      <c r="C28" s="450" t="s">
        <v>1975</v>
      </c>
      <c r="D28" s="233"/>
      <c r="E28" s="234">
        <v>198.6</v>
      </c>
      <c r="F28" s="226"/>
      <c r="G28" s="226"/>
      <c r="H28" s="226"/>
      <c r="I28" s="226"/>
      <c r="J28" s="226"/>
      <c r="K28" s="226"/>
      <c r="L28" s="226"/>
      <c r="M28" s="226"/>
      <c r="N28" s="231"/>
      <c r="O28" s="231"/>
      <c r="P28" s="231"/>
      <c r="Q28" s="231"/>
      <c r="R28" s="226"/>
      <c r="S28" s="226"/>
      <c r="T28" s="226"/>
      <c r="U28" s="226"/>
      <c r="V28" s="226"/>
      <c r="W28" s="226"/>
      <c r="X28" s="226"/>
      <c r="Y28" s="226"/>
      <c r="Z28" s="146"/>
      <c r="AA28" s="449"/>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22.5" outlineLevel="1">
      <c r="A29" s="217">
        <v>4</v>
      </c>
      <c r="B29" s="218" t="s">
        <v>1976</v>
      </c>
      <c r="C29" s="219" t="s">
        <v>1977</v>
      </c>
      <c r="D29" s="220" t="s">
        <v>124</v>
      </c>
      <c r="E29" s="221">
        <f>SUM(E32:E35)</f>
        <v>2920.3</v>
      </c>
      <c r="F29" s="222"/>
      <c r="G29" s="223">
        <f>ROUND(E29*F29,2)</f>
        <v>0</v>
      </c>
      <c r="H29" s="224">
        <v>0</v>
      </c>
      <c r="I29" s="223">
        <f>ROUND(E29*H29,2)</f>
        <v>0</v>
      </c>
      <c r="J29" s="224">
        <v>36.799999999999997</v>
      </c>
      <c r="K29" s="223">
        <f>ROUND(E29*J29,2)</f>
        <v>107467.04</v>
      </c>
      <c r="L29" s="223">
        <v>21</v>
      </c>
      <c r="M29" s="223">
        <f>G29*(1+L29/100)</f>
        <v>0</v>
      </c>
      <c r="N29" s="221">
        <v>0</v>
      </c>
      <c r="O29" s="221">
        <f>ROUND(E29*N29,2)</f>
        <v>0</v>
      </c>
      <c r="P29" s="221">
        <v>0</v>
      </c>
      <c r="Q29" s="221">
        <f>ROUND(E29*P29,2)</f>
        <v>0</v>
      </c>
      <c r="R29" s="223" t="s">
        <v>387</v>
      </c>
      <c r="S29" s="223" t="s">
        <v>207</v>
      </c>
      <c r="T29" s="225" t="s">
        <v>207</v>
      </c>
      <c r="U29" s="226">
        <v>0.05</v>
      </c>
      <c r="V29" s="226">
        <f>ROUND(E29*U29,2)</f>
        <v>146.02000000000001</v>
      </c>
      <c r="W29" s="226"/>
      <c r="X29" s="226" t="s">
        <v>208</v>
      </c>
      <c r="Y29" s="226" t="s">
        <v>209</v>
      </c>
      <c r="Z29" s="146"/>
      <c r="AA29" s="449"/>
      <c r="AB29" s="146"/>
      <c r="AC29" s="146"/>
      <c r="AD29" s="146"/>
      <c r="AE29" s="146"/>
      <c r="AF29" s="146"/>
      <c r="AG29" s="146" t="s">
        <v>210</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22.5" outlineLevel="2">
      <c r="A30" s="227"/>
      <c r="B30" s="228"/>
      <c r="C30" s="229" t="s">
        <v>1965</v>
      </c>
      <c r="D30" s="230"/>
      <c r="E30" s="230"/>
      <c r="F30" s="230"/>
      <c r="G30" s="230"/>
      <c r="H30" s="226"/>
      <c r="I30" s="226"/>
      <c r="J30" s="226"/>
      <c r="K30" s="226"/>
      <c r="L30" s="226"/>
      <c r="M30" s="226"/>
      <c r="N30" s="231"/>
      <c r="O30" s="231"/>
      <c r="P30" s="231"/>
      <c r="Q30" s="231"/>
      <c r="R30" s="226"/>
      <c r="S30" s="226"/>
      <c r="T30" s="226"/>
      <c r="U30" s="226"/>
      <c r="V30" s="226"/>
      <c r="W30" s="226"/>
      <c r="X30" s="226"/>
      <c r="Y30" s="226"/>
      <c r="Z30" s="146"/>
      <c r="AA30" s="449"/>
      <c r="AB30" s="146"/>
      <c r="AC30" s="146"/>
      <c r="AD30" s="146"/>
      <c r="AE30" s="146"/>
      <c r="AF30" s="146"/>
      <c r="AG30" s="146" t="s">
        <v>212</v>
      </c>
      <c r="AH30" s="146"/>
      <c r="AI30" s="146"/>
      <c r="AJ30" s="146"/>
      <c r="AK30" s="146"/>
      <c r="AL30" s="146"/>
      <c r="AM30" s="146"/>
      <c r="AN30" s="146"/>
      <c r="AO30" s="146"/>
      <c r="AP30" s="146"/>
      <c r="AQ30" s="146"/>
      <c r="AR30" s="146"/>
      <c r="AS30" s="146"/>
      <c r="AT30" s="146"/>
      <c r="AU30" s="146"/>
      <c r="AV30" s="146"/>
      <c r="AW30" s="146"/>
      <c r="AX30" s="146"/>
      <c r="AY30" s="146"/>
      <c r="AZ30" s="146"/>
      <c r="BA30" s="235" t="str">
        <f>C30</f>
        <v>s případným nutným přemístěním hromad nebo dočasných skládek na místo potřeby ze vzdálenosti do 30 m, v rovině nebo ve svahu do 1 : 5,</v>
      </c>
      <c r="BB30" s="146"/>
      <c r="BC30" s="146"/>
      <c r="BD30" s="146"/>
      <c r="BE30" s="146"/>
      <c r="BF30" s="146"/>
      <c r="BG30" s="146"/>
      <c r="BH30" s="146"/>
    </row>
    <row r="31" spans="1:60" ht="14.25" outlineLevel="2">
      <c r="A31" s="227"/>
      <c r="B31" s="228"/>
      <c r="C31" s="232" t="s">
        <v>1978</v>
      </c>
      <c r="D31" s="233"/>
      <c r="E31" s="234"/>
      <c r="F31" s="226"/>
      <c r="G31" s="226"/>
      <c r="H31" s="226"/>
      <c r="I31" s="226"/>
      <c r="J31" s="226"/>
      <c r="K31" s="226"/>
      <c r="L31" s="226"/>
      <c r="M31" s="226"/>
      <c r="N31" s="231"/>
      <c r="O31" s="231"/>
      <c r="P31" s="231"/>
      <c r="Q31" s="231"/>
      <c r="R31" s="226"/>
      <c r="S31" s="226"/>
      <c r="T31" s="226"/>
      <c r="U31" s="226"/>
      <c r="V31" s="226"/>
      <c r="W31" s="226"/>
      <c r="X31" s="226"/>
      <c r="Y31" s="226"/>
      <c r="Z31" s="146"/>
      <c r="AA31" s="449"/>
      <c r="AB31" s="146"/>
      <c r="AC31" s="146"/>
      <c r="AD31" s="146"/>
      <c r="AE31" s="146"/>
      <c r="AF31" s="146"/>
      <c r="AG31" s="146" t="s">
        <v>214</v>
      </c>
      <c r="AH31" s="146">
        <v>0</v>
      </c>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ht="14.25" outlineLevel="3">
      <c r="A32" s="227"/>
      <c r="B32" s="228"/>
      <c r="C32" s="232" t="s">
        <v>1979</v>
      </c>
      <c r="D32" s="233"/>
      <c r="E32" s="234">
        <v>827</v>
      </c>
      <c r="F32" s="226"/>
      <c r="G32" s="226"/>
      <c r="H32" s="226"/>
      <c r="I32" s="226"/>
      <c r="J32" s="226"/>
      <c r="K32" s="226"/>
      <c r="L32" s="226"/>
      <c r="M32" s="226"/>
      <c r="N32" s="231"/>
      <c r="O32" s="231"/>
      <c r="P32" s="231"/>
      <c r="Q32" s="231"/>
      <c r="R32" s="226"/>
      <c r="S32" s="226"/>
      <c r="T32" s="226"/>
      <c r="U32" s="226"/>
      <c r="V32" s="226"/>
      <c r="W32" s="226"/>
      <c r="X32" s="226"/>
      <c r="Y32" s="226"/>
      <c r="Z32" s="146"/>
      <c r="AA32" s="449"/>
      <c r="AB32" s="146"/>
      <c r="AC32" s="146"/>
      <c r="AD32" s="146"/>
      <c r="AE32" s="146"/>
      <c r="AF32" s="146"/>
      <c r="AG32" s="146" t="s">
        <v>214</v>
      </c>
      <c r="AH32" s="146">
        <v>0</v>
      </c>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ht="14.25" outlineLevel="3">
      <c r="A33" s="227"/>
      <c r="B33" s="228"/>
      <c r="C33" s="232" t="s">
        <v>1980</v>
      </c>
      <c r="D33" s="233"/>
      <c r="E33" s="234">
        <v>900</v>
      </c>
      <c r="F33" s="226"/>
      <c r="G33" s="226"/>
      <c r="H33" s="226"/>
      <c r="I33" s="226"/>
      <c r="J33" s="226"/>
      <c r="K33" s="226"/>
      <c r="L33" s="226"/>
      <c r="M33" s="226"/>
      <c r="N33" s="231"/>
      <c r="O33" s="231"/>
      <c r="P33" s="231"/>
      <c r="Q33" s="231"/>
      <c r="R33" s="226"/>
      <c r="S33" s="226"/>
      <c r="T33" s="226"/>
      <c r="U33" s="226"/>
      <c r="V33" s="226"/>
      <c r="W33" s="226"/>
      <c r="X33" s="226"/>
      <c r="Y33" s="226"/>
      <c r="Z33" s="146"/>
      <c r="AA33" s="449"/>
      <c r="AB33" s="146"/>
      <c r="AC33" s="146"/>
      <c r="AD33" s="146"/>
      <c r="AE33" s="146"/>
      <c r="AF33" s="146"/>
      <c r="AG33" s="146" t="s">
        <v>214</v>
      </c>
      <c r="AH33" s="146">
        <v>0</v>
      </c>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ht="14.25" outlineLevel="3">
      <c r="A34" s="227"/>
      <c r="B34" s="228"/>
      <c r="C34" s="451" t="s">
        <v>1981</v>
      </c>
      <c r="D34" s="233"/>
      <c r="E34" s="234">
        <v>682.3</v>
      </c>
      <c r="F34" s="226"/>
      <c r="G34" s="226"/>
      <c r="H34" s="226"/>
      <c r="I34" s="226"/>
      <c r="J34" s="226"/>
      <c r="K34" s="226"/>
      <c r="L34" s="226"/>
      <c r="M34" s="226"/>
      <c r="N34" s="231"/>
      <c r="O34" s="231"/>
      <c r="P34" s="231"/>
      <c r="Q34" s="231"/>
      <c r="R34" s="226"/>
      <c r="S34" s="226"/>
      <c r="T34" s="226"/>
      <c r="U34" s="226"/>
      <c r="V34" s="226"/>
      <c r="W34" s="226"/>
      <c r="X34" s="226"/>
      <c r="Y34" s="226"/>
      <c r="Z34" s="146"/>
      <c r="AA34" s="449"/>
      <c r="AB34" s="146"/>
      <c r="AC34" s="146"/>
      <c r="AD34" s="146"/>
      <c r="AE34" s="146"/>
      <c r="AF34" s="146"/>
      <c r="AG34" s="146" t="s">
        <v>214</v>
      </c>
      <c r="AH34" s="146">
        <v>0</v>
      </c>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ht="14.25" outlineLevel="3">
      <c r="A35" s="227"/>
      <c r="B35" s="228"/>
      <c r="C35" s="452" t="s">
        <v>1982</v>
      </c>
      <c r="D35" s="233"/>
      <c r="E35" s="234">
        <v>511</v>
      </c>
      <c r="F35" s="226"/>
      <c r="G35" s="226"/>
      <c r="H35" s="226"/>
      <c r="I35" s="226"/>
      <c r="J35" s="226"/>
      <c r="K35" s="226"/>
      <c r="L35" s="226"/>
      <c r="M35" s="226"/>
      <c r="N35" s="231"/>
      <c r="O35" s="231"/>
      <c r="P35" s="231"/>
      <c r="Q35" s="231"/>
      <c r="R35" s="226"/>
      <c r="S35" s="226"/>
      <c r="T35" s="226"/>
      <c r="U35" s="226"/>
      <c r="V35" s="226"/>
      <c r="W35" s="226"/>
      <c r="X35" s="226"/>
      <c r="Y35" s="226"/>
      <c r="Z35" s="146"/>
      <c r="AA35" s="449"/>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ht="22.5" outlineLevel="1">
      <c r="A36" s="217">
        <v>5</v>
      </c>
      <c r="B36" s="218" t="s">
        <v>1983</v>
      </c>
      <c r="C36" s="219" t="s">
        <v>1984</v>
      </c>
      <c r="D36" s="220" t="s">
        <v>124</v>
      </c>
      <c r="E36" s="221">
        <f>E9</f>
        <v>3376.4</v>
      </c>
      <c r="F36" s="222"/>
      <c r="G36" s="223">
        <f>ROUND(E36*F36,2)</f>
        <v>0</v>
      </c>
      <c r="H36" s="224">
        <v>0</v>
      </c>
      <c r="I36" s="223">
        <f>ROUND(E36*H36,2)</f>
        <v>0</v>
      </c>
      <c r="J36" s="224">
        <v>49.9</v>
      </c>
      <c r="K36" s="223">
        <f>ROUND(E36*J36,2)</f>
        <v>168482.36</v>
      </c>
      <c r="L36" s="223">
        <v>21</v>
      </c>
      <c r="M36" s="223">
        <f>G36*(1+L36/100)</f>
        <v>0</v>
      </c>
      <c r="N36" s="221">
        <v>0</v>
      </c>
      <c r="O36" s="221">
        <f>ROUND(E36*N36,2)</f>
        <v>0</v>
      </c>
      <c r="P36" s="221">
        <v>0</v>
      </c>
      <c r="Q36" s="221">
        <f>ROUND(E36*P36,2)</f>
        <v>0</v>
      </c>
      <c r="R36" s="223" t="s">
        <v>1550</v>
      </c>
      <c r="S36" s="223" t="s">
        <v>207</v>
      </c>
      <c r="T36" s="225" t="s">
        <v>207</v>
      </c>
      <c r="U36" s="226">
        <v>0.09</v>
      </c>
      <c r="V36" s="226">
        <f>ROUND(E36*U36,2)</f>
        <v>303.88</v>
      </c>
      <c r="W36" s="226"/>
      <c r="X36" s="226" t="s">
        <v>208</v>
      </c>
      <c r="Y36" s="226" t="s">
        <v>209</v>
      </c>
      <c r="Z36" s="146"/>
      <c r="AA36" s="449"/>
      <c r="AB36" s="146"/>
      <c r="AC36" s="146"/>
      <c r="AD36" s="146"/>
      <c r="AE36" s="146"/>
      <c r="AF36" s="146"/>
      <c r="AG36" s="146" t="s">
        <v>210</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ht="14.25" outlineLevel="2">
      <c r="A37" s="227"/>
      <c r="B37" s="228"/>
      <c r="C37" s="229" t="s">
        <v>1985</v>
      </c>
      <c r="D37" s="230"/>
      <c r="E37" s="230"/>
      <c r="F37" s="230"/>
      <c r="G37" s="230"/>
      <c r="H37" s="226"/>
      <c r="I37" s="226"/>
      <c r="J37" s="226"/>
      <c r="K37" s="226"/>
      <c r="L37" s="226"/>
      <c r="M37" s="226"/>
      <c r="N37" s="231"/>
      <c r="O37" s="231"/>
      <c r="P37" s="231"/>
      <c r="Q37" s="231"/>
      <c r="R37" s="226"/>
      <c r="S37" s="226"/>
      <c r="T37" s="226"/>
      <c r="U37" s="226"/>
      <c r="V37" s="226"/>
      <c r="W37" s="226"/>
      <c r="X37" s="226"/>
      <c r="Y37" s="226"/>
      <c r="Z37" s="146"/>
      <c r="AA37" s="449"/>
      <c r="AB37" s="146"/>
      <c r="AC37" s="146"/>
      <c r="AD37" s="146"/>
      <c r="AE37" s="146"/>
      <c r="AF37" s="146"/>
      <c r="AG37" s="146" t="s">
        <v>212</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ht="14.25" outlineLevel="2">
      <c r="A38" s="227"/>
      <c r="B38" s="228"/>
      <c r="C38" s="232" t="s">
        <v>1986</v>
      </c>
      <c r="D38" s="233"/>
      <c r="E38" s="234"/>
      <c r="F38" s="226"/>
      <c r="G38" s="226"/>
      <c r="H38" s="226"/>
      <c r="I38" s="226"/>
      <c r="J38" s="226"/>
      <c r="K38" s="226"/>
      <c r="L38" s="226"/>
      <c r="M38" s="226"/>
      <c r="N38" s="231"/>
      <c r="O38" s="231"/>
      <c r="P38" s="231"/>
      <c r="Q38" s="231"/>
      <c r="R38" s="226"/>
      <c r="S38" s="226"/>
      <c r="T38" s="226"/>
      <c r="U38" s="226"/>
      <c r="V38" s="226"/>
      <c r="W38" s="226"/>
      <c r="X38" s="226"/>
      <c r="Y38" s="226"/>
      <c r="Z38" s="146"/>
      <c r="AA38" s="449"/>
      <c r="AB38" s="146"/>
      <c r="AC38" s="146"/>
      <c r="AD38" s="146"/>
      <c r="AE38" s="146"/>
      <c r="AF38" s="146"/>
      <c r="AG38" s="146" t="s">
        <v>214</v>
      </c>
      <c r="AH38" s="146">
        <v>0</v>
      </c>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ht="14.25" outlineLevel="3">
      <c r="A39" s="227"/>
      <c r="B39" s="228"/>
      <c r="C39" s="232" t="s">
        <v>1956</v>
      </c>
      <c r="D39" s="233"/>
      <c r="E39" s="234">
        <v>3376.4</v>
      </c>
      <c r="F39" s="226"/>
      <c r="G39" s="226"/>
      <c r="H39" s="226"/>
      <c r="I39" s="226"/>
      <c r="J39" s="226"/>
      <c r="K39" s="226"/>
      <c r="L39" s="226"/>
      <c r="M39" s="226"/>
      <c r="N39" s="231"/>
      <c r="O39" s="231"/>
      <c r="P39" s="231"/>
      <c r="Q39" s="231"/>
      <c r="R39" s="226"/>
      <c r="S39" s="226"/>
      <c r="T39" s="226"/>
      <c r="U39" s="226"/>
      <c r="V39" s="226"/>
      <c r="W39" s="226"/>
      <c r="X39" s="226"/>
      <c r="Y39" s="226"/>
      <c r="Z39" s="146"/>
      <c r="AA39" s="449"/>
      <c r="AB39" s="146"/>
      <c r="AC39" s="146"/>
      <c r="AD39" s="146"/>
      <c r="AE39" s="146"/>
      <c r="AF39" s="146"/>
      <c r="AG39" s="146" t="s">
        <v>214</v>
      </c>
      <c r="AH39" s="146">
        <v>0</v>
      </c>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ht="14.25" outlineLevel="1">
      <c r="A40" s="217">
        <v>6</v>
      </c>
      <c r="B40" s="218" t="s">
        <v>1987</v>
      </c>
      <c r="C40" s="219" t="s">
        <v>1988</v>
      </c>
      <c r="D40" s="220" t="s">
        <v>124</v>
      </c>
      <c r="E40" s="221">
        <v>3376.4</v>
      </c>
      <c r="F40" s="222"/>
      <c r="G40" s="223">
        <f>ROUND(E40*F40,2)</f>
        <v>0</v>
      </c>
      <c r="H40" s="224">
        <v>0</v>
      </c>
      <c r="I40" s="223">
        <f>ROUND(E40*H40,2)</f>
        <v>0</v>
      </c>
      <c r="J40" s="224">
        <v>28.9</v>
      </c>
      <c r="K40" s="223">
        <f>ROUND(E40*J40,2)</f>
        <v>97577.96</v>
      </c>
      <c r="L40" s="223">
        <v>21</v>
      </c>
      <c r="M40" s="223">
        <f>G40*(1+L40/100)</f>
        <v>0</v>
      </c>
      <c r="N40" s="221">
        <v>0</v>
      </c>
      <c r="O40" s="221">
        <f>ROUND(E40*N40,2)</f>
        <v>0</v>
      </c>
      <c r="P40" s="221">
        <v>0</v>
      </c>
      <c r="Q40" s="221">
        <f>ROUND(E40*P40,2)</f>
        <v>0</v>
      </c>
      <c r="R40" s="223" t="s">
        <v>1550</v>
      </c>
      <c r="S40" s="223" t="s">
        <v>207</v>
      </c>
      <c r="T40" s="225" t="s">
        <v>207</v>
      </c>
      <c r="U40" s="226">
        <v>0</v>
      </c>
      <c r="V40" s="226">
        <f>ROUND(E40*U40,2)</f>
        <v>0</v>
      </c>
      <c r="W40" s="226"/>
      <c r="X40" s="226" t="s">
        <v>208</v>
      </c>
      <c r="Y40" s="226" t="s">
        <v>209</v>
      </c>
      <c r="Z40" s="146"/>
      <c r="AA40" s="449"/>
      <c r="AB40" s="146"/>
      <c r="AC40" s="146"/>
      <c r="AD40" s="146"/>
      <c r="AE40" s="146"/>
      <c r="AF40" s="146"/>
      <c r="AG40" s="146" t="s">
        <v>210</v>
      </c>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ht="14.25" outlineLevel="2">
      <c r="A41" s="227"/>
      <c r="B41" s="228"/>
      <c r="C41" s="229" t="s">
        <v>1985</v>
      </c>
      <c r="D41" s="230"/>
      <c r="E41" s="230"/>
      <c r="F41" s="230"/>
      <c r="G41" s="230"/>
      <c r="H41" s="226"/>
      <c r="I41" s="226"/>
      <c r="J41" s="226"/>
      <c r="K41" s="226"/>
      <c r="L41" s="226"/>
      <c r="M41" s="226"/>
      <c r="N41" s="231"/>
      <c r="O41" s="231"/>
      <c r="P41" s="231"/>
      <c r="Q41" s="231"/>
      <c r="R41" s="226"/>
      <c r="S41" s="226"/>
      <c r="T41" s="226"/>
      <c r="U41" s="226"/>
      <c r="V41" s="226"/>
      <c r="W41" s="226"/>
      <c r="X41" s="226"/>
      <c r="Y41" s="226"/>
      <c r="Z41" s="146"/>
      <c r="AA41" s="449"/>
      <c r="AB41" s="146"/>
      <c r="AC41" s="146"/>
      <c r="AD41" s="146"/>
      <c r="AE41" s="146"/>
      <c r="AF41" s="146"/>
      <c r="AG41" s="146" t="s">
        <v>212</v>
      </c>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ht="14.25" outlineLevel="2">
      <c r="A42" s="227"/>
      <c r="B42" s="228"/>
      <c r="C42" s="232" t="s">
        <v>1986</v>
      </c>
      <c r="D42" s="233"/>
      <c r="E42" s="234"/>
      <c r="F42" s="226"/>
      <c r="G42" s="226"/>
      <c r="H42" s="226"/>
      <c r="I42" s="226"/>
      <c r="J42" s="226"/>
      <c r="K42" s="226"/>
      <c r="L42" s="226"/>
      <c r="M42" s="226"/>
      <c r="N42" s="231"/>
      <c r="O42" s="231"/>
      <c r="P42" s="231"/>
      <c r="Q42" s="231"/>
      <c r="R42" s="226"/>
      <c r="S42" s="226"/>
      <c r="T42" s="226"/>
      <c r="U42" s="226"/>
      <c r="V42" s="226"/>
      <c r="W42" s="226"/>
      <c r="X42" s="226"/>
      <c r="Y42" s="226"/>
      <c r="Z42" s="146"/>
      <c r="AA42" s="449"/>
      <c r="AB42" s="146"/>
      <c r="AC42" s="146"/>
      <c r="AD42" s="146"/>
      <c r="AE42" s="146"/>
      <c r="AF42" s="146"/>
      <c r="AG42" s="146" t="s">
        <v>214</v>
      </c>
      <c r="AH42" s="146">
        <v>0</v>
      </c>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ht="14.25" outlineLevel="3">
      <c r="A43" s="227"/>
      <c r="B43" s="228"/>
      <c r="C43" s="232" t="s">
        <v>1956</v>
      </c>
      <c r="D43" s="233"/>
      <c r="E43" s="234">
        <v>3376.4</v>
      </c>
      <c r="F43" s="226"/>
      <c r="G43" s="226"/>
      <c r="H43" s="226"/>
      <c r="I43" s="226"/>
      <c r="J43" s="226"/>
      <c r="K43" s="226"/>
      <c r="L43" s="226"/>
      <c r="M43" s="226"/>
      <c r="N43" s="231"/>
      <c r="O43" s="231"/>
      <c r="P43" s="231"/>
      <c r="Q43" s="231"/>
      <c r="R43" s="226"/>
      <c r="S43" s="226"/>
      <c r="T43" s="226"/>
      <c r="U43" s="226"/>
      <c r="V43" s="226"/>
      <c r="W43" s="226"/>
      <c r="X43" s="226"/>
      <c r="Y43" s="226"/>
      <c r="Z43" s="146"/>
      <c r="AA43" s="449"/>
      <c r="AB43" s="146"/>
      <c r="AC43" s="146"/>
      <c r="AD43" s="146"/>
      <c r="AE43" s="146"/>
      <c r="AF43" s="146"/>
      <c r="AG43" s="146" t="s">
        <v>214</v>
      </c>
      <c r="AH43" s="146">
        <v>0</v>
      </c>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ht="14.25" outlineLevel="1">
      <c r="A44" s="217">
        <v>8</v>
      </c>
      <c r="B44" s="218" t="s">
        <v>1989</v>
      </c>
      <c r="C44" s="219" t="s">
        <v>1990</v>
      </c>
      <c r="D44" s="220" t="s">
        <v>124</v>
      </c>
      <c r="E44" s="221">
        <f>E45</f>
        <v>6752.8</v>
      </c>
      <c r="F44" s="222"/>
      <c r="G44" s="223">
        <f>ROUND(E44*F44,2)</f>
        <v>0</v>
      </c>
      <c r="H44" s="224">
        <v>0</v>
      </c>
      <c r="I44" s="223">
        <f>ROUND(E44*H44,2)</f>
        <v>0</v>
      </c>
      <c r="J44" s="224">
        <v>7.7</v>
      </c>
      <c r="K44" s="223">
        <f>ROUND(E44*J44,2)</f>
        <v>51996.56</v>
      </c>
      <c r="L44" s="223">
        <v>21</v>
      </c>
      <c r="M44" s="223">
        <f>G44*(1+L44/100)</f>
        <v>0</v>
      </c>
      <c r="N44" s="221">
        <v>0</v>
      </c>
      <c r="O44" s="221">
        <f>ROUND(E44*N44,2)</f>
        <v>0</v>
      </c>
      <c r="P44" s="221">
        <v>0</v>
      </c>
      <c r="Q44" s="221">
        <f>ROUND(E44*P44,2)</f>
        <v>0</v>
      </c>
      <c r="R44" s="223" t="s">
        <v>1550</v>
      </c>
      <c r="S44" s="223" t="s">
        <v>207</v>
      </c>
      <c r="T44" s="225" t="s">
        <v>207</v>
      </c>
      <c r="U44" s="226">
        <v>0.02</v>
      </c>
      <c r="V44" s="226">
        <f>ROUND(E44*U44,2)</f>
        <v>135.06</v>
      </c>
      <c r="W44" s="226"/>
      <c r="X44" s="226" t="s">
        <v>208</v>
      </c>
      <c r="Y44" s="226" t="s">
        <v>209</v>
      </c>
      <c r="Z44" s="146"/>
      <c r="AA44" s="449"/>
      <c r="AB44" s="146"/>
      <c r="AC44" s="146"/>
      <c r="AD44" s="146"/>
      <c r="AE44" s="146"/>
      <c r="AF44" s="146"/>
      <c r="AG44" s="146" t="s">
        <v>210</v>
      </c>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ht="14.25" outlineLevel="2">
      <c r="A45" s="227"/>
      <c r="B45" s="228"/>
      <c r="C45" s="232" t="s">
        <v>1991</v>
      </c>
      <c r="D45" s="233"/>
      <c r="E45" s="234">
        <f>3376.4*2</f>
        <v>6752.8</v>
      </c>
      <c r="F45" s="226"/>
      <c r="G45" s="226"/>
      <c r="H45" s="226"/>
      <c r="I45" s="226"/>
      <c r="J45" s="226"/>
      <c r="K45" s="226"/>
      <c r="L45" s="226"/>
      <c r="M45" s="226"/>
      <c r="N45" s="231"/>
      <c r="O45" s="231"/>
      <c r="P45" s="231"/>
      <c r="Q45" s="231"/>
      <c r="R45" s="226"/>
      <c r="S45" s="226"/>
      <c r="T45" s="226"/>
      <c r="U45" s="226"/>
      <c r="V45" s="226"/>
      <c r="W45" s="226"/>
      <c r="X45" s="226"/>
      <c r="Y45" s="226"/>
      <c r="Z45" s="146"/>
      <c r="AA45" s="449"/>
      <c r="AB45" s="146"/>
      <c r="AC45" s="146"/>
      <c r="AD45" s="146"/>
      <c r="AE45" s="146"/>
      <c r="AF45" s="146"/>
      <c r="AG45" s="146" t="s">
        <v>214</v>
      </c>
      <c r="AH45" s="146">
        <v>0</v>
      </c>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ht="14.25" outlineLevel="1">
      <c r="A46" s="217">
        <v>9</v>
      </c>
      <c r="B46" s="218" t="s">
        <v>1989</v>
      </c>
      <c r="C46" s="219" t="s">
        <v>1990</v>
      </c>
      <c r="D46" s="220" t="s">
        <v>124</v>
      </c>
      <c r="E46" s="221">
        <f>E47</f>
        <v>6752.8</v>
      </c>
      <c r="F46" s="222"/>
      <c r="G46" s="223">
        <f>ROUND(E46*F46,2)</f>
        <v>0</v>
      </c>
      <c r="H46" s="224">
        <v>0</v>
      </c>
      <c r="I46" s="223">
        <f>ROUND(E46*H46,2)</f>
        <v>0</v>
      </c>
      <c r="J46" s="224">
        <v>7.7</v>
      </c>
      <c r="K46" s="223">
        <f>ROUND(E46*J46,2)</f>
        <v>51996.56</v>
      </c>
      <c r="L46" s="223">
        <v>21</v>
      </c>
      <c r="M46" s="223">
        <f>G46*(1+L46/100)</f>
        <v>0</v>
      </c>
      <c r="N46" s="221">
        <v>0</v>
      </c>
      <c r="O46" s="221">
        <f>ROUND(E46*N46,2)</f>
        <v>0</v>
      </c>
      <c r="P46" s="221">
        <v>0</v>
      </c>
      <c r="Q46" s="221">
        <f>ROUND(E46*P46,2)</f>
        <v>0</v>
      </c>
      <c r="R46" s="223" t="s">
        <v>1550</v>
      </c>
      <c r="S46" s="223" t="s">
        <v>207</v>
      </c>
      <c r="T46" s="225" t="s">
        <v>207</v>
      </c>
      <c r="U46" s="226">
        <v>0.02</v>
      </c>
      <c r="V46" s="226">
        <f>ROUND(E46*U46,2)</f>
        <v>135.06</v>
      </c>
      <c r="W46" s="226"/>
      <c r="X46" s="226" t="s">
        <v>208</v>
      </c>
      <c r="Y46" s="226" t="s">
        <v>209</v>
      </c>
      <c r="Z46" s="146"/>
      <c r="AA46" s="449"/>
      <c r="AB46" s="146"/>
      <c r="AC46" s="146"/>
      <c r="AD46" s="146"/>
      <c r="AE46" s="146"/>
      <c r="AF46" s="146"/>
      <c r="AG46" s="146" t="s">
        <v>210</v>
      </c>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ht="14.25" outlineLevel="2">
      <c r="A47" s="227"/>
      <c r="B47" s="228"/>
      <c r="C47" s="232" t="s">
        <v>1992</v>
      </c>
      <c r="D47" s="233"/>
      <c r="E47" s="234">
        <f>3376.4*2</f>
        <v>6752.8</v>
      </c>
      <c r="F47" s="226"/>
      <c r="G47" s="226"/>
      <c r="H47" s="226"/>
      <c r="I47" s="226"/>
      <c r="J47" s="226"/>
      <c r="K47" s="226"/>
      <c r="L47" s="226"/>
      <c r="M47" s="226"/>
      <c r="N47" s="231"/>
      <c r="O47" s="231"/>
      <c r="P47" s="231"/>
      <c r="Q47" s="231"/>
      <c r="R47" s="226"/>
      <c r="S47" s="226"/>
      <c r="T47" s="226"/>
      <c r="U47" s="226"/>
      <c r="V47" s="226"/>
      <c r="W47" s="226"/>
      <c r="X47" s="226"/>
      <c r="Y47" s="226"/>
      <c r="Z47" s="146"/>
      <c r="AA47" s="449"/>
      <c r="AB47" s="146"/>
      <c r="AC47" s="146"/>
      <c r="AD47" s="146"/>
      <c r="AE47" s="146"/>
      <c r="AF47" s="146"/>
      <c r="AG47" s="146" t="s">
        <v>214</v>
      </c>
      <c r="AH47" s="146">
        <v>0</v>
      </c>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ht="22.5" outlineLevel="1">
      <c r="A48" s="217">
        <v>10</v>
      </c>
      <c r="B48" s="218" t="s">
        <v>1993</v>
      </c>
      <c r="C48" s="219" t="s">
        <v>1994</v>
      </c>
      <c r="D48" s="220" t="s">
        <v>124</v>
      </c>
      <c r="E48" s="221">
        <f>E52</f>
        <v>6752.8</v>
      </c>
      <c r="F48" s="222"/>
      <c r="G48" s="223">
        <f>ROUND(E48*F48,2)</f>
        <v>0</v>
      </c>
      <c r="H48" s="224">
        <v>0.04</v>
      </c>
      <c r="I48" s="223">
        <f>ROUND(E48*H48,2)</f>
        <v>270.11</v>
      </c>
      <c r="J48" s="224">
        <v>6.06</v>
      </c>
      <c r="K48" s="223">
        <f>ROUND(E48*J48,2)</f>
        <v>40921.97</v>
      </c>
      <c r="L48" s="223">
        <v>21</v>
      </c>
      <c r="M48" s="223">
        <f>G48*(1+L48/100)</f>
        <v>0</v>
      </c>
      <c r="N48" s="221">
        <v>0</v>
      </c>
      <c r="O48" s="221">
        <f>ROUND(E48*N48,2)</f>
        <v>0</v>
      </c>
      <c r="P48" s="221">
        <v>0</v>
      </c>
      <c r="Q48" s="221">
        <f>ROUND(E48*P48,2)</f>
        <v>0</v>
      </c>
      <c r="R48" s="223" t="s">
        <v>1550</v>
      </c>
      <c r="S48" s="223" t="s">
        <v>207</v>
      </c>
      <c r="T48" s="225" t="s">
        <v>207</v>
      </c>
      <c r="U48" s="226">
        <v>3.5000000000000001E-3</v>
      </c>
      <c r="V48" s="226">
        <f>ROUND(E48*U48,2)</f>
        <v>23.63</v>
      </c>
      <c r="W48" s="226"/>
      <c r="X48" s="226" t="s">
        <v>208</v>
      </c>
      <c r="Y48" s="226" t="s">
        <v>209</v>
      </c>
      <c r="Z48" s="146"/>
      <c r="AA48" s="449"/>
      <c r="AB48" s="146"/>
      <c r="AC48" s="146"/>
      <c r="AD48" s="146"/>
      <c r="AE48" s="146"/>
      <c r="AF48" s="146"/>
      <c r="AG48" s="146" t="s">
        <v>210</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ht="14.25" outlineLevel="2">
      <c r="A49" s="227"/>
      <c r="B49" s="228"/>
      <c r="C49" s="229" t="s">
        <v>1995</v>
      </c>
      <c r="D49" s="230"/>
      <c r="E49" s="230"/>
      <c r="F49" s="230"/>
      <c r="G49" s="230"/>
      <c r="H49" s="226"/>
      <c r="I49" s="226"/>
      <c r="J49" s="226"/>
      <c r="K49" s="226"/>
      <c r="L49" s="226"/>
      <c r="M49" s="226"/>
      <c r="N49" s="231"/>
      <c r="O49" s="231"/>
      <c r="P49" s="231"/>
      <c r="Q49" s="231"/>
      <c r="R49" s="226"/>
      <c r="S49" s="226"/>
      <c r="T49" s="226"/>
      <c r="U49" s="226"/>
      <c r="V49" s="226"/>
      <c r="W49" s="226"/>
      <c r="X49" s="226"/>
      <c r="Y49" s="226"/>
      <c r="Z49" s="146"/>
      <c r="AA49" s="449"/>
      <c r="AB49" s="146"/>
      <c r="AC49" s="146"/>
      <c r="AD49" s="146"/>
      <c r="AE49" s="146"/>
      <c r="AF49" s="146"/>
      <c r="AG49" s="146" t="s">
        <v>212</v>
      </c>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ht="14.25" outlineLevel="2">
      <c r="A50" s="227"/>
      <c r="B50" s="228"/>
      <c r="C50" s="426" t="s">
        <v>1996</v>
      </c>
      <c r="D50" s="427"/>
      <c r="E50" s="427"/>
      <c r="F50" s="427"/>
      <c r="G50" s="427"/>
      <c r="H50" s="226"/>
      <c r="I50" s="226"/>
      <c r="J50" s="226"/>
      <c r="K50" s="226"/>
      <c r="L50" s="226"/>
      <c r="M50" s="226"/>
      <c r="N50" s="231"/>
      <c r="O50" s="231"/>
      <c r="P50" s="231"/>
      <c r="Q50" s="231"/>
      <c r="R50" s="226"/>
      <c r="S50" s="226"/>
      <c r="T50" s="226"/>
      <c r="U50" s="226"/>
      <c r="V50" s="226"/>
      <c r="W50" s="226"/>
      <c r="X50" s="226"/>
      <c r="Y50" s="226"/>
      <c r="Z50" s="146"/>
      <c r="AA50" s="449"/>
      <c r="AB50" s="146"/>
      <c r="AC50" s="146"/>
      <c r="AD50" s="146"/>
      <c r="AE50" s="146"/>
      <c r="AF50" s="146"/>
      <c r="AG50" s="146" t="s">
        <v>272</v>
      </c>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ht="14.25" outlineLevel="2">
      <c r="A51" s="227"/>
      <c r="B51" s="228"/>
      <c r="C51" s="232" t="s">
        <v>1997</v>
      </c>
      <c r="D51" s="233"/>
      <c r="E51" s="234"/>
      <c r="F51" s="226"/>
      <c r="G51" s="226"/>
      <c r="H51" s="226"/>
      <c r="I51" s="226"/>
      <c r="J51" s="226"/>
      <c r="K51" s="226"/>
      <c r="L51" s="226"/>
      <c r="M51" s="226"/>
      <c r="N51" s="231"/>
      <c r="O51" s="231"/>
      <c r="P51" s="231"/>
      <c r="Q51" s="231"/>
      <c r="R51" s="226"/>
      <c r="S51" s="226"/>
      <c r="T51" s="226"/>
      <c r="U51" s="226"/>
      <c r="V51" s="226"/>
      <c r="W51" s="226"/>
      <c r="X51" s="226"/>
      <c r="Y51" s="226"/>
      <c r="Z51" s="146"/>
      <c r="AA51" s="449"/>
      <c r="AB51" s="146"/>
      <c r="AC51" s="146"/>
      <c r="AD51" s="146"/>
      <c r="AE51" s="146"/>
      <c r="AF51" s="146"/>
      <c r="AG51" s="146" t="s">
        <v>214</v>
      </c>
      <c r="AH51" s="146">
        <v>0</v>
      </c>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ht="14.25" outlineLevel="3">
      <c r="A52" s="227"/>
      <c r="B52" s="228"/>
      <c r="C52" s="232" t="s">
        <v>1998</v>
      </c>
      <c r="D52" s="233"/>
      <c r="E52" s="234">
        <f>3376.4*2</f>
        <v>6752.8</v>
      </c>
      <c r="F52" s="226"/>
      <c r="G52" s="226"/>
      <c r="H52" s="226"/>
      <c r="I52" s="226"/>
      <c r="J52" s="226"/>
      <c r="K52" s="226"/>
      <c r="L52" s="226"/>
      <c r="M52" s="226"/>
      <c r="N52" s="231"/>
      <c r="O52" s="231"/>
      <c r="P52" s="231"/>
      <c r="Q52" s="231"/>
      <c r="R52" s="226"/>
      <c r="S52" s="226"/>
      <c r="T52" s="226"/>
      <c r="U52" s="226"/>
      <c r="V52" s="226"/>
      <c r="W52" s="226"/>
      <c r="X52" s="226"/>
      <c r="Y52" s="226"/>
      <c r="Z52" s="146"/>
      <c r="AA52" s="449"/>
      <c r="AB52" s="146"/>
      <c r="AC52" s="146"/>
      <c r="AD52" s="146"/>
      <c r="AE52" s="146"/>
      <c r="AF52" s="146"/>
      <c r="AG52" s="146" t="s">
        <v>214</v>
      </c>
      <c r="AH52" s="146">
        <v>0</v>
      </c>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ht="22.5" outlineLevel="1">
      <c r="A53" s="217">
        <v>11</v>
      </c>
      <c r="B53" s="218" t="s">
        <v>1999</v>
      </c>
      <c r="C53" s="219" t="s">
        <v>2000</v>
      </c>
      <c r="D53" s="220" t="s">
        <v>132</v>
      </c>
      <c r="E53" s="221">
        <f>E55+E56</f>
        <v>0.32413439999999999</v>
      </c>
      <c r="F53" s="222"/>
      <c r="G53" s="223">
        <f>ROUND(E53*F53,2)</f>
        <v>0</v>
      </c>
      <c r="H53" s="224">
        <v>0</v>
      </c>
      <c r="I53" s="223">
        <f>ROUND(E53*H53,2)</f>
        <v>0</v>
      </c>
      <c r="J53" s="224">
        <v>888</v>
      </c>
      <c r="K53" s="223">
        <f>ROUND(E53*J53,2)</f>
        <v>287.83</v>
      </c>
      <c r="L53" s="223">
        <v>21</v>
      </c>
      <c r="M53" s="223">
        <f>G53*(1+L53/100)</f>
        <v>0</v>
      </c>
      <c r="N53" s="221">
        <v>0</v>
      </c>
      <c r="O53" s="221">
        <f>ROUND(E53*N53,2)</f>
        <v>0</v>
      </c>
      <c r="P53" s="221">
        <v>0</v>
      </c>
      <c r="Q53" s="221">
        <f>ROUND(E53*P53,2)</f>
        <v>0</v>
      </c>
      <c r="R53" s="223" t="s">
        <v>1550</v>
      </c>
      <c r="S53" s="223" t="s">
        <v>207</v>
      </c>
      <c r="T53" s="225" t="s">
        <v>207</v>
      </c>
      <c r="U53" s="226">
        <v>1.6</v>
      </c>
      <c r="V53" s="226">
        <f>ROUND(E53*U53,2)</f>
        <v>0.52</v>
      </c>
      <c r="W53" s="226"/>
      <c r="X53" s="226" t="s">
        <v>208</v>
      </c>
      <c r="Y53" s="226" t="s">
        <v>209</v>
      </c>
      <c r="Z53" s="146"/>
      <c r="AA53" s="449"/>
      <c r="AB53" s="146"/>
      <c r="AC53" s="146"/>
      <c r="AD53" s="146"/>
      <c r="AE53" s="146"/>
      <c r="AF53" s="146"/>
      <c r="AG53" s="146" t="s">
        <v>210</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14.25" outlineLevel="2">
      <c r="A54" s="227"/>
      <c r="B54" s="228"/>
      <c r="C54" s="229" t="s">
        <v>2001</v>
      </c>
      <c r="D54" s="230"/>
      <c r="E54" s="230"/>
      <c r="F54" s="230"/>
      <c r="G54" s="230"/>
      <c r="H54" s="226"/>
      <c r="I54" s="226"/>
      <c r="J54" s="226"/>
      <c r="K54" s="226"/>
      <c r="L54" s="226"/>
      <c r="M54" s="226"/>
      <c r="N54" s="231"/>
      <c r="O54" s="231"/>
      <c r="P54" s="231"/>
      <c r="Q54" s="231"/>
      <c r="R54" s="226"/>
      <c r="S54" s="226"/>
      <c r="T54" s="226"/>
      <c r="U54" s="226"/>
      <c r="V54" s="226"/>
      <c r="W54" s="226"/>
      <c r="X54" s="226"/>
      <c r="Y54" s="226"/>
      <c r="Z54" s="146"/>
      <c r="AA54" s="449"/>
      <c r="AB54" s="146"/>
      <c r="AC54" s="146"/>
      <c r="AD54" s="146"/>
      <c r="AE54" s="146"/>
      <c r="AF54" s="146"/>
      <c r="AG54" s="146" t="s">
        <v>212</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14.25" outlineLevel="2">
      <c r="A55" s="227"/>
      <c r="B55" s="228"/>
      <c r="C55" s="232" t="s">
        <v>2002</v>
      </c>
      <c r="D55" s="233"/>
      <c r="E55" s="234">
        <f>3376.4*0.03*1.4/1000</f>
        <v>0.14180879999999998</v>
      </c>
      <c r="F55" s="226"/>
      <c r="G55" s="226"/>
      <c r="H55" s="226"/>
      <c r="I55" s="226"/>
      <c r="J55" s="226"/>
      <c r="K55" s="226"/>
      <c r="L55" s="226"/>
      <c r="M55" s="226"/>
      <c r="N55" s="231"/>
      <c r="O55" s="231"/>
      <c r="P55" s="231"/>
      <c r="Q55" s="231"/>
      <c r="R55" s="226"/>
      <c r="S55" s="226"/>
      <c r="T55" s="226"/>
      <c r="U55" s="226"/>
      <c r="V55" s="226"/>
      <c r="W55" s="226"/>
      <c r="X55" s="226"/>
      <c r="Y55" s="226"/>
      <c r="Z55" s="146"/>
      <c r="AA55" s="449"/>
      <c r="AB55" s="146"/>
      <c r="AC55" s="146"/>
      <c r="AD55" s="146"/>
      <c r="AE55" s="146"/>
      <c r="AF55" s="146"/>
      <c r="AG55" s="146" t="s">
        <v>214</v>
      </c>
      <c r="AH55" s="146">
        <v>0</v>
      </c>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ht="14.25" outlineLevel="3">
      <c r="A56" s="227"/>
      <c r="B56" s="228"/>
      <c r="C56" s="232" t="s">
        <v>2003</v>
      </c>
      <c r="D56" s="233"/>
      <c r="E56" s="234">
        <f>3376.4*0.03*1.8/1000</f>
        <v>0.1823256</v>
      </c>
      <c r="F56" s="226"/>
      <c r="G56" s="226"/>
      <c r="H56" s="226"/>
      <c r="I56" s="226"/>
      <c r="J56" s="226"/>
      <c r="K56" s="226"/>
      <c r="L56" s="226"/>
      <c r="M56" s="226"/>
      <c r="N56" s="231"/>
      <c r="O56" s="231"/>
      <c r="P56" s="231"/>
      <c r="Q56" s="231"/>
      <c r="R56" s="226"/>
      <c r="S56" s="226"/>
      <c r="T56" s="226"/>
      <c r="U56" s="226"/>
      <c r="V56" s="226"/>
      <c r="W56" s="226"/>
      <c r="X56" s="226"/>
      <c r="Y56" s="226"/>
      <c r="Z56" s="146"/>
      <c r="AA56" s="449"/>
      <c r="AB56" s="146"/>
      <c r="AC56" s="146"/>
      <c r="AD56" s="146"/>
      <c r="AE56" s="146"/>
      <c r="AF56" s="146"/>
      <c r="AG56" s="146" t="s">
        <v>214</v>
      </c>
      <c r="AH56" s="146">
        <v>0</v>
      </c>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ht="14.25" outlineLevel="1">
      <c r="A57" s="217">
        <v>12</v>
      </c>
      <c r="B57" s="218" t="s">
        <v>2004</v>
      </c>
      <c r="C57" s="219" t="s">
        <v>2005</v>
      </c>
      <c r="D57" s="220" t="s">
        <v>132</v>
      </c>
      <c r="E57" s="221">
        <f>E59</f>
        <v>0.33764000000000005</v>
      </c>
      <c r="F57" s="222"/>
      <c r="G57" s="223">
        <f>ROUND(E57*F57,2)</f>
        <v>0</v>
      </c>
      <c r="H57" s="224">
        <v>0</v>
      </c>
      <c r="I57" s="223">
        <f>ROUND(E57*H57,2)</f>
        <v>0</v>
      </c>
      <c r="J57" s="224">
        <v>11870</v>
      </c>
      <c r="K57" s="223">
        <f>ROUND(E57*J57,2)</f>
        <v>4007.79</v>
      </c>
      <c r="L57" s="223">
        <v>21</v>
      </c>
      <c r="M57" s="223">
        <f>G57*(1+L57/100)</f>
        <v>0</v>
      </c>
      <c r="N57" s="221">
        <v>0</v>
      </c>
      <c r="O57" s="221">
        <f>ROUND(E57*N57,2)</f>
        <v>0</v>
      </c>
      <c r="P57" s="221">
        <v>0</v>
      </c>
      <c r="Q57" s="221">
        <f>ROUND(E57*P57,2)</f>
        <v>0</v>
      </c>
      <c r="R57" s="223" t="s">
        <v>1550</v>
      </c>
      <c r="S57" s="223" t="s">
        <v>207</v>
      </c>
      <c r="T57" s="225" t="s">
        <v>207</v>
      </c>
      <c r="U57" s="226">
        <v>21.43</v>
      </c>
      <c r="V57" s="226">
        <f>ROUND(E57*U57,2)</f>
        <v>7.24</v>
      </c>
      <c r="W57" s="226"/>
      <c r="X57" s="226" t="s">
        <v>208</v>
      </c>
      <c r="Y57" s="226" t="s">
        <v>209</v>
      </c>
      <c r="Z57" s="146"/>
      <c r="AA57" s="449"/>
      <c r="AB57" s="146"/>
      <c r="AC57" s="146"/>
      <c r="AD57" s="146"/>
      <c r="AE57" s="146"/>
      <c r="AF57" s="146"/>
      <c r="AG57" s="146" t="s">
        <v>210</v>
      </c>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ht="14.25" outlineLevel="2">
      <c r="A58" s="227"/>
      <c r="B58" s="228"/>
      <c r="C58" s="229" t="s">
        <v>2001</v>
      </c>
      <c r="D58" s="230"/>
      <c r="E58" s="230"/>
      <c r="F58" s="230"/>
      <c r="G58" s="230"/>
      <c r="H58" s="226"/>
      <c r="I58" s="226"/>
      <c r="J58" s="226"/>
      <c r="K58" s="226"/>
      <c r="L58" s="226"/>
      <c r="M58" s="226"/>
      <c r="N58" s="231"/>
      <c r="O58" s="231"/>
      <c r="P58" s="231"/>
      <c r="Q58" s="231"/>
      <c r="R58" s="226"/>
      <c r="S58" s="226"/>
      <c r="T58" s="226"/>
      <c r="U58" s="226"/>
      <c r="V58" s="226"/>
      <c r="W58" s="226"/>
      <c r="X58" s="226"/>
      <c r="Y58" s="226"/>
      <c r="Z58" s="146"/>
      <c r="AA58" s="449"/>
      <c r="AB58" s="146"/>
      <c r="AC58" s="146"/>
      <c r="AD58" s="146"/>
      <c r="AE58" s="146"/>
      <c r="AF58" s="146"/>
      <c r="AG58" s="146" t="s">
        <v>212</v>
      </c>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ht="14.25" outlineLevel="2">
      <c r="A59" s="227"/>
      <c r="B59" s="228"/>
      <c r="C59" s="232" t="s">
        <v>2006</v>
      </c>
      <c r="D59" s="233"/>
      <c r="E59" s="234">
        <f>3376.4*0.1/1000</f>
        <v>0.33764000000000005</v>
      </c>
      <c r="F59" s="226"/>
      <c r="G59" s="226"/>
      <c r="H59" s="226"/>
      <c r="I59" s="226"/>
      <c r="J59" s="226"/>
      <c r="K59" s="226"/>
      <c r="L59" s="226"/>
      <c r="M59" s="226"/>
      <c r="N59" s="231"/>
      <c r="O59" s="231"/>
      <c r="P59" s="231"/>
      <c r="Q59" s="231"/>
      <c r="R59" s="226"/>
      <c r="S59" s="226"/>
      <c r="T59" s="226"/>
      <c r="U59" s="226"/>
      <c r="V59" s="226"/>
      <c r="W59" s="226"/>
      <c r="X59" s="226"/>
      <c r="Y59" s="226"/>
      <c r="Z59" s="146"/>
      <c r="AA59" s="449"/>
      <c r="AB59" s="146"/>
      <c r="AC59" s="146"/>
      <c r="AD59" s="146"/>
      <c r="AE59" s="146"/>
      <c r="AF59" s="146"/>
      <c r="AG59" s="146" t="s">
        <v>214</v>
      </c>
      <c r="AH59" s="146">
        <v>0</v>
      </c>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14.25" outlineLevel="1">
      <c r="A60" s="217">
        <v>13</v>
      </c>
      <c r="B60" s="218" t="s">
        <v>1593</v>
      </c>
      <c r="C60" s="219" t="s">
        <v>1594</v>
      </c>
      <c r="D60" s="220" t="s">
        <v>124</v>
      </c>
      <c r="E60" s="221">
        <v>2666.8</v>
      </c>
      <c r="F60" s="222"/>
      <c r="G60" s="223">
        <f>ROUND(E60*F60,2)</f>
        <v>0</v>
      </c>
      <c r="H60" s="224">
        <v>0</v>
      </c>
      <c r="I60" s="223">
        <f>ROUND(E60*H60,2)</f>
        <v>0</v>
      </c>
      <c r="J60" s="224">
        <v>7.3</v>
      </c>
      <c r="K60" s="223">
        <f>ROUND(E60*J60,2)</f>
        <v>19467.64</v>
      </c>
      <c r="L60" s="223">
        <v>21</v>
      </c>
      <c r="M60" s="223">
        <f>G60*(1+L60/100)</f>
        <v>0</v>
      </c>
      <c r="N60" s="221">
        <v>0</v>
      </c>
      <c r="O60" s="221">
        <f>ROUND(E60*N60,2)</f>
        <v>0</v>
      </c>
      <c r="P60" s="221">
        <v>0</v>
      </c>
      <c r="Q60" s="221">
        <f>ROUND(E60*P60,2)</f>
        <v>0</v>
      </c>
      <c r="R60" s="223" t="s">
        <v>1550</v>
      </c>
      <c r="S60" s="223" t="s">
        <v>207</v>
      </c>
      <c r="T60" s="225" t="s">
        <v>207</v>
      </c>
      <c r="U60" s="226">
        <v>1.0999999999999999E-2</v>
      </c>
      <c r="V60" s="226">
        <f>ROUND(E60*U60,2)</f>
        <v>29.33</v>
      </c>
      <c r="W60" s="226"/>
      <c r="X60" s="226" t="s">
        <v>208</v>
      </c>
      <c r="Y60" s="226" t="s">
        <v>209</v>
      </c>
      <c r="Z60" s="146"/>
      <c r="AA60" s="449"/>
      <c r="AB60" s="146"/>
      <c r="AC60" s="146"/>
      <c r="AD60" s="146"/>
      <c r="AE60" s="146"/>
      <c r="AF60" s="146"/>
      <c r="AG60" s="146" t="s">
        <v>210</v>
      </c>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ht="22.5" outlineLevel="2">
      <c r="A61" s="227"/>
      <c r="B61" s="228"/>
      <c r="C61" s="229" t="s">
        <v>1595</v>
      </c>
      <c r="D61" s="230"/>
      <c r="E61" s="230"/>
      <c r="F61" s="230"/>
      <c r="G61" s="230"/>
      <c r="H61" s="226"/>
      <c r="I61" s="226"/>
      <c r="J61" s="226"/>
      <c r="K61" s="226"/>
      <c r="L61" s="226"/>
      <c r="M61" s="226"/>
      <c r="N61" s="231"/>
      <c r="O61" s="231"/>
      <c r="P61" s="231"/>
      <c r="Q61" s="231"/>
      <c r="R61" s="226"/>
      <c r="S61" s="226"/>
      <c r="T61" s="226"/>
      <c r="U61" s="226"/>
      <c r="V61" s="226"/>
      <c r="W61" s="226"/>
      <c r="X61" s="226"/>
      <c r="Y61" s="226"/>
      <c r="Z61" s="146"/>
      <c r="AA61" s="449"/>
      <c r="AB61" s="146"/>
      <c r="AC61" s="146"/>
      <c r="AD61" s="146"/>
      <c r="AE61" s="146"/>
      <c r="AF61" s="146"/>
      <c r="AG61" s="146" t="s">
        <v>212</v>
      </c>
      <c r="AH61" s="146"/>
      <c r="AI61" s="146"/>
      <c r="AJ61" s="146"/>
      <c r="AK61" s="146"/>
      <c r="AL61" s="146"/>
      <c r="AM61" s="146"/>
      <c r="AN61" s="146"/>
      <c r="AO61" s="146"/>
      <c r="AP61" s="146"/>
      <c r="AQ61" s="146"/>
      <c r="AR61" s="146"/>
      <c r="AS61" s="146"/>
      <c r="AT61" s="146"/>
      <c r="AU61" s="146"/>
      <c r="AV61" s="146"/>
      <c r="AW61" s="146"/>
      <c r="AX61" s="146"/>
      <c r="AY61" s="146"/>
      <c r="AZ61" s="146"/>
      <c r="BA61" s="235" t="str">
        <f>C61</f>
        <v>bez ohledu na způsob založení, tj. pokosení se shrabáním, naložením shrabků na dopravní prostředek s odvezením do 20 km a se složením,</v>
      </c>
      <c r="BB61" s="146"/>
      <c r="BC61" s="146"/>
      <c r="BD61" s="146"/>
      <c r="BE61" s="146"/>
      <c r="BF61" s="146"/>
      <c r="BG61" s="146"/>
      <c r="BH61" s="146"/>
    </row>
    <row r="62" spans="1:60" ht="14.25" outlineLevel="2">
      <c r="A62" s="227"/>
      <c r="B62" s="228"/>
      <c r="C62" s="232" t="s">
        <v>2007</v>
      </c>
      <c r="D62" s="233"/>
      <c r="E62" s="234">
        <v>3376.4</v>
      </c>
      <c r="F62" s="226"/>
      <c r="G62" s="226"/>
      <c r="H62" s="226"/>
      <c r="I62" s="226"/>
      <c r="J62" s="226"/>
      <c r="K62" s="226"/>
      <c r="L62" s="226"/>
      <c r="M62" s="226"/>
      <c r="N62" s="231"/>
      <c r="O62" s="231"/>
      <c r="P62" s="231"/>
      <c r="Q62" s="231"/>
      <c r="R62" s="226"/>
      <c r="S62" s="226"/>
      <c r="T62" s="226"/>
      <c r="U62" s="226"/>
      <c r="V62" s="226"/>
      <c r="W62" s="226"/>
      <c r="X62" s="226"/>
      <c r="Y62" s="226"/>
      <c r="Z62" s="146"/>
      <c r="AA62" s="449"/>
      <c r="AB62" s="146"/>
      <c r="AC62" s="146"/>
      <c r="AD62" s="146"/>
      <c r="AE62" s="146"/>
      <c r="AF62" s="146"/>
      <c r="AG62" s="146" t="s">
        <v>214</v>
      </c>
      <c r="AH62" s="146">
        <v>0</v>
      </c>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ht="14.25" outlineLevel="1">
      <c r="A63" s="217">
        <v>14</v>
      </c>
      <c r="B63" s="218" t="s">
        <v>2008</v>
      </c>
      <c r="C63" s="219" t="s">
        <v>2009</v>
      </c>
      <c r="D63" s="220" t="s">
        <v>124</v>
      </c>
      <c r="E63" s="221">
        <v>3376.4</v>
      </c>
      <c r="F63" s="222"/>
      <c r="G63" s="223">
        <f>ROUND(E63*F63,2)</f>
        <v>0</v>
      </c>
      <c r="H63" s="224">
        <v>0</v>
      </c>
      <c r="I63" s="223">
        <f>ROUND(E63*H63,2)</f>
        <v>0</v>
      </c>
      <c r="J63" s="224">
        <v>1.5</v>
      </c>
      <c r="K63" s="223">
        <f>ROUND(E63*J63,2)</f>
        <v>5064.6000000000004</v>
      </c>
      <c r="L63" s="223">
        <v>21</v>
      </c>
      <c r="M63" s="223">
        <f>G63*(1+L63/100)</f>
        <v>0</v>
      </c>
      <c r="N63" s="221">
        <v>0</v>
      </c>
      <c r="O63" s="221">
        <f>ROUND(E63*N63,2)</f>
        <v>0</v>
      </c>
      <c r="P63" s="221">
        <v>0</v>
      </c>
      <c r="Q63" s="221">
        <f>ROUND(E63*P63,2)</f>
        <v>0</v>
      </c>
      <c r="R63" s="223" t="s">
        <v>1550</v>
      </c>
      <c r="S63" s="223" t="s">
        <v>207</v>
      </c>
      <c r="T63" s="225" t="s">
        <v>207</v>
      </c>
      <c r="U63" s="226">
        <v>2E-3</v>
      </c>
      <c r="V63" s="226">
        <f>ROUND(E63*U63,2)</f>
        <v>6.75</v>
      </c>
      <c r="W63" s="226"/>
      <c r="X63" s="226" t="s">
        <v>208</v>
      </c>
      <c r="Y63" s="226" t="s">
        <v>209</v>
      </c>
      <c r="Z63" s="146"/>
      <c r="AA63" s="449"/>
      <c r="AB63" s="146"/>
      <c r="AC63" s="146"/>
      <c r="AD63" s="146"/>
      <c r="AE63" s="146"/>
      <c r="AF63" s="146"/>
      <c r="AG63" s="146" t="s">
        <v>210</v>
      </c>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ht="14.25" outlineLevel="2">
      <c r="A64" s="227"/>
      <c r="B64" s="228"/>
      <c r="C64" s="232" t="s">
        <v>2010</v>
      </c>
      <c r="D64" s="233"/>
      <c r="E64" s="234">
        <v>3376.4</v>
      </c>
      <c r="F64" s="226"/>
      <c r="G64" s="226"/>
      <c r="H64" s="226"/>
      <c r="I64" s="226"/>
      <c r="J64" s="226"/>
      <c r="K64" s="226"/>
      <c r="L64" s="226"/>
      <c r="M64" s="226"/>
      <c r="N64" s="231"/>
      <c r="O64" s="231"/>
      <c r="P64" s="231"/>
      <c r="Q64" s="231"/>
      <c r="R64" s="226"/>
      <c r="S64" s="226"/>
      <c r="T64" s="226"/>
      <c r="U64" s="226"/>
      <c r="V64" s="226"/>
      <c r="W64" s="226"/>
      <c r="X64" s="226"/>
      <c r="Y64" s="226"/>
      <c r="Z64" s="146"/>
      <c r="AA64" s="449"/>
      <c r="AB64" s="146"/>
      <c r="AC64" s="146"/>
      <c r="AD64" s="146"/>
      <c r="AE64" s="146"/>
      <c r="AF64" s="146"/>
      <c r="AG64" s="146" t="s">
        <v>214</v>
      </c>
      <c r="AH64" s="146">
        <v>0</v>
      </c>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ht="14.25" outlineLevel="1">
      <c r="A65" s="217">
        <v>16</v>
      </c>
      <c r="B65" s="218" t="s">
        <v>1598</v>
      </c>
      <c r="C65" s="219" t="s">
        <v>1599</v>
      </c>
      <c r="D65" s="220" t="s">
        <v>292</v>
      </c>
      <c r="E65" s="221">
        <f>E66</f>
        <v>104.33076</v>
      </c>
      <c r="F65" s="222"/>
      <c r="G65" s="223">
        <f>ROUND(E65*F65,2)</f>
        <v>0</v>
      </c>
      <c r="H65" s="224">
        <v>195</v>
      </c>
      <c r="I65" s="223">
        <f>ROUND(E65*H65,2)</f>
        <v>20344.5</v>
      </c>
      <c r="J65" s="224">
        <v>0</v>
      </c>
      <c r="K65" s="223">
        <f>ROUND(E65*J65,2)</f>
        <v>0</v>
      </c>
      <c r="L65" s="223">
        <v>21</v>
      </c>
      <c r="M65" s="223">
        <f>G65*(1+L65/100)</f>
        <v>0</v>
      </c>
      <c r="N65" s="221">
        <v>1E-3</v>
      </c>
      <c r="O65" s="221">
        <f>ROUND(E65*N65,2)</f>
        <v>0.1</v>
      </c>
      <c r="P65" s="221">
        <v>0</v>
      </c>
      <c r="Q65" s="221">
        <f>ROUND(E65*P65,2)</f>
        <v>0</v>
      </c>
      <c r="R65" s="223"/>
      <c r="S65" s="223" t="s">
        <v>254</v>
      </c>
      <c r="T65" s="225" t="s">
        <v>255</v>
      </c>
      <c r="U65" s="226">
        <v>0</v>
      </c>
      <c r="V65" s="226">
        <f>ROUND(E65*U65,2)</f>
        <v>0</v>
      </c>
      <c r="W65" s="226"/>
      <c r="X65" s="226" t="s">
        <v>1600</v>
      </c>
      <c r="Y65" s="226" t="s">
        <v>209</v>
      </c>
      <c r="Z65" s="146"/>
      <c r="AA65" s="449"/>
      <c r="AB65" s="146"/>
      <c r="AC65" s="146"/>
      <c r="AD65" s="146"/>
      <c r="AE65" s="146"/>
      <c r="AF65" s="146"/>
      <c r="AG65" s="146" t="s">
        <v>1601</v>
      </c>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ht="14.25" outlineLevel="2">
      <c r="A66" s="227"/>
      <c r="B66" s="228"/>
      <c r="C66" s="232" t="s">
        <v>2011</v>
      </c>
      <c r="D66" s="233"/>
      <c r="E66" s="234">
        <f>3376.4*0.03*1.03</f>
        <v>104.33076</v>
      </c>
      <c r="F66" s="226"/>
      <c r="G66" s="226"/>
      <c r="H66" s="226"/>
      <c r="I66" s="226"/>
      <c r="J66" s="226"/>
      <c r="K66" s="226"/>
      <c r="L66" s="226"/>
      <c r="M66" s="226"/>
      <c r="N66" s="231"/>
      <c r="O66" s="231"/>
      <c r="P66" s="231"/>
      <c r="Q66" s="231"/>
      <c r="R66" s="226"/>
      <c r="S66" s="226"/>
      <c r="T66" s="226"/>
      <c r="U66" s="226"/>
      <c r="V66" s="226"/>
      <c r="W66" s="226"/>
      <c r="X66" s="226"/>
      <c r="Y66" s="226"/>
      <c r="Z66" s="146"/>
      <c r="AA66" s="449"/>
      <c r="AB66" s="146"/>
      <c r="AC66" s="146"/>
      <c r="AD66" s="146"/>
      <c r="AE66" s="146"/>
      <c r="AF66" s="146"/>
      <c r="AG66" s="146" t="s">
        <v>214</v>
      </c>
      <c r="AH66" s="146">
        <v>0</v>
      </c>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ht="14.25" outlineLevel="1">
      <c r="A67" s="217">
        <v>17</v>
      </c>
      <c r="B67" s="218" t="s">
        <v>2012</v>
      </c>
      <c r="C67" s="219" t="s">
        <v>2013</v>
      </c>
      <c r="D67" s="220" t="s">
        <v>107</v>
      </c>
      <c r="E67" s="221">
        <f>E68</f>
        <v>104.33076</v>
      </c>
      <c r="F67" s="222"/>
      <c r="G67" s="223">
        <f>ROUND(E67*F67,2)</f>
        <v>0</v>
      </c>
      <c r="H67" s="224">
        <v>730</v>
      </c>
      <c r="I67" s="223">
        <f>ROUND(E67*H67,2)</f>
        <v>76161.45</v>
      </c>
      <c r="J67" s="224">
        <v>0</v>
      </c>
      <c r="K67" s="223">
        <f>ROUND(E67*J67,2)</f>
        <v>0</v>
      </c>
      <c r="L67" s="223">
        <v>21</v>
      </c>
      <c r="M67" s="223">
        <f>G67*(1+L67/100)</f>
        <v>0</v>
      </c>
      <c r="N67" s="221">
        <v>1.3</v>
      </c>
      <c r="O67" s="221">
        <f>ROUND(E67*N67,2)</f>
        <v>135.63</v>
      </c>
      <c r="P67" s="221">
        <v>0</v>
      </c>
      <c r="Q67" s="221">
        <f>ROUND(E67*P67,2)</f>
        <v>0</v>
      </c>
      <c r="R67" s="223"/>
      <c r="S67" s="223" t="s">
        <v>254</v>
      </c>
      <c r="T67" s="225" t="s">
        <v>255</v>
      </c>
      <c r="U67" s="226">
        <v>0</v>
      </c>
      <c r="V67" s="226">
        <f>ROUND(E67*U67,2)</f>
        <v>0</v>
      </c>
      <c r="W67" s="226"/>
      <c r="X67" s="226" t="s">
        <v>1600</v>
      </c>
      <c r="Y67" s="226" t="s">
        <v>209</v>
      </c>
      <c r="Z67" s="146"/>
      <c r="AA67" s="449"/>
      <c r="AB67" s="146"/>
      <c r="AC67" s="146"/>
      <c r="AD67" s="146"/>
      <c r="AE67" s="146"/>
      <c r="AF67" s="146"/>
      <c r="AG67" s="146" t="s">
        <v>1601</v>
      </c>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ht="14.25" outlineLevel="2">
      <c r="A68" s="227"/>
      <c r="B68" s="228"/>
      <c r="C68" s="232" t="s">
        <v>2014</v>
      </c>
      <c r="D68" s="233"/>
      <c r="E68" s="234">
        <f>3376.4*0.03*1.03</f>
        <v>104.33076</v>
      </c>
      <c r="F68" s="226"/>
      <c r="G68" s="226"/>
      <c r="H68" s="226"/>
      <c r="I68" s="226"/>
      <c r="J68" s="226"/>
      <c r="K68" s="226"/>
      <c r="L68" s="226"/>
      <c r="M68" s="226"/>
      <c r="N68" s="231"/>
      <c r="O68" s="231"/>
      <c r="P68" s="231"/>
      <c r="Q68" s="231"/>
      <c r="R68" s="226"/>
      <c r="S68" s="226"/>
      <c r="T68" s="226"/>
      <c r="U68" s="226"/>
      <c r="V68" s="226"/>
      <c r="W68" s="226"/>
      <c r="X68" s="226"/>
      <c r="Y68" s="226"/>
      <c r="Z68" s="146"/>
      <c r="AA68" s="449"/>
      <c r="AB68" s="146"/>
      <c r="AC68" s="146"/>
      <c r="AD68" s="146"/>
      <c r="AE68" s="146"/>
      <c r="AF68" s="146"/>
      <c r="AG68" s="146" t="s">
        <v>214</v>
      </c>
      <c r="AH68" s="146">
        <v>0</v>
      </c>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ht="22.5" outlineLevel="1">
      <c r="A69" s="217">
        <v>19</v>
      </c>
      <c r="B69" s="218" t="s">
        <v>2015</v>
      </c>
      <c r="C69" s="219" t="s">
        <v>2016</v>
      </c>
      <c r="D69" s="220" t="s">
        <v>2017</v>
      </c>
      <c r="E69" s="221">
        <f>E72</f>
        <v>34.776920000000004</v>
      </c>
      <c r="F69" s="222"/>
      <c r="G69" s="223">
        <f>ROUND(E69*F69,2)</f>
        <v>0</v>
      </c>
      <c r="H69" s="224">
        <v>325.5</v>
      </c>
      <c r="I69" s="223">
        <f>ROUND(E69*H69,2)</f>
        <v>11319.89</v>
      </c>
      <c r="J69" s="224">
        <v>0</v>
      </c>
      <c r="K69" s="223">
        <f>ROUND(E69*J69,2)</f>
        <v>0</v>
      </c>
      <c r="L69" s="223">
        <v>21</v>
      </c>
      <c r="M69" s="223">
        <f>G69*(1+L69/100)</f>
        <v>0</v>
      </c>
      <c r="N69" s="221">
        <v>1E-3</v>
      </c>
      <c r="O69" s="221">
        <f>ROUND(E69*N69,2)</f>
        <v>0.03</v>
      </c>
      <c r="P69" s="221">
        <v>0</v>
      </c>
      <c r="Q69" s="221">
        <f>ROUND(E69*P69,2)</f>
        <v>0</v>
      </c>
      <c r="R69" s="223" t="s">
        <v>1610</v>
      </c>
      <c r="S69" s="223" t="s">
        <v>207</v>
      </c>
      <c r="T69" s="225" t="s">
        <v>207</v>
      </c>
      <c r="U69" s="226">
        <v>0</v>
      </c>
      <c r="V69" s="226">
        <f>ROUND(E69*U69,2)</f>
        <v>0</v>
      </c>
      <c r="W69" s="226"/>
      <c r="X69" s="226" t="s">
        <v>1600</v>
      </c>
      <c r="Y69" s="226" t="s">
        <v>209</v>
      </c>
      <c r="Z69" s="146"/>
      <c r="AA69" s="449"/>
      <c r="AB69" s="146"/>
      <c r="AC69" s="146"/>
      <c r="AD69" s="146"/>
      <c r="AE69" s="146"/>
      <c r="AF69" s="146"/>
      <c r="AG69" s="146" t="s">
        <v>1601</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ht="14.25" outlineLevel="2">
      <c r="A70" s="227"/>
      <c r="B70" s="228"/>
      <c r="C70" s="232" t="s">
        <v>2018</v>
      </c>
      <c r="D70" s="233"/>
      <c r="E70" s="234"/>
      <c r="F70" s="226"/>
      <c r="G70" s="226"/>
      <c r="H70" s="226"/>
      <c r="I70" s="226"/>
      <c r="J70" s="226"/>
      <c r="K70" s="226"/>
      <c r="L70" s="226"/>
      <c r="M70" s="226"/>
      <c r="N70" s="231"/>
      <c r="O70" s="231"/>
      <c r="P70" s="231"/>
      <c r="Q70" s="231"/>
      <c r="R70" s="226"/>
      <c r="S70" s="226"/>
      <c r="T70" s="226"/>
      <c r="U70" s="226"/>
      <c r="V70" s="226"/>
      <c r="W70" s="226"/>
      <c r="X70" s="226"/>
      <c r="Y70" s="226"/>
      <c r="Z70" s="146"/>
      <c r="AA70" s="449"/>
      <c r="AB70" s="146"/>
      <c r="AC70" s="146"/>
      <c r="AD70" s="146"/>
      <c r="AE70" s="146"/>
      <c r="AF70" s="146"/>
      <c r="AG70" s="146" t="s">
        <v>214</v>
      </c>
      <c r="AH70" s="146">
        <v>0</v>
      </c>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ht="14.25" outlineLevel="3">
      <c r="A71" s="227"/>
      <c r="B71" s="228"/>
      <c r="C71" s="232" t="s">
        <v>1997</v>
      </c>
      <c r="D71" s="233"/>
      <c r="E71" s="234"/>
      <c r="F71" s="226"/>
      <c r="G71" s="226"/>
      <c r="H71" s="226"/>
      <c r="I71" s="226"/>
      <c r="J71" s="226"/>
      <c r="K71" s="226"/>
      <c r="L71" s="226"/>
      <c r="M71" s="226"/>
      <c r="N71" s="231"/>
      <c r="O71" s="231"/>
      <c r="P71" s="231"/>
      <c r="Q71" s="231"/>
      <c r="R71" s="226"/>
      <c r="S71" s="226"/>
      <c r="T71" s="226"/>
      <c r="U71" s="226"/>
      <c r="V71" s="226"/>
      <c r="W71" s="226"/>
      <c r="X71" s="226"/>
      <c r="Y71" s="226"/>
      <c r="Z71" s="146"/>
      <c r="AA71" s="449"/>
      <c r="AB71" s="146"/>
      <c r="AC71" s="146"/>
      <c r="AD71" s="146"/>
      <c r="AE71" s="146"/>
      <c r="AF71" s="146"/>
      <c r="AG71" s="146" t="s">
        <v>214</v>
      </c>
      <c r="AH71" s="146">
        <v>0</v>
      </c>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ht="14.25" outlineLevel="3">
      <c r="A72" s="227"/>
      <c r="B72" s="228"/>
      <c r="C72" s="232" t="s">
        <v>2019</v>
      </c>
      <c r="D72" s="233"/>
      <c r="E72" s="234">
        <f>3376.4*2*0.005*1.03</f>
        <v>34.776920000000004</v>
      </c>
      <c r="F72" s="226"/>
      <c r="G72" s="226"/>
      <c r="H72" s="226"/>
      <c r="I72" s="226"/>
      <c r="J72" s="226"/>
      <c r="K72" s="226"/>
      <c r="L72" s="226"/>
      <c r="M72" s="226"/>
      <c r="N72" s="231"/>
      <c r="O72" s="231"/>
      <c r="P72" s="231"/>
      <c r="Q72" s="231"/>
      <c r="R72" s="226"/>
      <c r="S72" s="226"/>
      <c r="T72" s="226"/>
      <c r="U72" s="226"/>
      <c r="V72" s="226"/>
      <c r="W72" s="226"/>
      <c r="X72" s="226"/>
      <c r="Y72" s="226"/>
      <c r="Z72" s="146"/>
      <c r="AA72" s="449"/>
      <c r="AB72" s="146"/>
      <c r="AC72" s="146"/>
      <c r="AD72" s="146"/>
      <c r="AE72" s="146"/>
      <c r="AF72" s="146"/>
      <c r="AG72" s="146" t="s">
        <v>214</v>
      </c>
      <c r="AH72" s="146">
        <v>0</v>
      </c>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ht="14.25" outlineLevel="1">
      <c r="A73" s="217">
        <v>21</v>
      </c>
      <c r="B73" s="218" t="s">
        <v>2020</v>
      </c>
      <c r="C73" s="219" t="s">
        <v>2021</v>
      </c>
      <c r="D73" s="220" t="s">
        <v>132</v>
      </c>
      <c r="E73" s="221">
        <f>E74</f>
        <v>0.18779536800000002</v>
      </c>
      <c r="F73" s="222"/>
      <c r="G73" s="223">
        <f>ROUND(E73*F73,2)</f>
        <v>0</v>
      </c>
      <c r="H73" s="224">
        <v>384</v>
      </c>
      <c r="I73" s="223">
        <f>ROUND(E73*H73,2)</f>
        <v>72.11</v>
      </c>
      <c r="J73" s="224">
        <v>0</v>
      </c>
      <c r="K73" s="223">
        <f>ROUND(E73*J73,2)</f>
        <v>0</v>
      </c>
      <c r="L73" s="223">
        <v>21</v>
      </c>
      <c r="M73" s="223">
        <f>G73*(1+L73/100)</f>
        <v>0</v>
      </c>
      <c r="N73" s="221">
        <v>1</v>
      </c>
      <c r="O73" s="221">
        <f>ROUND(E73*N73,2)</f>
        <v>0.19</v>
      </c>
      <c r="P73" s="221">
        <v>0</v>
      </c>
      <c r="Q73" s="221">
        <f>ROUND(E73*P73,2)</f>
        <v>0</v>
      </c>
      <c r="R73" s="223" t="s">
        <v>1610</v>
      </c>
      <c r="S73" s="223" t="s">
        <v>207</v>
      </c>
      <c r="T73" s="225" t="s">
        <v>207</v>
      </c>
      <c r="U73" s="226">
        <v>0</v>
      </c>
      <c r="V73" s="226">
        <f>ROUND(E73*U73,2)</f>
        <v>0</v>
      </c>
      <c r="W73" s="226"/>
      <c r="X73" s="226" t="s">
        <v>1600</v>
      </c>
      <c r="Y73" s="226" t="s">
        <v>209</v>
      </c>
      <c r="Z73" s="146"/>
      <c r="AA73" s="449"/>
      <c r="AB73" s="146"/>
      <c r="AC73" s="146"/>
      <c r="AD73" s="146"/>
      <c r="AE73" s="146"/>
      <c r="AF73" s="146"/>
      <c r="AG73" s="146" t="s">
        <v>1601</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ht="14.25" outlineLevel="2">
      <c r="A74" s="227"/>
      <c r="B74" s="228"/>
      <c r="C74" s="232" t="s">
        <v>2022</v>
      </c>
      <c r="D74" s="233"/>
      <c r="E74" s="234">
        <f>3376.4*0.03*1.8/1000*1.03</f>
        <v>0.18779536800000002</v>
      </c>
      <c r="F74" s="226"/>
      <c r="G74" s="226"/>
      <c r="H74" s="226"/>
      <c r="I74" s="226"/>
      <c r="J74" s="226"/>
      <c r="K74" s="226"/>
      <c r="L74" s="226"/>
      <c r="M74" s="226"/>
      <c r="N74" s="231"/>
      <c r="O74" s="231"/>
      <c r="P74" s="231"/>
      <c r="Q74" s="231"/>
      <c r="R74" s="226"/>
      <c r="S74" s="226"/>
      <c r="T74" s="226"/>
      <c r="U74" s="226"/>
      <c r="V74" s="226"/>
      <c r="W74" s="226"/>
      <c r="X74" s="226"/>
      <c r="Y74" s="226"/>
      <c r="Z74" s="146"/>
      <c r="AA74" s="449"/>
      <c r="AB74" s="146"/>
      <c r="AC74" s="146"/>
      <c r="AD74" s="146"/>
      <c r="AE74" s="146"/>
      <c r="AF74" s="146"/>
      <c r="AG74" s="146" t="s">
        <v>214</v>
      </c>
      <c r="AH74" s="146">
        <v>0</v>
      </c>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ht="14.25">
      <c r="A75" s="209" t="s">
        <v>200</v>
      </c>
      <c r="B75" s="210" t="s">
        <v>2023</v>
      </c>
      <c r="C75" s="211" t="s">
        <v>2024</v>
      </c>
      <c r="D75" s="212"/>
      <c r="E75" s="213"/>
      <c r="F75" s="214"/>
      <c r="G75" s="214">
        <f>SUMIF(AG76:AG119,"&lt;&gt;NOR",G76:G119)</f>
        <v>0</v>
      </c>
      <c r="H75" s="214"/>
      <c r="I75" s="214">
        <f>SUM(I76:I119)</f>
        <v>113817.48999999999</v>
      </c>
      <c r="J75" s="214"/>
      <c r="K75" s="214">
        <f>SUM(K76:K119)</f>
        <v>124209.98</v>
      </c>
      <c r="L75" s="214"/>
      <c r="M75" s="214">
        <f>SUM(M76:M119)</f>
        <v>0</v>
      </c>
      <c r="N75" s="213"/>
      <c r="O75" s="213">
        <f>SUM(O76:O119)</f>
        <v>231.62000000000003</v>
      </c>
      <c r="P75" s="213"/>
      <c r="Q75" s="213">
        <f>SUM(Q76:Q119)</f>
        <v>0</v>
      </c>
      <c r="R75" s="214"/>
      <c r="S75" s="214"/>
      <c r="T75" s="215"/>
      <c r="U75" s="216"/>
      <c r="V75" s="216">
        <f>SUM(V76:V119)</f>
        <v>138.88999999999999</v>
      </c>
      <c r="W75" s="216"/>
      <c r="X75" s="216"/>
      <c r="Y75" s="216"/>
      <c r="AA75" s="448"/>
      <c r="AG75" s="66" t="s">
        <v>203</v>
      </c>
    </row>
    <row r="76" spans="1:60" ht="22.5" outlineLevel="1">
      <c r="A76" s="217">
        <v>22</v>
      </c>
      <c r="B76" s="218" t="s">
        <v>402</v>
      </c>
      <c r="C76" s="219" t="s">
        <v>2025</v>
      </c>
      <c r="D76" s="220" t="s">
        <v>107</v>
      </c>
      <c r="E76" s="221">
        <v>56.76</v>
      </c>
      <c r="F76" s="222"/>
      <c r="G76" s="223">
        <f>ROUND(E76*F76,2)</f>
        <v>0</v>
      </c>
      <c r="H76" s="224">
        <v>0</v>
      </c>
      <c r="I76" s="223">
        <f>ROUND(E76*H76,2)</f>
        <v>0</v>
      </c>
      <c r="J76" s="224">
        <v>321.5</v>
      </c>
      <c r="K76" s="223">
        <f>ROUND(E76*J76,2)</f>
        <v>18248.34</v>
      </c>
      <c r="L76" s="223">
        <v>21</v>
      </c>
      <c r="M76" s="223">
        <f>G76*(1+L76/100)</f>
        <v>0</v>
      </c>
      <c r="N76" s="221">
        <v>0</v>
      </c>
      <c r="O76" s="221">
        <f>ROUND(E76*N76,2)</f>
        <v>0</v>
      </c>
      <c r="P76" s="221">
        <v>0</v>
      </c>
      <c r="Q76" s="221">
        <f>ROUND(E76*P76,2)</f>
        <v>0</v>
      </c>
      <c r="R76" s="223" t="s">
        <v>387</v>
      </c>
      <c r="S76" s="223" t="s">
        <v>207</v>
      </c>
      <c r="T76" s="225" t="s">
        <v>207</v>
      </c>
      <c r="U76" s="226">
        <v>0.01</v>
      </c>
      <c r="V76" s="226">
        <f>ROUND(E76*U76,2)</f>
        <v>0.56999999999999995</v>
      </c>
      <c r="W76" s="226"/>
      <c r="X76" s="226" t="s">
        <v>208</v>
      </c>
      <c r="Y76" s="226" t="s">
        <v>209</v>
      </c>
      <c r="Z76" s="146"/>
      <c r="AA76" s="449"/>
      <c r="AB76" s="146"/>
      <c r="AC76" s="146"/>
      <c r="AD76" s="146"/>
      <c r="AE76" s="146"/>
      <c r="AF76" s="146"/>
      <c r="AG76" s="146" t="s">
        <v>210</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ht="22.5" outlineLevel="2">
      <c r="A77" s="227"/>
      <c r="B77" s="228"/>
      <c r="C77" s="229" t="s">
        <v>404</v>
      </c>
      <c r="D77" s="230"/>
      <c r="E77" s="230"/>
      <c r="F77" s="230"/>
      <c r="G77" s="230"/>
      <c r="H77" s="226"/>
      <c r="I77" s="226"/>
      <c r="J77" s="226"/>
      <c r="K77" s="226"/>
      <c r="L77" s="226"/>
      <c r="M77" s="226"/>
      <c r="N77" s="231"/>
      <c r="O77" s="231"/>
      <c r="P77" s="231"/>
      <c r="Q77" s="231"/>
      <c r="R77" s="226"/>
      <c r="S77" s="226"/>
      <c r="T77" s="226"/>
      <c r="U77" s="226"/>
      <c r="V77" s="226"/>
      <c r="W77" s="226"/>
      <c r="X77" s="226"/>
      <c r="Y77" s="226"/>
      <c r="Z77" s="146"/>
      <c r="AA77" s="449"/>
      <c r="AB77" s="146"/>
      <c r="AC77" s="146"/>
      <c r="AD77" s="146"/>
      <c r="AE77" s="146"/>
      <c r="AF77" s="146"/>
      <c r="AG77" s="146" t="s">
        <v>212</v>
      </c>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ht="14.25" outlineLevel="2">
      <c r="A78" s="227"/>
      <c r="B78" s="228"/>
      <c r="C78" s="232" t="s">
        <v>2026</v>
      </c>
      <c r="D78" s="233"/>
      <c r="E78" s="234">
        <v>56.76</v>
      </c>
      <c r="F78" s="226"/>
      <c r="G78" s="226"/>
      <c r="H78" s="226"/>
      <c r="I78" s="226"/>
      <c r="J78" s="226"/>
      <c r="K78" s="226"/>
      <c r="L78" s="226"/>
      <c r="M78" s="226"/>
      <c r="N78" s="231"/>
      <c r="O78" s="231"/>
      <c r="P78" s="231"/>
      <c r="Q78" s="231"/>
      <c r="R78" s="226"/>
      <c r="S78" s="226"/>
      <c r="T78" s="226"/>
      <c r="U78" s="226"/>
      <c r="V78" s="226"/>
      <c r="W78" s="226"/>
      <c r="X78" s="226"/>
      <c r="Y78" s="226"/>
      <c r="Z78" s="146"/>
      <c r="AA78" s="449"/>
      <c r="AB78" s="146"/>
      <c r="AC78" s="146"/>
      <c r="AD78" s="146"/>
      <c r="AE78" s="146"/>
      <c r="AF78" s="146"/>
      <c r="AG78" s="146" t="s">
        <v>214</v>
      </c>
      <c r="AH78" s="146">
        <v>5</v>
      </c>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ht="22.5" outlineLevel="1">
      <c r="A79" s="217">
        <v>23</v>
      </c>
      <c r="B79" s="218" t="s">
        <v>2027</v>
      </c>
      <c r="C79" s="219" t="s">
        <v>2028</v>
      </c>
      <c r="D79" s="220" t="s">
        <v>107</v>
      </c>
      <c r="E79" s="221">
        <v>624.36</v>
      </c>
      <c r="F79" s="222"/>
      <c r="G79" s="223">
        <f>ROUND(E79*F79,2)</f>
        <v>0</v>
      </c>
      <c r="H79" s="224">
        <v>0</v>
      </c>
      <c r="I79" s="223">
        <f>ROUND(E79*H79,2)</f>
        <v>0</v>
      </c>
      <c r="J79" s="224">
        <v>25.8</v>
      </c>
      <c r="K79" s="223">
        <f>ROUND(E79*J79,2)</f>
        <v>16108.49</v>
      </c>
      <c r="L79" s="223">
        <v>21</v>
      </c>
      <c r="M79" s="223">
        <f>G79*(1+L79/100)</f>
        <v>0</v>
      </c>
      <c r="N79" s="221">
        <v>0</v>
      </c>
      <c r="O79" s="221">
        <f>ROUND(E79*N79,2)</f>
        <v>0</v>
      </c>
      <c r="P79" s="221">
        <v>0</v>
      </c>
      <c r="Q79" s="221">
        <f>ROUND(E79*P79,2)</f>
        <v>0</v>
      </c>
      <c r="R79" s="223" t="s">
        <v>387</v>
      </c>
      <c r="S79" s="223" t="s">
        <v>207</v>
      </c>
      <c r="T79" s="225" t="s">
        <v>207</v>
      </c>
      <c r="U79" s="226">
        <v>0</v>
      </c>
      <c r="V79" s="226">
        <f>ROUND(E79*U79,2)</f>
        <v>0</v>
      </c>
      <c r="W79" s="226"/>
      <c r="X79" s="226" t="s">
        <v>208</v>
      </c>
      <c r="Y79" s="226" t="s">
        <v>209</v>
      </c>
      <c r="Z79" s="146"/>
      <c r="AA79" s="449"/>
      <c r="AB79" s="146"/>
      <c r="AC79" s="146"/>
      <c r="AD79" s="146"/>
      <c r="AE79" s="146"/>
      <c r="AF79" s="146"/>
      <c r="AG79" s="146" t="s">
        <v>210</v>
      </c>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ht="22.5" outlineLevel="2">
      <c r="A80" s="227"/>
      <c r="B80" s="228"/>
      <c r="C80" s="229" t="s">
        <v>404</v>
      </c>
      <c r="D80" s="230"/>
      <c r="E80" s="230"/>
      <c r="F80" s="230"/>
      <c r="G80" s="230"/>
      <c r="H80" s="226"/>
      <c r="I80" s="226"/>
      <c r="J80" s="226"/>
      <c r="K80" s="226"/>
      <c r="L80" s="226"/>
      <c r="M80" s="226"/>
      <c r="N80" s="231"/>
      <c r="O80" s="231"/>
      <c r="P80" s="231"/>
      <c r="Q80" s="231"/>
      <c r="R80" s="226"/>
      <c r="S80" s="226"/>
      <c r="T80" s="226"/>
      <c r="U80" s="226"/>
      <c r="V80" s="226"/>
      <c r="W80" s="226"/>
      <c r="X80" s="226"/>
      <c r="Y80" s="226"/>
      <c r="Z80" s="146"/>
      <c r="AA80" s="449"/>
      <c r="AB80" s="146"/>
      <c r="AC80" s="146"/>
      <c r="AD80" s="146"/>
      <c r="AE80" s="146"/>
      <c r="AF80" s="146"/>
      <c r="AG80" s="146" t="s">
        <v>212</v>
      </c>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ht="14.25" outlineLevel="2">
      <c r="A81" s="227"/>
      <c r="B81" s="228"/>
      <c r="C81" s="232" t="s">
        <v>2029</v>
      </c>
      <c r="D81" s="233"/>
      <c r="E81" s="234">
        <v>624.36</v>
      </c>
      <c r="F81" s="226"/>
      <c r="G81" s="226"/>
      <c r="H81" s="226"/>
      <c r="I81" s="226"/>
      <c r="J81" s="226"/>
      <c r="K81" s="226"/>
      <c r="L81" s="226"/>
      <c r="M81" s="226"/>
      <c r="N81" s="231"/>
      <c r="O81" s="231"/>
      <c r="P81" s="231"/>
      <c r="Q81" s="231"/>
      <c r="R81" s="226"/>
      <c r="S81" s="226"/>
      <c r="T81" s="226"/>
      <c r="U81" s="226"/>
      <c r="V81" s="226"/>
      <c r="W81" s="226"/>
      <c r="X81" s="226"/>
      <c r="Y81" s="226"/>
      <c r="Z81" s="146"/>
      <c r="AA81" s="449"/>
      <c r="AB81" s="146"/>
      <c r="AC81" s="146"/>
      <c r="AD81" s="146"/>
      <c r="AE81" s="146"/>
      <c r="AF81" s="146"/>
      <c r="AG81" s="146" t="s">
        <v>214</v>
      </c>
      <c r="AH81" s="146">
        <v>5</v>
      </c>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ht="22.5" outlineLevel="1">
      <c r="A82" s="217">
        <v>24</v>
      </c>
      <c r="B82" s="218" t="s">
        <v>2030</v>
      </c>
      <c r="C82" s="219" t="s">
        <v>2031</v>
      </c>
      <c r="D82" s="220" t="s">
        <v>107</v>
      </c>
      <c r="E82" s="221">
        <v>56.76</v>
      </c>
      <c r="F82" s="222"/>
      <c r="G82" s="223">
        <f>ROUND(E82*F82,2)</f>
        <v>0</v>
      </c>
      <c r="H82" s="224">
        <v>0</v>
      </c>
      <c r="I82" s="223">
        <f>ROUND(E82*H82,2)</f>
        <v>0</v>
      </c>
      <c r="J82" s="224">
        <v>374</v>
      </c>
      <c r="K82" s="223">
        <f>ROUND(E82*J82,2)</f>
        <v>21228.240000000002</v>
      </c>
      <c r="L82" s="223">
        <v>21</v>
      </c>
      <c r="M82" s="223">
        <f>G82*(1+L82/100)</f>
        <v>0</v>
      </c>
      <c r="N82" s="221">
        <v>0</v>
      </c>
      <c r="O82" s="221">
        <f>ROUND(E82*N82,2)</f>
        <v>0</v>
      </c>
      <c r="P82" s="221">
        <v>0</v>
      </c>
      <c r="Q82" s="221">
        <f>ROUND(E82*P82,2)</f>
        <v>0</v>
      </c>
      <c r="R82" s="223" t="s">
        <v>387</v>
      </c>
      <c r="S82" s="223" t="s">
        <v>207</v>
      </c>
      <c r="T82" s="225" t="s">
        <v>207</v>
      </c>
      <c r="U82" s="226">
        <v>0.65200000000000002</v>
      </c>
      <c r="V82" s="226">
        <f>ROUND(E82*U82,2)</f>
        <v>37.01</v>
      </c>
      <c r="W82" s="226"/>
      <c r="X82" s="226" t="s">
        <v>208</v>
      </c>
      <c r="Y82" s="226" t="s">
        <v>209</v>
      </c>
      <c r="Z82" s="146"/>
      <c r="AA82" s="449"/>
      <c r="AB82" s="146"/>
      <c r="AC82" s="146"/>
      <c r="AD82" s="146"/>
      <c r="AE82" s="146"/>
      <c r="AF82" s="146"/>
      <c r="AG82" s="146" t="s">
        <v>210</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ht="14.25" outlineLevel="2">
      <c r="A83" s="227"/>
      <c r="B83" s="228"/>
      <c r="C83" s="232" t="s">
        <v>2026</v>
      </c>
      <c r="D83" s="233"/>
      <c r="E83" s="234">
        <v>56.76</v>
      </c>
      <c r="F83" s="226"/>
      <c r="G83" s="226"/>
      <c r="H83" s="226"/>
      <c r="I83" s="226"/>
      <c r="J83" s="226"/>
      <c r="K83" s="226"/>
      <c r="L83" s="226"/>
      <c r="M83" s="226"/>
      <c r="N83" s="231"/>
      <c r="O83" s="231"/>
      <c r="P83" s="231"/>
      <c r="Q83" s="231"/>
      <c r="R83" s="226"/>
      <c r="S83" s="226"/>
      <c r="T83" s="226"/>
      <c r="U83" s="226"/>
      <c r="V83" s="226"/>
      <c r="W83" s="226"/>
      <c r="X83" s="226"/>
      <c r="Y83" s="226"/>
      <c r="Z83" s="146"/>
      <c r="AA83" s="449"/>
      <c r="AB83" s="146"/>
      <c r="AC83" s="146"/>
      <c r="AD83" s="146"/>
      <c r="AE83" s="146"/>
      <c r="AF83" s="146"/>
      <c r="AG83" s="146" t="s">
        <v>214</v>
      </c>
      <c r="AH83" s="146">
        <v>5</v>
      </c>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ht="33.75" outlineLevel="1">
      <c r="A84" s="217">
        <v>25</v>
      </c>
      <c r="B84" s="218" t="s">
        <v>413</v>
      </c>
      <c r="C84" s="219" t="s">
        <v>2032</v>
      </c>
      <c r="D84" s="220" t="s">
        <v>107</v>
      </c>
      <c r="E84" s="221">
        <v>56.76</v>
      </c>
      <c r="F84" s="222"/>
      <c r="G84" s="223">
        <f>ROUND(E84*F84,2)</f>
        <v>0</v>
      </c>
      <c r="H84" s="224">
        <v>0</v>
      </c>
      <c r="I84" s="223">
        <f>ROUND(E84*H84,2)</f>
        <v>0</v>
      </c>
      <c r="J84" s="224">
        <v>92.8</v>
      </c>
      <c r="K84" s="223">
        <f>ROUND(E84*J84,2)</f>
        <v>5267.33</v>
      </c>
      <c r="L84" s="223">
        <v>21</v>
      </c>
      <c r="M84" s="223">
        <f>G84*(1+L84/100)</f>
        <v>0</v>
      </c>
      <c r="N84" s="221">
        <v>0</v>
      </c>
      <c r="O84" s="221">
        <f>ROUND(E84*N84,2)</f>
        <v>0</v>
      </c>
      <c r="P84" s="221">
        <v>0</v>
      </c>
      <c r="Q84" s="221">
        <f>ROUND(E84*P84,2)</f>
        <v>0</v>
      </c>
      <c r="R84" s="223" t="s">
        <v>387</v>
      </c>
      <c r="S84" s="223" t="s">
        <v>207</v>
      </c>
      <c r="T84" s="225" t="s">
        <v>207</v>
      </c>
      <c r="U84" s="226">
        <v>0.05</v>
      </c>
      <c r="V84" s="226">
        <f>ROUND(E84*U84,2)</f>
        <v>2.84</v>
      </c>
      <c r="W84" s="226"/>
      <c r="X84" s="226" t="s">
        <v>208</v>
      </c>
      <c r="Y84" s="226" t="s">
        <v>209</v>
      </c>
      <c r="Z84" s="146"/>
      <c r="AA84" s="449"/>
      <c r="AB84" s="146"/>
      <c r="AC84" s="146"/>
      <c r="AD84" s="146"/>
      <c r="AE84" s="146"/>
      <c r="AF84" s="146"/>
      <c r="AG84" s="146" t="s">
        <v>210</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ht="14.25" outlineLevel="2">
      <c r="A85" s="227"/>
      <c r="B85" s="228"/>
      <c r="C85" s="229" t="s">
        <v>415</v>
      </c>
      <c r="D85" s="230"/>
      <c r="E85" s="230"/>
      <c r="F85" s="230"/>
      <c r="G85" s="230"/>
      <c r="H85" s="226"/>
      <c r="I85" s="226"/>
      <c r="J85" s="226"/>
      <c r="K85" s="226"/>
      <c r="L85" s="226"/>
      <c r="M85" s="226"/>
      <c r="N85" s="231"/>
      <c r="O85" s="231"/>
      <c r="P85" s="231"/>
      <c r="Q85" s="231"/>
      <c r="R85" s="226"/>
      <c r="S85" s="226"/>
      <c r="T85" s="226"/>
      <c r="U85" s="226"/>
      <c r="V85" s="226"/>
      <c r="W85" s="226"/>
      <c r="X85" s="226"/>
      <c r="Y85" s="226"/>
      <c r="Z85" s="146"/>
      <c r="AA85" s="449"/>
      <c r="AB85" s="146"/>
      <c r="AC85" s="146"/>
      <c r="AD85" s="146"/>
      <c r="AE85" s="146"/>
      <c r="AF85" s="146"/>
      <c r="AG85" s="146" t="s">
        <v>212</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ht="14.25" outlineLevel="2">
      <c r="A86" s="227"/>
      <c r="B86" s="228"/>
      <c r="C86" s="232" t="s">
        <v>2033</v>
      </c>
      <c r="D86" s="233"/>
      <c r="E86" s="234">
        <v>56.76</v>
      </c>
      <c r="F86" s="226"/>
      <c r="G86" s="226"/>
      <c r="H86" s="226"/>
      <c r="I86" s="226"/>
      <c r="J86" s="226"/>
      <c r="K86" s="226"/>
      <c r="L86" s="226"/>
      <c r="M86" s="226"/>
      <c r="N86" s="231"/>
      <c r="O86" s="231"/>
      <c r="P86" s="231"/>
      <c r="Q86" s="231"/>
      <c r="R86" s="226"/>
      <c r="S86" s="226"/>
      <c r="T86" s="226"/>
      <c r="U86" s="226"/>
      <c r="V86" s="226"/>
      <c r="W86" s="226"/>
      <c r="X86" s="226"/>
      <c r="Y86" s="226"/>
      <c r="Z86" s="146"/>
      <c r="AA86" s="449"/>
      <c r="AB86" s="146"/>
      <c r="AC86" s="146"/>
      <c r="AD86" s="146"/>
      <c r="AE86" s="146"/>
      <c r="AF86" s="146"/>
      <c r="AG86" s="146" t="s">
        <v>214</v>
      </c>
      <c r="AH86" s="146">
        <v>0</v>
      </c>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ht="14.25" outlineLevel="1">
      <c r="A87" s="217">
        <v>26</v>
      </c>
      <c r="B87" s="218" t="s">
        <v>1953</v>
      </c>
      <c r="C87" s="219" t="s">
        <v>1954</v>
      </c>
      <c r="D87" s="220" t="s">
        <v>124</v>
      </c>
      <c r="E87" s="221">
        <v>258</v>
      </c>
      <c r="F87" s="222"/>
      <c r="G87" s="223">
        <f>ROUND(E87*F87,2)</f>
        <v>0</v>
      </c>
      <c r="H87" s="224">
        <v>2.29</v>
      </c>
      <c r="I87" s="223">
        <f>ROUND(E87*H87,2)</f>
        <v>590.82000000000005</v>
      </c>
      <c r="J87" s="224">
        <v>33.31</v>
      </c>
      <c r="K87" s="223">
        <f>ROUND(E87*J87,2)</f>
        <v>8593.98</v>
      </c>
      <c r="L87" s="223">
        <v>21</v>
      </c>
      <c r="M87" s="223">
        <f>G87*(1+L87/100)</f>
        <v>0</v>
      </c>
      <c r="N87" s="221">
        <v>0</v>
      </c>
      <c r="O87" s="221">
        <f>ROUND(E87*N87,2)</f>
        <v>0</v>
      </c>
      <c r="P87" s="221">
        <v>0</v>
      </c>
      <c r="Q87" s="221">
        <f>ROUND(E87*P87,2)</f>
        <v>0</v>
      </c>
      <c r="R87" s="223" t="s">
        <v>1550</v>
      </c>
      <c r="S87" s="223" t="s">
        <v>207</v>
      </c>
      <c r="T87" s="225" t="s">
        <v>207</v>
      </c>
      <c r="U87" s="226">
        <v>0.06</v>
      </c>
      <c r="V87" s="226">
        <f>ROUND(E87*U87,2)</f>
        <v>15.48</v>
      </c>
      <c r="W87" s="226"/>
      <c r="X87" s="226" t="s">
        <v>208</v>
      </c>
      <c r="Y87" s="226" t="s">
        <v>209</v>
      </c>
      <c r="Z87" s="146"/>
      <c r="AA87" s="449"/>
      <c r="AB87" s="146"/>
      <c r="AC87" s="146"/>
      <c r="AD87" s="146"/>
      <c r="AE87" s="146"/>
      <c r="AF87" s="146"/>
      <c r="AG87" s="146" t="s">
        <v>210</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ht="22.5" outlineLevel="2">
      <c r="A88" s="227"/>
      <c r="B88" s="228"/>
      <c r="C88" s="229" t="s">
        <v>1955</v>
      </c>
      <c r="D88" s="230"/>
      <c r="E88" s="230"/>
      <c r="F88" s="230"/>
      <c r="G88" s="230"/>
      <c r="H88" s="226"/>
      <c r="I88" s="226"/>
      <c r="J88" s="226"/>
      <c r="K88" s="226"/>
      <c r="L88" s="226"/>
      <c r="M88" s="226"/>
      <c r="N88" s="231"/>
      <c r="O88" s="231"/>
      <c r="P88" s="231"/>
      <c r="Q88" s="231"/>
      <c r="R88" s="226"/>
      <c r="S88" s="226"/>
      <c r="T88" s="226"/>
      <c r="U88" s="226"/>
      <c r="V88" s="226"/>
      <c r="W88" s="226"/>
      <c r="X88" s="226"/>
      <c r="Y88" s="226"/>
      <c r="Z88" s="146"/>
      <c r="AA88" s="449"/>
      <c r="AB88" s="146"/>
      <c r="AC88" s="146"/>
      <c r="AD88" s="146"/>
      <c r="AE88" s="146"/>
      <c r="AF88" s="146"/>
      <c r="AG88" s="146" t="s">
        <v>212</v>
      </c>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ht="14.25" outlineLevel="2">
      <c r="A89" s="227"/>
      <c r="B89" s="228"/>
      <c r="C89" s="232" t="s">
        <v>2034</v>
      </c>
      <c r="D89" s="233"/>
      <c r="E89" s="234">
        <v>258</v>
      </c>
      <c r="F89" s="226"/>
      <c r="G89" s="226"/>
      <c r="H89" s="226"/>
      <c r="I89" s="226"/>
      <c r="J89" s="226"/>
      <c r="K89" s="226"/>
      <c r="L89" s="226"/>
      <c r="M89" s="226"/>
      <c r="N89" s="231"/>
      <c r="O89" s="231"/>
      <c r="P89" s="231"/>
      <c r="Q89" s="231"/>
      <c r="R89" s="226"/>
      <c r="S89" s="226"/>
      <c r="T89" s="226"/>
      <c r="U89" s="226"/>
      <c r="V89" s="226"/>
      <c r="W89" s="226"/>
      <c r="X89" s="226"/>
      <c r="Y89" s="226"/>
      <c r="Z89" s="146"/>
      <c r="AA89" s="449"/>
      <c r="AB89" s="146"/>
      <c r="AC89" s="146"/>
      <c r="AD89" s="146"/>
      <c r="AE89" s="146"/>
      <c r="AF89" s="146"/>
      <c r="AG89" s="146" t="s">
        <v>214</v>
      </c>
      <c r="AH89" s="146">
        <v>0</v>
      </c>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ht="14.25" outlineLevel="1">
      <c r="A90" s="217">
        <v>27</v>
      </c>
      <c r="B90" s="218" t="s">
        <v>2035</v>
      </c>
      <c r="C90" s="219" t="s">
        <v>2036</v>
      </c>
      <c r="D90" s="220" t="s">
        <v>124</v>
      </c>
      <c r="E90" s="221">
        <v>516</v>
      </c>
      <c r="F90" s="222"/>
      <c r="G90" s="223">
        <f>ROUND(E90*F90,2)</f>
        <v>0</v>
      </c>
      <c r="H90" s="224">
        <v>0</v>
      </c>
      <c r="I90" s="223">
        <f>ROUND(E90*H90,2)</f>
        <v>0</v>
      </c>
      <c r="J90" s="224">
        <v>18</v>
      </c>
      <c r="K90" s="223">
        <f>ROUND(E90*J90,2)</f>
        <v>9288</v>
      </c>
      <c r="L90" s="223">
        <v>21</v>
      </c>
      <c r="M90" s="223">
        <f>G90*(1+L90/100)</f>
        <v>0</v>
      </c>
      <c r="N90" s="221">
        <v>0</v>
      </c>
      <c r="O90" s="221">
        <f>ROUND(E90*N90,2)</f>
        <v>0</v>
      </c>
      <c r="P90" s="221">
        <v>0</v>
      </c>
      <c r="Q90" s="221">
        <f>ROUND(E90*P90,2)</f>
        <v>0</v>
      </c>
      <c r="R90" s="223" t="s">
        <v>387</v>
      </c>
      <c r="S90" s="223" t="s">
        <v>207</v>
      </c>
      <c r="T90" s="225" t="s">
        <v>207</v>
      </c>
      <c r="U90" s="226">
        <v>1.7999999999999999E-2</v>
      </c>
      <c r="V90" s="226">
        <f>ROUND(E90*U90,2)</f>
        <v>9.2899999999999991</v>
      </c>
      <c r="W90" s="226"/>
      <c r="X90" s="226" t="s">
        <v>208</v>
      </c>
      <c r="Y90" s="226" t="s">
        <v>209</v>
      </c>
      <c r="Z90" s="146"/>
      <c r="AA90" s="449"/>
      <c r="AB90" s="146"/>
      <c r="AC90" s="146"/>
      <c r="AD90" s="146"/>
      <c r="AE90" s="146"/>
      <c r="AF90" s="146"/>
      <c r="AG90" s="146" t="s">
        <v>210</v>
      </c>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ht="14.25" outlineLevel="2">
      <c r="A91" s="227"/>
      <c r="B91" s="228"/>
      <c r="C91" s="229" t="s">
        <v>428</v>
      </c>
      <c r="D91" s="230"/>
      <c r="E91" s="230"/>
      <c r="F91" s="230"/>
      <c r="G91" s="230"/>
      <c r="H91" s="226"/>
      <c r="I91" s="226"/>
      <c r="J91" s="226"/>
      <c r="K91" s="226"/>
      <c r="L91" s="226"/>
      <c r="M91" s="226"/>
      <c r="N91" s="231"/>
      <c r="O91" s="231"/>
      <c r="P91" s="231"/>
      <c r="Q91" s="231"/>
      <c r="R91" s="226"/>
      <c r="S91" s="226"/>
      <c r="T91" s="226"/>
      <c r="U91" s="226"/>
      <c r="V91" s="226"/>
      <c r="W91" s="226"/>
      <c r="X91" s="226"/>
      <c r="Y91" s="226"/>
      <c r="Z91" s="146"/>
      <c r="AA91" s="449"/>
      <c r="AB91" s="146"/>
      <c r="AC91" s="146"/>
      <c r="AD91" s="146"/>
      <c r="AE91" s="146"/>
      <c r="AF91" s="146"/>
      <c r="AG91" s="146" t="s">
        <v>212</v>
      </c>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ht="14.25" outlineLevel="2">
      <c r="A92" s="227"/>
      <c r="B92" s="228"/>
      <c r="C92" s="232" t="s">
        <v>2037</v>
      </c>
      <c r="D92" s="233"/>
      <c r="E92" s="234">
        <v>516</v>
      </c>
      <c r="F92" s="226"/>
      <c r="G92" s="226"/>
      <c r="H92" s="226"/>
      <c r="I92" s="226"/>
      <c r="J92" s="226"/>
      <c r="K92" s="226"/>
      <c r="L92" s="226"/>
      <c r="M92" s="226"/>
      <c r="N92" s="231"/>
      <c r="O92" s="231"/>
      <c r="P92" s="231"/>
      <c r="Q92" s="231"/>
      <c r="R92" s="226"/>
      <c r="S92" s="226"/>
      <c r="T92" s="226"/>
      <c r="U92" s="226"/>
      <c r="V92" s="226"/>
      <c r="W92" s="226"/>
      <c r="X92" s="226"/>
      <c r="Y92" s="226"/>
      <c r="Z92" s="146"/>
      <c r="AA92" s="449"/>
      <c r="AB92" s="146"/>
      <c r="AC92" s="146"/>
      <c r="AD92" s="146"/>
      <c r="AE92" s="146"/>
      <c r="AF92" s="146"/>
      <c r="AG92" s="146" t="s">
        <v>214</v>
      </c>
      <c r="AH92" s="146">
        <v>0</v>
      </c>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ht="22.5" outlineLevel="1">
      <c r="A93" s="217">
        <v>28</v>
      </c>
      <c r="B93" s="218" t="s">
        <v>2038</v>
      </c>
      <c r="C93" s="219" t="s">
        <v>2039</v>
      </c>
      <c r="D93" s="220" t="s">
        <v>124</v>
      </c>
      <c r="E93" s="221">
        <v>258</v>
      </c>
      <c r="F93" s="222"/>
      <c r="G93" s="223">
        <f>ROUND(E93*F93,2)</f>
        <v>0</v>
      </c>
      <c r="H93" s="224">
        <v>0</v>
      </c>
      <c r="I93" s="223">
        <f>ROUND(E93*H93,2)</f>
        <v>0</v>
      </c>
      <c r="J93" s="224">
        <v>93.8</v>
      </c>
      <c r="K93" s="223">
        <f>ROUND(E93*J93,2)</f>
        <v>24200.400000000001</v>
      </c>
      <c r="L93" s="223">
        <v>21</v>
      </c>
      <c r="M93" s="223">
        <f>G93*(1+L93/100)</f>
        <v>0</v>
      </c>
      <c r="N93" s="221">
        <v>0</v>
      </c>
      <c r="O93" s="221">
        <f>ROUND(E93*N93,2)</f>
        <v>0</v>
      </c>
      <c r="P93" s="221">
        <v>0</v>
      </c>
      <c r="Q93" s="221">
        <f>ROUND(E93*P93,2)</f>
        <v>0</v>
      </c>
      <c r="R93" s="223" t="s">
        <v>387</v>
      </c>
      <c r="S93" s="223" t="s">
        <v>207</v>
      </c>
      <c r="T93" s="225" t="s">
        <v>207</v>
      </c>
      <c r="U93" s="226">
        <v>0.18</v>
      </c>
      <c r="V93" s="226">
        <f>ROUND(E93*U93,2)</f>
        <v>46.44</v>
      </c>
      <c r="W93" s="226"/>
      <c r="X93" s="226" t="s">
        <v>208</v>
      </c>
      <c r="Y93" s="226" t="s">
        <v>209</v>
      </c>
      <c r="Z93" s="146"/>
      <c r="AA93" s="449"/>
      <c r="AB93" s="146"/>
      <c r="AC93" s="146"/>
      <c r="AD93" s="146"/>
      <c r="AE93" s="146"/>
      <c r="AF93" s="146"/>
      <c r="AG93" s="146" t="s">
        <v>210</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ht="22.5" outlineLevel="2">
      <c r="A94" s="227"/>
      <c r="B94" s="228"/>
      <c r="C94" s="229" t="s">
        <v>1965</v>
      </c>
      <c r="D94" s="230"/>
      <c r="E94" s="230"/>
      <c r="F94" s="230"/>
      <c r="G94" s="230"/>
      <c r="H94" s="226"/>
      <c r="I94" s="226"/>
      <c r="J94" s="226"/>
      <c r="K94" s="226"/>
      <c r="L94" s="226"/>
      <c r="M94" s="226"/>
      <c r="N94" s="231"/>
      <c r="O94" s="231"/>
      <c r="P94" s="231"/>
      <c r="Q94" s="231"/>
      <c r="R94" s="226"/>
      <c r="S94" s="226"/>
      <c r="T94" s="226"/>
      <c r="U94" s="226"/>
      <c r="V94" s="226"/>
      <c r="W94" s="226"/>
      <c r="X94" s="226"/>
      <c r="Y94" s="226"/>
      <c r="Z94" s="146"/>
      <c r="AA94" s="449"/>
      <c r="AB94" s="146"/>
      <c r="AC94" s="146"/>
      <c r="AD94" s="146"/>
      <c r="AE94" s="146"/>
      <c r="AF94" s="146"/>
      <c r="AG94" s="146" t="s">
        <v>212</v>
      </c>
      <c r="AH94" s="146"/>
      <c r="AI94" s="146"/>
      <c r="AJ94" s="146"/>
      <c r="AK94" s="146"/>
      <c r="AL94" s="146"/>
      <c r="AM94" s="146"/>
      <c r="AN94" s="146"/>
      <c r="AO94" s="146"/>
      <c r="AP94" s="146"/>
      <c r="AQ94" s="146"/>
      <c r="AR94" s="146"/>
      <c r="AS94" s="146"/>
      <c r="AT94" s="146"/>
      <c r="AU94" s="146"/>
      <c r="AV94" s="146"/>
      <c r="AW94" s="146"/>
      <c r="AX94" s="146"/>
      <c r="AY94" s="146"/>
      <c r="AZ94" s="146"/>
      <c r="BA94" s="235" t="str">
        <f>C94</f>
        <v>s případným nutným přemístěním hromad nebo dočasných skládek na místo potřeby ze vzdálenosti do 30 m, v rovině nebo ve svahu do 1 : 5,</v>
      </c>
      <c r="BB94" s="146"/>
      <c r="BC94" s="146"/>
      <c r="BD94" s="146"/>
      <c r="BE94" s="146"/>
      <c r="BF94" s="146"/>
      <c r="BG94" s="146"/>
      <c r="BH94" s="146"/>
    </row>
    <row r="95" spans="1:60" ht="14.25" outlineLevel="2">
      <c r="A95" s="227"/>
      <c r="B95" s="228"/>
      <c r="C95" s="232" t="s">
        <v>2040</v>
      </c>
      <c r="D95" s="233"/>
      <c r="E95" s="234">
        <v>258</v>
      </c>
      <c r="F95" s="226"/>
      <c r="G95" s="226"/>
      <c r="H95" s="226"/>
      <c r="I95" s="226"/>
      <c r="J95" s="226"/>
      <c r="K95" s="226"/>
      <c r="L95" s="226"/>
      <c r="M95" s="226"/>
      <c r="N95" s="231"/>
      <c r="O95" s="231"/>
      <c r="P95" s="231"/>
      <c r="Q95" s="231"/>
      <c r="R95" s="226"/>
      <c r="S95" s="226"/>
      <c r="T95" s="226"/>
      <c r="U95" s="226"/>
      <c r="V95" s="226"/>
      <c r="W95" s="226"/>
      <c r="X95" s="226"/>
      <c r="Y95" s="226"/>
      <c r="Z95" s="146"/>
      <c r="AA95" s="449"/>
      <c r="AB95" s="146"/>
      <c r="AC95" s="146"/>
      <c r="AD95" s="146"/>
      <c r="AE95" s="146"/>
      <c r="AF95" s="146"/>
      <c r="AG95" s="146" t="s">
        <v>214</v>
      </c>
      <c r="AH95" s="146">
        <v>0</v>
      </c>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row>
    <row r="96" spans="1:60" ht="14.25" outlineLevel="1">
      <c r="A96" s="217">
        <v>29</v>
      </c>
      <c r="B96" s="218" t="s">
        <v>1989</v>
      </c>
      <c r="C96" s="219" t="s">
        <v>1990</v>
      </c>
      <c r="D96" s="220" t="s">
        <v>124</v>
      </c>
      <c r="E96" s="221">
        <v>258</v>
      </c>
      <c r="F96" s="222"/>
      <c r="G96" s="223">
        <f>ROUND(E96*F96,2)</f>
        <v>0</v>
      </c>
      <c r="H96" s="224">
        <v>0</v>
      </c>
      <c r="I96" s="223">
        <f>ROUND(E96*H96,2)</f>
        <v>0</v>
      </c>
      <c r="J96" s="224">
        <v>7.7</v>
      </c>
      <c r="K96" s="223">
        <f>ROUND(E96*J96,2)</f>
        <v>1986.6</v>
      </c>
      <c r="L96" s="223">
        <v>21</v>
      </c>
      <c r="M96" s="223">
        <f>G96*(1+L96/100)</f>
        <v>0</v>
      </c>
      <c r="N96" s="221">
        <v>0</v>
      </c>
      <c r="O96" s="221">
        <f>ROUND(E96*N96,2)</f>
        <v>0</v>
      </c>
      <c r="P96" s="221">
        <v>0</v>
      </c>
      <c r="Q96" s="221">
        <f>ROUND(E96*P96,2)</f>
        <v>0</v>
      </c>
      <c r="R96" s="223" t="s">
        <v>1550</v>
      </c>
      <c r="S96" s="223" t="s">
        <v>207</v>
      </c>
      <c r="T96" s="225" t="s">
        <v>207</v>
      </c>
      <c r="U96" s="226">
        <v>0.02</v>
      </c>
      <c r="V96" s="226">
        <f>ROUND(E96*U96,2)</f>
        <v>5.16</v>
      </c>
      <c r="W96" s="226"/>
      <c r="X96" s="226" t="s">
        <v>208</v>
      </c>
      <c r="Y96" s="226" t="s">
        <v>209</v>
      </c>
      <c r="Z96" s="146"/>
      <c r="AA96" s="449"/>
      <c r="AB96" s="146"/>
      <c r="AC96" s="146"/>
      <c r="AD96" s="146"/>
      <c r="AE96" s="146"/>
      <c r="AF96" s="146"/>
      <c r="AG96" s="146" t="s">
        <v>210</v>
      </c>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ht="14.25" outlineLevel="2">
      <c r="A97" s="227"/>
      <c r="B97" s="228"/>
      <c r="C97" s="232" t="s">
        <v>2041</v>
      </c>
      <c r="D97" s="233"/>
      <c r="E97" s="234">
        <v>258</v>
      </c>
      <c r="F97" s="226"/>
      <c r="G97" s="226"/>
      <c r="H97" s="226"/>
      <c r="I97" s="226"/>
      <c r="J97" s="226"/>
      <c r="K97" s="226"/>
      <c r="L97" s="226"/>
      <c r="M97" s="226"/>
      <c r="N97" s="231"/>
      <c r="O97" s="231"/>
      <c r="P97" s="231"/>
      <c r="Q97" s="231"/>
      <c r="R97" s="226"/>
      <c r="S97" s="226"/>
      <c r="T97" s="226"/>
      <c r="U97" s="226"/>
      <c r="V97" s="226"/>
      <c r="W97" s="226"/>
      <c r="X97" s="226"/>
      <c r="Y97" s="226"/>
      <c r="Z97" s="146"/>
      <c r="AA97" s="449"/>
      <c r="AB97" s="146"/>
      <c r="AC97" s="146"/>
      <c r="AD97" s="146"/>
      <c r="AE97" s="146"/>
      <c r="AF97" s="146"/>
      <c r="AG97" s="146" t="s">
        <v>214</v>
      </c>
      <c r="AH97" s="146">
        <v>0</v>
      </c>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ht="14.25" outlineLevel="1">
      <c r="A98" s="217">
        <v>30</v>
      </c>
      <c r="B98" s="218" t="s">
        <v>2004</v>
      </c>
      <c r="C98" s="219" t="s">
        <v>2005</v>
      </c>
      <c r="D98" s="220" t="s">
        <v>132</v>
      </c>
      <c r="E98" s="221">
        <v>2.58E-2</v>
      </c>
      <c r="F98" s="222"/>
      <c r="G98" s="223">
        <f>ROUND(E98*F98,2)</f>
        <v>0</v>
      </c>
      <c r="H98" s="224">
        <v>0</v>
      </c>
      <c r="I98" s="223">
        <f>ROUND(E98*H98,2)</f>
        <v>0</v>
      </c>
      <c r="J98" s="224">
        <v>11870</v>
      </c>
      <c r="K98" s="223">
        <f>ROUND(E98*J98,2)</f>
        <v>306.25</v>
      </c>
      <c r="L98" s="223">
        <v>21</v>
      </c>
      <c r="M98" s="223">
        <f>G98*(1+L98/100)</f>
        <v>0</v>
      </c>
      <c r="N98" s="221">
        <v>0</v>
      </c>
      <c r="O98" s="221">
        <f>ROUND(E98*N98,2)</f>
        <v>0</v>
      </c>
      <c r="P98" s="221">
        <v>0</v>
      </c>
      <c r="Q98" s="221">
        <f>ROUND(E98*P98,2)</f>
        <v>0</v>
      </c>
      <c r="R98" s="223" t="s">
        <v>1550</v>
      </c>
      <c r="S98" s="223" t="s">
        <v>207</v>
      </c>
      <c r="T98" s="225" t="s">
        <v>207</v>
      </c>
      <c r="U98" s="226">
        <v>21.43</v>
      </c>
      <c r="V98" s="226">
        <f>ROUND(E98*U98,2)</f>
        <v>0.55000000000000004</v>
      </c>
      <c r="W98" s="226"/>
      <c r="X98" s="226" t="s">
        <v>208</v>
      </c>
      <c r="Y98" s="226" t="s">
        <v>209</v>
      </c>
      <c r="Z98" s="146"/>
      <c r="AA98" s="449"/>
      <c r="AB98" s="146"/>
      <c r="AC98" s="146"/>
      <c r="AD98" s="146"/>
      <c r="AE98" s="146"/>
      <c r="AF98" s="146"/>
      <c r="AG98" s="146" t="s">
        <v>210</v>
      </c>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row>
    <row r="99" spans="1:60" ht="14.25" outlineLevel="2">
      <c r="A99" s="227"/>
      <c r="B99" s="228"/>
      <c r="C99" s="229" t="s">
        <v>2001</v>
      </c>
      <c r="D99" s="230"/>
      <c r="E99" s="230"/>
      <c r="F99" s="230"/>
      <c r="G99" s="230"/>
      <c r="H99" s="226"/>
      <c r="I99" s="226"/>
      <c r="J99" s="226"/>
      <c r="K99" s="226"/>
      <c r="L99" s="226"/>
      <c r="M99" s="226"/>
      <c r="N99" s="231"/>
      <c r="O99" s="231"/>
      <c r="P99" s="231"/>
      <c r="Q99" s="231"/>
      <c r="R99" s="226"/>
      <c r="S99" s="226"/>
      <c r="T99" s="226"/>
      <c r="U99" s="226"/>
      <c r="V99" s="226"/>
      <c r="W99" s="226"/>
      <c r="X99" s="226"/>
      <c r="Y99" s="226"/>
      <c r="Z99" s="146"/>
      <c r="AA99" s="449"/>
      <c r="AB99" s="146"/>
      <c r="AC99" s="146"/>
      <c r="AD99" s="146"/>
      <c r="AE99" s="146"/>
      <c r="AF99" s="146"/>
      <c r="AG99" s="146" t="s">
        <v>212</v>
      </c>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ht="14.25" outlineLevel="2">
      <c r="A100" s="227"/>
      <c r="B100" s="228"/>
      <c r="C100" s="232" t="s">
        <v>2042</v>
      </c>
      <c r="D100" s="233"/>
      <c r="E100" s="234">
        <v>2.58E-2</v>
      </c>
      <c r="F100" s="226"/>
      <c r="G100" s="226"/>
      <c r="H100" s="226"/>
      <c r="I100" s="226"/>
      <c r="J100" s="226"/>
      <c r="K100" s="226"/>
      <c r="L100" s="226"/>
      <c r="M100" s="226"/>
      <c r="N100" s="231"/>
      <c r="O100" s="231"/>
      <c r="P100" s="231"/>
      <c r="Q100" s="231"/>
      <c r="R100" s="226"/>
      <c r="S100" s="226"/>
      <c r="T100" s="226"/>
      <c r="U100" s="226"/>
      <c r="V100" s="226"/>
      <c r="W100" s="226"/>
      <c r="X100" s="226"/>
      <c r="Y100" s="226"/>
      <c r="Z100" s="146"/>
      <c r="AA100" s="449"/>
      <c r="AB100" s="146"/>
      <c r="AC100" s="146"/>
      <c r="AD100" s="146"/>
      <c r="AE100" s="146"/>
      <c r="AF100" s="146"/>
      <c r="AG100" s="146" t="s">
        <v>214</v>
      </c>
      <c r="AH100" s="146">
        <v>0</v>
      </c>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row>
    <row r="101" spans="1:60" ht="14.25" outlineLevel="1">
      <c r="A101" s="217">
        <v>31</v>
      </c>
      <c r="B101" s="218" t="s">
        <v>1593</v>
      </c>
      <c r="C101" s="219" t="s">
        <v>1594</v>
      </c>
      <c r="D101" s="220" t="s">
        <v>124</v>
      </c>
      <c r="E101" s="221">
        <v>258</v>
      </c>
      <c r="F101" s="222"/>
      <c r="G101" s="223">
        <f>ROUND(E101*F101,2)</f>
        <v>0</v>
      </c>
      <c r="H101" s="224">
        <v>0</v>
      </c>
      <c r="I101" s="223">
        <f>ROUND(E101*H101,2)</f>
        <v>0</v>
      </c>
      <c r="J101" s="224">
        <v>7.3</v>
      </c>
      <c r="K101" s="223">
        <f>ROUND(E101*J101,2)</f>
        <v>1883.4</v>
      </c>
      <c r="L101" s="223">
        <v>21</v>
      </c>
      <c r="M101" s="223">
        <f>G101*(1+L101/100)</f>
        <v>0</v>
      </c>
      <c r="N101" s="221">
        <v>0</v>
      </c>
      <c r="O101" s="221">
        <f>ROUND(E101*N101,2)</f>
        <v>0</v>
      </c>
      <c r="P101" s="221">
        <v>0</v>
      </c>
      <c r="Q101" s="221">
        <f>ROUND(E101*P101,2)</f>
        <v>0</v>
      </c>
      <c r="R101" s="223" t="s">
        <v>1550</v>
      </c>
      <c r="S101" s="223" t="s">
        <v>207</v>
      </c>
      <c r="T101" s="225" t="s">
        <v>207</v>
      </c>
      <c r="U101" s="226">
        <v>1.0999999999999999E-2</v>
      </c>
      <c r="V101" s="226">
        <f>ROUND(E101*U101,2)</f>
        <v>2.84</v>
      </c>
      <c r="W101" s="226"/>
      <c r="X101" s="226" t="s">
        <v>208</v>
      </c>
      <c r="Y101" s="226" t="s">
        <v>209</v>
      </c>
      <c r="Z101" s="146"/>
      <c r="AA101" s="449"/>
      <c r="AB101" s="146"/>
      <c r="AC101" s="146"/>
      <c r="AD101" s="146"/>
      <c r="AE101" s="146"/>
      <c r="AF101" s="146"/>
      <c r="AG101" s="146" t="s">
        <v>210</v>
      </c>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row>
    <row r="102" spans="1:60" ht="22.5" outlineLevel="2">
      <c r="A102" s="227"/>
      <c r="B102" s="228"/>
      <c r="C102" s="229" t="s">
        <v>1595</v>
      </c>
      <c r="D102" s="230"/>
      <c r="E102" s="230"/>
      <c r="F102" s="230"/>
      <c r="G102" s="230"/>
      <c r="H102" s="226"/>
      <c r="I102" s="226"/>
      <c r="J102" s="226"/>
      <c r="K102" s="226"/>
      <c r="L102" s="226"/>
      <c r="M102" s="226"/>
      <c r="N102" s="231"/>
      <c r="O102" s="231"/>
      <c r="P102" s="231"/>
      <c r="Q102" s="231"/>
      <c r="R102" s="226"/>
      <c r="S102" s="226"/>
      <c r="T102" s="226"/>
      <c r="U102" s="226"/>
      <c r="V102" s="226"/>
      <c r="W102" s="226"/>
      <c r="X102" s="226"/>
      <c r="Y102" s="226"/>
      <c r="Z102" s="146"/>
      <c r="AA102" s="449"/>
      <c r="AB102" s="146"/>
      <c r="AC102" s="146"/>
      <c r="AD102" s="146"/>
      <c r="AE102" s="146"/>
      <c r="AF102" s="146"/>
      <c r="AG102" s="146" t="s">
        <v>212</v>
      </c>
      <c r="AH102" s="146"/>
      <c r="AI102" s="146"/>
      <c r="AJ102" s="146"/>
      <c r="AK102" s="146"/>
      <c r="AL102" s="146"/>
      <c r="AM102" s="146"/>
      <c r="AN102" s="146"/>
      <c r="AO102" s="146"/>
      <c r="AP102" s="146"/>
      <c r="AQ102" s="146"/>
      <c r="AR102" s="146"/>
      <c r="AS102" s="146"/>
      <c r="AT102" s="146"/>
      <c r="AU102" s="146"/>
      <c r="AV102" s="146"/>
      <c r="AW102" s="146"/>
      <c r="AX102" s="146"/>
      <c r="AY102" s="146"/>
      <c r="AZ102" s="146"/>
      <c r="BA102" s="235" t="str">
        <f>C102</f>
        <v>bez ohledu na způsob založení, tj. pokosení se shrabáním, naložením shrabků na dopravní prostředek s odvezením do 20 km a se složením,</v>
      </c>
      <c r="BB102" s="146"/>
      <c r="BC102" s="146"/>
      <c r="BD102" s="146"/>
      <c r="BE102" s="146"/>
      <c r="BF102" s="146"/>
      <c r="BG102" s="146"/>
      <c r="BH102" s="146"/>
    </row>
    <row r="103" spans="1:60" ht="14.25" outlineLevel="2">
      <c r="A103" s="227"/>
      <c r="B103" s="228"/>
      <c r="C103" s="232" t="s">
        <v>2043</v>
      </c>
      <c r="D103" s="233"/>
      <c r="E103" s="234">
        <v>258</v>
      </c>
      <c r="F103" s="226"/>
      <c r="G103" s="226"/>
      <c r="H103" s="226"/>
      <c r="I103" s="226"/>
      <c r="J103" s="226"/>
      <c r="K103" s="226"/>
      <c r="L103" s="226"/>
      <c r="M103" s="226"/>
      <c r="N103" s="231"/>
      <c r="O103" s="231"/>
      <c r="P103" s="231"/>
      <c r="Q103" s="231"/>
      <c r="R103" s="226"/>
      <c r="S103" s="226"/>
      <c r="T103" s="226"/>
      <c r="U103" s="226"/>
      <c r="V103" s="226"/>
      <c r="W103" s="226"/>
      <c r="X103" s="226"/>
      <c r="Y103" s="226"/>
      <c r="Z103" s="146"/>
      <c r="AA103" s="449"/>
      <c r="AB103" s="146"/>
      <c r="AC103" s="146"/>
      <c r="AD103" s="146"/>
      <c r="AE103" s="146"/>
      <c r="AF103" s="146"/>
      <c r="AG103" s="146" t="s">
        <v>214</v>
      </c>
      <c r="AH103" s="146">
        <v>0</v>
      </c>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row>
    <row r="104" spans="1:60" ht="22.5" outlineLevel="1">
      <c r="A104" s="217">
        <v>32</v>
      </c>
      <c r="B104" s="218" t="s">
        <v>2044</v>
      </c>
      <c r="C104" s="219" t="s">
        <v>2045</v>
      </c>
      <c r="D104" s="220" t="s">
        <v>124</v>
      </c>
      <c r="E104" s="221">
        <v>258</v>
      </c>
      <c r="F104" s="222"/>
      <c r="G104" s="223">
        <f>ROUND(E104*F104,2)</f>
        <v>0</v>
      </c>
      <c r="H104" s="224">
        <v>162.1</v>
      </c>
      <c r="I104" s="223">
        <f>ROUND(E104*H104,2)</f>
        <v>41821.800000000003</v>
      </c>
      <c r="J104" s="224">
        <v>35.9</v>
      </c>
      <c r="K104" s="223">
        <f>ROUND(E104*J104,2)</f>
        <v>9262.2000000000007</v>
      </c>
      <c r="L104" s="223">
        <v>21</v>
      </c>
      <c r="M104" s="223">
        <f>G104*(1+L104/100)</f>
        <v>0</v>
      </c>
      <c r="N104" s="221">
        <v>0.34499999999999997</v>
      </c>
      <c r="O104" s="221">
        <f>ROUND(E104*N104,2)</f>
        <v>89.01</v>
      </c>
      <c r="P104" s="221">
        <v>0</v>
      </c>
      <c r="Q104" s="221">
        <f>ROUND(E104*P104,2)</f>
        <v>0</v>
      </c>
      <c r="R104" s="223" t="s">
        <v>260</v>
      </c>
      <c r="S104" s="223" t="s">
        <v>207</v>
      </c>
      <c r="T104" s="225" t="s">
        <v>207</v>
      </c>
      <c r="U104" s="226">
        <v>2.5999999999999999E-2</v>
      </c>
      <c r="V104" s="226">
        <f>ROUND(E104*U104,2)</f>
        <v>6.71</v>
      </c>
      <c r="W104" s="226"/>
      <c r="X104" s="226" t="s">
        <v>208</v>
      </c>
      <c r="Y104" s="226" t="s">
        <v>209</v>
      </c>
      <c r="Z104" s="146"/>
      <c r="AA104" s="449"/>
      <c r="AB104" s="146"/>
      <c r="AC104" s="146"/>
      <c r="AD104" s="146"/>
      <c r="AE104" s="146"/>
      <c r="AF104" s="146"/>
      <c r="AG104" s="146" t="s">
        <v>210</v>
      </c>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row>
    <row r="105" spans="1:60" ht="14.25" outlineLevel="2">
      <c r="A105" s="227"/>
      <c r="B105" s="228"/>
      <c r="C105" s="232" t="s">
        <v>2034</v>
      </c>
      <c r="D105" s="233"/>
      <c r="E105" s="234">
        <v>258</v>
      </c>
      <c r="F105" s="226"/>
      <c r="G105" s="226"/>
      <c r="H105" s="226"/>
      <c r="I105" s="226"/>
      <c r="J105" s="226"/>
      <c r="K105" s="226"/>
      <c r="L105" s="226"/>
      <c r="M105" s="226"/>
      <c r="N105" s="231"/>
      <c r="O105" s="231"/>
      <c r="P105" s="231"/>
      <c r="Q105" s="231"/>
      <c r="R105" s="226"/>
      <c r="S105" s="226"/>
      <c r="T105" s="226"/>
      <c r="U105" s="226"/>
      <c r="V105" s="226"/>
      <c r="W105" s="226"/>
      <c r="X105" s="226"/>
      <c r="Y105" s="226"/>
      <c r="Z105" s="146"/>
      <c r="AA105" s="449"/>
      <c r="AB105" s="146"/>
      <c r="AC105" s="146"/>
      <c r="AD105" s="146"/>
      <c r="AE105" s="146"/>
      <c r="AF105" s="146"/>
      <c r="AG105" s="146" t="s">
        <v>214</v>
      </c>
      <c r="AH105" s="146">
        <v>0</v>
      </c>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row>
    <row r="106" spans="1:60" ht="14.25" outlineLevel="1">
      <c r="A106" s="217">
        <v>33</v>
      </c>
      <c r="B106" s="218" t="s">
        <v>2046</v>
      </c>
      <c r="C106" s="219" t="s">
        <v>2047</v>
      </c>
      <c r="D106" s="220" t="s">
        <v>107</v>
      </c>
      <c r="E106" s="221">
        <v>38.700000000000003</v>
      </c>
      <c r="F106" s="222"/>
      <c r="G106" s="223">
        <f>ROUND(E106*F106,2)</f>
        <v>0</v>
      </c>
      <c r="H106" s="224">
        <v>0</v>
      </c>
      <c r="I106" s="223">
        <f>ROUND(E106*H106,2)</f>
        <v>0</v>
      </c>
      <c r="J106" s="224">
        <v>202.5</v>
      </c>
      <c r="K106" s="223">
        <f>ROUND(E106*J106,2)</f>
        <v>7836.75</v>
      </c>
      <c r="L106" s="223">
        <v>21</v>
      </c>
      <c r="M106" s="223">
        <f>G106*(1+L106/100)</f>
        <v>0</v>
      </c>
      <c r="N106" s="221">
        <v>0</v>
      </c>
      <c r="O106" s="221">
        <f>ROUND(E106*N106,2)</f>
        <v>0</v>
      </c>
      <c r="P106" s="221">
        <v>0</v>
      </c>
      <c r="Q106" s="221">
        <f>ROUND(E106*P106,2)</f>
        <v>0</v>
      </c>
      <c r="R106" s="223"/>
      <c r="S106" s="223" t="s">
        <v>254</v>
      </c>
      <c r="T106" s="225" t="s">
        <v>2048</v>
      </c>
      <c r="U106" s="226">
        <v>0.31</v>
      </c>
      <c r="V106" s="226">
        <f>ROUND(E106*U106,2)</f>
        <v>12</v>
      </c>
      <c r="W106" s="226"/>
      <c r="X106" s="226" t="s">
        <v>208</v>
      </c>
      <c r="Y106" s="226" t="s">
        <v>209</v>
      </c>
      <c r="Z106" s="146"/>
      <c r="AA106" s="449"/>
      <c r="AB106" s="146"/>
      <c r="AC106" s="146"/>
      <c r="AD106" s="146"/>
      <c r="AE106" s="146"/>
      <c r="AF106" s="146"/>
      <c r="AG106" s="146" t="s">
        <v>210</v>
      </c>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row>
    <row r="107" spans="1:60" ht="14.25" outlineLevel="2">
      <c r="A107" s="227"/>
      <c r="B107" s="228"/>
      <c r="C107" s="232" t="s">
        <v>2049</v>
      </c>
      <c r="D107" s="233"/>
      <c r="E107" s="234">
        <v>38.700000000000003</v>
      </c>
      <c r="F107" s="226"/>
      <c r="G107" s="226"/>
      <c r="H107" s="226"/>
      <c r="I107" s="226"/>
      <c r="J107" s="226"/>
      <c r="K107" s="226"/>
      <c r="L107" s="226"/>
      <c r="M107" s="226"/>
      <c r="N107" s="231"/>
      <c r="O107" s="231"/>
      <c r="P107" s="231"/>
      <c r="Q107" s="231"/>
      <c r="R107" s="226"/>
      <c r="S107" s="226"/>
      <c r="T107" s="226"/>
      <c r="U107" s="226"/>
      <c r="V107" s="226"/>
      <c r="W107" s="226"/>
      <c r="X107" s="226"/>
      <c r="Y107" s="226"/>
      <c r="Z107" s="146"/>
      <c r="AA107" s="449"/>
      <c r="AB107" s="146"/>
      <c r="AC107" s="146"/>
      <c r="AD107" s="146"/>
      <c r="AE107" s="146"/>
      <c r="AF107" s="146"/>
      <c r="AG107" s="146" t="s">
        <v>214</v>
      </c>
      <c r="AH107" s="146">
        <v>0</v>
      </c>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row>
    <row r="108" spans="1:60" ht="14.25" outlineLevel="1">
      <c r="A108" s="217">
        <v>34</v>
      </c>
      <c r="B108" s="218" t="s">
        <v>2050</v>
      </c>
      <c r="C108" s="219" t="s">
        <v>2051</v>
      </c>
      <c r="D108" s="220" t="s">
        <v>292</v>
      </c>
      <c r="E108" s="221">
        <v>7.9722</v>
      </c>
      <c r="F108" s="222"/>
      <c r="G108" s="223">
        <f>ROUND(E108*F108,2)</f>
        <v>0</v>
      </c>
      <c r="H108" s="224">
        <v>390</v>
      </c>
      <c r="I108" s="223">
        <f>ROUND(E108*H108,2)</f>
        <v>3109.16</v>
      </c>
      <c r="J108" s="224">
        <v>0</v>
      </c>
      <c r="K108" s="223">
        <f>ROUND(E108*J108,2)</f>
        <v>0</v>
      </c>
      <c r="L108" s="223">
        <v>21</v>
      </c>
      <c r="M108" s="223">
        <f>G108*(1+L108/100)</f>
        <v>0</v>
      </c>
      <c r="N108" s="221">
        <v>1E-3</v>
      </c>
      <c r="O108" s="221">
        <f>ROUND(E108*N108,2)</f>
        <v>0.01</v>
      </c>
      <c r="P108" s="221">
        <v>0</v>
      </c>
      <c r="Q108" s="221">
        <f>ROUND(E108*P108,2)</f>
        <v>0</v>
      </c>
      <c r="R108" s="223"/>
      <c r="S108" s="223" t="s">
        <v>254</v>
      </c>
      <c r="T108" s="225" t="s">
        <v>255</v>
      </c>
      <c r="U108" s="226">
        <v>0</v>
      </c>
      <c r="V108" s="226">
        <f>ROUND(E108*U108,2)</f>
        <v>0</v>
      </c>
      <c r="W108" s="226"/>
      <c r="X108" s="226" t="s">
        <v>1600</v>
      </c>
      <c r="Y108" s="226" t="s">
        <v>209</v>
      </c>
      <c r="Z108" s="146"/>
      <c r="AA108" s="449"/>
      <c r="AB108" s="146"/>
      <c r="AC108" s="146"/>
      <c r="AD108" s="146"/>
      <c r="AE108" s="146"/>
      <c r="AF108" s="146"/>
      <c r="AG108" s="146" t="s">
        <v>1601</v>
      </c>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row>
    <row r="109" spans="1:60" ht="14.25" outlineLevel="2">
      <c r="A109" s="227"/>
      <c r="B109" s="228"/>
      <c r="C109" s="232" t="s">
        <v>2052</v>
      </c>
      <c r="D109" s="233"/>
      <c r="E109" s="234">
        <v>7.9722</v>
      </c>
      <c r="F109" s="226"/>
      <c r="G109" s="226"/>
      <c r="H109" s="226"/>
      <c r="I109" s="226"/>
      <c r="J109" s="226"/>
      <c r="K109" s="226"/>
      <c r="L109" s="226"/>
      <c r="M109" s="226"/>
      <c r="N109" s="231"/>
      <c r="O109" s="231"/>
      <c r="P109" s="231"/>
      <c r="Q109" s="231"/>
      <c r="R109" s="226"/>
      <c r="S109" s="226"/>
      <c r="T109" s="226"/>
      <c r="U109" s="226"/>
      <c r="V109" s="226"/>
      <c r="W109" s="226"/>
      <c r="X109" s="226"/>
      <c r="Y109" s="226"/>
      <c r="Z109" s="146"/>
      <c r="AA109" s="449"/>
      <c r="AB109" s="146"/>
      <c r="AC109" s="146"/>
      <c r="AD109" s="146"/>
      <c r="AE109" s="146"/>
      <c r="AF109" s="146"/>
      <c r="AG109" s="146" t="s">
        <v>214</v>
      </c>
      <c r="AH109" s="146">
        <v>0</v>
      </c>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row>
    <row r="110" spans="1:60" ht="14.25" outlineLevel="1">
      <c r="A110" s="217">
        <v>35</v>
      </c>
      <c r="B110" s="218" t="s">
        <v>2012</v>
      </c>
      <c r="C110" s="219" t="s">
        <v>2013</v>
      </c>
      <c r="D110" s="220" t="s">
        <v>107</v>
      </c>
      <c r="E110" s="221">
        <v>3.9861</v>
      </c>
      <c r="F110" s="222"/>
      <c r="G110" s="223">
        <f>ROUND(E110*F110,2)</f>
        <v>0</v>
      </c>
      <c r="H110" s="224">
        <v>730</v>
      </c>
      <c r="I110" s="223">
        <f>ROUND(E110*H110,2)</f>
        <v>2909.85</v>
      </c>
      <c r="J110" s="224">
        <v>0</v>
      </c>
      <c r="K110" s="223">
        <f>ROUND(E110*J110,2)</f>
        <v>0</v>
      </c>
      <c r="L110" s="223">
        <v>21</v>
      </c>
      <c r="M110" s="223">
        <f>G110*(1+L110/100)</f>
        <v>0</v>
      </c>
      <c r="N110" s="221">
        <v>1.3</v>
      </c>
      <c r="O110" s="221">
        <f>ROUND(E110*N110,2)</f>
        <v>5.18</v>
      </c>
      <c r="P110" s="221">
        <v>0</v>
      </c>
      <c r="Q110" s="221">
        <f>ROUND(E110*P110,2)</f>
        <v>0</v>
      </c>
      <c r="R110" s="223"/>
      <c r="S110" s="223" t="s">
        <v>254</v>
      </c>
      <c r="T110" s="225" t="s">
        <v>255</v>
      </c>
      <c r="U110" s="226">
        <v>0</v>
      </c>
      <c r="V110" s="226">
        <f>ROUND(E110*U110,2)</f>
        <v>0</v>
      </c>
      <c r="W110" s="226"/>
      <c r="X110" s="226" t="s">
        <v>1600</v>
      </c>
      <c r="Y110" s="226" t="s">
        <v>209</v>
      </c>
      <c r="Z110" s="146"/>
      <c r="AA110" s="449"/>
      <c r="AB110" s="146"/>
      <c r="AC110" s="146"/>
      <c r="AD110" s="146"/>
      <c r="AE110" s="146"/>
      <c r="AF110" s="146"/>
      <c r="AG110" s="146" t="s">
        <v>1601</v>
      </c>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row>
    <row r="111" spans="1:60" ht="14.25" outlineLevel="2">
      <c r="A111" s="227"/>
      <c r="B111" s="228"/>
      <c r="C111" s="232" t="s">
        <v>2053</v>
      </c>
      <c r="D111" s="233"/>
      <c r="E111" s="234">
        <v>3.9861</v>
      </c>
      <c r="F111" s="226"/>
      <c r="G111" s="226"/>
      <c r="H111" s="226"/>
      <c r="I111" s="226"/>
      <c r="J111" s="226"/>
      <c r="K111" s="226"/>
      <c r="L111" s="226"/>
      <c r="M111" s="226"/>
      <c r="N111" s="231"/>
      <c r="O111" s="231"/>
      <c r="P111" s="231"/>
      <c r="Q111" s="231"/>
      <c r="R111" s="226"/>
      <c r="S111" s="226"/>
      <c r="T111" s="226"/>
      <c r="U111" s="226"/>
      <c r="V111" s="226"/>
      <c r="W111" s="226"/>
      <c r="X111" s="226"/>
      <c r="Y111" s="226"/>
      <c r="Z111" s="146"/>
      <c r="AA111" s="449"/>
      <c r="AB111" s="146"/>
      <c r="AC111" s="146"/>
      <c r="AD111" s="146"/>
      <c r="AE111" s="146"/>
      <c r="AF111" s="146"/>
      <c r="AG111" s="146" t="s">
        <v>214</v>
      </c>
      <c r="AH111" s="146">
        <v>0</v>
      </c>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row>
    <row r="112" spans="1:60" ht="14.25" outlineLevel="1">
      <c r="A112" s="217">
        <v>36</v>
      </c>
      <c r="B112" s="218" t="s">
        <v>2054</v>
      </c>
      <c r="C112" s="219" t="s">
        <v>2055</v>
      </c>
      <c r="D112" s="220" t="s">
        <v>292</v>
      </c>
      <c r="E112" s="221">
        <v>26.574000000000002</v>
      </c>
      <c r="F112" s="222"/>
      <c r="G112" s="223">
        <f>ROUND(E112*F112,2)</f>
        <v>0</v>
      </c>
      <c r="H112" s="224">
        <v>410.5</v>
      </c>
      <c r="I112" s="223">
        <f>ROUND(E112*H112,2)</f>
        <v>10908.63</v>
      </c>
      <c r="J112" s="224">
        <v>0</v>
      </c>
      <c r="K112" s="223">
        <f>ROUND(E112*J112,2)</f>
        <v>0</v>
      </c>
      <c r="L112" s="223">
        <v>21</v>
      </c>
      <c r="M112" s="223">
        <f>G112*(1+L112/100)</f>
        <v>0</v>
      </c>
      <c r="N112" s="221">
        <v>1E-3</v>
      </c>
      <c r="O112" s="221">
        <f>ROUND(E112*N112,2)</f>
        <v>0.03</v>
      </c>
      <c r="P112" s="221">
        <v>0</v>
      </c>
      <c r="Q112" s="221">
        <f>ROUND(E112*P112,2)</f>
        <v>0</v>
      </c>
      <c r="R112" s="223" t="s">
        <v>1610</v>
      </c>
      <c r="S112" s="223" t="s">
        <v>207</v>
      </c>
      <c r="T112" s="225" t="s">
        <v>207</v>
      </c>
      <c r="U112" s="226">
        <v>0</v>
      </c>
      <c r="V112" s="226">
        <f>ROUND(E112*U112,2)</f>
        <v>0</v>
      </c>
      <c r="W112" s="226"/>
      <c r="X112" s="226" t="s">
        <v>1600</v>
      </c>
      <c r="Y112" s="226" t="s">
        <v>209</v>
      </c>
      <c r="Z112" s="146"/>
      <c r="AA112" s="449"/>
      <c r="AB112" s="146"/>
      <c r="AC112" s="146"/>
      <c r="AD112" s="146"/>
      <c r="AE112" s="146"/>
      <c r="AF112" s="146"/>
      <c r="AG112" s="146" t="s">
        <v>1601</v>
      </c>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row>
    <row r="113" spans="1:60" ht="14.25" outlineLevel="2">
      <c r="A113" s="227"/>
      <c r="B113" s="228"/>
      <c r="C113" s="232" t="s">
        <v>2056</v>
      </c>
      <c r="D113" s="233"/>
      <c r="E113" s="234">
        <v>26.574000000000002</v>
      </c>
      <c r="F113" s="226"/>
      <c r="G113" s="226"/>
      <c r="H113" s="226"/>
      <c r="I113" s="226"/>
      <c r="J113" s="226"/>
      <c r="K113" s="226"/>
      <c r="L113" s="226"/>
      <c r="M113" s="226"/>
      <c r="N113" s="231"/>
      <c r="O113" s="231"/>
      <c r="P113" s="231"/>
      <c r="Q113" s="231"/>
      <c r="R113" s="226"/>
      <c r="S113" s="226"/>
      <c r="T113" s="226"/>
      <c r="U113" s="226"/>
      <c r="V113" s="226"/>
      <c r="W113" s="226"/>
      <c r="X113" s="226"/>
      <c r="Y113" s="226"/>
      <c r="Z113" s="146"/>
      <c r="AA113" s="449"/>
      <c r="AB113" s="146"/>
      <c r="AC113" s="146"/>
      <c r="AD113" s="146"/>
      <c r="AE113" s="146"/>
      <c r="AF113" s="146"/>
      <c r="AG113" s="146" t="s">
        <v>214</v>
      </c>
      <c r="AH113" s="146">
        <v>0</v>
      </c>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row>
    <row r="114" spans="1:60" ht="14.25" outlineLevel="1">
      <c r="A114" s="217">
        <v>37</v>
      </c>
      <c r="B114" s="218" t="s">
        <v>2057</v>
      </c>
      <c r="C114" s="219" t="s">
        <v>2058</v>
      </c>
      <c r="D114" s="220" t="s">
        <v>132</v>
      </c>
      <c r="E114" s="221">
        <v>5.5805400000000001</v>
      </c>
      <c r="F114" s="222"/>
      <c r="G114" s="223">
        <f>ROUND(E114*F114,2)</f>
        <v>0</v>
      </c>
      <c r="H114" s="224">
        <v>618</v>
      </c>
      <c r="I114" s="223">
        <f>ROUND(E114*H114,2)</f>
        <v>3448.77</v>
      </c>
      <c r="J114" s="224">
        <v>0</v>
      </c>
      <c r="K114" s="223">
        <f>ROUND(E114*J114,2)</f>
        <v>0</v>
      </c>
      <c r="L114" s="223">
        <v>21</v>
      </c>
      <c r="M114" s="223">
        <f>G114*(1+L114/100)</f>
        <v>0</v>
      </c>
      <c r="N114" s="221">
        <v>1</v>
      </c>
      <c r="O114" s="221">
        <f>ROUND(E114*N114,2)</f>
        <v>5.58</v>
      </c>
      <c r="P114" s="221">
        <v>0</v>
      </c>
      <c r="Q114" s="221">
        <f>ROUND(E114*P114,2)</f>
        <v>0</v>
      </c>
      <c r="R114" s="223" t="s">
        <v>1610</v>
      </c>
      <c r="S114" s="223" t="s">
        <v>207</v>
      </c>
      <c r="T114" s="225" t="s">
        <v>207</v>
      </c>
      <c r="U114" s="226">
        <v>0</v>
      </c>
      <c r="V114" s="226">
        <f>ROUND(E114*U114,2)</f>
        <v>0</v>
      </c>
      <c r="W114" s="226"/>
      <c r="X114" s="226" t="s">
        <v>1600</v>
      </c>
      <c r="Y114" s="226" t="s">
        <v>209</v>
      </c>
      <c r="Z114" s="146"/>
      <c r="AA114" s="449"/>
      <c r="AB114" s="146"/>
      <c r="AC114" s="146"/>
      <c r="AD114" s="146"/>
      <c r="AE114" s="146"/>
      <c r="AF114" s="146"/>
      <c r="AG114" s="146" t="s">
        <v>1601</v>
      </c>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row>
    <row r="115" spans="1:60" ht="14.25" outlineLevel="2">
      <c r="A115" s="227"/>
      <c r="B115" s="228"/>
      <c r="C115" s="232" t="s">
        <v>2059</v>
      </c>
      <c r="D115" s="233"/>
      <c r="E115" s="234">
        <v>5.5805400000000001</v>
      </c>
      <c r="F115" s="226"/>
      <c r="G115" s="226"/>
      <c r="H115" s="226"/>
      <c r="I115" s="226"/>
      <c r="J115" s="226"/>
      <c r="K115" s="226"/>
      <c r="L115" s="226"/>
      <c r="M115" s="226"/>
      <c r="N115" s="231"/>
      <c r="O115" s="231"/>
      <c r="P115" s="231"/>
      <c r="Q115" s="231"/>
      <c r="R115" s="226"/>
      <c r="S115" s="226"/>
      <c r="T115" s="226"/>
      <c r="U115" s="226"/>
      <c r="V115" s="226"/>
      <c r="W115" s="226"/>
      <c r="X115" s="226"/>
      <c r="Y115" s="226"/>
      <c r="Z115" s="146"/>
      <c r="AA115" s="449"/>
      <c r="AB115" s="146"/>
      <c r="AC115" s="146"/>
      <c r="AD115" s="146"/>
      <c r="AE115" s="146"/>
      <c r="AF115" s="146"/>
      <c r="AG115" s="146" t="s">
        <v>214</v>
      </c>
      <c r="AH115" s="146">
        <v>0</v>
      </c>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row>
    <row r="116" spans="1:60" ht="14.25" outlineLevel="1">
      <c r="A116" s="217">
        <v>38</v>
      </c>
      <c r="B116" s="218" t="s">
        <v>2060</v>
      </c>
      <c r="C116" s="219" t="s">
        <v>2061</v>
      </c>
      <c r="D116" s="220" t="s">
        <v>132</v>
      </c>
      <c r="E116" s="221">
        <v>74.407200000000003</v>
      </c>
      <c r="F116" s="222"/>
      <c r="G116" s="223">
        <f>ROUND(E116*F116,2)</f>
        <v>0</v>
      </c>
      <c r="H116" s="224">
        <v>378</v>
      </c>
      <c r="I116" s="223">
        <f>ROUND(E116*H116,2)</f>
        <v>28125.919999999998</v>
      </c>
      <c r="J116" s="224">
        <v>0</v>
      </c>
      <c r="K116" s="223">
        <f>ROUND(E116*J116,2)</f>
        <v>0</v>
      </c>
      <c r="L116" s="223">
        <v>21</v>
      </c>
      <c r="M116" s="223">
        <f>G116*(1+L116/100)</f>
        <v>0</v>
      </c>
      <c r="N116" s="221">
        <v>1</v>
      </c>
      <c r="O116" s="221">
        <f>ROUND(E116*N116,2)</f>
        <v>74.41</v>
      </c>
      <c r="P116" s="221">
        <v>0</v>
      </c>
      <c r="Q116" s="221">
        <f>ROUND(E116*P116,2)</f>
        <v>0</v>
      </c>
      <c r="R116" s="223" t="s">
        <v>1610</v>
      </c>
      <c r="S116" s="223" t="s">
        <v>207</v>
      </c>
      <c r="T116" s="225" t="s">
        <v>207</v>
      </c>
      <c r="U116" s="226">
        <v>0</v>
      </c>
      <c r="V116" s="226">
        <f>ROUND(E116*U116,2)</f>
        <v>0</v>
      </c>
      <c r="W116" s="226"/>
      <c r="X116" s="226" t="s">
        <v>1600</v>
      </c>
      <c r="Y116" s="226" t="s">
        <v>209</v>
      </c>
      <c r="Z116" s="146"/>
      <c r="AA116" s="449"/>
      <c r="AB116" s="146"/>
      <c r="AC116" s="146"/>
      <c r="AD116" s="146"/>
      <c r="AE116" s="146"/>
      <c r="AF116" s="146"/>
      <c r="AG116" s="146" t="s">
        <v>1601</v>
      </c>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row>
    <row r="117" spans="1:60" ht="14.25" outlineLevel="2">
      <c r="A117" s="227"/>
      <c r="B117" s="228"/>
      <c r="C117" s="232" t="s">
        <v>2062</v>
      </c>
      <c r="D117" s="233"/>
      <c r="E117" s="234">
        <v>74.407200000000003</v>
      </c>
      <c r="F117" s="226"/>
      <c r="G117" s="226"/>
      <c r="H117" s="226"/>
      <c r="I117" s="226"/>
      <c r="J117" s="226"/>
      <c r="K117" s="226"/>
      <c r="L117" s="226"/>
      <c r="M117" s="226"/>
      <c r="N117" s="231"/>
      <c r="O117" s="231"/>
      <c r="P117" s="231"/>
      <c r="Q117" s="231"/>
      <c r="R117" s="226"/>
      <c r="S117" s="226"/>
      <c r="T117" s="226"/>
      <c r="U117" s="226"/>
      <c r="V117" s="226"/>
      <c r="W117" s="226"/>
      <c r="X117" s="226"/>
      <c r="Y117" s="226"/>
      <c r="Z117" s="146"/>
      <c r="AA117" s="449"/>
      <c r="AB117" s="146"/>
      <c r="AC117" s="146"/>
      <c r="AD117" s="146"/>
      <c r="AE117" s="146"/>
      <c r="AF117" s="146"/>
      <c r="AG117" s="146" t="s">
        <v>214</v>
      </c>
      <c r="AH117" s="146">
        <v>0</v>
      </c>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row>
    <row r="118" spans="1:60" ht="14.25" outlineLevel="1">
      <c r="A118" s="217">
        <v>39</v>
      </c>
      <c r="B118" s="218" t="s">
        <v>2063</v>
      </c>
      <c r="C118" s="219" t="s">
        <v>2064</v>
      </c>
      <c r="D118" s="220" t="s">
        <v>132</v>
      </c>
      <c r="E118" s="221">
        <v>57.399839999999998</v>
      </c>
      <c r="F118" s="222"/>
      <c r="G118" s="223">
        <f>ROUND(E118*F118,2)</f>
        <v>0</v>
      </c>
      <c r="H118" s="224">
        <v>399</v>
      </c>
      <c r="I118" s="223">
        <f>ROUND(E118*H118,2)</f>
        <v>22902.54</v>
      </c>
      <c r="J118" s="224">
        <v>0</v>
      </c>
      <c r="K118" s="223">
        <f>ROUND(E118*J118,2)</f>
        <v>0</v>
      </c>
      <c r="L118" s="223">
        <v>21</v>
      </c>
      <c r="M118" s="223">
        <f>G118*(1+L118/100)</f>
        <v>0</v>
      </c>
      <c r="N118" s="221">
        <v>1</v>
      </c>
      <c r="O118" s="221">
        <f>ROUND(E118*N118,2)</f>
        <v>57.4</v>
      </c>
      <c r="P118" s="221">
        <v>0</v>
      </c>
      <c r="Q118" s="221">
        <f>ROUND(E118*P118,2)</f>
        <v>0</v>
      </c>
      <c r="R118" s="223" t="s">
        <v>1610</v>
      </c>
      <c r="S118" s="223" t="s">
        <v>207</v>
      </c>
      <c r="T118" s="225" t="s">
        <v>207</v>
      </c>
      <c r="U118" s="226">
        <v>0</v>
      </c>
      <c r="V118" s="226">
        <f>ROUND(E118*U118,2)</f>
        <v>0</v>
      </c>
      <c r="W118" s="226"/>
      <c r="X118" s="226" t="s">
        <v>1600</v>
      </c>
      <c r="Y118" s="226" t="s">
        <v>209</v>
      </c>
      <c r="Z118" s="146"/>
      <c r="AA118" s="449"/>
      <c r="AB118" s="146"/>
      <c r="AC118" s="146"/>
      <c r="AD118" s="146"/>
      <c r="AE118" s="146"/>
      <c r="AF118" s="146"/>
      <c r="AG118" s="146" t="s">
        <v>1601</v>
      </c>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row>
    <row r="119" spans="1:60" ht="14.25" outlineLevel="2">
      <c r="A119" s="227"/>
      <c r="B119" s="228"/>
      <c r="C119" s="232" t="s">
        <v>2065</v>
      </c>
      <c r="D119" s="233"/>
      <c r="E119" s="234">
        <v>57.399839999999998</v>
      </c>
      <c r="F119" s="226"/>
      <c r="G119" s="226"/>
      <c r="H119" s="226"/>
      <c r="I119" s="226"/>
      <c r="J119" s="226"/>
      <c r="K119" s="226"/>
      <c r="L119" s="226"/>
      <c r="M119" s="226"/>
      <c r="N119" s="231"/>
      <c r="O119" s="231"/>
      <c r="P119" s="231"/>
      <c r="Q119" s="231"/>
      <c r="R119" s="226"/>
      <c r="S119" s="226"/>
      <c r="T119" s="226"/>
      <c r="U119" s="226"/>
      <c r="V119" s="226"/>
      <c r="W119" s="226"/>
      <c r="X119" s="226"/>
      <c r="Y119" s="226"/>
      <c r="Z119" s="146"/>
      <c r="AA119" s="449"/>
      <c r="AB119" s="146"/>
      <c r="AC119" s="146"/>
      <c r="AD119" s="146"/>
      <c r="AE119" s="146"/>
      <c r="AF119" s="146"/>
      <c r="AG119" s="146" t="s">
        <v>214</v>
      </c>
      <c r="AH119" s="146">
        <v>0</v>
      </c>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row>
    <row r="120" spans="1:60" ht="14.25">
      <c r="A120" s="209" t="s">
        <v>200</v>
      </c>
      <c r="B120" s="210" t="s">
        <v>2066</v>
      </c>
      <c r="C120" s="211" t="s">
        <v>2067</v>
      </c>
      <c r="D120" s="212"/>
      <c r="E120" s="213"/>
      <c r="F120" s="214"/>
      <c r="G120" s="214">
        <f>SUMIF(AG121:AG273,"&lt;&gt;NOR",G121:G273)</f>
        <v>0</v>
      </c>
      <c r="H120" s="214"/>
      <c r="I120" s="214">
        <f>SUM(I121:I273)</f>
        <v>415074.83</v>
      </c>
      <c r="J120" s="214"/>
      <c r="K120" s="214">
        <f>SUM(K121:K273)</f>
        <v>258035.02000000002</v>
      </c>
      <c r="L120" s="214"/>
      <c r="M120" s="214">
        <f>SUM(M121:M273)</f>
        <v>0</v>
      </c>
      <c r="N120" s="213"/>
      <c r="O120" s="213">
        <f>SUM(O121:O273)</f>
        <v>41.44</v>
      </c>
      <c r="P120" s="213"/>
      <c r="Q120" s="213">
        <f>SUM(Q121:Q273)</f>
        <v>0</v>
      </c>
      <c r="R120" s="214"/>
      <c r="S120" s="214"/>
      <c r="T120" s="215"/>
      <c r="U120" s="216"/>
      <c r="V120" s="216">
        <f>SUM(V121:V273)</f>
        <v>367.82999999999993</v>
      </c>
      <c r="W120" s="216"/>
      <c r="X120" s="216"/>
      <c r="Y120" s="216"/>
      <c r="AA120" s="448"/>
      <c r="AG120" s="66" t="s">
        <v>203</v>
      </c>
    </row>
    <row r="121" spans="1:60" ht="14.25" outlineLevel="1">
      <c r="A121" s="217">
        <v>40</v>
      </c>
      <c r="B121" s="218" t="s">
        <v>2068</v>
      </c>
      <c r="C121" s="219" t="s">
        <v>2069</v>
      </c>
      <c r="D121" s="220" t="s">
        <v>107</v>
      </c>
      <c r="E121" s="221">
        <v>35</v>
      </c>
      <c r="F121" s="222"/>
      <c r="G121" s="223">
        <f>ROUND(E121*F121,2)</f>
        <v>0</v>
      </c>
      <c r="H121" s="224">
        <v>0</v>
      </c>
      <c r="I121" s="223">
        <f>ROUND(E121*H121,2)</f>
        <v>0</v>
      </c>
      <c r="J121" s="224">
        <v>1815</v>
      </c>
      <c r="K121" s="223">
        <f>ROUND(E121*J121,2)</f>
        <v>63525</v>
      </c>
      <c r="L121" s="223">
        <v>21</v>
      </c>
      <c r="M121" s="223">
        <f>G121*(1+L121/100)</f>
        <v>0</v>
      </c>
      <c r="N121" s="221">
        <v>0</v>
      </c>
      <c r="O121" s="221">
        <f>ROUND(E121*N121,2)</f>
        <v>0</v>
      </c>
      <c r="P121" s="221">
        <v>0</v>
      </c>
      <c r="Q121" s="221">
        <f>ROUND(E121*P121,2)</f>
        <v>0</v>
      </c>
      <c r="R121" s="223" t="s">
        <v>387</v>
      </c>
      <c r="S121" s="223" t="s">
        <v>207</v>
      </c>
      <c r="T121" s="225" t="s">
        <v>207</v>
      </c>
      <c r="U121" s="226">
        <v>3.53</v>
      </c>
      <c r="V121" s="226">
        <f>ROUND(E121*U121,2)</f>
        <v>123.55</v>
      </c>
      <c r="W121" s="226"/>
      <c r="X121" s="226" t="s">
        <v>208</v>
      </c>
      <c r="Y121" s="226" t="s">
        <v>209</v>
      </c>
      <c r="Z121" s="146"/>
      <c r="AA121" s="449"/>
      <c r="AB121" s="146"/>
      <c r="AC121" s="146"/>
      <c r="AD121" s="146"/>
      <c r="AE121" s="146"/>
      <c r="AF121" s="146"/>
      <c r="AG121" s="146" t="s">
        <v>210</v>
      </c>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row>
    <row r="122" spans="1:60" ht="22.5" outlineLevel="2">
      <c r="A122" s="227"/>
      <c r="B122" s="228"/>
      <c r="C122" s="229" t="s">
        <v>2070</v>
      </c>
      <c r="D122" s="230"/>
      <c r="E122" s="230"/>
      <c r="F122" s="230"/>
      <c r="G122" s="230"/>
      <c r="H122" s="226"/>
      <c r="I122" s="226"/>
      <c r="J122" s="226"/>
      <c r="K122" s="226"/>
      <c r="L122" s="226"/>
      <c r="M122" s="226"/>
      <c r="N122" s="231"/>
      <c r="O122" s="231"/>
      <c r="P122" s="231"/>
      <c r="Q122" s="231"/>
      <c r="R122" s="226"/>
      <c r="S122" s="226"/>
      <c r="T122" s="226"/>
      <c r="U122" s="226"/>
      <c r="V122" s="226"/>
      <c r="W122" s="226"/>
      <c r="X122" s="226"/>
      <c r="Y122" s="226"/>
      <c r="Z122" s="146"/>
      <c r="AA122" s="449"/>
      <c r="AB122" s="146"/>
      <c r="AC122" s="146"/>
      <c r="AD122" s="146"/>
      <c r="AE122" s="146"/>
      <c r="AF122" s="146"/>
      <c r="AG122" s="146" t="s">
        <v>212</v>
      </c>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row>
    <row r="123" spans="1:60" ht="14.25" outlineLevel="2">
      <c r="A123" s="227"/>
      <c r="B123" s="228"/>
      <c r="C123" s="232" t="s">
        <v>2071</v>
      </c>
      <c r="D123" s="233"/>
      <c r="E123" s="234">
        <v>35</v>
      </c>
      <c r="F123" s="226"/>
      <c r="G123" s="226"/>
      <c r="H123" s="226"/>
      <c r="I123" s="226"/>
      <c r="J123" s="226"/>
      <c r="K123" s="226"/>
      <c r="L123" s="226"/>
      <c r="M123" s="226"/>
      <c r="N123" s="231"/>
      <c r="O123" s="231"/>
      <c r="P123" s="231"/>
      <c r="Q123" s="231"/>
      <c r="R123" s="226"/>
      <c r="S123" s="226"/>
      <c r="T123" s="226"/>
      <c r="U123" s="226"/>
      <c r="V123" s="226"/>
      <c r="W123" s="226"/>
      <c r="X123" s="226"/>
      <c r="Y123" s="226"/>
      <c r="Z123" s="146"/>
      <c r="AA123" s="449"/>
      <c r="AB123" s="146"/>
      <c r="AC123" s="146"/>
      <c r="AD123" s="146"/>
      <c r="AE123" s="146"/>
      <c r="AF123" s="146"/>
      <c r="AG123" s="146" t="s">
        <v>214</v>
      </c>
      <c r="AH123" s="146">
        <v>0</v>
      </c>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row>
    <row r="124" spans="1:60" ht="22.5" outlineLevel="1">
      <c r="A124" s="217">
        <v>41</v>
      </c>
      <c r="B124" s="218" t="s">
        <v>402</v>
      </c>
      <c r="C124" s="219" t="s">
        <v>2025</v>
      </c>
      <c r="D124" s="220" t="s">
        <v>107</v>
      </c>
      <c r="E124" s="221">
        <v>35</v>
      </c>
      <c r="F124" s="222"/>
      <c r="G124" s="223">
        <f>ROUND(E124*F124,2)</f>
        <v>0</v>
      </c>
      <c r="H124" s="224">
        <v>0</v>
      </c>
      <c r="I124" s="223">
        <f>ROUND(E124*H124,2)</f>
        <v>0</v>
      </c>
      <c r="J124" s="224">
        <v>321.5</v>
      </c>
      <c r="K124" s="223">
        <f>ROUND(E124*J124,2)</f>
        <v>11252.5</v>
      </c>
      <c r="L124" s="223">
        <v>21</v>
      </c>
      <c r="M124" s="223">
        <f>G124*(1+L124/100)</f>
        <v>0</v>
      </c>
      <c r="N124" s="221">
        <v>0</v>
      </c>
      <c r="O124" s="221">
        <f>ROUND(E124*N124,2)</f>
        <v>0</v>
      </c>
      <c r="P124" s="221">
        <v>0</v>
      </c>
      <c r="Q124" s="221">
        <f>ROUND(E124*P124,2)</f>
        <v>0</v>
      </c>
      <c r="R124" s="223" t="s">
        <v>387</v>
      </c>
      <c r="S124" s="223" t="s">
        <v>207</v>
      </c>
      <c r="T124" s="225" t="s">
        <v>207</v>
      </c>
      <c r="U124" s="226">
        <v>0.01</v>
      </c>
      <c r="V124" s="226">
        <f>ROUND(E124*U124,2)</f>
        <v>0.35</v>
      </c>
      <c r="W124" s="226"/>
      <c r="X124" s="226" t="s">
        <v>208</v>
      </c>
      <c r="Y124" s="226" t="s">
        <v>209</v>
      </c>
      <c r="Z124" s="146"/>
      <c r="AA124" s="449"/>
      <c r="AB124" s="146"/>
      <c r="AC124" s="146"/>
      <c r="AD124" s="146"/>
      <c r="AE124" s="146"/>
      <c r="AF124" s="146"/>
      <c r="AG124" s="146" t="s">
        <v>210</v>
      </c>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row>
    <row r="125" spans="1:60" ht="22.5" outlineLevel="2">
      <c r="A125" s="227"/>
      <c r="B125" s="228"/>
      <c r="C125" s="229" t="s">
        <v>404</v>
      </c>
      <c r="D125" s="230"/>
      <c r="E125" s="230"/>
      <c r="F125" s="230"/>
      <c r="G125" s="230"/>
      <c r="H125" s="226"/>
      <c r="I125" s="226"/>
      <c r="J125" s="226"/>
      <c r="K125" s="226"/>
      <c r="L125" s="226"/>
      <c r="M125" s="226"/>
      <c r="N125" s="231"/>
      <c r="O125" s="231"/>
      <c r="P125" s="231"/>
      <c r="Q125" s="231"/>
      <c r="R125" s="226"/>
      <c r="S125" s="226"/>
      <c r="T125" s="226"/>
      <c r="U125" s="226"/>
      <c r="V125" s="226"/>
      <c r="W125" s="226"/>
      <c r="X125" s="226"/>
      <c r="Y125" s="226"/>
      <c r="Z125" s="146"/>
      <c r="AA125" s="449"/>
      <c r="AB125" s="146"/>
      <c r="AC125" s="146"/>
      <c r="AD125" s="146"/>
      <c r="AE125" s="146"/>
      <c r="AF125" s="146"/>
      <c r="AG125" s="146" t="s">
        <v>212</v>
      </c>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row>
    <row r="126" spans="1:60" ht="14.25" outlineLevel="2">
      <c r="A126" s="227"/>
      <c r="B126" s="228"/>
      <c r="C126" s="232" t="s">
        <v>2072</v>
      </c>
      <c r="D126" s="233"/>
      <c r="E126" s="234">
        <v>35</v>
      </c>
      <c r="F126" s="226"/>
      <c r="G126" s="226"/>
      <c r="H126" s="226"/>
      <c r="I126" s="226"/>
      <c r="J126" s="226"/>
      <c r="K126" s="226"/>
      <c r="L126" s="226"/>
      <c r="M126" s="226"/>
      <c r="N126" s="231"/>
      <c r="O126" s="231"/>
      <c r="P126" s="231"/>
      <c r="Q126" s="231"/>
      <c r="R126" s="226"/>
      <c r="S126" s="226"/>
      <c r="T126" s="226"/>
      <c r="U126" s="226"/>
      <c r="V126" s="226"/>
      <c r="W126" s="226"/>
      <c r="X126" s="226"/>
      <c r="Y126" s="226"/>
      <c r="Z126" s="146"/>
      <c r="AA126" s="449"/>
      <c r="AB126" s="146"/>
      <c r="AC126" s="146"/>
      <c r="AD126" s="146"/>
      <c r="AE126" s="146"/>
      <c r="AF126" s="146"/>
      <c r="AG126" s="146" t="s">
        <v>214</v>
      </c>
      <c r="AH126" s="146">
        <v>5</v>
      </c>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row>
    <row r="127" spans="1:60" ht="22.5" outlineLevel="1">
      <c r="A127" s="217">
        <v>42</v>
      </c>
      <c r="B127" s="218" t="s">
        <v>2027</v>
      </c>
      <c r="C127" s="219" t="s">
        <v>2028</v>
      </c>
      <c r="D127" s="220" t="s">
        <v>107</v>
      </c>
      <c r="E127" s="221">
        <v>385</v>
      </c>
      <c r="F127" s="222"/>
      <c r="G127" s="223">
        <f>ROUND(E127*F127,2)</f>
        <v>0</v>
      </c>
      <c r="H127" s="224">
        <v>0</v>
      </c>
      <c r="I127" s="223">
        <f>ROUND(E127*H127,2)</f>
        <v>0</v>
      </c>
      <c r="J127" s="224">
        <v>25.8</v>
      </c>
      <c r="K127" s="223">
        <f>ROUND(E127*J127,2)</f>
        <v>9933</v>
      </c>
      <c r="L127" s="223">
        <v>21</v>
      </c>
      <c r="M127" s="223">
        <f>G127*(1+L127/100)</f>
        <v>0</v>
      </c>
      <c r="N127" s="221">
        <v>0</v>
      </c>
      <c r="O127" s="221">
        <f>ROUND(E127*N127,2)</f>
        <v>0</v>
      </c>
      <c r="P127" s="221">
        <v>0</v>
      </c>
      <c r="Q127" s="221">
        <f>ROUND(E127*P127,2)</f>
        <v>0</v>
      </c>
      <c r="R127" s="223" t="s">
        <v>387</v>
      </c>
      <c r="S127" s="223" t="s">
        <v>207</v>
      </c>
      <c r="T127" s="225" t="s">
        <v>207</v>
      </c>
      <c r="U127" s="226">
        <v>0</v>
      </c>
      <c r="V127" s="226">
        <f>ROUND(E127*U127,2)</f>
        <v>0</v>
      </c>
      <c r="W127" s="226"/>
      <c r="X127" s="226" t="s">
        <v>208</v>
      </c>
      <c r="Y127" s="226" t="s">
        <v>209</v>
      </c>
      <c r="Z127" s="146"/>
      <c r="AA127" s="449"/>
      <c r="AB127" s="146"/>
      <c r="AC127" s="146"/>
      <c r="AD127" s="146"/>
      <c r="AE127" s="146"/>
      <c r="AF127" s="146"/>
      <c r="AG127" s="146" t="s">
        <v>210</v>
      </c>
      <c r="AH127" s="146"/>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row>
    <row r="128" spans="1:60" ht="22.5" outlineLevel="2">
      <c r="A128" s="227"/>
      <c r="B128" s="228"/>
      <c r="C128" s="229" t="s">
        <v>404</v>
      </c>
      <c r="D128" s="230"/>
      <c r="E128" s="230"/>
      <c r="F128" s="230"/>
      <c r="G128" s="230"/>
      <c r="H128" s="226"/>
      <c r="I128" s="226"/>
      <c r="J128" s="226"/>
      <c r="K128" s="226"/>
      <c r="L128" s="226"/>
      <c r="M128" s="226"/>
      <c r="N128" s="231"/>
      <c r="O128" s="231"/>
      <c r="P128" s="231"/>
      <c r="Q128" s="231"/>
      <c r="R128" s="226"/>
      <c r="S128" s="226"/>
      <c r="T128" s="226"/>
      <c r="U128" s="226"/>
      <c r="V128" s="226"/>
      <c r="W128" s="226"/>
      <c r="X128" s="226"/>
      <c r="Y128" s="226"/>
      <c r="Z128" s="146"/>
      <c r="AA128" s="449"/>
      <c r="AB128" s="146"/>
      <c r="AC128" s="146"/>
      <c r="AD128" s="146"/>
      <c r="AE128" s="146"/>
      <c r="AF128" s="146"/>
      <c r="AG128" s="146" t="s">
        <v>212</v>
      </c>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row>
    <row r="129" spans="1:60" ht="14.25" outlineLevel="2">
      <c r="A129" s="227"/>
      <c r="B129" s="228"/>
      <c r="C129" s="232" t="s">
        <v>2073</v>
      </c>
      <c r="D129" s="233"/>
      <c r="E129" s="234">
        <v>385</v>
      </c>
      <c r="F129" s="226"/>
      <c r="G129" s="226"/>
      <c r="H129" s="226"/>
      <c r="I129" s="226"/>
      <c r="J129" s="226"/>
      <c r="K129" s="226"/>
      <c r="L129" s="226"/>
      <c r="M129" s="226"/>
      <c r="N129" s="231"/>
      <c r="O129" s="231"/>
      <c r="P129" s="231"/>
      <c r="Q129" s="231"/>
      <c r="R129" s="226"/>
      <c r="S129" s="226"/>
      <c r="T129" s="226"/>
      <c r="U129" s="226"/>
      <c r="V129" s="226"/>
      <c r="W129" s="226"/>
      <c r="X129" s="226"/>
      <c r="Y129" s="226"/>
      <c r="Z129" s="146"/>
      <c r="AA129" s="449"/>
      <c r="AB129" s="146"/>
      <c r="AC129" s="146"/>
      <c r="AD129" s="146"/>
      <c r="AE129" s="146"/>
      <c r="AF129" s="146"/>
      <c r="AG129" s="146" t="s">
        <v>214</v>
      </c>
      <c r="AH129" s="146">
        <v>5</v>
      </c>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row>
    <row r="130" spans="1:60" ht="14.25" outlineLevel="1">
      <c r="A130" s="217">
        <v>43</v>
      </c>
      <c r="B130" s="218" t="s">
        <v>426</v>
      </c>
      <c r="C130" s="219" t="s">
        <v>2074</v>
      </c>
      <c r="D130" s="220" t="s">
        <v>124</v>
      </c>
      <c r="E130" s="221">
        <v>25</v>
      </c>
      <c r="F130" s="222"/>
      <c r="G130" s="223">
        <f>ROUND(E130*F130,2)</f>
        <v>0</v>
      </c>
      <c r="H130" s="224">
        <v>0</v>
      </c>
      <c r="I130" s="223">
        <f>ROUND(E130*H130,2)</f>
        <v>0</v>
      </c>
      <c r="J130" s="224">
        <v>75.099999999999994</v>
      </c>
      <c r="K130" s="223">
        <f>ROUND(E130*J130,2)</f>
        <v>1877.5</v>
      </c>
      <c r="L130" s="223">
        <v>21</v>
      </c>
      <c r="M130" s="223">
        <f>G130*(1+L130/100)</f>
        <v>0</v>
      </c>
      <c r="N130" s="221">
        <v>0</v>
      </c>
      <c r="O130" s="221">
        <f>ROUND(E130*N130,2)</f>
        <v>0</v>
      </c>
      <c r="P130" s="221">
        <v>0</v>
      </c>
      <c r="Q130" s="221">
        <f>ROUND(E130*P130,2)</f>
        <v>0</v>
      </c>
      <c r="R130" s="223" t="s">
        <v>387</v>
      </c>
      <c r="S130" s="223" t="s">
        <v>207</v>
      </c>
      <c r="T130" s="225" t="s">
        <v>207</v>
      </c>
      <c r="U130" s="226">
        <v>0.1</v>
      </c>
      <c r="V130" s="226">
        <f>ROUND(E130*U130,2)</f>
        <v>2.5</v>
      </c>
      <c r="W130" s="226"/>
      <c r="X130" s="226" t="s">
        <v>208</v>
      </c>
      <c r="Y130" s="226" t="s">
        <v>209</v>
      </c>
      <c r="Z130" s="146"/>
      <c r="AA130" s="449"/>
      <c r="AB130" s="146"/>
      <c r="AC130" s="146"/>
      <c r="AD130" s="146"/>
      <c r="AE130" s="146"/>
      <c r="AF130" s="146"/>
      <c r="AG130" s="146" t="s">
        <v>210</v>
      </c>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row>
    <row r="131" spans="1:60" ht="14.25" outlineLevel="2">
      <c r="A131" s="227"/>
      <c r="B131" s="228"/>
      <c r="C131" s="229" t="s">
        <v>428</v>
      </c>
      <c r="D131" s="230"/>
      <c r="E131" s="230"/>
      <c r="F131" s="230"/>
      <c r="G131" s="230"/>
      <c r="H131" s="226"/>
      <c r="I131" s="226"/>
      <c r="J131" s="226"/>
      <c r="K131" s="226"/>
      <c r="L131" s="226"/>
      <c r="M131" s="226"/>
      <c r="N131" s="231"/>
      <c r="O131" s="231"/>
      <c r="P131" s="231"/>
      <c r="Q131" s="231"/>
      <c r="R131" s="226"/>
      <c r="S131" s="226"/>
      <c r="T131" s="226"/>
      <c r="U131" s="226"/>
      <c r="V131" s="226"/>
      <c r="W131" s="226"/>
      <c r="X131" s="226"/>
      <c r="Y131" s="226"/>
      <c r="Z131" s="146"/>
      <c r="AA131" s="449"/>
      <c r="AB131" s="146"/>
      <c r="AC131" s="146"/>
      <c r="AD131" s="146"/>
      <c r="AE131" s="146"/>
      <c r="AF131" s="146"/>
      <c r="AG131" s="146" t="s">
        <v>212</v>
      </c>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row>
    <row r="132" spans="1:60" ht="14.25" outlineLevel="2">
      <c r="A132" s="227"/>
      <c r="B132" s="228"/>
      <c r="C132" s="232" t="s">
        <v>2075</v>
      </c>
      <c r="D132" s="233"/>
      <c r="E132" s="234">
        <v>25</v>
      </c>
      <c r="F132" s="226"/>
      <c r="G132" s="226"/>
      <c r="H132" s="226"/>
      <c r="I132" s="226"/>
      <c r="J132" s="226"/>
      <c r="K132" s="226"/>
      <c r="L132" s="226"/>
      <c r="M132" s="226"/>
      <c r="N132" s="231"/>
      <c r="O132" s="231"/>
      <c r="P132" s="231"/>
      <c r="Q132" s="231"/>
      <c r="R132" s="226"/>
      <c r="S132" s="226"/>
      <c r="T132" s="226"/>
      <c r="U132" s="226"/>
      <c r="V132" s="226"/>
      <c r="W132" s="226"/>
      <c r="X132" s="226"/>
      <c r="Y132" s="226"/>
      <c r="Z132" s="146"/>
      <c r="AA132" s="449"/>
      <c r="AB132" s="146"/>
      <c r="AC132" s="146"/>
      <c r="AD132" s="146"/>
      <c r="AE132" s="146"/>
      <c r="AF132" s="146"/>
      <c r="AG132" s="146" t="s">
        <v>214</v>
      </c>
      <c r="AH132" s="146">
        <v>0</v>
      </c>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row>
    <row r="133" spans="1:60" ht="22.5" outlineLevel="1">
      <c r="A133" s="217">
        <v>44</v>
      </c>
      <c r="B133" s="218" t="s">
        <v>2076</v>
      </c>
      <c r="C133" s="219" t="s">
        <v>2077</v>
      </c>
      <c r="D133" s="220" t="s">
        <v>124</v>
      </c>
      <c r="E133" s="221">
        <v>7</v>
      </c>
      <c r="F133" s="222"/>
      <c r="G133" s="223">
        <f>ROUND(E133*F133,2)</f>
        <v>0</v>
      </c>
      <c r="H133" s="224">
        <v>0</v>
      </c>
      <c r="I133" s="223">
        <f>ROUND(E133*H133,2)</f>
        <v>0</v>
      </c>
      <c r="J133" s="224">
        <v>69.8</v>
      </c>
      <c r="K133" s="223">
        <f>ROUND(E133*J133,2)</f>
        <v>488.6</v>
      </c>
      <c r="L133" s="223">
        <v>21</v>
      </c>
      <c r="M133" s="223">
        <f>G133*(1+L133/100)</f>
        <v>0</v>
      </c>
      <c r="N133" s="221">
        <v>0</v>
      </c>
      <c r="O133" s="221">
        <f>ROUND(E133*N133,2)</f>
        <v>0</v>
      </c>
      <c r="P133" s="221">
        <v>0</v>
      </c>
      <c r="Q133" s="221">
        <f>ROUND(E133*P133,2)</f>
        <v>0</v>
      </c>
      <c r="R133" s="223" t="s">
        <v>1550</v>
      </c>
      <c r="S133" s="223" t="s">
        <v>207</v>
      </c>
      <c r="T133" s="225" t="s">
        <v>207</v>
      </c>
      <c r="U133" s="226">
        <v>0.13</v>
      </c>
      <c r="V133" s="226">
        <f>ROUND(E133*U133,2)</f>
        <v>0.91</v>
      </c>
      <c r="W133" s="226"/>
      <c r="X133" s="226" t="s">
        <v>208</v>
      </c>
      <c r="Y133" s="226" t="s">
        <v>209</v>
      </c>
      <c r="Z133" s="146"/>
      <c r="AA133" s="449"/>
      <c r="AB133" s="146"/>
      <c r="AC133" s="146"/>
      <c r="AD133" s="146"/>
      <c r="AE133" s="146"/>
      <c r="AF133" s="146"/>
      <c r="AG133" s="146" t="s">
        <v>210</v>
      </c>
      <c r="AH133" s="146"/>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row>
    <row r="134" spans="1:60" ht="14.25" outlineLevel="2">
      <c r="A134" s="227"/>
      <c r="B134" s="228"/>
      <c r="C134" s="229" t="s">
        <v>1985</v>
      </c>
      <c r="D134" s="230"/>
      <c r="E134" s="230"/>
      <c r="F134" s="230"/>
      <c r="G134" s="230"/>
      <c r="H134" s="226"/>
      <c r="I134" s="226"/>
      <c r="J134" s="226"/>
      <c r="K134" s="226"/>
      <c r="L134" s="226"/>
      <c r="M134" s="226"/>
      <c r="N134" s="231"/>
      <c r="O134" s="231"/>
      <c r="P134" s="231"/>
      <c r="Q134" s="231"/>
      <c r="R134" s="226"/>
      <c r="S134" s="226"/>
      <c r="T134" s="226"/>
      <c r="U134" s="226"/>
      <c r="V134" s="226"/>
      <c r="W134" s="226"/>
      <c r="X134" s="226"/>
      <c r="Y134" s="226"/>
      <c r="Z134" s="146"/>
      <c r="AA134" s="449"/>
      <c r="AB134" s="146"/>
      <c r="AC134" s="146"/>
      <c r="AD134" s="146"/>
      <c r="AE134" s="146"/>
      <c r="AF134" s="146"/>
      <c r="AG134" s="146" t="s">
        <v>212</v>
      </c>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row>
    <row r="135" spans="1:60" ht="14.25" outlineLevel="2">
      <c r="A135" s="227"/>
      <c r="B135" s="228"/>
      <c r="C135" s="232" t="s">
        <v>2078</v>
      </c>
      <c r="D135" s="233"/>
      <c r="E135" s="234">
        <v>7</v>
      </c>
      <c r="F135" s="226"/>
      <c r="G135" s="226"/>
      <c r="H135" s="226"/>
      <c r="I135" s="226"/>
      <c r="J135" s="226"/>
      <c r="K135" s="226"/>
      <c r="L135" s="226"/>
      <c r="M135" s="226"/>
      <c r="N135" s="231"/>
      <c r="O135" s="231"/>
      <c r="P135" s="231"/>
      <c r="Q135" s="231"/>
      <c r="R135" s="226"/>
      <c r="S135" s="226"/>
      <c r="T135" s="226"/>
      <c r="U135" s="226"/>
      <c r="V135" s="226"/>
      <c r="W135" s="226"/>
      <c r="X135" s="226"/>
      <c r="Y135" s="226"/>
      <c r="Z135" s="146"/>
      <c r="AA135" s="449"/>
      <c r="AB135" s="146"/>
      <c r="AC135" s="146"/>
      <c r="AD135" s="146"/>
      <c r="AE135" s="146"/>
      <c r="AF135" s="146"/>
      <c r="AG135" s="146" t="s">
        <v>214</v>
      </c>
      <c r="AH135" s="146">
        <v>0</v>
      </c>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row>
    <row r="136" spans="1:60" ht="22.5" outlineLevel="1">
      <c r="A136" s="217">
        <v>45</v>
      </c>
      <c r="B136" s="218" t="s">
        <v>2079</v>
      </c>
      <c r="C136" s="219" t="s">
        <v>2080</v>
      </c>
      <c r="D136" s="220" t="s">
        <v>124</v>
      </c>
      <c r="E136" s="221">
        <v>25</v>
      </c>
      <c r="F136" s="222"/>
      <c r="G136" s="223">
        <f>ROUND(E136*F136,2)</f>
        <v>0</v>
      </c>
      <c r="H136" s="224">
        <v>0</v>
      </c>
      <c r="I136" s="223">
        <f>ROUND(E136*H136,2)</f>
        <v>0</v>
      </c>
      <c r="J136" s="224">
        <v>18.5</v>
      </c>
      <c r="K136" s="223">
        <f>ROUND(E136*J136,2)</f>
        <v>462.5</v>
      </c>
      <c r="L136" s="223">
        <v>21</v>
      </c>
      <c r="M136" s="223">
        <f>G136*(1+L136/100)</f>
        <v>0</v>
      </c>
      <c r="N136" s="221">
        <v>0</v>
      </c>
      <c r="O136" s="221">
        <f>ROUND(E136*N136,2)</f>
        <v>0</v>
      </c>
      <c r="P136" s="221">
        <v>0</v>
      </c>
      <c r="Q136" s="221">
        <f>ROUND(E136*P136,2)</f>
        <v>0</v>
      </c>
      <c r="R136" s="223" t="s">
        <v>1550</v>
      </c>
      <c r="S136" s="223" t="s">
        <v>207</v>
      </c>
      <c r="T136" s="225" t="s">
        <v>207</v>
      </c>
      <c r="U136" s="226">
        <v>0.03</v>
      </c>
      <c r="V136" s="226">
        <f>ROUND(E136*U136,2)</f>
        <v>0.75</v>
      </c>
      <c r="W136" s="226"/>
      <c r="X136" s="226" t="s">
        <v>208</v>
      </c>
      <c r="Y136" s="226" t="s">
        <v>209</v>
      </c>
      <c r="Z136" s="146"/>
      <c r="AA136" s="449"/>
      <c r="AB136" s="146"/>
      <c r="AC136" s="146"/>
      <c r="AD136" s="146"/>
      <c r="AE136" s="146"/>
      <c r="AF136" s="146"/>
      <c r="AG136" s="146" t="s">
        <v>210</v>
      </c>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row>
    <row r="137" spans="1:60" ht="14.25" outlineLevel="2">
      <c r="A137" s="227"/>
      <c r="B137" s="228"/>
      <c r="C137" s="232" t="s">
        <v>2081</v>
      </c>
      <c r="D137" s="233"/>
      <c r="E137" s="234">
        <v>25</v>
      </c>
      <c r="F137" s="226"/>
      <c r="G137" s="226"/>
      <c r="H137" s="226"/>
      <c r="I137" s="226"/>
      <c r="J137" s="226"/>
      <c r="K137" s="226"/>
      <c r="L137" s="226"/>
      <c r="M137" s="226"/>
      <c r="N137" s="231"/>
      <c r="O137" s="231"/>
      <c r="P137" s="231"/>
      <c r="Q137" s="231"/>
      <c r="R137" s="226"/>
      <c r="S137" s="226"/>
      <c r="T137" s="226"/>
      <c r="U137" s="226"/>
      <c r="V137" s="226"/>
      <c r="W137" s="226"/>
      <c r="X137" s="226"/>
      <c r="Y137" s="226"/>
      <c r="Z137" s="146"/>
      <c r="AA137" s="449"/>
      <c r="AB137" s="146"/>
      <c r="AC137" s="146"/>
      <c r="AD137" s="146"/>
      <c r="AE137" s="146"/>
      <c r="AF137" s="146"/>
      <c r="AG137" s="146" t="s">
        <v>214</v>
      </c>
      <c r="AH137" s="146">
        <v>0</v>
      </c>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row>
    <row r="138" spans="1:60" ht="14.25" outlineLevel="1">
      <c r="A138" s="217">
        <v>46</v>
      </c>
      <c r="B138" s="218" t="s">
        <v>2082</v>
      </c>
      <c r="C138" s="219" t="s">
        <v>2083</v>
      </c>
      <c r="D138" s="220" t="s">
        <v>78</v>
      </c>
      <c r="E138" s="221">
        <v>22</v>
      </c>
      <c r="F138" s="222"/>
      <c r="G138" s="223">
        <f>ROUND(E138*F138,2)</f>
        <v>0</v>
      </c>
      <c r="H138" s="224">
        <v>0</v>
      </c>
      <c r="I138" s="223">
        <f>ROUND(E138*H138,2)</f>
        <v>0</v>
      </c>
      <c r="J138" s="224">
        <v>1754</v>
      </c>
      <c r="K138" s="223">
        <f>ROUND(E138*J138,2)</f>
        <v>38588</v>
      </c>
      <c r="L138" s="223">
        <v>21</v>
      </c>
      <c r="M138" s="223">
        <f>G138*(1+L138/100)</f>
        <v>0</v>
      </c>
      <c r="N138" s="221">
        <v>0</v>
      </c>
      <c r="O138" s="221">
        <f>ROUND(E138*N138,2)</f>
        <v>0</v>
      </c>
      <c r="P138" s="221">
        <v>0</v>
      </c>
      <c r="Q138" s="221">
        <f>ROUND(E138*P138,2)</f>
        <v>0</v>
      </c>
      <c r="R138" s="223" t="s">
        <v>1550</v>
      </c>
      <c r="S138" s="223" t="s">
        <v>207</v>
      </c>
      <c r="T138" s="225" t="s">
        <v>207</v>
      </c>
      <c r="U138" s="226">
        <v>2.87</v>
      </c>
      <c r="V138" s="226">
        <f>ROUND(E138*U138,2)</f>
        <v>63.14</v>
      </c>
      <c r="W138" s="226"/>
      <c r="X138" s="226" t="s">
        <v>208</v>
      </c>
      <c r="Y138" s="226" t="s">
        <v>209</v>
      </c>
      <c r="Z138" s="146"/>
      <c r="AA138" s="449"/>
      <c r="AB138" s="146"/>
      <c r="AC138" s="146"/>
      <c r="AD138" s="146"/>
      <c r="AE138" s="146"/>
      <c r="AF138" s="146"/>
      <c r="AG138" s="146" t="s">
        <v>210</v>
      </c>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row>
    <row r="139" spans="1:60" ht="33.75" outlineLevel="2">
      <c r="A139" s="227"/>
      <c r="B139" s="228"/>
      <c r="C139" s="229" t="s">
        <v>2084</v>
      </c>
      <c r="D139" s="230"/>
      <c r="E139" s="230"/>
      <c r="F139" s="230"/>
      <c r="G139" s="230"/>
      <c r="H139" s="226"/>
      <c r="I139" s="226"/>
      <c r="J139" s="226"/>
      <c r="K139" s="226"/>
      <c r="L139" s="226"/>
      <c r="M139" s="226"/>
      <c r="N139" s="231"/>
      <c r="O139" s="231"/>
      <c r="P139" s="231"/>
      <c r="Q139" s="231"/>
      <c r="R139" s="226"/>
      <c r="S139" s="226"/>
      <c r="T139" s="226"/>
      <c r="U139" s="226"/>
      <c r="V139" s="226"/>
      <c r="W139" s="226"/>
      <c r="X139" s="226"/>
      <c r="Y139" s="226"/>
      <c r="Z139" s="146"/>
      <c r="AA139" s="449"/>
      <c r="AB139" s="146"/>
      <c r="AC139" s="146"/>
      <c r="AD139" s="146"/>
      <c r="AE139" s="146"/>
      <c r="AF139" s="146"/>
      <c r="AG139" s="146" t="s">
        <v>212</v>
      </c>
      <c r="AH139" s="146"/>
      <c r="AI139" s="146"/>
      <c r="AJ139" s="146"/>
      <c r="AK139" s="146"/>
      <c r="AL139" s="146"/>
      <c r="AM139" s="146"/>
      <c r="AN139" s="146"/>
      <c r="AO139" s="146"/>
      <c r="AP139" s="146"/>
      <c r="AQ139" s="146"/>
      <c r="AR139" s="146"/>
      <c r="AS139" s="146"/>
      <c r="AT139" s="146"/>
      <c r="AU139" s="146"/>
      <c r="AV139" s="146"/>
      <c r="AW139" s="146"/>
      <c r="AX139" s="146"/>
      <c r="AY139" s="146"/>
      <c r="AZ139" s="146"/>
      <c r="BA139" s="235" t="str">
        <f>C139</f>
        <v>pro vysazování rostlin v hornině 1 až 4 bez výměny půdy, s případným naložením přebytečných výkopků na dopravní prostředek, s odvozem na vzdálenost do 20 km a se složením,</v>
      </c>
      <c r="BB139" s="146"/>
      <c r="BC139" s="146"/>
      <c r="BD139" s="146"/>
      <c r="BE139" s="146"/>
      <c r="BF139" s="146"/>
      <c r="BG139" s="146"/>
      <c r="BH139" s="146"/>
    </row>
    <row r="140" spans="1:60" ht="14.25" outlineLevel="2">
      <c r="A140" s="227"/>
      <c r="B140" s="228"/>
      <c r="C140" s="232" t="s">
        <v>2085</v>
      </c>
      <c r="D140" s="233"/>
      <c r="E140" s="234">
        <v>14</v>
      </c>
      <c r="F140" s="226"/>
      <c r="G140" s="226"/>
      <c r="H140" s="226"/>
      <c r="I140" s="226"/>
      <c r="J140" s="226"/>
      <c r="K140" s="226"/>
      <c r="L140" s="226"/>
      <c r="M140" s="226"/>
      <c r="N140" s="231"/>
      <c r="O140" s="231"/>
      <c r="P140" s="231"/>
      <c r="Q140" s="231"/>
      <c r="R140" s="226"/>
      <c r="S140" s="226"/>
      <c r="T140" s="226"/>
      <c r="U140" s="226"/>
      <c r="V140" s="226"/>
      <c r="W140" s="226"/>
      <c r="X140" s="226"/>
      <c r="Y140" s="226"/>
      <c r="Z140" s="146"/>
      <c r="AA140" s="449"/>
      <c r="AB140" s="146"/>
      <c r="AC140" s="146"/>
      <c r="AD140" s="146"/>
      <c r="AE140" s="146"/>
      <c r="AF140" s="146"/>
      <c r="AG140" s="146" t="s">
        <v>214</v>
      </c>
      <c r="AH140" s="146">
        <v>0</v>
      </c>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row>
    <row r="141" spans="1:60" ht="14.25" outlineLevel="3">
      <c r="A141" s="227"/>
      <c r="B141" s="228"/>
      <c r="C141" s="232" t="s">
        <v>2086</v>
      </c>
      <c r="D141" s="233"/>
      <c r="E141" s="234">
        <v>8</v>
      </c>
      <c r="F141" s="226"/>
      <c r="G141" s="226"/>
      <c r="H141" s="226"/>
      <c r="I141" s="226"/>
      <c r="J141" s="226"/>
      <c r="K141" s="226"/>
      <c r="L141" s="226"/>
      <c r="M141" s="226"/>
      <c r="N141" s="231"/>
      <c r="O141" s="231"/>
      <c r="P141" s="231"/>
      <c r="Q141" s="231"/>
      <c r="R141" s="226"/>
      <c r="S141" s="226"/>
      <c r="T141" s="226"/>
      <c r="U141" s="226"/>
      <c r="V141" s="226"/>
      <c r="W141" s="226"/>
      <c r="X141" s="226"/>
      <c r="Y141" s="226"/>
      <c r="Z141" s="146"/>
      <c r="AA141" s="449"/>
      <c r="AB141" s="146"/>
      <c r="AC141" s="146"/>
      <c r="AD141" s="146"/>
      <c r="AE141" s="146"/>
      <c r="AF141" s="146"/>
      <c r="AG141" s="146" t="s">
        <v>214</v>
      </c>
      <c r="AH141" s="146">
        <v>0</v>
      </c>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row>
    <row r="142" spans="1:60" ht="22.5" outlineLevel="1">
      <c r="A142" s="217">
        <v>47</v>
      </c>
      <c r="B142" s="218" t="s">
        <v>2087</v>
      </c>
      <c r="C142" s="219" t="s">
        <v>2088</v>
      </c>
      <c r="D142" s="220" t="s">
        <v>78</v>
      </c>
      <c r="E142" s="221">
        <v>8</v>
      </c>
      <c r="F142" s="222"/>
      <c r="G142" s="223">
        <f>ROUND(E142*F142,2)</f>
        <v>0</v>
      </c>
      <c r="H142" s="224">
        <v>2.58</v>
      </c>
      <c r="I142" s="223">
        <f>ROUND(E142*H142,2)</f>
        <v>20.64</v>
      </c>
      <c r="J142" s="224">
        <v>549.41999999999996</v>
      </c>
      <c r="K142" s="223">
        <f>ROUND(E142*J142,2)</f>
        <v>4395.3599999999997</v>
      </c>
      <c r="L142" s="223">
        <v>21</v>
      </c>
      <c r="M142" s="223">
        <f>G142*(1+L142/100)</f>
        <v>0</v>
      </c>
      <c r="N142" s="221">
        <v>0</v>
      </c>
      <c r="O142" s="221">
        <f>ROUND(E142*N142,2)</f>
        <v>0</v>
      </c>
      <c r="P142" s="221">
        <v>0</v>
      </c>
      <c r="Q142" s="221">
        <f>ROUND(E142*P142,2)</f>
        <v>0</v>
      </c>
      <c r="R142" s="223" t="s">
        <v>1550</v>
      </c>
      <c r="S142" s="223" t="s">
        <v>207</v>
      </c>
      <c r="T142" s="225" t="s">
        <v>207</v>
      </c>
      <c r="U142" s="226">
        <v>0.75</v>
      </c>
      <c r="V142" s="226">
        <f>ROUND(E142*U142,2)</f>
        <v>6</v>
      </c>
      <c r="W142" s="226"/>
      <c r="X142" s="226" t="s">
        <v>208</v>
      </c>
      <c r="Y142" s="226" t="s">
        <v>209</v>
      </c>
      <c r="Z142" s="146"/>
      <c r="AA142" s="449"/>
      <c r="AB142" s="146"/>
      <c r="AC142" s="146"/>
      <c r="AD142" s="146"/>
      <c r="AE142" s="146"/>
      <c r="AF142" s="146"/>
      <c r="AG142" s="146" t="s">
        <v>210</v>
      </c>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row>
    <row r="143" spans="1:60" ht="14.25" outlineLevel="2">
      <c r="A143" s="227"/>
      <c r="B143" s="228"/>
      <c r="C143" s="229" t="s">
        <v>2089</v>
      </c>
      <c r="D143" s="230"/>
      <c r="E143" s="230"/>
      <c r="F143" s="230"/>
      <c r="G143" s="230"/>
      <c r="H143" s="226"/>
      <c r="I143" s="226"/>
      <c r="J143" s="226"/>
      <c r="K143" s="226"/>
      <c r="L143" s="226"/>
      <c r="M143" s="226"/>
      <c r="N143" s="231"/>
      <c r="O143" s="231"/>
      <c r="P143" s="231"/>
      <c r="Q143" s="231"/>
      <c r="R143" s="226"/>
      <c r="S143" s="226"/>
      <c r="T143" s="226"/>
      <c r="U143" s="226"/>
      <c r="V143" s="226"/>
      <c r="W143" s="226"/>
      <c r="X143" s="226"/>
      <c r="Y143" s="226"/>
      <c r="Z143" s="146"/>
      <c r="AA143" s="449"/>
      <c r="AB143" s="146"/>
      <c r="AC143" s="146"/>
      <c r="AD143" s="146"/>
      <c r="AE143" s="146"/>
      <c r="AF143" s="146"/>
      <c r="AG143" s="146" t="s">
        <v>212</v>
      </c>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row>
    <row r="144" spans="1:60" ht="14.25" outlineLevel="2">
      <c r="A144" s="227"/>
      <c r="B144" s="228"/>
      <c r="C144" s="232" t="s">
        <v>2086</v>
      </c>
      <c r="D144" s="233"/>
      <c r="E144" s="234">
        <v>8</v>
      </c>
      <c r="F144" s="226"/>
      <c r="G144" s="226"/>
      <c r="H144" s="226"/>
      <c r="I144" s="226"/>
      <c r="J144" s="226"/>
      <c r="K144" s="226"/>
      <c r="L144" s="226"/>
      <c r="M144" s="226"/>
      <c r="N144" s="231"/>
      <c r="O144" s="231"/>
      <c r="P144" s="231"/>
      <c r="Q144" s="231"/>
      <c r="R144" s="226"/>
      <c r="S144" s="226"/>
      <c r="T144" s="226"/>
      <c r="U144" s="226"/>
      <c r="V144" s="226"/>
      <c r="W144" s="226"/>
      <c r="X144" s="226"/>
      <c r="Y144" s="226"/>
      <c r="Z144" s="146"/>
      <c r="AA144" s="449"/>
      <c r="AB144" s="146"/>
      <c r="AC144" s="146"/>
      <c r="AD144" s="146"/>
      <c r="AE144" s="146"/>
      <c r="AF144" s="146"/>
      <c r="AG144" s="146" t="s">
        <v>214</v>
      </c>
      <c r="AH144" s="146">
        <v>0</v>
      </c>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row>
    <row r="145" spans="1:60" ht="22.5" outlineLevel="1">
      <c r="A145" s="217">
        <v>48</v>
      </c>
      <c r="B145" s="218" t="s">
        <v>2090</v>
      </c>
      <c r="C145" s="219" t="s">
        <v>2091</v>
      </c>
      <c r="D145" s="220" t="s">
        <v>78</v>
      </c>
      <c r="E145" s="221">
        <v>14</v>
      </c>
      <c r="F145" s="222"/>
      <c r="G145" s="223">
        <f>ROUND(E145*F145,2)</f>
        <v>0</v>
      </c>
      <c r="H145" s="224">
        <v>6.87</v>
      </c>
      <c r="I145" s="223">
        <f>ROUND(E145*H145,2)</f>
        <v>96.18</v>
      </c>
      <c r="J145" s="224">
        <v>2123.13</v>
      </c>
      <c r="K145" s="223">
        <f>ROUND(E145*J145,2)</f>
        <v>29723.82</v>
      </c>
      <c r="L145" s="223">
        <v>21</v>
      </c>
      <c r="M145" s="223">
        <f>G145*(1+L145/100)</f>
        <v>0</v>
      </c>
      <c r="N145" s="221">
        <v>0</v>
      </c>
      <c r="O145" s="221">
        <f>ROUND(E145*N145,2)</f>
        <v>0</v>
      </c>
      <c r="P145" s="221">
        <v>0</v>
      </c>
      <c r="Q145" s="221">
        <f>ROUND(E145*P145,2)</f>
        <v>0</v>
      </c>
      <c r="R145" s="223" t="s">
        <v>1550</v>
      </c>
      <c r="S145" s="223" t="s">
        <v>207</v>
      </c>
      <c r="T145" s="225" t="s">
        <v>207</v>
      </c>
      <c r="U145" s="226">
        <v>3.09</v>
      </c>
      <c r="V145" s="226">
        <f>ROUND(E145*U145,2)</f>
        <v>43.26</v>
      </c>
      <c r="W145" s="226"/>
      <c r="X145" s="226" t="s">
        <v>208</v>
      </c>
      <c r="Y145" s="226" t="s">
        <v>209</v>
      </c>
      <c r="Z145" s="146"/>
      <c r="AA145" s="449"/>
      <c r="AB145" s="146"/>
      <c r="AC145" s="146"/>
      <c r="AD145" s="146"/>
      <c r="AE145" s="146"/>
      <c r="AF145" s="146"/>
      <c r="AG145" s="146" t="s">
        <v>210</v>
      </c>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row>
    <row r="146" spans="1:60" ht="14.25" outlineLevel="2">
      <c r="A146" s="227"/>
      <c r="B146" s="228"/>
      <c r="C146" s="229" t="s">
        <v>2089</v>
      </c>
      <c r="D146" s="230"/>
      <c r="E146" s="230"/>
      <c r="F146" s="230"/>
      <c r="G146" s="230"/>
      <c r="H146" s="226"/>
      <c r="I146" s="226"/>
      <c r="J146" s="226"/>
      <c r="K146" s="226"/>
      <c r="L146" s="226"/>
      <c r="M146" s="226"/>
      <c r="N146" s="231"/>
      <c r="O146" s="231"/>
      <c r="P146" s="231"/>
      <c r="Q146" s="231"/>
      <c r="R146" s="226"/>
      <c r="S146" s="226"/>
      <c r="T146" s="226"/>
      <c r="U146" s="226"/>
      <c r="V146" s="226"/>
      <c r="W146" s="226"/>
      <c r="X146" s="226"/>
      <c r="Y146" s="226"/>
      <c r="Z146" s="146"/>
      <c r="AA146" s="449"/>
      <c r="AB146" s="146"/>
      <c r="AC146" s="146"/>
      <c r="AD146" s="146"/>
      <c r="AE146" s="146"/>
      <c r="AF146" s="146"/>
      <c r="AG146" s="146" t="s">
        <v>212</v>
      </c>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row>
    <row r="147" spans="1:60" ht="14.25" outlineLevel="2">
      <c r="A147" s="227"/>
      <c r="B147" s="228"/>
      <c r="C147" s="232" t="s">
        <v>2085</v>
      </c>
      <c r="D147" s="233"/>
      <c r="E147" s="234">
        <v>14</v>
      </c>
      <c r="F147" s="226"/>
      <c r="G147" s="226"/>
      <c r="H147" s="226"/>
      <c r="I147" s="226"/>
      <c r="J147" s="226"/>
      <c r="K147" s="226"/>
      <c r="L147" s="226"/>
      <c r="M147" s="226"/>
      <c r="N147" s="231"/>
      <c r="O147" s="231"/>
      <c r="P147" s="231"/>
      <c r="Q147" s="231"/>
      <c r="R147" s="226"/>
      <c r="S147" s="226"/>
      <c r="T147" s="226"/>
      <c r="U147" s="226"/>
      <c r="V147" s="226"/>
      <c r="W147" s="226"/>
      <c r="X147" s="226"/>
      <c r="Y147" s="226"/>
      <c r="Z147" s="146"/>
      <c r="AA147" s="449"/>
      <c r="AB147" s="146"/>
      <c r="AC147" s="146"/>
      <c r="AD147" s="146"/>
      <c r="AE147" s="146"/>
      <c r="AF147" s="146"/>
      <c r="AG147" s="146" t="s">
        <v>214</v>
      </c>
      <c r="AH147" s="146">
        <v>0</v>
      </c>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row>
    <row r="148" spans="1:60" ht="22.5" outlineLevel="1">
      <c r="A148" s="217">
        <v>49</v>
      </c>
      <c r="B148" s="218" t="s">
        <v>2092</v>
      </c>
      <c r="C148" s="219" t="s">
        <v>2093</v>
      </c>
      <c r="D148" s="220" t="s">
        <v>78</v>
      </c>
      <c r="E148" s="221">
        <v>1</v>
      </c>
      <c r="F148" s="222"/>
      <c r="G148" s="223">
        <f>ROUND(E148*F148,2)</f>
        <v>0</v>
      </c>
      <c r="H148" s="224">
        <v>8.59</v>
      </c>
      <c r="I148" s="223">
        <f>ROUND(E148*H148,2)</f>
        <v>8.59</v>
      </c>
      <c r="J148" s="224">
        <v>3836.41</v>
      </c>
      <c r="K148" s="223">
        <f>ROUND(E148*J148,2)</f>
        <v>3836.41</v>
      </c>
      <c r="L148" s="223">
        <v>21</v>
      </c>
      <c r="M148" s="223">
        <f>G148*(1+L148/100)</f>
        <v>0</v>
      </c>
      <c r="N148" s="221">
        <v>0</v>
      </c>
      <c r="O148" s="221">
        <f>ROUND(E148*N148,2)</f>
        <v>0</v>
      </c>
      <c r="P148" s="221">
        <v>0</v>
      </c>
      <c r="Q148" s="221">
        <f>ROUND(E148*P148,2)</f>
        <v>0</v>
      </c>
      <c r="R148" s="223" t="s">
        <v>1550</v>
      </c>
      <c r="S148" s="223" t="s">
        <v>207</v>
      </c>
      <c r="T148" s="225" t="s">
        <v>207</v>
      </c>
      <c r="U148" s="226">
        <v>5.74</v>
      </c>
      <c r="V148" s="226">
        <f>ROUND(E148*U148,2)</f>
        <v>5.74</v>
      </c>
      <c r="W148" s="226"/>
      <c r="X148" s="226" t="s">
        <v>208</v>
      </c>
      <c r="Y148" s="226" t="s">
        <v>209</v>
      </c>
      <c r="Z148" s="146"/>
      <c r="AA148" s="449"/>
      <c r="AB148" s="146"/>
      <c r="AC148" s="146"/>
      <c r="AD148" s="146"/>
      <c r="AE148" s="146"/>
      <c r="AF148" s="146"/>
      <c r="AG148" s="146" t="s">
        <v>210</v>
      </c>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row>
    <row r="149" spans="1:60" ht="14.25" outlineLevel="2">
      <c r="A149" s="227"/>
      <c r="B149" s="228"/>
      <c r="C149" s="229" t="s">
        <v>2089</v>
      </c>
      <c r="D149" s="230"/>
      <c r="E149" s="230"/>
      <c r="F149" s="230"/>
      <c r="G149" s="230"/>
      <c r="H149" s="226"/>
      <c r="I149" s="226"/>
      <c r="J149" s="226"/>
      <c r="K149" s="226"/>
      <c r="L149" s="226"/>
      <c r="M149" s="226"/>
      <c r="N149" s="231"/>
      <c r="O149" s="231"/>
      <c r="P149" s="231"/>
      <c r="Q149" s="231"/>
      <c r="R149" s="226"/>
      <c r="S149" s="226"/>
      <c r="T149" s="226"/>
      <c r="U149" s="226"/>
      <c r="V149" s="226"/>
      <c r="W149" s="226"/>
      <c r="X149" s="226"/>
      <c r="Y149" s="226"/>
      <c r="Z149" s="146"/>
      <c r="AA149" s="449"/>
      <c r="AB149" s="146"/>
      <c r="AC149" s="146"/>
      <c r="AD149" s="146"/>
      <c r="AE149" s="146"/>
      <c r="AF149" s="146"/>
      <c r="AG149" s="146" t="s">
        <v>212</v>
      </c>
      <c r="AH149" s="146"/>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row>
    <row r="150" spans="1:60" ht="14.25" outlineLevel="2">
      <c r="A150" s="227"/>
      <c r="B150" s="228"/>
      <c r="C150" s="232" t="s">
        <v>2094</v>
      </c>
      <c r="D150" s="233"/>
      <c r="E150" s="234">
        <v>1</v>
      </c>
      <c r="F150" s="226"/>
      <c r="G150" s="226"/>
      <c r="H150" s="226"/>
      <c r="I150" s="226"/>
      <c r="J150" s="226"/>
      <c r="K150" s="226"/>
      <c r="L150" s="226"/>
      <c r="M150" s="226"/>
      <c r="N150" s="231"/>
      <c r="O150" s="231"/>
      <c r="P150" s="231"/>
      <c r="Q150" s="231"/>
      <c r="R150" s="226"/>
      <c r="S150" s="226"/>
      <c r="T150" s="226"/>
      <c r="U150" s="226"/>
      <c r="V150" s="226"/>
      <c r="W150" s="226"/>
      <c r="X150" s="226"/>
      <c r="Y150" s="226"/>
      <c r="Z150" s="146"/>
      <c r="AA150" s="449"/>
      <c r="AB150" s="146"/>
      <c r="AC150" s="146"/>
      <c r="AD150" s="146"/>
      <c r="AE150" s="146"/>
      <c r="AF150" s="146"/>
      <c r="AG150" s="146" t="s">
        <v>214</v>
      </c>
      <c r="AH150" s="146">
        <v>0</v>
      </c>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row>
    <row r="151" spans="1:60" ht="14.25" outlineLevel="1">
      <c r="A151" s="217">
        <v>50</v>
      </c>
      <c r="B151" s="218" t="s">
        <v>2095</v>
      </c>
      <c r="C151" s="219" t="s">
        <v>2096</v>
      </c>
      <c r="D151" s="220" t="s">
        <v>78</v>
      </c>
      <c r="E151" s="221">
        <v>23</v>
      </c>
      <c r="F151" s="222"/>
      <c r="G151" s="223">
        <f>ROUND(E151*F151,2)</f>
        <v>0</v>
      </c>
      <c r="H151" s="224">
        <v>0</v>
      </c>
      <c r="I151" s="223">
        <f>ROUND(E151*H151,2)</f>
        <v>0</v>
      </c>
      <c r="J151" s="224">
        <v>135</v>
      </c>
      <c r="K151" s="223">
        <f>ROUND(E151*J151,2)</f>
        <v>3105</v>
      </c>
      <c r="L151" s="223">
        <v>21</v>
      </c>
      <c r="M151" s="223">
        <f>G151*(1+L151/100)</f>
        <v>0</v>
      </c>
      <c r="N151" s="221">
        <v>0</v>
      </c>
      <c r="O151" s="221">
        <f>ROUND(E151*N151,2)</f>
        <v>0</v>
      </c>
      <c r="P151" s="221">
        <v>0</v>
      </c>
      <c r="Q151" s="221">
        <f>ROUND(E151*P151,2)</f>
        <v>0</v>
      </c>
      <c r="R151" s="223" t="s">
        <v>1550</v>
      </c>
      <c r="S151" s="223" t="s">
        <v>207</v>
      </c>
      <c r="T151" s="225" t="s">
        <v>207</v>
      </c>
      <c r="U151" s="226">
        <v>0.23899999999999999</v>
      </c>
      <c r="V151" s="226">
        <f>ROUND(E151*U151,2)</f>
        <v>5.5</v>
      </c>
      <c r="W151" s="226"/>
      <c r="X151" s="226" t="s">
        <v>208</v>
      </c>
      <c r="Y151" s="226" t="s">
        <v>209</v>
      </c>
      <c r="Z151" s="146"/>
      <c r="AA151" s="449"/>
      <c r="AB151" s="146"/>
      <c r="AC151" s="146"/>
      <c r="AD151" s="146"/>
      <c r="AE151" s="146"/>
      <c r="AF151" s="146"/>
      <c r="AG151" s="146" t="s">
        <v>210</v>
      </c>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row>
    <row r="152" spans="1:60" ht="33.75" outlineLevel="2">
      <c r="A152" s="227"/>
      <c r="B152" s="228"/>
      <c r="C152" s="229" t="s">
        <v>2097</v>
      </c>
      <c r="D152" s="230"/>
      <c r="E152" s="230"/>
      <c r="F152" s="230"/>
      <c r="G152" s="230"/>
      <c r="H152" s="226"/>
      <c r="I152" s="226"/>
      <c r="J152" s="226"/>
      <c r="K152" s="226"/>
      <c r="L152" s="226"/>
      <c r="M152" s="226"/>
      <c r="N152" s="231"/>
      <c r="O152" s="231"/>
      <c r="P152" s="231"/>
      <c r="Q152" s="231"/>
      <c r="R152" s="226"/>
      <c r="S152" s="226"/>
      <c r="T152" s="226"/>
      <c r="U152" s="226"/>
      <c r="V152" s="226"/>
      <c r="W152" s="226"/>
      <c r="X152" s="226"/>
      <c r="Y152" s="226"/>
      <c r="Z152" s="146"/>
      <c r="AA152" s="449"/>
      <c r="AB152" s="146"/>
      <c r="AC152" s="146"/>
      <c r="AD152" s="146"/>
      <c r="AE152" s="146"/>
      <c r="AF152" s="146"/>
      <c r="AG152" s="146" t="s">
        <v>212</v>
      </c>
      <c r="AH152" s="146"/>
      <c r="AI152" s="146"/>
      <c r="AJ152" s="146"/>
      <c r="AK152" s="146"/>
      <c r="AL152" s="146"/>
      <c r="AM152" s="146"/>
      <c r="AN152" s="146"/>
      <c r="AO152" s="146"/>
      <c r="AP152" s="146"/>
      <c r="AQ152" s="146"/>
      <c r="AR152" s="146"/>
      <c r="AS152" s="146"/>
      <c r="AT152" s="146"/>
      <c r="AU152" s="146"/>
      <c r="AV152" s="146"/>
      <c r="AW152" s="146"/>
      <c r="AX152" s="146"/>
      <c r="AY152" s="146"/>
      <c r="AZ152" s="146"/>
      <c r="BA152" s="235" t="str">
        <f>C152</f>
        <v>t.j. odplevelení s nakypřením nebo vypletí, odstranění poškozených částí dřeviny s případným složením odpadu na hromady, naložením na dopravní prostředek, odvozem do 20 km a se složením,</v>
      </c>
      <c r="BB152" s="146"/>
      <c r="BC152" s="146"/>
      <c r="BD152" s="146"/>
      <c r="BE152" s="146"/>
      <c r="BF152" s="146"/>
      <c r="BG152" s="146"/>
      <c r="BH152" s="146"/>
    </row>
    <row r="153" spans="1:60" ht="14.25" outlineLevel="2">
      <c r="A153" s="227"/>
      <c r="B153" s="228"/>
      <c r="C153" s="232" t="s">
        <v>2098</v>
      </c>
      <c r="D153" s="233"/>
      <c r="E153" s="234">
        <v>14</v>
      </c>
      <c r="F153" s="226"/>
      <c r="G153" s="226"/>
      <c r="H153" s="226"/>
      <c r="I153" s="226"/>
      <c r="J153" s="226"/>
      <c r="K153" s="226"/>
      <c r="L153" s="226"/>
      <c r="M153" s="226"/>
      <c r="N153" s="231"/>
      <c r="O153" s="231"/>
      <c r="P153" s="231"/>
      <c r="Q153" s="231"/>
      <c r="R153" s="226"/>
      <c r="S153" s="226"/>
      <c r="T153" s="226"/>
      <c r="U153" s="226"/>
      <c r="V153" s="226"/>
      <c r="W153" s="226"/>
      <c r="X153" s="226"/>
      <c r="Y153" s="226"/>
      <c r="Z153" s="146"/>
      <c r="AA153" s="449"/>
      <c r="AB153" s="146"/>
      <c r="AC153" s="146"/>
      <c r="AD153" s="146"/>
      <c r="AE153" s="146"/>
      <c r="AF153" s="146"/>
      <c r="AG153" s="146" t="s">
        <v>214</v>
      </c>
      <c r="AH153" s="146">
        <v>0</v>
      </c>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row>
    <row r="154" spans="1:60" ht="14.25" outlineLevel="3">
      <c r="A154" s="227"/>
      <c r="B154" s="228"/>
      <c r="C154" s="232" t="s">
        <v>2099</v>
      </c>
      <c r="D154" s="233"/>
      <c r="E154" s="234">
        <v>1</v>
      </c>
      <c r="F154" s="226"/>
      <c r="G154" s="226"/>
      <c r="H154" s="226"/>
      <c r="I154" s="226"/>
      <c r="J154" s="226"/>
      <c r="K154" s="226"/>
      <c r="L154" s="226"/>
      <c r="M154" s="226"/>
      <c r="N154" s="231"/>
      <c r="O154" s="231"/>
      <c r="P154" s="231"/>
      <c r="Q154" s="231"/>
      <c r="R154" s="226"/>
      <c r="S154" s="226"/>
      <c r="T154" s="226"/>
      <c r="U154" s="226"/>
      <c r="V154" s="226"/>
      <c r="W154" s="226"/>
      <c r="X154" s="226"/>
      <c r="Y154" s="226"/>
      <c r="Z154" s="146"/>
      <c r="AA154" s="449"/>
      <c r="AB154" s="146"/>
      <c r="AC154" s="146"/>
      <c r="AD154" s="146"/>
      <c r="AE154" s="146"/>
      <c r="AF154" s="146"/>
      <c r="AG154" s="146" t="s">
        <v>214</v>
      </c>
      <c r="AH154" s="146">
        <v>0</v>
      </c>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row>
    <row r="155" spans="1:60" ht="14.25" outlineLevel="3">
      <c r="A155" s="227"/>
      <c r="B155" s="228"/>
      <c r="C155" s="232" t="s">
        <v>2100</v>
      </c>
      <c r="D155" s="233"/>
      <c r="E155" s="234">
        <v>8</v>
      </c>
      <c r="F155" s="226"/>
      <c r="G155" s="226"/>
      <c r="H155" s="226"/>
      <c r="I155" s="226"/>
      <c r="J155" s="226"/>
      <c r="K155" s="226"/>
      <c r="L155" s="226"/>
      <c r="M155" s="226"/>
      <c r="N155" s="231"/>
      <c r="O155" s="231"/>
      <c r="P155" s="231"/>
      <c r="Q155" s="231"/>
      <c r="R155" s="226"/>
      <c r="S155" s="226"/>
      <c r="T155" s="226"/>
      <c r="U155" s="226"/>
      <c r="V155" s="226"/>
      <c r="W155" s="226"/>
      <c r="X155" s="226"/>
      <c r="Y155" s="226"/>
      <c r="Z155" s="146"/>
      <c r="AA155" s="449"/>
      <c r="AB155" s="146"/>
      <c r="AC155" s="146"/>
      <c r="AD155" s="146"/>
      <c r="AE155" s="146"/>
      <c r="AF155" s="146"/>
      <c r="AG155" s="146" t="s">
        <v>214</v>
      </c>
      <c r="AH155" s="146">
        <v>0</v>
      </c>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row>
    <row r="156" spans="1:60" ht="14.25" outlineLevel="1">
      <c r="A156" s="217">
        <v>51</v>
      </c>
      <c r="B156" s="218" t="s">
        <v>2101</v>
      </c>
      <c r="C156" s="219" t="s">
        <v>2102</v>
      </c>
      <c r="D156" s="220" t="s">
        <v>78</v>
      </c>
      <c r="E156" s="221">
        <v>23</v>
      </c>
      <c r="F156" s="222"/>
      <c r="G156" s="223">
        <f>ROUND(E156*F156,2)</f>
        <v>0</v>
      </c>
      <c r="H156" s="224">
        <v>0</v>
      </c>
      <c r="I156" s="223">
        <f>ROUND(E156*H156,2)</f>
        <v>0</v>
      </c>
      <c r="J156" s="224">
        <v>97.9</v>
      </c>
      <c r="K156" s="223">
        <f>ROUND(E156*J156,2)</f>
        <v>2251.6999999999998</v>
      </c>
      <c r="L156" s="223">
        <v>21</v>
      </c>
      <c r="M156" s="223">
        <f>G156*(1+L156/100)</f>
        <v>0</v>
      </c>
      <c r="N156" s="221">
        <v>0</v>
      </c>
      <c r="O156" s="221">
        <f>ROUND(E156*N156,2)</f>
        <v>0</v>
      </c>
      <c r="P156" s="221">
        <v>0</v>
      </c>
      <c r="Q156" s="221">
        <f>ROUND(E156*P156,2)</f>
        <v>0</v>
      </c>
      <c r="R156" s="223" t="s">
        <v>1550</v>
      </c>
      <c r="S156" s="223" t="s">
        <v>207</v>
      </c>
      <c r="T156" s="225" t="s">
        <v>207</v>
      </c>
      <c r="U156" s="226">
        <v>0.16</v>
      </c>
      <c r="V156" s="226">
        <f>ROUND(E156*U156,2)</f>
        <v>3.68</v>
      </c>
      <c r="W156" s="226"/>
      <c r="X156" s="226" t="s">
        <v>208</v>
      </c>
      <c r="Y156" s="226" t="s">
        <v>209</v>
      </c>
      <c r="Z156" s="146"/>
      <c r="AA156" s="449"/>
      <c r="AB156" s="146"/>
      <c r="AC156" s="146"/>
      <c r="AD156" s="146"/>
      <c r="AE156" s="146"/>
      <c r="AF156" s="146"/>
      <c r="AG156" s="146" t="s">
        <v>210</v>
      </c>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row>
    <row r="157" spans="1:60" ht="22.5" outlineLevel="2">
      <c r="A157" s="227"/>
      <c r="B157" s="228"/>
      <c r="C157" s="229" t="s">
        <v>2103</v>
      </c>
      <c r="D157" s="230"/>
      <c r="E157" s="230"/>
      <c r="F157" s="230"/>
      <c r="G157" s="230"/>
      <c r="H157" s="226"/>
      <c r="I157" s="226"/>
      <c r="J157" s="226"/>
      <c r="K157" s="226"/>
      <c r="L157" s="226"/>
      <c r="M157" s="226"/>
      <c r="N157" s="231"/>
      <c r="O157" s="231"/>
      <c r="P157" s="231"/>
      <c r="Q157" s="231"/>
      <c r="R157" s="226"/>
      <c r="S157" s="226"/>
      <c r="T157" s="226"/>
      <c r="U157" s="226"/>
      <c r="V157" s="226"/>
      <c r="W157" s="226"/>
      <c r="X157" s="226"/>
      <c r="Y157" s="226"/>
      <c r="Z157" s="146"/>
      <c r="AA157" s="449"/>
      <c r="AB157" s="146"/>
      <c r="AC157" s="146"/>
      <c r="AD157" s="146"/>
      <c r="AE157" s="146"/>
      <c r="AF157" s="146"/>
      <c r="AG157" s="146" t="s">
        <v>212</v>
      </c>
      <c r="AH157" s="146"/>
      <c r="AI157" s="146"/>
      <c r="AJ157" s="146"/>
      <c r="AK157" s="146"/>
      <c r="AL157" s="146"/>
      <c r="AM157" s="146"/>
      <c r="AN157" s="146"/>
      <c r="AO157" s="146"/>
      <c r="AP157" s="146"/>
      <c r="AQ157" s="146"/>
      <c r="AR157" s="146"/>
      <c r="AS157" s="146"/>
      <c r="AT157" s="146"/>
      <c r="AU157" s="146"/>
      <c r="AV157" s="146"/>
      <c r="AW157" s="146"/>
      <c r="AX157" s="146"/>
      <c r="AY157" s="146"/>
      <c r="AZ157" s="146"/>
      <c r="BA157" s="235" t="str">
        <f>C157</f>
        <v>s přemístěním odstraněných větví na vzdálenost do 20 m, uložením na hromady, naložením na dopravní prostředek, odvozem do 20 km a se složením,</v>
      </c>
      <c r="BB157" s="146"/>
      <c r="BC157" s="146"/>
      <c r="BD157" s="146"/>
      <c r="BE157" s="146"/>
      <c r="BF157" s="146"/>
      <c r="BG157" s="146"/>
      <c r="BH157" s="146"/>
    </row>
    <row r="158" spans="1:60" ht="14.25" outlineLevel="2">
      <c r="A158" s="227"/>
      <c r="B158" s="228"/>
      <c r="C158" s="232" t="s">
        <v>2104</v>
      </c>
      <c r="D158" s="233"/>
      <c r="E158" s="234">
        <v>14</v>
      </c>
      <c r="F158" s="226"/>
      <c r="G158" s="226"/>
      <c r="H158" s="226"/>
      <c r="I158" s="226"/>
      <c r="J158" s="226"/>
      <c r="K158" s="226"/>
      <c r="L158" s="226"/>
      <c r="M158" s="226"/>
      <c r="N158" s="231"/>
      <c r="O158" s="231"/>
      <c r="P158" s="231"/>
      <c r="Q158" s="231"/>
      <c r="R158" s="226"/>
      <c r="S158" s="226"/>
      <c r="T158" s="226"/>
      <c r="U158" s="226"/>
      <c r="V158" s="226"/>
      <c r="W158" s="226"/>
      <c r="X158" s="226"/>
      <c r="Y158" s="226"/>
      <c r="Z158" s="146"/>
      <c r="AA158" s="449"/>
      <c r="AB158" s="146"/>
      <c r="AC158" s="146"/>
      <c r="AD158" s="146"/>
      <c r="AE158" s="146"/>
      <c r="AF158" s="146"/>
      <c r="AG158" s="146" t="s">
        <v>214</v>
      </c>
      <c r="AH158" s="146">
        <v>0</v>
      </c>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row>
    <row r="159" spans="1:60" ht="14.25" outlineLevel="3">
      <c r="A159" s="227"/>
      <c r="B159" s="228"/>
      <c r="C159" s="232" t="s">
        <v>2099</v>
      </c>
      <c r="D159" s="233"/>
      <c r="E159" s="234">
        <v>1</v>
      </c>
      <c r="F159" s="226"/>
      <c r="G159" s="226"/>
      <c r="H159" s="226"/>
      <c r="I159" s="226"/>
      <c r="J159" s="226"/>
      <c r="K159" s="226"/>
      <c r="L159" s="226"/>
      <c r="M159" s="226"/>
      <c r="N159" s="231"/>
      <c r="O159" s="231"/>
      <c r="P159" s="231"/>
      <c r="Q159" s="231"/>
      <c r="R159" s="226"/>
      <c r="S159" s="226"/>
      <c r="T159" s="226"/>
      <c r="U159" s="226"/>
      <c r="V159" s="226"/>
      <c r="W159" s="226"/>
      <c r="X159" s="226"/>
      <c r="Y159" s="226"/>
      <c r="Z159" s="146"/>
      <c r="AA159" s="449"/>
      <c r="AB159" s="146"/>
      <c r="AC159" s="146"/>
      <c r="AD159" s="146"/>
      <c r="AE159" s="146"/>
      <c r="AF159" s="146"/>
      <c r="AG159" s="146" t="s">
        <v>214</v>
      </c>
      <c r="AH159" s="146">
        <v>0</v>
      </c>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row>
    <row r="160" spans="1:60" ht="14.25" outlineLevel="3">
      <c r="A160" s="227"/>
      <c r="B160" s="228"/>
      <c r="C160" s="232" t="s">
        <v>2100</v>
      </c>
      <c r="D160" s="233"/>
      <c r="E160" s="234">
        <v>8</v>
      </c>
      <c r="F160" s="226"/>
      <c r="G160" s="226"/>
      <c r="H160" s="226"/>
      <c r="I160" s="226"/>
      <c r="J160" s="226"/>
      <c r="K160" s="226"/>
      <c r="L160" s="226"/>
      <c r="M160" s="226"/>
      <c r="N160" s="231"/>
      <c r="O160" s="231"/>
      <c r="P160" s="231"/>
      <c r="Q160" s="231"/>
      <c r="R160" s="226"/>
      <c r="S160" s="226"/>
      <c r="T160" s="226"/>
      <c r="U160" s="226"/>
      <c r="V160" s="226"/>
      <c r="W160" s="226"/>
      <c r="X160" s="226"/>
      <c r="Y160" s="226"/>
      <c r="Z160" s="146"/>
      <c r="AA160" s="449"/>
      <c r="AB160" s="146"/>
      <c r="AC160" s="146"/>
      <c r="AD160" s="146"/>
      <c r="AE160" s="146"/>
      <c r="AF160" s="146"/>
      <c r="AG160" s="146" t="s">
        <v>214</v>
      </c>
      <c r="AH160" s="146">
        <v>0</v>
      </c>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row>
    <row r="161" spans="1:60" ht="14.25" outlineLevel="1">
      <c r="A161" s="217">
        <v>52</v>
      </c>
      <c r="B161" s="218" t="s">
        <v>2105</v>
      </c>
      <c r="C161" s="219" t="s">
        <v>2106</v>
      </c>
      <c r="D161" s="220" t="s">
        <v>124</v>
      </c>
      <c r="E161" s="221">
        <v>7</v>
      </c>
      <c r="F161" s="222"/>
      <c r="G161" s="223">
        <f>ROUND(E161*F161,2)</f>
        <v>0</v>
      </c>
      <c r="H161" s="224">
        <v>0</v>
      </c>
      <c r="I161" s="223">
        <f>ROUND(E161*H161,2)</f>
        <v>0</v>
      </c>
      <c r="J161" s="224">
        <v>142.5</v>
      </c>
      <c r="K161" s="223">
        <f>ROUND(E161*J161,2)</f>
        <v>997.5</v>
      </c>
      <c r="L161" s="223">
        <v>21</v>
      </c>
      <c r="M161" s="223">
        <f>G161*(1+L161/100)</f>
        <v>0</v>
      </c>
      <c r="N161" s="221">
        <v>0</v>
      </c>
      <c r="O161" s="221">
        <f>ROUND(E161*N161,2)</f>
        <v>0</v>
      </c>
      <c r="P161" s="221">
        <v>0</v>
      </c>
      <c r="Q161" s="221">
        <f>ROUND(E161*P161,2)</f>
        <v>0</v>
      </c>
      <c r="R161" s="223" t="s">
        <v>1550</v>
      </c>
      <c r="S161" s="223" t="s">
        <v>207</v>
      </c>
      <c r="T161" s="225" t="s">
        <v>207</v>
      </c>
      <c r="U161" s="226">
        <v>0.252</v>
      </c>
      <c r="V161" s="226">
        <f>ROUND(E161*U161,2)</f>
        <v>1.76</v>
      </c>
      <c r="W161" s="226"/>
      <c r="X161" s="226" t="s">
        <v>208</v>
      </c>
      <c r="Y161" s="226" t="s">
        <v>209</v>
      </c>
      <c r="Z161" s="146"/>
      <c r="AA161" s="449"/>
      <c r="AB161" s="146"/>
      <c r="AC161" s="146"/>
      <c r="AD161" s="146"/>
      <c r="AE161" s="146"/>
      <c r="AF161" s="146"/>
      <c r="AG161" s="146" t="s">
        <v>210</v>
      </c>
      <c r="AH161" s="146"/>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row>
    <row r="162" spans="1:60" ht="22.5" outlineLevel="2">
      <c r="A162" s="227"/>
      <c r="B162" s="228"/>
      <c r="C162" s="229" t="s">
        <v>2107</v>
      </c>
      <c r="D162" s="230"/>
      <c r="E162" s="230"/>
      <c r="F162" s="230"/>
      <c r="G162" s="230"/>
      <c r="H162" s="226"/>
      <c r="I162" s="226"/>
      <c r="J162" s="226"/>
      <c r="K162" s="226"/>
      <c r="L162" s="226"/>
      <c r="M162" s="226"/>
      <c r="N162" s="231"/>
      <c r="O162" s="231"/>
      <c r="P162" s="231"/>
      <c r="Q162" s="231"/>
      <c r="R162" s="226"/>
      <c r="S162" s="226"/>
      <c r="T162" s="226"/>
      <c r="U162" s="226"/>
      <c r="V162" s="226"/>
      <c r="W162" s="226"/>
      <c r="X162" s="226"/>
      <c r="Y162" s="226"/>
      <c r="Z162" s="146"/>
      <c r="AA162" s="449"/>
      <c r="AB162" s="146"/>
      <c r="AC162" s="146"/>
      <c r="AD162" s="146"/>
      <c r="AE162" s="146"/>
      <c r="AF162" s="146"/>
      <c r="AG162" s="146" t="s">
        <v>212</v>
      </c>
      <c r="AH162" s="146"/>
      <c r="AI162" s="146"/>
      <c r="AJ162" s="146"/>
      <c r="AK162" s="146"/>
      <c r="AL162" s="146"/>
      <c r="AM162" s="146"/>
      <c r="AN162" s="146"/>
      <c r="AO162" s="146"/>
      <c r="AP162" s="146"/>
      <c r="AQ162" s="146"/>
      <c r="AR162" s="146"/>
      <c r="AS162" s="146"/>
      <c r="AT162" s="146"/>
      <c r="AU162" s="146"/>
      <c r="AV162" s="146"/>
      <c r="AW162" s="146"/>
      <c r="AX162" s="146"/>
      <c r="AY162" s="146"/>
      <c r="AZ162" s="146"/>
      <c r="BA162" s="235" t="str">
        <f>C162</f>
        <v>vysazených rostlin s případným naložením odpadu na dopravní prostředek, s odvezením do 20 km a se složením,</v>
      </c>
      <c r="BB162" s="146"/>
      <c r="BC162" s="146"/>
      <c r="BD162" s="146"/>
      <c r="BE162" s="146"/>
      <c r="BF162" s="146"/>
      <c r="BG162" s="146"/>
      <c r="BH162" s="146"/>
    </row>
    <row r="163" spans="1:60" ht="14.25" outlineLevel="2">
      <c r="A163" s="227"/>
      <c r="B163" s="228"/>
      <c r="C163" s="232" t="s">
        <v>2108</v>
      </c>
      <c r="D163" s="233"/>
      <c r="E163" s="234">
        <v>7</v>
      </c>
      <c r="F163" s="226"/>
      <c r="G163" s="226"/>
      <c r="H163" s="226"/>
      <c r="I163" s="226"/>
      <c r="J163" s="226"/>
      <c r="K163" s="226"/>
      <c r="L163" s="226"/>
      <c r="M163" s="226"/>
      <c r="N163" s="231"/>
      <c r="O163" s="231"/>
      <c r="P163" s="231"/>
      <c r="Q163" s="231"/>
      <c r="R163" s="226"/>
      <c r="S163" s="226"/>
      <c r="T163" s="226"/>
      <c r="U163" s="226"/>
      <c r="V163" s="226"/>
      <c r="W163" s="226"/>
      <c r="X163" s="226"/>
      <c r="Y163" s="226"/>
      <c r="Z163" s="146"/>
      <c r="AA163" s="449"/>
      <c r="AB163" s="146"/>
      <c r="AC163" s="146"/>
      <c r="AD163" s="146"/>
      <c r="AE163" s="146"/>
      <c r="AF163" s="146"/>
      <c r="AG163" s="146" t="s">
        <v>214</v>
      </c>
      <c r="AH163" s="146">
        <v>0</v>
      </c>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row>
    <row r="164" spans="1:60" ht="22.5" outlineLevel="1">
      <c r="A164" s="217">
        <v>53</v>
      </c>
      <c r="B164" s="218" t="s">
        <v>1999</v>
      </c>
      <c r="C164" s="219" t="s">
        <v>2000</v>
      </c>
      <c r="D164" s="220" t="s">
        <v>132</v>
      </c>
      <c r="E164" s="221">
        <v>8.8000000000000007</v>
      </c>
      <c r="F164" s="222"/>
      <c r="G164" s="223">
        <f>ROUND(E164*F164,2)</f>
        <v>0</v>
      </c>
      <c r="H164" s="224">
        <v>0</v>
      </c>
      <c r="I164" s="223">
        <f>ROUND(E164*H164,2)</f>
        <v>0</v>
      </c>
      <c r="J164" s="224">
        <v>888</v>
      </c>
      <c r="K164" s="223">
        <f>ROUND(E164*J164,2)</f>
        <v>7814.4</v>
      </c>
      <c r="L164" s="223">
        <v>21</v>
      </c>
      <c r="M164" s="223">
        <f>G164*(1+L164/100)</f>
        <v>0</v>
      </c>
      <c r="N164" s="221">
        <v>0</v>
      </c>
      <c r="O164" s="221">
        <f>ROUND(E164*N164,2)</f>
        <v>0</v>
      </c>
      <c r="P164" s="221">
        <v>0</v>
      </c>
      <c r="Q164" s="221">
        <f>ROUND(E164*P164,2)</f>
        <v>0</v>
      </c>
      <c r="R164" s="223" t="s">
        <v>1550</v>
      </c>
      <c r="S164" s="223" t="s">
        <v>207</v>
      </c>
      <c r="T164" s="225" t="s">
        <v>207</v>
      </c>
      <c r="U164" s="226">
        <v>1.6</v>
      </c>
      <c r="V164" s="226">
        <f>ROUND(E164*U164,2)</f>
        <v>14.08</v>
      </c>
      <c r="W164" s="226"/>
      <c r="X164" s="226" t="s">
        <v>208</v>
      </c>
      <c r="Y164" s="226" t="s">
        <v>209</v>
      </c>
      <c r="Z164" s="146"/>
      <c r="AA164" s="449"/>
      <c r="AB164" s="146"/>
      <c r="AC164" s="146"/>
      <c r="AD164" s="146"/>
      <c r="AE164" s="146"/>
      <c r="AF164" s="146"/>
      <c r="AG164" s="146" t="s">
        <v>210</v>
      </c>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row>
    <row r="165" spans="1:60" ht="14.25" outlineLevel="2">
      <c r="A165" s="227"/>
      <c r="B165" s="228"/>
      <c r="C165" s="229" t="s">
        <v>2001</v>
      </c>
      <c r="D165" s="230"/>
      <c r="E165" s="230"/>
      <c r="F165" s="230"/>
      <c r="G165" s="230"/>
      <c r="H165" s="226"/>
      <c r="I165" s="226"/>
      <c r="J165" s="226"/>
      <c r="K165" s="226"/>
      <c r="L165" s="226"/>
      <c r="M165" s="226"/>
      <c r="N165" s="231"/>
      <c r="O165" s="231"/>
      <c r="P165" s="231"/>
      <c r="Q165" s="231"/>
      <c r="R165" s="226"/>
      <c r="S165" s="226"/>
      <c r="T165" s="226"/>
      <c r="U165" s="226"/>
      <c r="V165" s="226"/>
      <c r="W165" s="226"/>
      <c r="X165" s="226"/>
      <c r="Y165" s="226"/>
      <c r="Z165" s="146"/>
      <c r="AA165" s="449"/>
      <c r="AB165" s="146"/>
      <c r="AC165" s="146"/>
      <c r="AD165" s="146"/>
      <c r="AE165" s="146"/>
      <c r="AF165" s="146"/>
      <c r="AG165" s="146" t="s">
        <v>212</v>
      </c>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row>
    <row r="166" spans="1:60" ht="14.25" outlineLevel="2">
      <c r="A166" s="227"/>
      <c r="B166" s="228"/>
      <c r="C166" s="232" t="s">
        <v>2109</v>
      </c>
      <c r="D166" s="233"/>
      <c r="E166" s="234">
        <v>5.6</v>
      </c>
      <c r="F166" s="226"/>
      <c r="G166" s="226"/>
      <c r="H166" s="226"/>
      <c r="I166" s="226"/>
      <c r="J166" s="226"/>
      <c r="K166" s="226"/>
      <c r="L166" s="226"/>
      <c r="M166" s="226"/>
      <c r="N166" s="231"/>
      <c r="O166" s="231"/>
      <c r="P166" s="231"/>
      <c r="Q166" s="231"/>
      <c r="R166" s="226"/>
      <c r="S166" s="226"/>
      <c r="T166" s="226"/>
      <c r="U166" s="226"/>
      <c r="V166" s="226"/>
      <c r="W166" s="226"/>
      <c r="X166" s="226"/>
      <c r="Y166" s="226"/>
      <c r="Z166" s="146"/>
      <c r="AA166" s="449"/>
      <c r="AB166" s="146"/>
      <c r="AC166" s="146"/>
      <c r="AD166" s="146"/>
      <c r="AE166" s="146"/>
      <c r="AF166" s="146"/>
      <c r="AG166" s="146" t="s">
        <v>214</v>
      </c>
      <c r="AH166" s="146">
        <v>0</v>
      </c>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row>
    <row r="167" spans="1:60" ht="14.25" outlineLevel="3">
      <c r="A167" s="227"/>
      <c r="B167" s="228"/>
      <c r="C167" s="232" t="s">
        <v>2110</v>
      </c>
      <c r="D167" s="233"/>
      <c r="E167" s="234">
        <v>3.2</v>
      </c>
      <c r="F167" s="226"/>
      <c r="G167" s="226"/>
      <c r="H167" s="226"/>
      <c r="I167" s="226"/>
      <c r="J167" s="226"/>
      <c r="K167" s="226"/>
      <c r="L167" s="226"/>
      <c r="M167" s="226"/>
      <c r="N167" s="231"/>
      <c r="O167" s="231"/>
      <c r="P167" s="231"/>
      <c r="Q167" s="231"/>
      <c r="R167" s="226"/>
      <c r="S167" s="226"/>
      <c r="T167" s="226"/>
      <c r="U167" s="226"/>
      <c r="V167" s="226"/>
      <c r="W167" s="226"/>
      <c r="X167" s="226"/>
      <c r="Y167" s="226"/>
      <c r="Z167" s="146"/>
      <c r="AA167" s="449"/>
      <c r="AB167" s="146"/>
      <c r="AC167" s="146"/>
      <c r="AD167" s="146"/>
      <c r="AE167" s="146"/>
      <c r="AF167" s="146"/>
      <c r="AG167" s="146" t="s">
        <v>214</v>
      </c>
      <c r="AH167" s="146">
        <v>0</v>
      </c>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row>
    <row r="168" spans="1:60" ht="22.5" outlineLevel="1">
      <c r="A168" s="217">
        <v>54</v>
      </c>
      <c r="B168" s="218" t="s">
        <v>2111</v>
      </c>
      <c r="C168" s="219" t="s">
        <v>2112</v>
      </c>
      <c r="D168" s="220" t="s">
        <v>132</v>
      </c>
      <c r="E168" s="221">
        <v>2.1850000000000001E-2</v>
      </c>
      <c r="F168" s="222"/>
      <c r="G168" s="223">
        <f>ROUND(E168*F168,2)</f>
        <v>0</v>
      </c>
      <c r="H168" s="224">
        <v>0</v>
      </c>
      <c r="I168" s="223">
        <f>ROUND(E168*H168,2)</f>
        <v>0</v>
      </c>
      <c r="J168" s="224">
        <v>52200</v>
      </c>
      <c r="K168" s="223">
        <f>ROUND(E168*J168,2)</f>
        <v>1140.57</v>
      </c>
      <c r="L168" s="223">
        <v>21</v>
      </c>
      <c r="M168" s="223">
        <f>G168*(1+L168/100)</f>
        <v>0</v>
      </c>
      <c r="N168" s="221">
        <v>0</v>
      </c>
      <c r="O168" s="221">
        <f>ROUND(E168*N168,2)</f>
        <v>0</v>
      </c>
      <c r="P168" s="221">
        <v>0</v>
      </c>
      <c r="Q168" s="221">
        <f>ROUND(E168*P168,2)</f>
        <v>0</v>
      </c>
      <c r="R168" s="223" t="s">
        <v>1550</v>
      </c>
      <c r="S168" s="223" t="s">
        <v>207</v>
      </c>
      <c r="T168" s="225" t="s">
        <v>207</v>
      </c>
      <c r="U168" s="226">
        <v>94.286000000000001</v>
      </c>
      <c r="V168" s="226">
        <f>ROUND(E168*U168,2)</f>
        <v>2.06</v>
      </c>
      <c r="W168" s="226"/>
      <c r="X168" s="226" t="s">
        <v>208</v>
      </c>
      <c r="Y168" s="226" t="s">
        <v>209</v>
      </c>
      <c r="Z168" s="146"/>
      <c r="AA168" s="449"/>
      <c r="AB168" s="146"/>
      <c r="AC168" s="146"/>
      <c r="AD168" s="146"/>
      <c r="AE168" s="146"/>
      <c r="AF168" s="146"/>
      <c r="AG168" s="146" t="s">
        <v>210</v>
      </c>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row>
    <row r="169" spans="1:60" ht="14.25" outlineLevel="2">
      <c r="A169" s="227"/>
      <c r="B169" s="228"/>
      <c r="C169" s="229" t="s">
        <v>2001</v>
      </c>
      <c r="D169" s="230"/>
      <c r="E169" s="230"/>
      <c r="F169" s="230"/>
      <c r="G169" s="230"/>
      <c r="H169" s="226"/>
      <c r="I169" s="226"/>
      <c r="J169" s="226"/>
      <c r="K169" s="226"/>
      <c r="L169" s="226"/>
      <c r="M169" s="226"/>
      <c r="N169" s="231"/>
      <c r="O169" s="231"/>
      <c r="P169" s="231"/>
      <c r="Q169" s="231"/>
      <c r="R169" s="226"/>
      <c r="S169" s="226"/>
      <c r="T169" s="226"/>
      <c r="U169" s="226"/>
      <c r="V169" s="226"/>
      <c r="W169" s="226"/>
      <c r="X169" s="226"/>
      <c r="Y169" s="226"/>
      <c r="Z169" s="146"/>
      <c r="AA169" s="449"/>
      <c r="AB169" s="146"/>
      <c r="AC169" s="146"/>
      <c r="AD169" s="146"/>
      <c r="AE169" s="146"/>
      <c r="AF169" s="146"/>
      <c r="AG169" s="146" t="s">
        <v>212</v>
      </c>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row>
    <row r="170" spans="1:60" ht="14.25" outlineLevel="2">
      <c r="A170" s="227"/>
      <c r="B170" s="228"/>
      <c r="C170" s="232" t="s">
        <v>2113</v>
      </c>
      <c r="D170" s="233"/>
      <c r="E170" s="234"/>
      <c r="F170" s="226"/>
      <c r="G170" s="226"/>
      <c r="H170" s="226"/>
      <c r="I170" s="226"/>
      <c r="J170" s="226"/>
      <c r="K170" s="226"/>
      <c r="L170" s="226"/>
      <c r="M170" s="226"/>
      <c r="N170" s="231"/>
      <c r="O170" s="231"/>
      <c r="P170" s="231"/>
      <c r="Q170" s="231"/>
      <c r="R170" s="226"/>
      <c r="S170" s="226"/>
      <c r="T170" s="226"/>
      <c r="U170" s="226"/>
      <c r="V170" s="226"/>
      <c r="W170" s="226"/>
      <c r="X170" s="226"/>
      <c r="Y170" s="226"/>
      <c r="Z170" s="146"/>
      <c r="AA170" s="449"/>
      <c r="AB170" s="146"/>
      <c r="AC170" s="146"/>
      <c r="AD170" s="146"/>
      <c r="AE170" s="146"/>
      <c r="AF170" s="146"/>
      <c r="AG170" s="146" t="s">
        <v>214</v>
      </c>
      <c r="AH170" s="146">
        <v>0</v>
      </c>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row>
    <row r="171" spans="1:60" ht="14.25" outlineLevel="3">
      <c r="A171" s="227"/>
      <c r="B171" s="228"/>
      <c r="C171" s="232" t="s">
        <v>2114</v>
      </c>
      <c r="D171" s="233"/>
      <c r="E171" s="234">
        <v>1.3299999999999999E-2</v>
      </c>
      <c r="F171" s="226"/>
      <c r="G171" s="226"/>
      <c r="H171" s="226"/>
      <c r="I171" s="226"/>
      <c r="J171" s="226"/>
      <c r="K171" s="226"/>
      <c r="L171" s="226"/>
      <c r="M171" s="226"/>
      <c r="N171" s="231"/>
      <c r="O171" s="231"/>
      <c r="P171" s="231"/>
      <c r="Q171" s="231"/>
      <c r="R171" s="226"/>
      <c r="S171" s="226"/>
      <c r="T171" s="226"/>
      <c r="U171" s="226"/>
      <c r="V171" s="226"/>
      <c r="W171" s="226"/>
      <c r="X171" s="226"/>
      <c r="Y171" s="226"/>
      <c r="Z171" s="146"/>
      <c r="AA171" s="449"/>
      <c r="AB171" s="146"/>
      <c r="AC171" s="146"/>
      <c r="AD171" s="146"/>
      <c r="AE171" s="146"/>
      <c r="AF171" s="146"/>
      <c r="AG171" s="146" t="s">
        <v>214</v>
      </c>
      <c r="AH171" s="146">
        <v>0</v>
      </c>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row>
    <row r="172" spans="1:60" ht="14.25" outlineLevel="3">
      <c r="A172" s="227"/>
      <c r="B172" s="228"/>
      <c r="C172" s="232" t="s">
        <v>2115</v>
      </c>
      <c r="D172" s="233"/>
      <c r="E172" s="234">
        <v>9.5E-4</v>
      </c>
      <c r="F172" s="226"/>
      <c r="G172" s="226"/>
      <c r="H172" s="226"/>
      <c r="I172" s="226"/>
      <c r="J172" s="226"/>
      <c r="K172" s="226"/>
      <c r="L172" s="226"/>
      <c r="M172" s="226"/>
      <c r="N172" s="231"/>
      <c r="O172" s="231"/>
      <c r="P172" s="231"/>
      <c r="Q172" s="231"/>
      <c r="R172" s="226"/>
      <c r="S172" s="226"/>
      <c r="T172" s="226"/>
      <c r="U172" s="226"/>
      <c r="V172" s="226"/>
      <c r="W172" s="226"/>
      <c r="X172" s="226"/>
      <c r="Y172" s="226"/>
      <c r="Z172" s="146"/>
      <c r="AA172" s="449"/>
      <c r="AB172" s="146"/>
      <c r="AC172" s="146"/>
      <c r="AD172" s="146"/>
      <c r="AE172" s="146"/>
      <c r="AF172" s="146"/>
      <c r="AG172" s="146" t="s">
        <v>214</v>
      </c>
      <c r="AH172" s="146">
        <v>0</v>
      </c>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row>
    <row r="173" spans="1:60" ht="14.25" outlineLevel="3">
      <c r="A173" s="227"/>
      <c r="B173" s="228"/>
      <c r="C173" s="232" t="s">
        <v>2116</v>
      </c>
      <c r="D173" s="233"/>
      <c r="E173" s="234">
        <v>7.6E-3</v>
      </c>
      <c r="F173" s="226"/>
      <c r="G173" s="226"/>
      <c r="H173" s="226"/>
      <c r="I173" s="226"/>
      <c r="J173" s="226"/>
      <c r="K173" s="226"/>
      <c r="L173" s="226"/>
      <c r="M173" s="226"/>
      <c r="N173" s="231"/>
      <c r="O173" s="231"/>
      <c r="P173" s="231"/>
      <c r="Q173" s="231"/>
      <c r="R173" s="226"/>
      <c r="S173" s="226"/>
      <c r="T173" s="226"/>
      <c r="U173" s="226"/>
      <c r="V173" s="226"/>
      <c r="W173" s="226"/>
      <c r="X173" s="226"/>
      <c r="Y173" s="226"/>
      <c r="Z173" s="146"/>
      <c r="AA173" s="449"/>
      <c r="AB173" s="146"/>
      <c r="AC173" s="146"/>
      <c r="AD173" s="146"/>
      <c r="AE173" s="146"/>
      <c r="AF173" s="146"/>
      <c r="AG173" s="146" t="s">
        <v>214</v>
      </c>
      <c r="AH173" s="146">
        <v>0</v>
      </c>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row>
    <row r="174" spans="1:60" ht="14.25" outlineLevel="1">
      <c r="A174" s="217">
        <v>55</v>
      </c>
      <c r="B174" s="218" t="s">
        <v>2117</v>
      </c>
      <c r="C174" s="219" t="s">
        <v>2118</v>
      </c>
      <c r="D174" s="220" t="s">
        <v>276</v>
      </c>
      <c r="E174" s="221">
        <v>8</v>
      </c>
      <c r="F174" s="222"/>
      <c r="G174" s="223">
        <f>ROUND(E174*F174,2)</f>
        <v>0</v>
      </c>
      <c r="H174" s="224">
        <v>196.52</v>
      </c>
      <c r="I174" s="223">
        <f>ROUND(E174*H174,2)</f>
        <v>1572.16</v>
      </c>
      <c r="J174" s="224">
        <v>26.48</v>
      </c>
      <c r="K174" s="223">
        <f>ROUND(E174*J174,2)</f>
        <v>211.84</v>
      </c>
      <c r="L174" s="223">
        <v>21</v>
      </c>
      <c r="M174" s="223">
        <f>G174*(1+L174/100)</f>
        <v>0</v>
      </c>
      <c r="N174" s="221">
        <v>1.0500000000000001E-2</v>
      </c>
      <c r="O174" s="221">
        <f>ROUND(E174*N174,2)</f>
        <v>0.08</v>
      </c>
      <c r="P174" s="221">
        <v>0</v>
      </c>
      <c r="Q174" s="221">
        <f>ROUND(E174*P174,2)</f>
        <v>0</v>
      </c>
      <c r="R174" s="223" t="s">
        <v>1615</v>
      </c>
      <c r="S174" s="223" t="s">
        <v>207</v>
      </c>
      <c r="T174" s="225" t="s">
        <v>207</v>
      </c>
      <c r="U174" s="226">
        <v>0.05</v>
      </c>
      <c r="V174" s="226">
        <f>ROUND(E174*U174,2)</f>
        <v>0.4</v>
      </c>
      <c r="W174" s="226"/>
      <c r="X174" s="226" t="s">
        <v>208</v>
      </c>
      <c r="Y174" s="226" t="s">
        <v>209</v>
      </c>
      <c r="Z174" s="146"/>
      <c r="AA174" s="449"/>
      <c r="AB174" s="146"/>
      <c r="AC174" s="146"/>
      <c r="AD174" s="146"/>
      <c r="AE174" s="146"/>
      <c r="AF174" s="146"/>
      <c r="AG174" s="146" t="s">
        <v>210</v>
      </c>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row>
    <row r="175" spans="1:60" ht="14.25" outlineLevel="2">
      <c r="A175" s="227"/>
      <c r="B175" s="228"/>
      <c r="C175" s="232" t="s">
        <v>2119</v>
      </c>
      <c r="D175" s="233"/>
      <c r="E175" s="234">
        <v>8</v>
      </c>
      <c r="F175" s="226"/>
      <c r="G175" s="226"/>
      <c r="H175" s="226"/>
      <c r="I175" s="226"/>
      <c r="J175" s="226"/>
      <c r="K175" s="226"/>
      <c r="L175" s="226"/>
      <c r="M175" s="226"/>
      <c r="N175" s="231"/>
      <c r="O175" s="231"/>
      <c r="P175" s="231"/>
      <c r="Q175" s="231"/>
      <c r="R175" s="226"/>
      <c r="S175" s="226"/>
      <c r="T175" s="226"/>
      <c r="U175" s="226"/>
      <c r="V175" s="226"/>
      <c r="W175" s="226"/>
      <c r="X175" s="226"/>
      <c r="Y175" s="226"/>
      <c r="Z175" s="146"/>
      <c r="AA175" s="449"/>
      <c r="AB175" s="146"/>
      <c r="AC175" s="146"/>
      <c r="AD175" s="146"/>
      <c r="AE175" s="146"/>
      <c r="AF175" s="146"/>
      <c r="AG175" s="146" t="s">
        <v>214</v>
      </c>
      <c r="AH175" s="146">
        <v>0</v>
      </c>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row>
    <row r="176" spans="1:60" ht="14.25" outlineLevel="1">
      <c r="A176" s="217">
        <v>56</v>
      </c>
      <c r="B176" s="218" t="s">
        <v>742</v>
      </c>
      <c r="C176" s="219" t="s">
        <v>2120</v>
      </c>
      <c r="D176" s="220" t="s">
        <v>124</v>
      </c>
      <c r="E176" s="221">
        <v>1.5708</v>
      </c>
      <c r="F176" s="222"/>
      <c r="G176" s="223">
        <f>ROUND(E176*F176,2)</f>
        <v>0</v>
      </c>
      <c r="H176" s="224">
        <v>253.19</v>
      </c>
      <c r="I176" s="223">
        <f>ROUND(E176*H176,2)</f>
        <v>397.71</v>
      </c>
      <c r="J176" s="224">
        <v>929.81</v>
      </c>
      <c r="K176" s="223">
        <f>ROUND(E176*J176,2)</f>
        <v>1460.55</v>
      </c>
      <c r="L176" s="223">
        <v>21</v>
      </c>
      <c r="M176" s="223">
        <f>G176*(1+L176/100)</f>
        <v>0</v>
      </c>
      <c r="N176" s="221">
        <v>3.9190000000000003E-2</v>
      </c>
      <c r="O176" s="221">
        <f>ROUND(E176*N176,2)</f>
        <v>0.06</v>
      </c>
      <c r="P176" s="221">
        <v>0</v>
      </c>
      <c r="Q176" s="221">
        <f>ROUND(E176*P176,2)</f>
        <v>0</v>
      </c>
      <c r="R176" s="223" t="s">
        <v>1620</v>
      </c>
      <c r="S176" s="223" t="s">
        <v>207</v>
      </c>
      <c r="T176" s="225" t="s">
        <v>207</v>
      </c>
      <c r="U176" s="226">
        <v>1.6</v>
      </c>
      <c r="V176" s="226">
        <f>ROUND(E176*U176,2)</f>
        <v>2.5099999999999998</v>
      </c>
      <c r="W176" s="226"/>
      <c r="X176" s="226" t="s">
        <v>208</v>
      </c>
      <c r="Y176" s="226" t="s">
        <v>209</v>
      </c>
      <c r="Z176" s="146"/>
      <c r="AA176" s="449"/>
      <c r="AB176" s="146"/>
      <c r="AC176" s="146"/>
      <c r="AD176" s="146"/>
      <c r="AE176" s="146"/>
      <c r="AF176" s="146"/>
      <c r="AG176" s="146" t="s">
        <v>210</v>
      </c>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row>
    <row r="177" spans="1:60" ht="33.75" outlineLevel="2">
      <c r="A177" s="227"/>
      <c r="B177" s="228"/>
      <c r="C177" s="229" t="s">
        <v>2121</v>
      </c>
      <c r="D177" s="230"/>
      <c r="E177" s="230"/>
      <c r="F177" s="230"/>
      <c r="G177" s="230"/>
      <c r="H177" s="226"/>
      <c r="I177" s="226"/>
      <c r="J177" s="226"/>
      <c r="K177" s="226"/>
      <c r="L177" s="226"/>
      <c r="M177" s="226"/>
      <c r="N177" s="231"/>
      <c r="O177" s="231"/>
      <c r="P177" s="231"/>
      <c r="Q177" s="231"/>
      <c r="R177" s="226"/>
      <c r="S177" s="226"/>
      <c r="T177" s="226"/>
      <c r="U177" s="226"/>
      <c r="V177" s="226"/>
      <c r="W177" s="226"/>
      <c r="X177" s="226"/>
      <c r="Y177" s="226"/>
      <c r="Z177" s="146"/>
      <c r="AA177" s="449"/>
      <c r="AB177" s="146"/>
      <c r="AC177" s="146"/>
      <c r="AD177" s="146"/>
      <c r="AE177" s="146"/>
      <c r="AF177" s="146"/>
      <c r="AG177" s="146" t="s">
        <v>212</v>
      </c>
      <c r="AH177" s="146"/>
      <c r="AI177" s="146"/>
      <c r="AJ177" s="146"/>
      <c r="AK177" s="146"/>
      <c r="AL177" s="146"/>
      <c r="AM177" s="146"/>
      <c r="AN177" s="146"/>
      <c r="AO177" s="146"/>
      <c r="AP177" s="146"/>
      <c r="AQ177" s="146"/>
      <c r="AR177" s="146"/>
      <c r="AS177" s="146"/>
      <c r="AT177" s="146"/>
      <c r="AU177" s="146"/>
      <c r="AV177" s="146"/>
      <c r="AW177" s="146"/>
      <c r="AX177" s="146"/>
      <c r="AY177" s="146"/>
      <c r="AZ177" s="146"/>
      <c r="BA177" s="235" t="str">
        <f>C177</f>
        <v>svislé nebo šikmé (odkloněné) , půdorysně přímé nebo zalomené, stěn základových desek ve volných nebo zapažených jámách, rýhách, šachtách, včetně případných vzpěr,</v>
      </c>
      <c r="BB177" s="146"/>
      <c r="BC177" s="146"/>
      <c r="BD177" s="146"/>
      <c r="BE177" s="146"/>
      <c r="BF177" s="146"/>
      <c r="BG177" s="146"/>
      <c r="BH177" s="146"/>
    </row>
    <row r="178" spans="1:60" ht="14.25" outlineLevel="2">
      <c r="A178" s="227"/>
      <c r="B178" s="228"/>
      <c r="C178" s="232" t="s">
        <v>2122</v>
      </c>
      <c r="D178" s="233"/>
      <c r="E178" s="234">
        <v>1.5708</v>
      </c>
      <c r="F178" s="226"/>
      <c r="G178" s="226"/>
      <c r="H178" s="226"/>
      <c r="I178" s="226"/>
      <c r="J178" s="226"/>
      <c r="K178" s="226"/>
      <c r="L178" s="226"/>
      <c r="M178" s="226"/>
      <c r="N178" s="231"/>
      <c r="O178" s="231"/>
      <c r="P178" s="231"/>
      <c r="Q178" s="231"/>
      <c r="R178" s="226"/>
      <c r="S178" s="226"/>
      <c r="T178" s="226"/>
      <c r="U178" s="226"/>
      <c r="V178" s="226"/>
      <c r="W178" s="226"/>
      <c r="X178" s="226"/>
      <c r="Y178" s="226"/>
      <c r="Z178" s="146"/>
      <c r="AA178" s="449"/>
      <c r="AB178" s="146"/>
      <c r="AC178" s="146"/>
      <c r="AD178" s="146"/>
      <c r="AE178" s="146"/>
      <c r="AF178" s="146"/>
      <c r="AG178" s="146" t="s">
        <v>214</v>
      </c>
      <c r="AH178" s="146">
        <v>0</v>
      </c>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row>
    <row r="179" spans="1:60" ht="14.25" outlineLevel="1">
      <c r="A179" s="217">
        <v>57</v>
      </c>
      <c r="B179" s="218" t="s">
        <v>751</v>
      </c>
      <c r="C179" s="219" t="s">
        <v>2123</v>
      </c>
      <c r="D179" s="220" t="s">
        <v>124</v>
      </c>
      <c r="E179" s="221">
        <v>1.5708</v>
      </c>
      <c r="F179" s="222"/>
      <c r="G179" s="223">
        <f>ROUND(E179*F179,2)</f>
        <v>0</v>
      </c>
      <c r="H179" s="224">
        <v>0</v>
      </c>
      <c r="I179" s="223">
        <f>ROUND(E179*H179,2)</f>
        <v>0</v>
      </c>
      <c r="J179" s="224">
        <v>187.5</v>
      </c>
      <c r="K179" s="223">
        <f>ROUND(E179*J179,2)</f>
        <v>294.52999999999997</v>
      </c>
      <c r="L179" s="223">
        <v>21</v>
      </c>
      <c r="M179" s="223">
        <f>G179*(1+L179/100)</f>
        <v>0</v>
      </c>
      <c r="N179" s="221">
        <v>0</v>
      </c>
      <c r="O179" s="221">
        <f>ROUND(E179*N179,2)</f>
        <v>0</v>
      </c>
      <c r="P179" s="221">
        <v>0</v>
      </c>
      <c r="Q179" s="221">
        <f>ROUND(E179*P179,2)</f>
        <v>0</v>
      </c>
      <c r="R179" s="223" t="s">
        <v>1620</v>
      </c>
      <c r="S179" s="223" t="s">
        <v>207</v>
      </c>
      <c r="T179" s="225" t="s">
        <v>207</v>
      </c>
      <c r="U179" s="226">
        <v>0.32</v>
      </c>
      <c r="V179" s="226">
        <f>ROUND(E179*U179,2)</f>
        <v>0.5</v>
      </c>
      <c r="W179" s="226"/>
      <c r="X179" s="226" t="s">
        <v>208</v>
      </c>
      <c r="Y179" s="226" t="s">
        <v>209</v>
      </c>
      <c r="Z179" s="146"/>
      <c r="AA179" s="449"/>
      <c r="AB179" s="146"/>
      <c r="AC179" s="146"/>
      <c r="AD179" s="146"/>
      <c r="AE179" s="146"/>
      <c r="AF179" s="146"/>
      <c r="AG179" s="146" t="s">
        <v>210</v>
      </c>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row>
    <row r="180" spans="1:60" ht="33.75" outlineLevel="2">
      <c r="A180" s="227"/>
      <c r="B180" s="228"/>
      <c r="C180" s="229" t="s">
        <v>2121</v>
      </c>
      <c r="D180" s="230"/>
      <c r="E180" s="230"/>
      <c r="F180" s="230"/>
      <c r="G180" s="230"/>
      <c r="H180" s="226"/>
      <c r="I180" s="226"/>
      <c r="J180" s="226"/>
      <c r="K180" s="226"/>
      <c r="L180" s="226"/>
      <c r="M180" s="226"/>
      <c r="N180" s="231"/>
      <c r="O180" s="231"/>
      <c r="P180" s="231"/>
      <c r="Q180" s="231"/>
      <c r="R180" s="226"/>
      <c r="S180" s="226"/>
      <c r="T180" s="226"/>
      <c r="U180" s="226"/>
      <c r="V180" s="226"/>
      <c r="W180" s="226"/>
      <c r="X180" s="226"/>
      <c r="Y180" s="226"/>
      <c r="Z180" s="146"/>
      <c r="AA180" s="449"/>
      <c r="AB180" s="146"/>
      <c r="AC180" s="146"/>
      <c r="AD180" s="146"/>
      <c r="AE180" s="146"/>
      <c r="AF180" s="146"/>
      <c r="AG180" s="146" t="s">
        <v>212</v>
      </c>
      <c r="AH180" s="146"/>
      <c r="AI180" s="146"/>
      <c r="AJ180" s="146"/>
      <c r="AK180" s="146"/>
      <c r="AL180" s="146"/>
      <c r="AM180" s="146"/>
      <c r="AN180" s="146"/>
      <c r="AO180" s="146"/>
      <c r="AP180" s="146"/>
      <c r="AQ180" s="146"/>
      <c r="AR180" s="146"/>
      <c r="AS180" s="146"/>
      <c r="AT180" s="146"/>
      <c r="AU180" s="146"/>
      <c r="AV180" s="146"/>
      <c r="AW180" s="146"/>
      <c r="AX180" s="146"/>
      <c r="AY180" s="146"/>
      <c r="AZ180" s="146"/>
      <c r="BA180" s="235" t="str">
        <f>C180</f>
        <v>svislé nebo šikmé (odkloněné) , půdorysně přímé nebo zalomené, stěn základových desek ve volných nebo zapažených jámách, rýhách, šachtách, včetně případných vzpěr,</v>
      </c>
      <c r="BB180" s="146"/>
      <c r="BC180" s="146"/>
      <c r="BD180" s="146"/>
      <c r="BE180" s="146"/>
      <c r="BF180" s="146"/>
      <c r="BG180" s="146"/>
      <c r="BH180" s="146"/>
    </row>
    <row r="181" spans="1:60" ht="14.25" outlineLevel="2">
      <c r="A181" s="227"/>
      <c r="B181" s="228"/>
      <c r="C181" s="426" t="s">
        <v>1645</v>
      </c>
      <c r="D181" s="427"/>
      <c r="E181" s="427"/>
      <c r="F181" s="427"/>
      <c r="G181" s="427"/>
      <c r="H181" s="226"/>
      <c r="I181" s="226"/>
      <c r="J181" s="226"/>
      <c r="K181" s="226"/>
      <c r="L181" s="226"/>
      <c r="M181" s="226"/>
      <c r="N181" s="231"/>
      <c r="O181" s="231"/>
      <c r="P181" s="231"/>
      <c r="Q181" s="231"/>
      <c r="R181" s="226"/>
      <c r="S181" s="226"/>
      <c r="T181" s="226"/>
      <c r="U181" s="226"/>
      <c r="V181" s="226"/>
      <c r="W181" s="226"/>
      <c r="X181" s="226"/>
      <c r="Y181" s="226"/>
      <c r="Z181" s="146"/>
      <c r="AA181" s="449"/>
      <c r="AB181" s="146"/>
      <c r="AC181" s="146"/>
      <c r="AD181" s="146"/>
      <c r="AE181" s="146"/>
      <c r="AF181" s="146"/>
      <c r="AG181" s="146" t="s">
        <v>272</v>
      </c>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row>
    <row r="182" spans="1:60" ht="14.25" outlineLevel="2">
      <c r="A182" s="227"/>
      <c r="B182" s="228"/>
      <c r="C182" s="232" t="s">
        <v>2124</v>
      </c>
      <c r="D182" s="233"/>
      <c r="E182" s="234">
        <v>1.5708</v>
      </c>
      <c r="F182" s="226"/>
      <c r="G182" s="226"/>
      <c r="H182" s="226"/>
      <c r="I182" s="226"/>
      <c r="J182" s="226"/>
      <c r="K182" s="226"/>
      <c r="L182" s="226"/>
      <c r="M182" s="226"/>
      <c r="N182" s="231"/>
      <c r="O182" s="231"/>
      <c r="P182" s="231"/>
      <c r="Q182" s="231"/>
      <c r="R182" s="226"/>
      <c r="S182" s="226"/>
      <c r="T182" s="226"/>
      <c r="U182" s="226"/>
      <c r="V182" s="226"/>
      <c r="W182" s="226"/>
      <c r="X182" s="226"/>
      <c r="Y182" s="226"/>
      <c r="Z182" s="146"/>
      <c r="AA182" s="449"/>
      <c r="AB182" s="146"/>
      <c r="AC182" s="146"/>
      <c r="AD182" s="146"/>
      <c r="AE182" s="146"/>
      <c r="AF182" s="146"/>
      <c r="AG182" s="146" t="s">
        <v>214</v>
      </c>
      <c r="AH182" s="146">
        <v>5</v>
      </c>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row>
    <row r="183" spans="1:60" ht="22.5" outlineLevel="1">
      <c r="A183" s="217">
        <v>58</v>
      </c>
      <c r="B183" s="218" t="s">
        <v>2125</v>
      </c>
      <c r="C183" s="219" t="s">
        <v>2126</v>
      </c>
      <c r="D183" s="220" t="s">
        <v>107</v>
      </c>
      <c r="E183" s="221">
        <v>7.5</v>
      </c>
      <c r="F183" s="222"/>
      <c r="G183" s="223">
        <f>ROUND(E183*F183,2)</f>
        <v>0</v>
      </c>
      <c r="H183" s="224">
        <v>861.87</v>
      </c>
      <c r="I183" s="223">
        <f>ROUND(E183*H183,2)</f>
        <v>6464.03</v>
      </c>
      <c r="J183" s="224">
        <v>1056.1300000000001</v>
      </c>
      <c r="K183" s="223">
        <f>ROUND(E183*J183,2)</f>
        <v>7920.98</v>
      </c>
      <c r="L183" s="223">
        <v>21</v>
      </c>
      <c r="M183" s="223">
        <f>G183*(1+L183/100)</f>
        <v>0</v>
      </c>
      <c r="N183" s="221">
        <v>1.837</v>
      </c>
      <c r="O183" s="221">
        <f>ROUND(E183*N183,2)</f>
        <v>13.78</v>
      </c>
      <c r="P183" s="221">
        <v>0</v>
      </c>
      <c r="Q183" s="221">
        <f>ROUND(E183*P183,2)</f>
        <v>0</v>
      </c>
      <c r="R183" s="223" t="s">
        <v>1620</v>
      </c>
      <c r="S183" s="223" t="s">
        <v>207</v>
      </c>
      <c r="T183" s="225" t="s">
        <v>207</v>
      </c>
      <c r="U183" s="226">
        <v>1.84</v>
      </c>
      <c r="V183" s="226">
        <f>ROUND(E183*U183,2)</f>
        <v>13.8</v>
      </c>
      <c r="W183" s="226"/>
      <c r="X183" s="226" t="s">
        <v>208</v>
      </c>
      <c r="Y183" s="226" t="s">
        <v>209</v>
      </c>
      <c r="Z183" s="146"/>
      <c r="AA183" s="449"/>
      <c r="AB183" s="146"/>
      <c r="AC183" s="146"/>
      <c r="AD183" s="146"/>
      <c r="AE183" s="146"/>
      <c r="AF183" s="146"/>
      <c r="AG183" s="146" t="s">
        <v>210</v>
      </c>
      <c r="AH183" s="146"/>
      <c r="AI183" s="146"/>
      <c r="AJ183" s="146"/>
      <c r="AK183" s="146"/>
      <c r="AL183" s="146"/>
      <c r="AM183" s="146"/>
      <c r="AN183" s="146"/>
      <c r="AO183" s="146"/>
      <c r="AP183" s="146"/>
      <c r="AQ183" s="146"/>
      <c r="AR183" s="146"/>
      <c r="AS183" s="146"/>
      <c r="AT183" s="146"/>
      <c r="AU183" s="146"/>
      <c r="AV183" s="146"/>
      <c r="AW183" s="146"/>
      <c r="AX183" s="146"/>
      <c r="AY183" s="146"/>
      <c r="AZ183" s="146"/>
      <c r="BA183" s="146"/>
      <c r="BB183" s="146"/>
      <c r="BC183" s="146"/>
      <c r="BD183" s="146"/>
      <c r="BE183" s="146"/>
      <c r="BF183" s="146"/>
      <c r="BG183" s="146"/>
      <c r="BH183" s="146"/>
    </row>
    <row r="184" spans="1:60" ht="22.5" outlineLevel="2">
      <c r="A184" s="227"/>
      <c r="B184" s="228"/>
      <c r="C184" s="229" t="s">
        <v>2127</v>
      </c>
      <c r="D184" s="230"/>
      <c r="E184" s="230"/>
      <c r="F184" s="230"/>
      <c r="G184" s="230"/>
      <c r="H184" s="226"/>
      <c r="I184" s="226"/>
      <c r="J184" s="226"/>
      <c r="K184" s="226"/>
      <c r="L184" s="226"/>
      <c r="M184" s="226"/>
      <c r="N184" s="231"/>
      <c r="O184" s="231"/>
      <c r="P184" s="231"/>
      <c r="Q184" s="231"/>
      <c r="R184" s="226"/>
      <c r="S184" s="226"/>
      <c r="T184" s="226"/>
      <c r="U184" s="226"/>
      <c r="V184" s="226"/>
      <c r="W184" s="226"/>
      <c r="X184" s="226"/>
      <c r="Y184" s="226"/>
      <c r="Z184" s="146"/>
      <c r="AA184" s="449"/>
      <c r="AB184" s="146"/>
      <c r="AC184" s="146"/>
      <c r="AD184" s="146"/>
      <c r="AE184" s="146"/>
      <c r="AF184" s="146"/>
      <c r="AG184" s="146" t="s">
        <v>212</v>
      </c>
      <c r="AH184" s="146"/>
      <c r="AI184" s="146"/>
      <c r="AJ184" s="146"/>
      <c r="AK184" s="146"/>
      <c r="AL184" s="146"/>
      <c r="AM184" s="146"/>
      <c r="AN184" s="146"/>
      <c r="AO184" s="146"/>
      <c r="AP184" s="146"/>
      <c r="AQ184" s="146"/>
      <c r="AR184" s="146"/>
      <c r="AS184" s="146"/>
      <c r="AT184" s="146"/>
      <c r="AU184" s="146"/>
      <c r="AV184" s="146"/>
      <c r="AW184" s="146"/>
      <c r="AX184" s="146"/>
      <c r="AY184" s="146"/>
      <c r="AZ184" s="146"/>
      <c r="BA184" s="235" t="str">
        <f>C184</f>
        <v>pod mazaniny a dlažby, popř. na plochých střechách, vodorovný nebo ve spádu, s udusáním a urovnáním povrchu,</v>
      </c>
      <c r="BB184" s="146"/>
      <c r="BC184" s="146"/>
      <c r="BD184" s="146"/>
      <c r="BE184" s="146"/>
      <c r="BF184" s="146"/>
      <c r="BG184" s="146"/>
      <c r="BH184" s="146"/>
    </row>
    <row r="185" spans="1:60" ht="14.25" outlineLevel="2">
      <c r="A185" s="227"/>
      <c r="B185" s="228"/>
      <c r="C185" s="232" t="s">
        <v>2128</v>
      </c>
      <c r="D185" s="233"/>
      <c r="E185" s="234">
        <v>7.5</v>
      </c>
      <c r="F185" s="226"/>
      <c r="G185" s="226"/>
      <c r="H185" s="226"/>
      <c r="I185" s="226"/>
      <c r="J185" s="226"/>
      <c r="K185" s="226"/>
      <c r="L185" s="226"/>
      <c r="M185" s="226"/>
      <c r="N185" s="231"/>
      <c r="O185" s="231"/>
      <c r="P185" s="231"/>
      <c r="Q185" s="231"/>
      <c r="R185" s="226"/>
      <c r="S185" s="226"/>
      <c r="T185" s="226"/>
      <c r="U185" s="226"/>
      <c r="V185" s="226"/>
      <c r="W185" s="226"/>
      <c r="X185" s="226"/>
      <c r="Y185" s="226"/>
      <c r="Z185" s="146"/>
      <c r="AA185" s="449"/>
      <c r="AB185" s="146"/>
      <c r="AC185" s="146"/>
      <c r="AD185" s="146"/>
      <c r="AE185" s="146"/>
      <c r="AF185" s="146"/>
      <c r="AG185" s="146" t="s">
        <v>214</v>
      </c>
      <c r="AH185" s="146">
        <v>0</v>
      </c>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row>
    <row r="186" spans="1:60" ht="14.25" outlineLevel="1">
      <c r="A186" s="217">
        <v>59</v>
      </c>
      <c r="B186" s="218" t="s">
        <v>2129</v>
      </c>
      <c r="C186" s="219" t="s">
        <v>2130</v>
      </c>
      <c r="D186" s="220" t="s">
        <v>107</v>
      </c>
      <c r="E186" s="221">
        <v>20.5</v>
      </c>
      <c r="F186" s="222"/>
      <c r="G186" s="223">
        <f>ROUND(E186*F186,2)</f>
        <v>0</v>
      </c>
      <c r="H186" s="224">
        <v>0</v>
      </c>
      <c r="I186" s="223">
        <f>ROUND(E186*H186,2)</f>
        <v>0</v>
      </c>
      <c r="J186" s="224">
        <v>1057</v>
      </c>
      <c r="K186" s="223">
        <f>ROUND(E186*J186,2)</f>
        <v>21668.5</v>
      </c>
      <c r="L186" s="223">
        <v>21</v>
      </c>
      <c r="M186" s="223">
        <f>G186*(1+L186/100)</f>
        <v>0</v>
      </c>
      <c r="N186" s="221">
        <v>0</v>
      </c>
      <c r="O186" s="221">
        <f>ROUND(E186*N186,2)</f>
        <v>0</v>
      </c>
      <c r="P186" s="221">
        <v>0</v>
      </c>
      <c r="Q186" s="221">
        <f>ROUND(E186*P186,2)</f>
        <v>0</v>
      </c>
      <c r="R186" s="223" t="s">
        <v>1620</v>
      </c>
      <c r="S186" s="223" t="s">
        <v>207</v>
      </c>
      <c r="T186" s="225" t="s">
        <v>207</v>
      </c>
      <c r="U186" s="226">
        <v>1.84</v>
      </c>
      <c r="V186" s="226">
        <f>ROUND(E186*U186,2)</f>
        <v>37.72</v>
      </c>
      <c r="W186" s="226"/>
      <c r="X186" s="226" t="s">
        <v>208</v>
      </c>
      <c r="Y186" s="226" t="s">
        <v>209</v>
      </c>
      <c r="Z186" s="146"/>
      <c r="AA186" s="449"/>
      <c r="AB186" s="146"/>
      <c r="AC186" s="146"/>
      <c r="AD186" s="146"/>
      <c r="AE186" s="146"/>
      <c r="AF186" s="146"/>
      <c r="AG186" s="146" t="s">
        <v>210</v>
      </c>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row>
    <row r="187" spans="1:60" ht="22.5" outlineLevel="2">
      <c r="A187" s="227"/>
      <c r="B187" s="228"/>
      <c r="C187" s="229" t="s">
        <v>2127</v>
      </c>
      <c r="D187" s="230"/>
      <c r="E187" s="230"/>
      <c r="F187" s="230"/>
      <c r="G187" s="230"/>
      <c r="H187" s="226"/>
      <c r="I187" s="226"/>
      <c r="J187" s="226"/>
      <c r="K187" s="226"/>
      <c r="L187" s="226"/>
      <c r="M187" s="226"/>
      <c r="N187" s="231"/>
      <c r="O187" s="231"/>
      <c r="P187" s="231"/>
      <c r="Q187" s="231"/>
      <c r="R187" s="226"/>
      <c r="S187" s="226"/>
      <c r="T187" s="226"/>
      <c r="U187" s="226"/>
      <c r="V187" s="226"/>
      <c r="W187" s="226"/>
      <c r="X187" s="226"/>
      <c r="Y187" s="226"/>
      <c r="Z187" s="146"/>
      <c r="AA187" s="449"/>
      <c r="AB187" s="146"/>
      <c r="AC187" s="146"/>
      <c r="AD187" s="146"/>
      <c r="AE187" s="146"/>
      <c r="AF187" s="146"/>
      <c r="AG187" s="146" t="s">
        <v>212</v>
      </c>
      <c r="AH187" s="146"/>
      <c r="AI187" s="146"/>
      <c r="AJ187" s="146"/>
      <c r="AK187" s="146"/>
      <c r="AL187" s="146"/>
      <c r="AM187" s="146"/>
      <c r="AN187" s="146"/>
      <c r="AO187" s="146"/>
      <c r="AP187" s="146"/>
      <c r="AQ187" s="146"/>
      <c r="AR187" s="146"/>
      <c r="AS187" s="146"/>
      <c r="AT187" s="146"/>
      <c r="AU187" s="146"/>
      <c r="AV187" s="146"/>
      <c r="AW187" s="146"/>
      <c r="AX187" s="146"/>
      <c r="AY187" s="146"/>
      <c r="AZ187" s="146"/>
      <c r="BA187" s="235" t="str">
        <f>C187</f>
        <v>pod mazaniny a dlažby, popř. na plochých střechách, vodorovný nebo ve spádu, s udusáním a urovnáním povrchu,</v>
      </c>
      <c r="BB187" s="146"/>
      <c r="BC187" s="146"/>
      <c r="BD187" s="146"/>
      <c r="BE187" s="146"/>
      <c r="BF187" s="146"/>
      <c r="BG187" s="146"/>
      <c r="BH187" s="146"/>
    </row>
    <row r="188" spans="1:60" ht="14.25" outlineLevel="2">
      <c r="A188" s="227"/>
      <c r="B188" s="228"/>
      <c r="C188" s="232" t="s">
        <v>2131</v>
      </c>
      <c r="D188" s="233"/>
      <c r="E188" s="234">
        <v>20.5</v>
      </c>
      <c r="F188" s="226"/>
      <c r="G188" s="226"/>
      <c r="H188" s="226"/>
      <c r="I188" s="226"/>
      <c r="J188" s="226"/>
      <c r="K188" s="226"/>
      <c r="L188" s="226"/>
      <c r="M188" s="226"/>
      <c r="N188" s="231"/>
      <c r="O188" s="231"/>
      <c r="P188" s="231"/>
      <c r="Q188" s="231"/>
      <c r="R188" s="226"/>
      <c r="S188" s="226"/>
      <c r="T188" s="226"/>
      <c r="U188" s="226"/>
      <c r="V188" s="226"/>
      <c r="W188" s="226"/>
      <c r="X188" s="226"/>
      <c r="Y188" s="226"/>
      <c r="Z188" s="146"/>
      <c r="AA188" s="449"/>
      <c r="AB188" s="146"/>
      <c r="AC188" s="146"/>
      <c r="AD188" s="146"/>
      <c r="AE188" s="146"/>
      <c r="AF188" s="146"/>
      <c r="AG188" s="146" t="s">
        <v>214</v>
      </c>
      <c r="AH188" s="146">
        <v>0</v>
      </c>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146"/>
      <c r="BG188" s="146"/>
      <c r="BH188" s="146"/>
    </row>
    <row r="189" spans="1:60" ht="22.5" outlineLevel="1">
      <c r="A189" s="217">
        <v>60</v>
      </c>
      <c r="B189" s="218" t="s">
        <v>2132</v>
      </c>
      <c r="C189" s="219" t="s">
        <v>2133</v>
      </c>
      <c r="D189" s="220" t="s">
        <v>292</v>
      </c>
      <c r="E189" s="221">
        <v>6.93</v>
      </c>
      <c r="F189" s="222"/>
      <c r="G189" s="223">
        <f>ROUND(E189*F189,2)</f>
        <v>0</v>
      </c>
      <c r="H189" s="224">
        <v>16.54</v>
      </c>
      <c r="I189" s="223">
        <f>ROUND(E189*H189,2)</f>
        <v>114.62</v>
      </c>
      <c r="J189" s="224">
        <v>202.96</v>
      </c>
      <c r="K189" s="223">
        <f>ROUND(E189*J189,2)</f>
        <v>1406.51</v>
      </c>
      <c r="L189" s="223">
        <v>21</v>
      </c>
      <c r="M189" s="223">
        <f>G189*(1+L189/100)</f>
        <v>0</v>
      </c>
      <c r="N189" s="221">
        <v>6.0000000000000002E-5</v>
      </c>
      <c r="O189" s="221">
        <f>ROUND(E189*N189,2)</f>
        <v>0</v>
      </c>
      <c r="P189" s="221">
        <v>0</v>
      </c>
      <c r="Q189" s="221">
        <f>ROUND(E189*P189,2)</f>
        <v>0</v>
      </c>
      <c r="R189" s="223" t="s">
        <v>277</v>
      </c>
      <c r="S189" s="223" t="s">
        <v>207</v>
      </c>
      <c r="T189" s="225" t="s">
        <v>207</v>
      </c>
      <c r="U189" s="226">
        <v>0.3</v>
      </c>
      <c r="V189" s="226">
        <f>ROUND(E189*U189,2)</f>
        <v>2.08</v>
      </c>
      <c r="W189" s="226"/>
      <c r="X189" s="226" t="s">
        <v>208</v>
      </c>
      <c r="Y189" s="226" t="s">
        <v>209</v>
      </c>
      <c r="Z189" s="146"/>
      <c r="AA189" s="449"/>
      <c r="AB189" s="146"/>
      <c r="AC189" s="146"/>
      <c r="AD189" s="146"/>
      <c r="AE189" s="146"/>
      <c r="AF189" s="146"/>
      <c r="AG189" s="146" t="s">
        <v>210</v>
      </c>
      <c r="AH189" s="146"/>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row>
    <row r="190" spans="1:60" ht="14.25" outlineLevel="2">
      <c r="A190" s="227"/>
      <c r="B190" s="228"/>
      <c r="C190" s="232" t="s">
        <v>2134</v>
      </c>
      <c r="D190" s="233"/>
      <c r="E190" s="234"/>
      <c r="F190" s="226"/>
      <c r="G190" s="226"/>
      <c r="H190" s="226"/>
      <c r="I190" s="226"/>
      <c r="J190" s="226"/>
      <c r="K190" s="226"/>
      <c r="L190" s="226"/>
      <c r="M190" s="226"/>
      <c r="N190" s="231"/>
      <c r="O190" s="231"/>
      <c r="P190" s="231"/>
      <c r="Q190" s="231"/>
      <c r="R190" s="226"/>
      <c r="S190" s="226"/>
      <c r="T190" s="226"/>
      <c r="U190" s="226"/>
      <c r="V190" s="226"/>
      <c r="W190" s="226"/>
      <c r="X190" s="226"/>
      <c r="Y190" s="226"/>
      <c r="Z190" s="146"/>
      <c r="AA190" s="449"/>
      <c r="AB190" s="146"/>
      <c r="AC190" s="146"/>
      <c r="AD190" s="146"/>
      <c r="AE190" s="146"/>
      <c r="AF190" s="146"/>
      <c r="AG190" s="146" t="s">
        <v>214</v>
      </c>
      <c r="AH190" s="146">
        <v>0</v>
      </c>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row>
    <row r="191" spans="1:60" ht="14.25" outlineLevel="3">
      <c r="A191" s="227"/>
      <c r="B191" s="228"/>
      <c r="C191" s="232" t="s">
        <v>2135</v>
      </c>
      <c r="D191" s="233"/>
      <c r="E191" s="234">
        <v>6.93</v>
      </c>
      <c r="F191" s="226"/>
      <c r="G191" s="226"/>
      <c r="H191" s="226"/>
      <c r="I191" s="226"/>
      <c r="J191" s="226"/>
      <c r="K191" s="226"/>
      <c r="L191" s="226"/>
      <c r="M191" s="226"/>
      <c r="N191" s="231"/>
      <c r="O191" s="231"/>
      <c r="P191" s="231"/>
      <c r="Q191" s="231"/>
      <c r="R191" s="226"/>
      <c r="S191" s="226"/>
      <c r="T191" s="226"/>
      <c r="U191" s="226"/>
      <c r="V191" s="226"/>
      <c r="W191" s="226"/>
      <c r="X191" s="226"/>
      <c r="Y191" s="226"/>
      <c r="Z191" s="146"/>
      <c r="AA191" s="449"/>
      <c r="AB191" s="146"/>
      <c r="AC191" s="146"/>
      <c r="AD191" s="146"/>
      <c r="AE191" s="146"/>
      <c r="AF191" s="146"/>
      <c r="AG191" s="146" t="s">
        <v>214</v>
      </c>
      <c r="AH191" s="146">
        <v>0</v>
      </c>
      <c r="AI191" s="146"/>
      <c r="AJ191" s="146"/>
      <c r="AK191" s="146"/>
      <c r="AL191" s="146"/>
      <c r="AM191" s="146"/>
      <c r="AN191" s="146"/>
      <c r="AO191" s="146"/>
      <c r="AP191" s="146"/>
      <c r="AQ191" s="146"/>
      <c r="AR191" s="146"/>
      <c r="AS191" s="146"/>
      <c r="AT191" s="146"/>
      <c r="AU191" s="146"/>
      <c r="AV191" s="146"/>
      <c r="AW191" s="146"/>
      <c r="AX191" s="146"/>
      <c r="AY191" s="146"/>
      <c r="AZ191" s="146"/>
      <c r="BA191" s="146"/>
      <c r="BB191" s="146"/>
      <c r="BC191" s="146"/>
      <c r="BD191" s="146"/>
      <c r="BE191" s="146"/>
      <c r="BF191" s="146"/>
      <c r="BG191" s="146"/>
      <c r="BH191" s="146"/>
    </row>
    <row r="192" spans="1:60" ht="14.25" outlineLevel="1">
      <c r="A192" s="217">
        <v>61</v>
      </c>
      <c r="B192" s="218" t="s">
        <v>467</v>
      </c>
      <c r="C192" s="219" t="s">
        <v>468</v>
      </c>
      <c r="D192" s="220" t="s">
        <v>132</v>
      </c>
      <c r="E192" s="221">
        <v>49</v>
      </c>
      <c r="F192" s="222"/>
      <c r="G192" s="223">
        <f>ROUND(E192*F192,2)</f>
        <v>0</v>
      </c>
      <c r="H192" s="224">
        <v>0</v>
      </c>
      <c r="I192" s="223">
        <f>ROUND(E192*H192,2)</f>
        <v>0</v>
      </c>
      <c r="J192" s="224">
        <v>424</v>
      </c>
      <c r="K192" s="223">
        <f>ROUND(E192*J192,2)</f>
        <v>20776</v>
      </c>
      <c r="L192" s="223">
        <v>21</v>
      </c>
      <c r="M192" s="223">
        <f>G192*(1+L192/100)</f>
        <v>0</v>
      </c>
      <c r="N192" s="221">
        <v>0</v>
      </c>
      <c r="O192" s="221">
        <f>ROUND(E192*N192,2)</f>
        <v>0</v>
      </c>
      <c r="P192" s="221">
        <v>0</v>
      </c>
      <c r="Q192" s="221">
        <f>ROUND(E192*P192,2)</f>
        <v>0</v>
      </c>
      <c r="R192" s="223" t="s">
        <v>206</v>
      </c>
      <c r="S192" s="223" t="s">
        <v>207</v>
      </c>
      <c r="T192" s="225" t="s">
        <v>207</v>
      </c>
      <c r="U192" s="226">
        <v>0</v>
      </c>
      <c r="V192" s="226">
        <f>ROUND(E192*U192,2)</f>
        <v>0</v>
      </c>
      <c r="W192" s="226"/>
      <c r="X192" s="226" t="s">
        <v>208</v>
      </c>
      <c r="Y192" s="226" t="s">
        <v>209</v>
      </c>
      <c r="Z192" s="146"/>
      <c r="AA192" s="449"/>
      <c r="AB192" s="146"/>
      <c r="AC192" s="146"/>
      <c r="AD192" s="146"/>
      <c r="AE192" s="146"/>
      <c r="AF192" s="146"/>
      <c r="AG192" s="146" t="s">
        <v>210</v>
      </c>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146"/>
      <c r="BG192" s="146"/>
      <c r="BH192" s="146"/>
    </row>
    <row r="193" spans="1:60" ht="14.25" outlineLevel="2">
      <c r="A193" s="227"/>
      <c r="B193" s="228"/>
      <c r="C193" s="232" t="s">
        <v>2136</v>
      </c>
      <c r="D193" s="233"/>
      <c r="E193" s="234">
        <v>49</v>
      </c>
      <c r="F193" s="226"/>
      <c r="G193" s="226"/>
      <c r="H193" s="226"/>
      <c r="I193" s="226"/>
      <c r="J193" s="226"/>
      <c r="K193" s="226"/>
      <c r="L193" s="226"/>
      <c r="M193" s="226"/>
      <c r="N193" s="231"/>
      <c r="O193" s="231"/>
      <c r="P193" s="231"/>
      <c r="Q193" s="231"/>
      <c r="R193" s="226"/>
      <c r="S193" s="226"/>
      <c r="T193" s="226"/>
      <c r="U193" s="226"/>
      <c r="V193" s="226"/>
      <c r="W193" s="226"/>
      <c r="X193" s="226"/>
      <c r="Y193" s="226"/>
      <c r="Z193" s="146"/>
      <c r="AA193" s="449"/>
      <c r="AB193" s="146"/>
      <c r="AC193" s="146"/>
      <c r="AD193" s="146"/>
      <c r="AE193" s="146"/>
      <c r="AF193" s="146"/>
      <c r="AG193" s="146" t="s">
        <v>214</v>
      </c>
      <c r="AH193" s="146">
        <v>5</v>
      </c>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row>
    <row r="194" spans="1:60" ht="14.25" outlineLevel="1">
      <c r="A194" s="217">
        <v>62</v>
      </c>
      <c r="B194" s="218" t="s">
        <v>2046</v>
      </c>
      <c r="C194" s="219" t="s">
        <v>2047</v>
      </c>
      <c r="D194" s="220" t="s">
        <v>107</v>
      </c>
      <c r="E194" s="221">
        <v>20.5</v>
      </c>
      <c r="F194" s="222"/>
      <c r="G194" s="223">
        <f>ROUND(E194*F194,2)</f>
        <v>0</v>
      </c>
      <c r="H194" s="224">
        <v>0</v>
      </c>
      <c r="I194" s="223">
        <f>ROUND(E194*H194,2)</f>
        <v>0</v>
      </c>
      <c r="J194" s="224">
        <v>202.5</v>
      </c>
      <c r="K194" s="223">
        <f>ROUND(E194*J194,2)</f>
        <v>4151.25</v>
      </c>
      <c r="L194" s="223">
        <v>21</v>
      </c>
      <c r="M194" s="223">
        <f>G194*(1+L194/100)</f>
        <v>0</v>
      </c>
      <c r="N194" s="221">
        <v>0</v>
      </c>
      <c r="O194" s="221">
        <f>ROUND(E194*N194,2)</f>
        <v>0</v>
      </c>
      <c r="P194" s="221">
        <v>0</v>
      </c>
      <c r="Q194" s="221">
        <f>ROUND(E194*P194,2)</f>
        <v>0</v>
      </c>
      <c r="R194" s="223"/>
      <c r="S194" s="223" t="s">
        <v>254</v>
      </c>
      <c r="T194" s="225" t="s">
        <v>2048</v>
      </c>
      <c r="U194" s="226">
        <v>0.31</v>
      </c>
      <c r="V194" s="226">
        <f>ROUND(E194*U194,2)</f>
        <v>6.36</v>
      </c>
      <c r="W194" s="226"/>
      <c r="X194" s="226" t="s">
        <v>208</v>
      </c>
      <c r="Y194" s="226" t="s">
        <v>209</v>
      </c>
      <c r="Z194" s="146"/>
      <c r="AA194" s="449"/>
      <c r="AB194" s="146"/>
      <c r="AC194" s="146"/>
      <c r="AD194" s="146"/>
      <c r="AE194" s="146"/>
      <c r="AF194" s="146"/>
      <c r="AG194" s="146" t="s">
        <v>210</v>
      </c>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row>
    <row r="195" spans="1:60" ht="14.25" outlineLevel="2">
      <c r="A195" s="227"/>
      <c r="B195" s="228"/>
      <c r="C195" s="232" t="s">
        <v>2131</v>
      </c>
      <c r="D195" s="233"/>
      <c r="E195" s="234">
        <v>20.5</v>
      </c>
      <c r="F195" s="226"/>
      <c r="G195" s="226"/>
      <c r="H195" s="226"/>
      <c r="I195" s="226"/>
      <c r="J195" s="226"/>
      <c r="K195" s="226"/>
      <c r="L195" s="226"/>
      <c r="M195" s="226"/>
      <c r="N195" s="231"/>
      <c r="O195" s="231"/>
      <c r="P195" s="231"/>
      <c r="Q195" s="231"/>
      <c r="R195" s="226"/>
      <c r="S195" s="226"/>
      <c r="T195" s="226"/>
      <c r="U195" s="226"/>
      <c r="V195" s="226"/>
      <c r="W195" s="226"/>
      <c r="X195" s="226"/>
      <c r="Y195" s="226"/>
      <c r="Z195" s="146"/>
      <c r="AA195" s="449"/>
      <c r="AB195" s="146"/>
      <c r="AC195" s="146"/>
      <c r="AD195" s="146"/>
      <c r="AE195" s="146"/>
      <c r="AF195" s="146"/>
      <c r="AG195" s="146" t="s">
        <v>214</v>
      </c>
      <c r="AH195" s="146">
        <v>0</v>
      </c>
      <c r="AI195" s="146"/>
      <c r="AJ195" s="146"/>
      <c r="AK195" s="146"/>
      <c r="AL195" s="146"/>
      <c r="AM195" s="146"/>
      <c r="AN195" s="146"/>
      <c r="AO195" s="146"/>
      <c r="AP195" s="146"/>
      <c r="AQ195" s="146"/>
      <c r="AR195" s="146"/>
      <c r="AS195" s="146"/>
      <c r="AT195" s="146"/>
      <c r="AU195" s="146"/>
      <c r="AV195" s="146"/>
      <c r="AW195" s="146"/>
      <c r="AX195" s="146"/>
      <c r="AY195" s="146"/>
      <c r="AZ195" s="146"/>
      <c r="BA195" s="146"/>
      <c r="BB195" s="146"/>
      <c r="BC195" s="146"/>
      <c r="BD195" s="146"/>
      <c r="BE195" s="146"/>
      <c r="BF195" s="146"/>
      <c r="BG195" s="146"/>
      <c r="BH195" s="146"/>
    </row>
    <row r="196" spans="1:60" ht="14.25" outlineLevel="1">
      <c r="A196" s="217">
        <v>63</v>
      </c>
      <c r="B196" s="218" t="s">
        <v>2137</v>
      </c>
      <c r="C196" s="219" t="s">
        <v>2138</v>
      </c>
      <c r="D196" s="220" t="s">
        <v>78</v>
      </c>
      <c r="E196" s="221">
        <v>23</v>
      </c>
      <c r="F196" s="222"/>
      <c r="G196" s="223">
        <f>ROUND(E196*F196,2)</f>
        <v>0</v>
      </c>
      <c r="H196" s="224">
        <v>2400</v>
      </c>
      <c r="I196" s="223">
        <f>ROUND(E196*H196,2)</f>
        <v>55200</v>
      </c>
      <c r="J196" s="224">
        <v>450</v>
      </c>
      <c r="K196" s="223">
        <f>ROUND(E196*J196,2)</f>
        <v>10350</v>
      </c>
      <c r="L196" s="223">
        <v>21</v>
      </c>
      <c r="M196" s="223">
        <f>G196*(1+L196/100)</f>
        <v>0</v>
      </c>
      <c r="N196" s="221">
        <v>5.5999999999999995E-4</v>
      </c>
      <c r="O196" s="221">
        <f>ROUND(E196*N196,2)</f>
        <v>0.01</v>
      </c>
      <c r="P196" s="221">
        <v>0</v>
      </c>
      <c r="Q196" s="221">
        <f>ROUND(E196*P196,2)</f>
        <v>0</v>
      </c>
      <c r="R196" s="223"/>
      <c r="S196" s="223" t="s">
        <v>254</v>
      </c>
      <c r="T196" s="225" t="s">
        <v>255</v>
      </c>
      <c r="U196" s="226">
        <v>0.87</v>
      </c>
      <c r="V196" s="226">
        <f>ROUND(E196*U196,2)</f>
        <v>20.010000000000002</v>
      </c>
      <c r="W196" s="226"/>
      <c r="X196" s="226" t="s">
        <v>208</v>
      </c>
      <c r="Y196" s="226" t="s">
        <v>209</v>
      </c>
      <c r="Z196" s="146"/>
      <c r="AA196" s="449"/>
      <c r="AB196" s="146"/>
      <c r="AC196" s="146"/>
      <c r="AD196" s="146"/>
      <c r="AE196" s="146"/>
      <c r="AF196" s="146"/>
      <c r="AG196" s="146" t="s">
        <v>210</v>
      </c>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row>
    <row r="197" spans="1:60" ht="14.25" outlineLevel="2">
      <c r="A197" s="227"/>
      <c r="B197" s="228"/>
      <c r="C197" s="232" t="s">
        <v>2085</v>
      </c>
      <c r="D197" s="233"/>
      <c r="E197" s="234">
        <v>14</v>
      </c>
      <c r="F197" s="226"/>
      <c r="G197" s="226"/>
      <c r="H197" s="226"/>
      <c r="I197" s="226"/>
      <c r="J197" s="226"/>
      <c r="K197" s="226"/>
      <c r="L197" s="226"/>
      <c r="M197" s="226"/>
      <c r="N197" s="231"/>
      <c r="O197" s="231"/>
      <c r="P197" s="231"/>
      <c r="Q197" s="231"/>
      <c r="R197" s="226"/>
      <c r="S197" s="226"/>
      <c r="T197" s="226"/>
      <c r="U197" s="226"/>
      <c r="V197" s="226"/>
      <c r="W197" s="226"/>
      <c r="X197" s="226"/>
      <c r="Y197" s="226"/>
      <c r="Z197" s="146"/>
      <c r="AA197" s="449"/>
      <c r="AB197" s="146"/>
      <c r="AC197" s="146"/>
      <c r="AD197" s="146"/>
      <c r="AE197" s="146"/>
      <c r="AF197" s="146"/>
      <c r="AG197" s="146" t="s">
        <v>214</v>
      </c>
      <c r="AH197" s="146">
        <v>0</v>
      </c>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row>
    <row r="198" spans="1:60" ht="14.25" outlineLevel="3">
      <c r="A198" s="227"/>
      <c r="B198" s="228"/>
      <c r="C198" s="232" t="s">
        <v>2094</v>
      </c>
      <c r="D198" s="233"/>
      <c r="E198" s="234">
        <v>1</v>
      </c>
      <c r="F198" s="226"/>
      <c r="G198" s="226"/>
      <c r="H198" s="226"/>
      <c r="I198" s="226"/>
      <c r="J198" s="226"/>
      <c r="K198" s="226"/>
      <c r="L198" s="226"/>
      <c r="M198" s="226"/>
      <c r="N198" s="231"/>
      <c r="O198" s="231"/>
      <c r="P198" s="231"/>
      <c r="Q198" s="231"/>
      <c r="R198" s="226"/>
      <c r="S198" s="226"/>
      <c r="T198" s="226"/>
      <c r="U198" s="226"/>
      <c r="V198" s="226"/>
      <c r="W198" s="226"/>
      <c r="X198" s="226"/>
      <c r="Y198" s="226"/>
      <c r="Z198" s="146"/>
      <c r="AA198" s="449"/>
      <c r="AB198" s="146"/>
      <c r="AC198" s="146"/>
      <c r="AD198" s="146"/>
      <c r="AE198" s="146"/>
      <c r="AF198" s="146"/>
      <c r="AG198" s="146" t="s">
        <v>214</v>
      </c>
      <c r="AH198" s="146">
        <v>0</v>
      </c>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row>
    <row r="199" spans="1:60" ht="14.25" outlineLevel="3">
      <c r="A199" s="227"/>
      <c r="B199" s="228"/>
      <c r="C199" s="232" t="s">
        <v>2086</v>
      </c>
      <c r="D199" s="233"/>
      <c r="E199" s="234">
        <v>8</v>
      </c>
      <c r="F199" s="226"/>
      <c r="G199" s="226"/>
      <c r="H199" s="226"/>
      <c r="I199" s="226"/>
      <c r="J199" s="226"/>
      <c r="K199" s="226"/>
      <c r="L199" s="226"/>
      <c r="M199" s="226"/>
      <c r="N199" s="231"/>
      <c r="O199" s="231"/>
      <c r="P199" s="231"/>
      <c r="Q199" s="231"/>
      <c r="R199" s="226"/>
      <c r="S199" s="226"/>
      <c r="T199" s="226"/>
      <c r="U199" s="226"/>
      <c r="V199" s="226"/>
      <c r="W199" s="226"/>
      <c r="X199" s="226"/>
      <c r="Y199" s="226"/>
      <c r="Z199" s="146"/>
      <c r="AA199" s="449"/>
      <c r="AB199" s="146"/>
      <c r="AC199" s="146"/>
      <c r="AD199" s="146"/>
      <c r="AE199" s="146"/>
      <c r="AF199" s="146"/>
      <c r="AG199" s="146" t="s">
        <v>214</v>
      </c>
      <c r="AH199" s="146">
        <v>0</v>
      </c>
      <c r="AI199" s="146"/>
      <c r="AJ199" s="146"/>
      <c r="AK199" s="146"/>
      <c r="AL199" s="146"/>
      <c r="AM199" s="146"/>
      <c r="AN199" s="146"/>
      <c r="AO199" s="146"/>
      <c r="AP199" s="146"/>
      <c r="AQ199" s="146"/>
      <c r="AR199" s="146"/>
      <c r="AS199" s="146"/>
      <c r="AT199" s="146"/>
      <c r="AU199" s="146"/>
      <c r="AV199" s="146"/>
      <c r="AW199" s="146"/>
      <c r="AX199" s="146"/>
      <c r="AY199" s="146"/>
      <c r="AZ199" s="146"/>
      <c r="BA199" s="146"/>
      <c r="BB199" s="146"/>
      <c r="BC199" s="146"/>
      <c r="BD199" s="146"/>
      <c r="BE199" s="146"/>
      <c r="BF199" s="146"/>
      <c r="BG199" s="146"/>
      <c r="BH199" s="146"/>
    </row>
    <row r="200" spans="1:60" ht="14.25" outlineLevel="1">
      <c r="A200" s="217">
        <v>64</v>
      </c>
      <c r="B200" s="218" t="s">
        <v>2139</v>
      </c>
      <c r="C200" s="219" t="s">
        <v>2140</v>
      </c>
      <c r="D200" s="220" t="s">
        <v>78</v>
      </c>
      <c r="E200" s="221">
        <v>16</v>
      </c>
      <c r="F200" s="222"/>
      <c r="G200" s="223">
        <f>ROUND(E200*F200,2)</f>
        <v>0</v>
      </c>
      <c r="H200" s="224">
        <v>112</v>
      </c>
      <c r="I200" s="223">
        <f>ROUND(E200*H200,2)</f>
        <v>1792</v>
      </c>
      <c r="J200" s="224">
        <v>608</v>
      </c>
      <c r="K200" s="223">
        <f>ROUND(E200*J200,2)</f>
        <v>9728</v>
      </c>
      <c r="L200" s="223">
        <v>21</v>
      </c>
      <c r="M200" s="223">
        <f>G200*(1+L200/100)</f>
        <v>0</v>
      </c>
      <c r="N200" s="221">
        <v>4.4999999999999999E-4</v>
      </c>
      <c r="O200" s="221">
        <f>ROUND(E200*N200,2)</f>
        <v>0.01</v>
      </c>
      <c r="P200" s="221">
        <v>0</v>
      </c>
      <c r="Q200" s="221">
        <f>ROUND(E200*P200,2)</f>
        <v>0</v>
      </c>
      <c r="R200" s="223"/>
      <c r="S200" s="223" t="s">
        <v>254</v>
      </c>
      <c r="T200" s="225" t="s">
        <v>255</v>
      </c>
      <c r="U200" s="226">
        <v>0.56999999999999995</v>
      </c>
      <c r="V200" s="226">
        <f>ROUND(E200*U200,2)</f>
        <v>9.1199999999999992</v>
      </c>
      <c r="W200" s="226"/>
      <c r="X200" s="226" t="s">
        <v>208</v>
      </c>
      <c r="Y200" s="226" t="s">
        <v>209</v>
      </c>
      <c r="Z200" s="146"/>
      <c r="AA200" s="449"/>
      <c r="AB200" s="146"/>
      <c r="AC200" s="146"/>
      <c r="AD200" s="146"/>
      <c r="AE200" s="146"/>
      <c r="AF200" s="146"/>
      <c r="AG200" s="146" t="s">
        <v>210</v>
      </c>
      <c r="AH200" s="146"/>
      <c r="AI200" s="146"/>
      <c r="AJ200" s="146"/>
      <c r="AK200" s="146"/>
      <c r="AL200" s="146"/>
      <c r="AM200" s="146"/>
      <c r="AN200" s="146"/>
      <c r="AO200" s="146"/>
      <c r="AP200" s="146"/>
      <c r="AQ200" s="146"/>
      <c r="AR200" s="146"/>
      <c r="AS200" s="146"/>
      <c r="AT200" s="146"/>
      <c r="AU200" s="146"/>
      <c r="AV200" s="146"/>
      <c r="AW200" s="146"/>
      <c r="AX200" s="146"/>
      <c r="AY200" s="146"/>
      <c r="AZ200" s="146"/>
      <c r="BA200" s="146"/>
      <c r="BB200" s="146"/>
      <c r="BC200" s="146"/>
      <c r="BD200" s="146"/>
      <c r="BE200" s="146"/>
      <c r="BF200" s="146"/>
      <c r="BG200" s="146"/>
      <c r="BH200" s="146"/>
    </row>
    <row r="201" spans="1:60" ht="14.25" outlineLevel="2">
      <c r="A201" s="227"/>
      <c r="B201" s="228"/>
      <c r="C201" s="232" t="s">
        <v>2141</v>
      </c>
      <c r="D201" s="233"/>
      <c r="E201" s="234"/>
      <c r="F201" s="226"/>
      <c r="G201" s="226"/>
      <c r="H201" s="226"/>
      <c r="I201" s="226"/>
      <c r="J201" s="226"/>
      <c r="K201" s="226"/>
      <c r="L201" s="226"/>
      <c r="M201" s="226"/>
      <c r="N201" s="231"/>
      <c r="O201" s="231"/>
      <c r="P201" s="231"/>
      <c r="Q201" s="231"/>
      <c r="R201" s="226"/>
      <c r="S201" s="226"/>
      <c r="T201" s="226"/>
      <c r="U201" s="226"/>
      <c r="V201" s="226"/>
      <c r="W201" s="226"/>
      <c r="X201" s="226"/>
      <c r="Y201" s="226"/>
      <c r="Z201" s="146"/>
      <c r="AA201" s="449"/>
      <c r="AB201" s="146"/>
      <c r="AC201" s="146"/>
      <c r="AD201" s="146"/>
      <c r="AE201" s="146"/>
      <c r="AF201" s="146"/>
      <c r="AG201" s="146" t="s">
        <v>214</v>
      </c>
      <c r="AH201" s="146">
        <v>0</v>
      </c>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row>
    <row r="202" spans="1:60" ht="14.25" outlineLevel="3">
      <c r="A202" s="227"/>
      <c r="B202" s="228"/>
      <c r="C202" s="232" t="s">
        <v>2142</v>
      </c>
      <c r="D202" s="233"/>
      <c r="E202" s="234">
        <v>2</v>
      </c>
      <c r="F202" s="226"/>
      <c r="G202" s="226"/>
      <c r="H202" s="226"/>
      <c r="I202" s="226"/>
      <c r="J202" s="226"/>
      <c r="K202" s="226"/>
      <c r="L202" s="226"/>
      <c r="M202" s="226"/>
      <c r="N202" s="231"/>
      <c r="O202" s="231"/>
      <c r="P202" s="231"/>
      <c r="Q202" s="231"/>
      <c r="R202" s="226"/>
      <c r="S202" s="226"/>
      <c r="T202" s="226"/>
      <c r="U202" s="226"/>
      <c r="V202" s="226"/>
      <c r="W202" s="226"/>
      <c r="X202" s="226"/>
      <c r="Y202" s="226"/>
      <c r="Z202" s="146"/>
      <c r="AA202" s="449"/>
      <c r="AB202" s="146"/>
      <c r="AC202" s="146"/>
      <c r="AD202" s="146"/>
      <c r="AE202" s="146"/>
      <c r="AF202" s="146"/>
      <c r="AG202" s="146" t="s">
        <v>214</v>
      </c>
      <c r="AH202" s="146">
        <v>0</v>
      </c>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row>
    <row r="203" spans="1:60" ht="14.25" outlineLevel="3">
      <c r="A203" s="227"/>
      <c r="B203" s="228"/>
      <c r="C203" s="232" t="s">
        <v>2143</v>
      </c>
      <c r="D203" s="233"/>
      <c r="E203" s="234">
        <v>14</v>
      </c>
      <c r="F203" s="226"/>
      <c r="G203" s="226"/>
      <c r="H203" s="226"/>
      <c r="I203" s="226"/>
      <c r="J203" s="226"/>
      <c r="K203" s="226"/>
      <c r="L203" s="226"/>
      <c r="M203" s="226"/>
      <c r="N203" s="231"/>
      <c r="O203" s="231"/>
      <c r="P203" s="231"/>
      <c r="Q203" s="231"/>
      <c r="R203" s="226"/>
      <c r="S203" s="226"/>
      <c r="T203" s="226"/>
      <c r="U203" s="226"/>
      <c r="V203" s="226"/>
      <c r="W203" s="226"/>
      <c r="X203" s="226"/>
      <c r="Y203" s="226"/>
      <c r="Z203" s="146"/>
      <c r="AA203" s="449"/>
      <c r="AB203" s="146"/>
      <c r="AC203" s="146"/>
      <c r="AD203" s="146"/>
      <c r="AE203" s="146"/>
      <c r="AF203" s="146"/>
      <c r="AG203" s="146" t="s">
        <v>214</v>
      </c>
      <c r="AH203" s="146">
        <v>0</v>
      </c>
      <c r="AI203" s="146"/>
      <c r="AJ203" s="146"/>
      <c r="AK203" s="146"/>
      <c r="AL203" s="146"/>
      <c r="AM203" s="146"/>
      <c r="AN203" s="146"/>
      <c r="AO203" s="146"/>
      <c r="AP203" s="146"/>
      <c r="AQ203" s="146"/>
      <c r="AR203" s="146"/>
      <c r="AS203" s="146"/>
      <c r="AT203" s="146"/>
      <c r="AU203" s="146"/>
      <c r="AV203" s="146"/>
      <c r="AW203" s="146"/>
      <c r="AX203" s="146"/>
      <c r="AY203" s="146"/>
      <c r="AZ203" s="146"/>
      <c r="BA203" s="146"/>
      <c r="BB203" s="146"/>
      <c r="BC203" s="146"/>
      <c r="BD203" s="146"/>
      <c r="BE203" s="146"/>
      <c r="BF203" s="146"/>
      <c r="BG203" s="146"/>
      <c r="BH203" s="146"/>
    </row>
    <row r="204" spans="1:60" ht="22.5" outlineLevel="1">
      <c r="A204" s="217">
        <v>65</v>
      </c>
      <c r="B204" s="218" t="s">
        <v>2144</v>
      </c>
      <c r="C204" s="219" t="s">
        <v>2145</v>
      </c>
      <c r="D204" s="220" t="s">
        <v>2146</v>
      </c>
      <c r="E204" s="221">
        <v>15</v>
      </c>
      <c r="F204" s="222"/>
      <c r="G204" s="223">
        <f>ROUND(E204*F204,2)</f>
        <v>0</v>
      </c>
      <c r="H204" s="224">
        <v>62</v>
      </c>
      <c r="I204" s="223">
        <f>ROUND(E204*H204,2)</f>
        <v>930</v>
      </c>
      <c r="J204" s="224">
        <v>33</v>
      </c>
      <c r="K204" s="223">
        <f>ROUND(E204*J204,2)</f>
        <v>495</v>
      </c>
      <c r="L204" s="223">
        <v>21</v>
      </c>
      <c r="M204" s="223">
        <f>G204*(1+L204/100)</f>
        <v>0</v>
      </c>
      <c r="N204" s="221">
        <v>2.4000000000000001E-4</v>
      </c>
      <c r="O204" s="221">
        <f>ROUND(E204*N204,2)</f>
        <v>0</v>
      </c>
      <c r="P204" s="221">
        <v>0</v>
      </c>
      <c r="Q204" s="221">
        <f>ROUND(E204*P204,2)</f>
        <v>0</v>
      </c>
      <c r="R204" s="223"/>
      <c r="S204" s="223" t="s">
        <v>254</v>
      </c>
      <c r="T204" s="225" t="s">
        <v>255</v>
      </c>
      <c r="U204" s="226">
        <v>0.13</v>
      </c>
      <c r="V204" s="226">
        <f>ROUND(E204*U204,2)</f>
        <v>1.95</v>
      </c>
      <c r="W204" s="226"/>
      <c r="X204" s="226" t="s">
        <v>208</v>
      </c>
      <c r="Y204" s="226" t="s">
        <v>14</v>
      </c>
      <c r="Z204" s="146"/>
      <c r="AA204" s="449"/>
      <c r="AB204" s="146"/>
      <c r="AC204" s="146"/>
      <c r="AD204" s="146"/>
      <c r="AE204" s="146"/>
      <c r="AF204" s="146"/>
      <c r="AG204" s="146" t="s">
        <v>210</v>
      </c>
      <c r="AH204" s="146"/>
      <c r="AI204" s="146"/>
      <c r="AJ204" s="146"/>
      <c r="AK204" s="146"/>
      <c r="AL204" s="146"/>
      <c r="AM204" s="146"/>
      <c r="AN204" s="146"/>
      <c r="AO204" s="146"/>
      <c r="AP204" s="146"/>
      <c r="AQ204" s="146"/>
      <c r="AR204" s="146"/>
      <c r="AS204" s="146"/>
      <c r="AT204" s="146"/>
      <c r="AU204" s="146"/>
      <c r="AV204" s="146"/>
      <c r="AW204" s="146"/>
      <c r="AX204" s="146"/>
      <c r="AY204" s="146"/>
      <c r="AZ204" s="146"/>
      <c r="BA204" s="146"/>
      <c r="BB204" s="146"/>
      <c r="BC204" s="146"/>
      <c r="BD204" s="146"/>
      <c r="BE204" s="146"/>
      <c r="BF204" s="146"/>
      <c r="BG204" s="146"/>
      <c r="BH204" s="146"/>
    </row>
    <row r="205" spans="1:60" ht="14.25" outlineLevel="2">
      <c r="A205" s="227"/>
      <c r="B205" s="228"/>
      <c r="C205" s="232" t="s">
        <v>2147</v>
      </c>
      <c r="D205" s="233"/>
      <c r="E205" s="234">
        <v>14</v>
      </c>
      <c r="F205" s="226"/>
      <c r="G205" s="226"/>
      <c r="H205" s="226"/>
      <c r="I205" s="226"/>
      <c r="J205" s="226"/>
      <c r="K205" s="226"/>
      <c r="L205" s="226"/>
      <c r="M205" s="226"/>
      <c r="N205" s="231"/>
      <c r="O205" s="231"/>
      <c r="P205" s="231"/>
      <c r="Q205" s="231"/>
      <c r="R205" s="226"/>
      <c r="S205" s="226"/>
      <c r="T205" s="226"/>
      <c r="U205" s="226"/>
      <c r="V205" s="226"/>
      <c r="W205" s="226"/>
      <c r="X205" s="226"/>
      <c r="Y205" s="226"/>
      <c r="Z205" s="146"/>
      <c r="AA205" s="449"/>
      <c r="AB205" s="146"/>
      <c r="AC205" s="146"/>
      <c r="AD205" s="146"/>
      <c r="AE205" s="146"/>
      <c r="AF205" s="146"/>
      <c r="AG205" s="146" t="s">
        <v>214</v>
      </c>
      <c r="AH205" s="146">
        <v>0</v>
      </c>
      <c r="AI205" s="146"/>
      <c r="AJ205" s="146"/>
      <c r="AK205" s="146"/>
      <c r="AL205" s="146"/>
      <c r="AM205" s="146"/>
      <c r="AN205" s="146"/>
      <c r="AO205" s="146"/>
      <c r="AP205" s="146"/>
      <c r="AQ205" s="146"/>
      <c r="AR205" s="146"/>
      <c r="AS205" s="146"/>
      <c r="AT205" s="146"/>
      <c r="AU205" s="146"/>
      <c r="AV205" s="146"/>
      <c r="AW205" s="146"/>
      <c r="AX205" s="146"/>
      <c r="AY205" s="146"/>
      <c r="AZ205" s="146"/>
      <c r="BA205" s="146"/>
      <c r="BB205" s="146"/>
      <c r="BC205" s="146"/>
      <c r="BD205" s="146"/>
      <c r="BE205" s="146"/>
      <c r="BF205" s="146"/>
      <c r="BG205" s="146"/>
      <c r="BH205" s="146"/>
    </row>
    <row r="206" spans="1:60" ht="14.25" outlineLevel="3">
      <c r="A206" s="227"/>
      <c r="B206" s="228"/>
      <c r="C206" s="232" t="s">
        <v>2099</v>
      </c>
      <c r="D206" s="233"/>
      <c r="E206" s="234">
        <v>1</v>
      </c>
      <c r="F206" s="226"/>
      <c r="G206" s="226"/>
      <c r="H206" s="226"/>
      <c r="I206" s="226"/>
      <c r="J206" s="226"/>
      <c r="K206" s="226"/>
      <c r="L206" s="226"/>
      <c r="M206" s="226"/>
      <c r="N206" s="231"/>
      <c r="O206" s="231"/>
      <c r="P206" s="231"/>
      <c r="Q206" s="231"/>
      <c r="R206" s="226"/>
      <c r="S206" s="226"/>
      <c r="T206" s="226"/>
      <c r="U206" s="226"/>
      <c r="V206" s="226"/>
      <c r="W206" s="226"/>
      <c r="X206" s="226"/>
      <c r="Y206" s="226"/>
      <c r="Z206" s="146"/>
      <c r="AA206" s="449"/>
      <c r="AB206" s="146"/>
      <c r="AC206" s="146"/>
      <c r="AD206" s="146"/>
      <c r="AE206" s="146"/>
      <c r="AF206" s="146"/>
      <c r="AG206" s="146" t="s">
        <v>214</v>
      </c>
      <c r="AH206" s="146">
        <v>0</v>
      </c>
      <c r="AI206" s="146"/>
      <c r="AJ206" s="146"/>
      <c r="AK206" s="146"/>
      <c r="AL206" s="146"/>
      <c r="AM206" s="146"/>
      <c r="AN206" s="146"/>
      <c r="AO206" s="146"/>
      <c r="AP206" s="146"/>
      <c r="AQ206" s="146"/>
      <c r="AR206" s="146"/>
      <c r="AS206" s="146"/>
      <c r="AT206" s="146"/>
      <c r="AU206" s="146"/>
      <c r="AV206" s="146"/>
      <c r="AW206" s="146"/>
      <c r="AX206" s="146"/>
      <c r="AY206" s="146"/>
      <c r="AZ206" s="146"/>
      <c r="BA206" s="146"/>
      <c r="BB206" s="146"/>
      <c r="BC206" s="146"/>
      <c r="BD206" s="146"/>
      <c r="BE206" s="146"/>
      <c r="BF206" s="146"/>
      <c r="BG206" s="146"/>
      <c r="BH206" s="146"/>
    </row>
    <row r="207" spans="1:60" ht="14.25" outlineLevel="1">
      <c r="A207" s="217">
        <v>66</v>
      </c>
      <c r="B207" s="218" t="s">
        <v>2148</v>
      </c>
      <c r="C207" s="219" t="s">
        <v>2149</v>
      </c>
      <c r="D207" s="220" t="s">
        <v>78</v>
      </c>
      <c r="E207" s="221">
        <v>1</v>
      </c>
      <c r="F207" s="222"/>
      <c r="G207" s="223">
        <f>ROUND(E207*F207,2)</f>
        <v>0</v>
      </c>
      <c r="H207" s="224">
        <v>0</v>
      </c>
      <c r="I207" s="223">
        <f>ROUND(E207*H207,2)</f>
        <v>0</v>
      </c>
      <c r="J207" s="224">
        <v>180</v>
      </c>
      <c r="K207" s="223">
        <f>ROUND(E207*J207,2)</f>
        <v>180</v>
      </c>
      <c r="L207" s="223">
        <v>21</v>
      </c>
      <c r="M207" s="223">
        <f>G207*(1+L207/100)</f>
        <v>0</v>
      </c>
      <c r="N207" s="221">
        <v>2.0000000000000002E-5</v>
      </c>
      <c r="O207" s="221">
        <f>ROUND(E207*N207,2)</f>
        <v>0</v>
      </c>
      <c r="P207" s="221">
        <v>0</v>
      </c>
      <c r="Q207" s="221">
        <f>ROUND(E207*P207,2)</f>
        <v>0</v>
      </c>
      <c r="R207" s="223"/>
      <c r="S207" s="223" t="s">
        <v>254</v>
      </c>
      <c r="T207" s="225" t="s">
        <v>255</v>
      </c>
      <c r="U207" s="226">
        <v>0.1</v>
      </c>
      <c r="V207" s="226">
        <f>ROUND(E207*U207,2)</f>
        <v>0.1</v>
      </c>
      <c r="W207" s="226"/>
      <c r="X207" s="226" t="s">
        <v>208</v>
      </c>
      <c r="Y207" s="226" t="s">
        <v>209</v>
      </c>
      <c r="Z207" s="146"/>
      <c r="AA207" s="449"/>
      <c r="AB207" s="146"/>
      <c r="AC207" s="146"/>
      <c r="AD207" s="146"/>
      <c r="AE207" s="146"/>
      <c r="AF207" s="146"/>
      <c r="AG207" s="146" t="s">
        <v>210</v>
      </c>
      <c r="AH207" s="146"/>
      <c r="AI207" s="146"/>
      <c r="AJ207" s="146"/>
      <c r="AK207" s="146"/>
      <c r="AL207" s="146"/>
      <c r="AM207" s="146"/>
      <c r="AN207" s="146"/>
      <c r="AO207" s="146"/>
      <c r="AP207" s="146"/>
      <c r="AQ207" s="146"/>
      <c r="AR207" s="146"/>
      <c r="AS207" s="146"/>
      <c r="AT207" s="146"/>
      <c r="AU207" s="146"/>
      <c r="AV207" s="146"/>
      <c r="AW207" s="146"/>
      <c r="AX207" s="146"/>
      <c r="AY207" s="146"/>
      <c r="AZ207" s="146"/>
      <c r="BA207" s="146"/>
      <c r="BB207" s="146"/>
      <c r="BC207" s="146"/>
      <c r="BD207" s="146"/>
      <c r="BE207" s="146"/>
      <c r="BF207" s="146"/>
      <c r="BG207" s="146"/>
      <c r="BH207" s="146"/>
    </row>
    <row r="208" spans="1:60" ht="14.25" outlineLevel="2">
      <c r="A208" s="227"/>
      <c r="B208" s="228"/>
      <c r="C208" s="232" t="s">
        <v>2099</v>
      </c>
      <c r="D208" s="233"/>
      <c r="E208" s="234">
        <v>1</v>
      </c>
      <c r="F208" s="226"/>
      <c r="G208" s="226"/>
      <c r="H208" s="226"/>
      <c r="I208" s="226"/>
      <c r="J208" s="226"/>
      <c r="K208" s="226"/>
      <c r="L208" s="226"/>
      <c r="M208" s="226"/>
      <c r="N208" s="231"/>
      <c r="O208" s="231"/>
      <c r="P208" s="231"/>
      <c r="Q208" s="231"/>
      <c r="R208" s="226"/>
      <c r="S208" s="226"/>
      <c r="T208" s="226"/>
      <c r="U208" s="226"/>
      <c r="V208" s="226"/>
      <c r="W208" s="226"/>
      <c r="X208" s="226"/>
      <c r="Y208" s="226"/>
      <c r="Z208" s="146"/>
      <c r="AA208" s="449"/>
      <c r="AB208" s="146"/>
      <c r="AC208" s="146"/>
      <c r="AD208" s="146"/>
      <c r="AE208" s="146"/>
      <c r="AF208" s="146"/>
      <c r="AG208" s="146" t="s">
        <v>214</v>
      </c>
      <c r="AH208" s="146">
        <v>0</v>
      </c>
      <c r="AI208" s="146"/>
      <c r="AJ208" s="146"/>
      <c r="AK208" s="146"/>
      <c r="AL208" s="146"/>
      <c r="AM208" s="146"/>
      <c r="AN208" s="146"/>
      <c r="AO208" s="146"/>
      <c r="AP208" s="146"/>
      <c r="AQ208" s="146"/>
      <c r="AR208" s="146"/>
      <c r="AS208" s="146"/>
      <c r="AT208" s="146"/>
      <c r="AU208" s="146"/>
      <c r="AV208" s="146"/>
      <c r="AW208" s="146"/>
      <c r="AX208" s="146"/>
      <c r="AY208" s="146"/>
      <c r="AZ208" s="146"/>
      <c r="BA208" s="146"/>
      <c r="BB208" s="146"/>
      <c r="BC208" s="146"/>
      <c r="BD208" s="146"/>
      <c r="BE208" s="146"/>
      <c r="BF208" s="146"/>
      <c r="BG208" s="146"/>
      <c r="BH208" s="146"/>
    </row>
    <row r="209" spans="1:60" ht="14.25" outlineLevel="1">
      <c r="A209" s="217">
        <v>67</v>
      </c>
      <c r="B209" s="218" t="s">
        <v>1608</v>
      </c>
      <c r="C209" s="219" t="s">
        <v>1609</v>
      </c>
      <c r="D209" s="220" t="s">
        <v>107</v>
      </c>
      <c r="E209" s="221">
        <v>5.665</v>
      </c>
      <c r="F209" s="222"/>
      <c r="G209" s="223">
        <f>ROUND(E209*F209,2)</f>
        <v>0</v>
      </c>
      <c r="H209" s="224">
        <v>1318</v>
      </c>
      <c r="I209" s="223">
        <f>ROUND(E209*H209,2)</f>
        <v>7466.47</v>
      </c>
      <c r="J209" s="224">
        <v>0</v>
      </c>
      <c r="K209" s="223">
        <f>ROUND(E209*J209,2)</f>
        <v>0</v>
      </c>
      <c r="L209" s="223">
        <v>21</v>
      </c>
      <c r="M209" s="223">
        <f>G209*(1+L209/100)</f>
        <v>0</v>
      </c>
      <c r="N209" s="221">
        <v>0.35</v>
      </c>
      <c r="O209" s="221">
        <f>ROUND(E209*N209,2)</f>
        <v>1.98</v>
      </c>
      <c r="P209" s="221">
        <v>0</v>
      </c>
      <c r="Q209" s="221">
        <f>ROUND(E209*P209,2)</f>
        <v>0</v>
      </c>
      <c r="R209" s="223" t="s">
        <v>1610</v>
      </c>
      <c r="S209" s="223" t="s">
        <v>207</v>
      </c>
      <c r="T209" s="225" t="s">
        <v>207</v>
      </c>
      <c r="U209" s="226">
        <v>0</v>
      </c>
      <c r="V209" s="226">
        <f>ROUND(E209*U209,2)</f>
        <v>0</v>
      </c>
      <c r="W209" s="226"/>
      <c r="X209" s="226" t="s">
        <v>1600</v>
      </c>
      <c r="Y209" s="226" t="s">
        <v>209</v>
      </c>
      <c r="Z209" s="146"/>
      <c r="AA209" s="449"/>
      <c r="AB209" s="146"/>
      <c r="AC209" s="146"/>
      <c r="AD209" s="146"/>
      <c r="AE209" s="146"/>
      <c r="AF209" s="146"/>
      <c r="AG209" s="146" t="s">
        <v>1601</v>
      </c>
      <c r="AH209" s="146"/>
      <c r="AI209" s="146"/>
      <c r="AJ209" s="146"/>
      <c r="AK209" s="146"/>
      <c r="AL209" s="146"/>
      <c r="AM209" s="146"/>
      <c r="AN209" s="146"/>
      <c r="AO209" s="146"/>
      <c r="AP209" s="146"/>
      <c r="AQ209" s="146"/>
      <c r="AR209" s="146"/>
      <c r="AS209" s="146"/>
      <c r="AT209" s="146"/>
      <c r="AU209" s="146"/>
      <c r="AV209" s="146"/>
      <c r="AW209" s="146"/>
      <c r="AX209" s="146"/>
      <c r="AY209" s="146"/>
      <c r="AZ209" s="146"/>
      <c r="BA209" s="146"/>
      <c r="BB209" s="146"/>
      <c r="BC209" s="146"/>
      <c r="BD209" s="146"/>
      <c r="BE209" s="146"/>
      <c r="BF209" s="146"/>
      <c r="BG209" s="146"/>
      <c r="BH209" s="146"/>
    </row>
    <row r="210" spans="1:60" ht="14.25" outlineLevel="2">
      <c r="A210" s="227"/>
      <c r="B210" s="228"/>
      <c r="C210" s="232" t="s">
        <v>2150</v>
      </c>
      <c r="D210" s="233"/>
      <c r="E210" s="234">
        <v>3.605</v>
      </c>
      <c r="F210" s="226"/>
      <c r="G210" s="226"/>
      <c r="H210" s="226"/>
      <c r="I210" s="226"/>
      <c r="J210" s="226"/>
      <c r="K210" s="226"/>
      <c r="L210" s="226"/>
      <c r="M210" s="226"/>
      <c r="N210" s="231"/>
      <c r="O210" s="231"/>
      <c r="P210" s="231"/>
      <c r="Q210" s="231"/>
      <c r="R210" s="226"/>
      <c r="S210" s="226"/>
      <c r="T210" s="226"/>
      <c r="U210" s="226"/>
      <c r="V210" s="226"/>
      <c r="W210" s="226"/>
      <c r="X210" s="226"/>
      <c r="Y210" s="226"/>
      <c r="Z210" s="146"/>
      <c r="AA210" s="449"/>
      <c r="AB210" s="146"/>
      <c r="AC210" s="146"/>
      <c r="AD210" s="146"/>
      <c r="AE210" s="146"/>
      <c r="AF210" s="146"/>
      <c r="AG210" s="146" t="s">
        <v>214</v>
      </c>
      <c r="AH210" s="146">
        <v>0</v>
      </c>
      <c r="AI210" s="146"/>
      <c r="AJ210" s="146"/>
      <c r="AK210" s="146"/>
      <c r="AL210" s="146"/>
      <c r="AM210" s="146"/>
      <c r="AN210" s="146"/>
      <c r="AO210" s="146"/>
      <c r="AP210" s="146"/>
      <c r="AQ210" s="146"/>
      <c r="AR210" s="146"/>
      <c r="AS210" s="146"/>
      <c r="AT210" s="146"/>
      <c r="AU210" s="146"/>
      <c r="AV210" s="146"/>
      <c r="AW210" s="146"/>
      <c r="AX210" s="146"/>
      <c r="AY210" s="146"/>
      <c r="AZ210" s="146"/>
      <c r="BA210" s="146"/>
      <c r="BB210" s="146"/>
      <c r="BC210" s="146"/>
      <c r="BD210" s="146"/>
      <c r="BE210" s="146"/>
      <c r="BF210" s="146"/>
      <c r="BG210" s="146"/>
      <c r="BH210" s="146"/>
    </row>
    <row r="211" spans="1:60" ht="14.25" outlineLevel="3">
      <c r="A211" s="227"/>
      <c r="B211" s="228"/>
      <c r="C211" s="232" t="s">
        <v>2151</v>
      </c>
      <c r="D211" s="233"/>
      <c r="E211" s="234">
        <v>2.06</v>
      </c>
      <c r="F211" s="226"/>
      <c r="G211" s="226"/>
      <c r="H211" s="226"/>
      <c r="I211" s="226"/>
      <c r="J211" s="226"/>
      <c r="K211" s="226"/>
      <c r="L211" s="226"/>
      <c r="M211" s="226"/>
      <c r="N211" s="231"/>
      <c r="O211" s="231"/>
      <c r="P211" s="231"/>
      <c r="Q211" s="231"/>
      <c r="R211" s="226"/>
      <c r="S211" s="226"/>
      <c r="T211" s="226"/>
      <c r="U211" s="226"/>
      <c r="V211" s="226"/>
      <c r="W211" s="226"/>
      <c r="X211" s="226"/>
      <c r="Y211" s="226"/>
      <c r="Z211" s="146"/>
      <c r="AA211" s="449"/>
      <c r="AB211" s="146"/>
      <c r="AC211" s="146"/>
      <c r="AD211" s="146"/>
      <c r="AE211" s="146"/>
      <c r="AF211" s="146"/>
      <c r="AG211" s="146" t="s">
        <v>214</v>
      </c>
      <c r="AH211" s="146">
        <v>0</v>
      </c>
      <c r="AI211" s="146"/>
      <c r="AJ211" s="146"/>
      <c r="AK211" s="146"/>
      <c r="AL211" s="146"/>
      <c r="AM211" s="146"/>
      <c r="AN211" s="146"/>
      <c r="AO211" s="146"/>
      <c r="AP211" s="146"/>
      <c r="AQ211" s="146"/>
      <c r="AR211" s="146"/>
      <c r="AS211" s="146"/>
      <c r="AT211" s="146"/>
      <c r="AU211" s="146"/>
      <c r="AV211" s="146"/>
      <c r="AW211" s="146"/>
      <c r="AX211" s="146"/>
      <c r="AY211" s="146"/>
      <c r="AZ211" s="146"/>
      <c r="BA211" s="146"/>
      <c r="BB211" s="146"/>
      <c r="BC211" s="146"/>
      <c r="BD211" s="146"/>
      <c r="BE211" s="146"/>
      <c r="BF211" s="146"/>
      <c r="BG211" s="146"/>
      <c r="BH211" s="146"/>
    </row>
    <row r="212" spans="1:60" ht="14.25" outlineLevel="1">
      <c r="A212" s="217">
        <v>68</v>
      </c>
      <c r="B212" s="218" t="s">
        <v>2012</v>
      </c>
      <c r="C212" s="219" t="s">
        <v>2013</v>
      </c>
      <c r="D212" s="220" t="s">
        <v>107</v>
      </c>
      <c r="E212" s="221">
        <v>5.665</v>
      </c>
      <c r="F212" s="222"/>
      <c r="G212" s="223">
        <f>ROUND(E212*F212,2)</f>
        <v>0</v>
      </c>
      <c r="H212" s="224">
        <v>730</v>
      </c>
      <c r="I212" s="223">
        <f>ROUND(E212*H212,2)</f>
        <v>4135.45</v>
      </c>
      <c r="J212" s="224">
        <v>0</v>
      </c>
      <c r="K212" s="223">
        <f>ROUND(E212*J212,2)</f>
        <v>0</v>
      </c>
      <c r="L212" s="223">
        <v>21</v>
      </c>
      <c r="M212" s="223">
        <f>G212*(1+L212/100)</f>
        <v>0</v>
      </c>
      <c r="N212" s="221">
        <v>1.3</v>
      </c>
      <c r="O212" s="221">
        <f>ROUND(E212*N212,2)</f>
        <v>7.36</v>
      </c>
      <c r="P212" s="221">
        <v>0</v>
      </c>
      <c r="Q212" s="221">
        <f>ROUND(E212*P212,2)</f>
        <v>0</v>
      </c>
      <c r="R212" s="223"/>
      <c r="S212" s="223" t="s">
        <v>254</v>
      </c>
      <c r="T212" s="225" t="s">
        <v>255</v>
      </c>
      <c r="U212" s="226">
        <v>0</v>
      </c>
      <c r="V212" s="226">
        <f>ROUND(E212*U212,2)</f>
        <v>0</v>
      </c>
      <c r="W212" s="226"/>
      <c r="X212" s="226" t="s">
        <v>1600</v>
      </c>
      <c r="Y212" s="226" t="s">
        <v>209</v>
      </c>
      <c r="Z212" s="146"/>
      <c r="AA212" s="449"/>
      <c r="AB212" s="146"/>
      <c r="AC212" s="146"/>
      <c r="AD212" s="146"/>
      <c r="AE212" s="146"/>
      <c r="AF212" s="146"/>
      <c r="AG212" s="146" t="s">
        <v>1601</v>
      </c>
      <c r="AH212" s="146"/>
      <c r="AI212" s="146"/>
      <c r="AJ212" s="146"/>
      <c r="AK212" s="146"/>
      <c r="AL212" s="146"/>
      <c r="AM212" s="146"/>
      <c r="AN212" s="146"/>
      <c r="AO212" s="146"/>
      <c r="AP212" s="146"/>
      <c r="AQ212" s="146"/>
      <c r="AR212" s="146"/>
      <c r="AS212" s="146"/>
      <c r="AT212" s="146"/>
      <c r="AU212" s="146"/>
      <c r="AV212" s="146"/>
      <c r="AW212" s="146"/>
      <c r="AX212" s="146"/>
      <c r="AY212" s="146"/>
      <c r="AZ212" s="146"/>
      <c r="BA212" s="146"/>
      <c r="BB212" s="146"/>
      <c r="BC212" s="146"/>
      <c r="BD212" s="146"/>
      <c r="BE212" s="146"/>
      <c r="BF212" s="146"/>
      <c r="BG212" s="146"/>
      <c r="BH212" s="146"/>
    </row>
    <row r="213" spans="1:60" ht="14.25" outlineLevel="2">
      <c r="A213" s="227"/>
      <c r="B213" s="228"/>
      <c r="C213" s="232" t="s">
        <v>2150</v>
      </c>
      <c r="D213" s="233"/>
      <c r="E213" s="234">
        <v>3.605</v>
      </c>
      <c r="F213" s="226"/>
      <c r="G213" s="226"/>
      <c r="H213" s="226"/>
      <c r="I213" s="226"/>
      <c r="J213" s="226"/>
      <c r="K213" s="226"/>
      <c r="L213" s="226"/>
      <c r="M213" s="226"/>
      <c r="N213" s="231"/>
      <c r="O213" s="231"/>
      <c r="P213" s="231"/>
      <c r="Q213" s="231"/>
      <c r="R213" s="226"/>
      <c r="S213" s="226"/>
      <c r="T213" s="226"/>
      <c r="U213" s="226"/>
      <c r="V213" s="226"/>
      <c r="W213" s="226"/>
      <c r="X213" s="226"/>
      <c r="Y213" s="226"/>
      <c r="Z213" s="146"/>
      <c r="AA213" s="449"/>
      <c r="AB213" s="146"/>
      <c r="AC213" s="146"/>
      <c r="AD213" s="146"/>
      <c r="AE213" s="146"/>
      <c r="AF213" s="146"/>
      <c r="AG213" s="146" t="s">
        <v>214</v>
      </c>
      <c r="AH213" s="146">
        <v>0</v>
      </c>
      <c r="AI213" s="146"/>
      <c r="AJ213" s="146"/>
      <c r="AK213" s="146"/>
      <c r="AL213" s="146"/>
      <c r="AM213" s="146"/>
      <c r="AN213" s="146"/>
      <c r="AO213" s="146"/>
      <c r="AP213" s="146"/>
      <c r="AQ213" s="146"/>
      <c r="AR213" s="146"/>
      <c r="AS213" s="146"/>
      <c r="AT213" s="146"/>
      <c r="AU213" s="146"/>
      <c r="AV213" s="146"/>
      <c r="AW213" s="146"/>
      <c r="AX213" s="146"/>
      <c r="AY213" s="146"/>
      <c r="AZ213" s="146"/>
      <c r="BA213" s="146"/>
      <c r="BB213" s="146"/>
      <c r="BC213" s="146"/>
      <c r="BD213" s="146"/>
      <c r="BE213" s="146"/>
      <c r="BF213" s="146"/>
      <c r="BG213" s="146"/>
      <c r="BH213" s="146"/>
    </row>
    <row r="214" spans="1:60" ht="14.25" outlineLevel="3">
      <c r="A214" s="227"/>
      <c r="B214" s="228"/>
      <c r="C214" s="232" t="s">
        <v>2151</v>
      </c>
      <c r="D214" s="233"/>
      <c r="E214" s="234">
        <v>2.06</v>
      </c>
      <c r="F214" s="226"/>
      <c r="G214" s="226"/>
      <c r="H214" s="226"/>
      <c r="I214" s="226"/>
      <c r="J214" s="226"/>
      <c r="K214" s="226"/>
      <c r="L214" s="226"/>
      <c r="M214" s="226"/>
      <c r="N214" s="231"/>
      <c r="O214" s="231"/>
      <c r="P214" s="231"/>
      <c r="Q214" s="231"/>
      <c r="R214" s="226"/>
      <c r="S214" s="226"/>
      <c r="T214" s="226"/>
      <c r="U214" s="226"/>
      <c r="V214" s="226"/>
      <c r="W214" s="226"/>
      <c r="X214" s="226"/>
      <c r="Y214" s="226"/>
      <c r="Z214" s="146"/>
      <c r="AA214" s="449"/>
      <c r="AB214" s="146"/>
      <c r="AC214" s="146"/>
      <c r="AD214" s="146"/>
      <c r="AE214" s="146"/>
      <c r="AF214" s="146"/>
      <c r="AG214" s="146" t="s">
        <v>214</v>
      </c>
      <c r="AH214" s="146">
        <v>0</v>
      </c>
      <c r="AI214" s="146"/>
      <c r="AJ214" s="146"/>
      <c r="AK214" s="146"/>
      <c r="AL214" s="146"/>
      <c r="AM214" s="146"/>
      <c r="AN214" s="146"/>
      <c r="AO214" s="146"/>
      <c r="AP214" s="146"/>
      <c r="AQ214" s="146"/>
      <c r="AR214" s="146"/>
      <c r="AS214" s="146"/>
      <c r="AT214" s="146"/>
      <c r="AU214" s="146"/>
      <c r="AV214" s="146"/>
      <c r="AW214" s="146"/>
      <c r="AX214" s="146"/>
      <c r="AY214" s="146"/>
      <c r="AZ214" s="146"/>
      <c r="BA214" s="146"/>
      <c r="BB214" s="146"/>
      <c r="BC214" s="146"/>
      <c r="BD214" s="146"/>
      <c r="BE214" s="146"/>
      <c r="BF214" s="146"/>
      <c r="BG214" s="146"/>
      <c r="BH214" s="146"/>
    </row>
    <row r="215" spans="1:60" ht="14.25" outlineLevel="1">
      <c r="A215" s="217">
        <v>69</v>
      </c>
      <c r="B215" s="218" t="s">
        <v>2152</v>
      </c>
      <c r="C215" s="219" t="s">
        <v>2153</v>
      </c>
      <c r="D215" s="220" t="s">
        <v>107</v>
      </c>
      <c r="E215" s="221">
        <v>0.36049999999999999</v>
      </c>
      <c r="F215" s="222"/>
      <c r="G215" s="223">
        <f>ROUND(E215*F215,2)</f>
        <v>0</v>
      </c>
      <c r="H215" s="224">
        <v>965</v>
      </c>
      <c r="I215" s="223">
        <f>ROUND(E215*H215,2)</f>
        <v>347.88</v>
      </c>
      <c r="J215" s="224">
        <v>0</v>
      </c>
      <c r="K215" s="223">
        <f>ROUND(E215*J215,2)</f>
        <v>0</v>
      </c>
      <c r="L215" s="223">
        <v>21</v>
      </c>
      <c r="M215" s="223">
        <f>G215*(1+L215/100)</f>
        <v>0</v>
      </c>
      <c r="N215" s="221">
        <v>0.6</v>
      </c>
      <c r="O215" s="221">
        <f>ROUND(E215*N215,2)</f>
        <v>0.22</v>
      </c>
      <c r="P215" s="221">
        <v>0</v>
      </c>
      <c r="Q215" s="221">
        <f>ROUND(E215*P215,2)</f>
        <v>0</v>
      </c>
      <c r="R215" s="223" t="s">
        <v>1610</v>
      </c>
      <c r="S215" s="223" t="s">
        <v>207</v>
      </c>
      <c r="T215" s="225" t="s">
        <v>207</v>
      </c>
      <c r="U215" s="226">
        <v>0</v>
      </c>
      <c r="V215" s="226">
        <f>ROUND(E215*U215,2)</f>
        <v>0</v>
      </c>
      <c r="W215" s="226"/>
      <c r="X215" s="226" t="s">
        <v>1600</v>
      </c>
      <c r="Y215" s="226" t="s">
        <v>209</v>
      </c>
      <c r="Z215" s="146"/>
      <c r="AA215" s="449"/>
      <c r="AB215" s="146"/>
      <c r="AC215" s="146"/>
      <c r="AD215" s="146"/>
      <c r="AE215" s="146"/>
      <c r="AF215" s="146"/>
      <c r="AG215" s="146" t="s">
        <v>1601</v>
      </c>
      <c r="AH215" s="146"/>
      <c r="AI215" s="146"/>
      <c r="AJ215" s="146"/>
      <c r="AK215" s="146"/>
      <c r="AL215" s="146"/>
      <c r="AM215" s="146"/>
      <c r="AN215" s="146"/>
      <c r="AO215" s="146"/>
      <c r="AP215" s="146"/>
      <c r="AQ215" s="146"/>
      <c r="AR215" s="146"/>
      <c r="AS215" s="146"/>
      <c r="AT215" s="146"/>
      <c r="AU215" s="146"/>
      <c r="AV215" s="146"/>
      <c r="AW215" s="146"/>
      <c r="AX215" s="146"/>
      <c r="AY215" s="146"/>
      <c r="AZ215" s="146"/>
      <c r="BA215" s="146"/>
      <c r="BB215" s="146"/>
      <c r="BC215" s="146"/>
      <c r="BD215" s="146"/>
      <c r="BE215" s="146"/>
      <c r="BF215" s="146"/>
      <c r="BG215" s="146"/>
      <c r="BH215" s="146"/>
    </row>
    <row r="216" spans="1:60" ht="14.25" outlineLevel="2">
      <c r="A216" s="227"/>
      <c r="B216" s="228"/>
      <c r="C216" s="232" t="s">
        <v>2154</v>
      </c>
      <c r="D216" s="233"/>
      <c r="E216" s="234">
        <v>0.36049999999999999</v>
      </c>
      <c r="F216" s="226"/>
      <c r="G216" s="226"/>
      <c r="H216" s="226"/>
      <c r="I216" s="226"/>
      <c r="J216" s="226"/>
      <c r="K216" s="226"/>
      <c r="L216" s="226"/>
      <c r="M216" s="226"/>
      <c r="N216" s="231"/>
      <c r="O216" s="231"/>
      <c r="P216" s="231"/>
      <c r="Q216" s="231"/>
      <c r="R216" s="226"/>
      <c r="S216" s="226"/>
      <c r="T216" s="226"/>
      <c r="U216" s="226"/>
      <c r="V216" s="226"/>
      <c r="W216" s="226"/>
      <c r="X216" s="226"/>
      <c r="Y216" s="226"/>
      <c r="Z216" s="146"/>
      <c r="AA216" s="449"/>
      <c r="AB216" s="146"/>
      <c r="AC216" s="146"/>
      <c r="AD216" s="146"/>
      <c r="AE216" s="146"/>
      <c r="AF216" s="146"/>
      <c r="AG216" s="146" t="s">
        <v>214</v>
      </c>
      <c r="AH216" s="146">
        <v>0</v>
      </c>
      <c r="AI216" s="146"/>
      <c r="AJ216" s="146"/>
      <c r="AK216" s="146"/>
      <c r="AL216" s="146"/>
      <c r="AM216" s="146"/>
      <c r="AN216" s="146"/>
      <c r="AO216" s="146"/>
      <c r="AP216" s="146"/>
      <c r="AQ216" s="146"/>
      <c r="AR216" s="146"/>
      <c r="AS216" s="146"/>
      <c r="AT216" s="146"/>
      <c r="AU216" s="146"/>
      <c r="AV216" s="146"/>
      <c r="AW216" s="146"/>
      <c r="AX216" s="146"/>
      <c r="AY216" s="146"/>
      <c r="AZ216" s="146"/>
      <c r="BA216" s="146"/>
      <c r="BB216" s="146"/>
      <c r="BC216" s="146"/>
      <c r="BD216" s="146"/>
      <c r="BE216" s="146"/>
      <c r="BF216" s="146"/>
      <c r="BG216" s="146"/>
      <c r="BH216" s="146"/>
    </row>
    <row r="217" spans="1:60" ht="14.25" outlineLevel="1">
      <c r="A217" s="217">
        <v>70</v>
      </c>
      <c r="B217" s="218" t="s">
        <v>2054</v>
      </c>
      <c r="C217" s="219" t="s">
        <v>2055</v>
      </c>
      <c r="D217" s="220" t="s">
        <v>292</v>
      </c>
      <c r="E217" s="221">
        <v>17.767499999999998</v>
      </c>
      <c r="F217" s="222"/>
      <c r="G217" s="223">
        <f>ROUND(E217*F217,2)</f>
        <v>0</v>
      </c>
      <c r="H217" s="224">
        <v>410.5</v>
      </c>
      <c r="I217" s="223">
        <f>ROUND(E217*H217,2)</f>
        <v>7293.56</v>
      </c>
      <c r="J217" s="224">
        <v>0</v>
      </c>
      <c r="K217" s="223">
        <f>ROUND(E217*J217,2)</f>
        <v>0</v>
      </c>
      <c r="L217" s="223">
        <v>21</v>
      </c>
      <c r="M217" s="223">
        <f>G217*(1+L217/100)</f>
        <v>0</v>
      </c>
      <c r="N217" s="221">
        <v>1E-3</v>
      </c>
      <c r="O217" s="221">
        <f>ROUND(E217*N217,2)</f>
        <v>0.02</v>
      </c>
      <c r="P217" s="221">
        <v>0</v>
      </c>
      <c r="Q217" s="221">
        <f>ROUND(E217*P217,2)</f>
        <v>0</v>
      </c>
      <c r="R217" s="223" t="s">
        <v>1610</v>
      </c>
      <c r="S217" s="223" t="s">
        <v>207</v>
      </c>
      <c r="T217" s="225" t="s">
        <v>207</v>
      </c>
      <c r="U217" s="226">
        <v>0</v>
      </c>
      <c r="V217" s="226">
        <f>ROUND(E217*U217,2)</f>
        <v>0</v>
      </c>
      <c r="W217" s="226"/>
      <c r="X217" s="226" t="s">
        <v>1600</v>
      </c>
      <c r="Y217" s="226" t="s">
        <v>209</v>
      </c>
      <c r="Z217" s="146"/>
      <c r="AA217" s="449"/>
      <c r="AB217" s="146"/>
      <c r="AC217" s="146"/>
      <c r="AD217" s="146"/>
      <c r="AE217" s="146"/>
      <c r="AF217" s="146"/>
      <c r="AG217" s="146" t="s">
        <v>1601</v>
      </c>
      <c r="AH217" s="146"/>
      <c r="AI217" s="146"/>
      <c r="AJ217" s="146"/>
      <c r="AK217" s="146"/>
      <c r="AL217" s="146"/>
      <c r="AM217" s="146"/>
      <c r="AN217" s="146"/>
      <c r="AO217" s="146"/>
      <c r="AP217" s="146"/>
      <c r="AQ217" s="146"/>
      <c r="AR217" s="146"/>
      <c r="AS217" s="146"/>
      <c r="AT217" s="146"/>
      <c r="AU217" s="146"/>
      <c r="AV217" s="146"/>
      <c r="AW217" s="146"/>
      <c r="AX217" s="146"/>
      <c r="AY217" s="146"/>
      <c r="AZ217" s="146"/>
      <c r="BA217" s="146"/>
      <c r="BB217" s="146"/>
      <c r="BC217" s="146"/>
      <c r="BD217" s="146"/>
      <c r="BE217" s="146"/>
      <c r="BF217" s="146"/>
      <c r="BG217" s="146"/>
      <c r="BH217" s="146"/>
    </row>
    <row r="218" spans="1:60" ht="14.25" outlineLevel="2">
      <c r="A218" s="227"/>
      <c r="B218" s="228"/>
      <c r="C218" s="232" t="s">
        <v>2155</v>
      </c>
      <c r="D218" s="233"/>
      <c r="E218" s="234"/>
      <c r="F218" s="226"/>
      <c r="G218" s="226"/>
      <c r="H218" s="226"/>
      <c r="I218" s="226"/>
      <c r="J218" s="226"/>
      <c r="K218" s="226"/>
      <c r="L218" s="226"/>
      <c r="M218" s="226"/>
      <c r="N218" s="231"/>
      <c r="O218" s="231"/>
      <c r="P218" s="231"/>
      <c r="Q218" s="231"/>
      <c r="R218" s="226"/>
      <c r="S218" s="226"/>
      <c r="T218" s="226"/>
      <c r="U218" s="226"/>
      <c r="V218" s="226"/>
      <c r="W218" s="226"/>
      <c r="X218" s="226"/>
      <c r="Y218" s="226"/>
      <c r="Z218" s="146"/>
      <c r="AA218" s="449"/>
      <c r="AB218" s="146"/>
      <c r="AC218" s="146"/>
      <c r="AD218" s="146"/>
      <c r="AE218" s="146"/>
      <c r="AF218" s="146"/>
      <c r="AG218" s="146" t="s">
        <v>214</v>
      </c>
      <c r="AH218" s="146">
        <v>0</v>
      </c>
      <c r="AI218" s="146"/>
      <c r="AJ218" s="146"/>
      <c r="AK218" s="146"/>
      <c r="AL218" s="146"/>
      <c r="AM218" s="146"/>
      <c r="AN218" s="146"/>
      <c r="AO218" s="146"/>
      <c r="AP218" s="146"/>
      <c r="AQ218" s="146"/>
      <c r="AR218" s="146"/>
      <c r="AS218" s="146"/>
      <c r="AT218" s="146"/>
      <c r="AU218" s="146"/>
      <c r="AV218" s="146"/>
      <c r="AW218" s="146"/>
      <c r="AX218" s="146"/>
      <c r="AY218" s="146"/>
      <c r="AZ218" s="146"/>
      <c r="BA218" s="146"/>
      <c r="BB218" s="146"/>
      <c r="BC218" s="146"/>
      <c r="BD218" s="146"/>
      <c r="BE218" s="146"/>
      <c r="BF218" s="146"/>
      <c r="BG218" s="146"/>
      <c r="BH218" s="146"/>
    </row>
    <row r="219" spans="1:60" ht="14.25" outlineLevel="3">
      <c r="A219" s="227"/>
      <c r="B219" s="228"/>
      <c r="C219" s="232" t="s">
        <v>2156</v>
      </c>
      <c r="D219" s="233"/>
      <c r="E219" s="234">
        <v>10.815</v>
      </c>
      <c r="F219" s="226"/>
      <c r="G219" s="226"/>
      <c r="H219" s="226"/>
      <c r="I219" s="226"/>
      <c r="J219" s="226"/>
      <c r="K219" s="226"/>
      <c r="L219" s="226"/>
      <c r="M219" s="226"/>
      <c r="N219" s="231"/>
      <c r="O219" s="231"/>
      <c r="P219" s="231"/>
      <c r="Q219" s="231"/>
      <c r="R219" s="226"/>
      <c r="S219" s="226"/>
      <c r="T219" s="226"/>
      <c r="U219" s="226"/>
      <c r="V219" s="226"/>
      <c r="W219" s="226"/>
      <c r="X219" s="226"/>
      <c r="Y219" s="226"/>
      <c r="Z219" s="146"/>
      <c r="AA219" s="449"/>
      <c r="AB219" s="146"/>
      <c r="AC219" s="146"/>
      <c r="AD219" s="146"/>
      <c r="AE219" s="146"/>
      <c r="AF219" s="146"/>
      <c r="AG219" s="146" t="s">
        <v>214</v>
      </c>
      <c r="AH219" s="146">
        <v>0</v>
      </c>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146"/>
      <c r="BG219" s="146"/>
      <c r="BH219" s="146"/>
    </row>
    <row r="220" spans="1:60" ht="14.25" outlineLevel="3">
      <c r="A220" s="227"/>
      <c r="B220" s="228"/>
      <c r="C220" s="232" t="s">
        <v>2157</v>
      </c>
      <c r="D220" s="233"/>
      <c r="E220" s="234">
        <v>0.77249999999999996</v>
      </c>
      <c r="F220" s="226"/>
      <c r="G220" s="226"/>
      <c r="H220" s="226"/>
      <c r="I220" s="226"/>
      <c r="J220" s="226"/>
      <c r="K220" s="226"/>
      <c r="L220" s="226"/>
      <c r="M220" s="226"/>
      <c r="N220" s="231"/>
      <c r="O220" s="231"/>
      <c r="P220" s="231"/>
      <c r="Q220" s="231"/>
      <c r="R220" s="226"/>
      <c r="S220" s="226"/>
      <c r="T220" s="226"/>
      <c r="U220" s="226"/>
      <c r="V220" s="226"/>
      <c r="W220" s="226"/>
      <c r="X220" s="226"/>
      <c r="Y220" s="226"/>
      <c r="Z220" s="146"/>
      <c r="AA220" s="449"/>
      <c r="AB220" s="146"/>
      <c r="AC220" s="146"/>
      <c r="AD220" s="146"/>
      <c r="AE220" s="146"/>
      <c r="AF220" s="146"/>
      <c r="AG220" s="146" t="s">
        <v>214</v>
      </c>
      <c r="AH220" s="146">
        <v>0</v>
      </c>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row>
    <row r="221" spans="1:60" ht="14.25" outlineLevel="3">
      <c r="A221" s="227"/>
      <c r="B221" s="228"/>
      <c r="C221" s="232" t="s">
        <v>2158</v>
      </c>
      <c r="D221" s="233"/>
      <c r="E221" s="234">
        <v>6.18</v>
      </c>
      <c r="F221" s="226"/>
      <c r="G221" s="226"/>
      <c r="H221" s="226"/>
      <c r="I221" s="226"/>
      <c r="J221" s="226"/>
      <c r="K221" s="226"/>
      <c r="L221" s="226"/>
      <c r="M221" s="226"/>
      <c r="N221" s="231"/>
      <c r="O221" s="231"/>
      <c r="P221" s="231"/>
      <c r="Q221" s="231"/>
      <c r="R221" s="226"/>
      <c r="S221" s="226"/>
      <c r="T221" s="226"/>
      <c r="U221" s="226"/>
      <c r="V221" s="226"/>
      <c r="W221" s="226"/>
      <c r="X221" s="226"/>
      <c r="Y221" s="226"/>
      <c r="Z221" s="146"/>
      <c r="AA221" s="449"/>
      <c r="AB221" s="146"/>
      <c r="AC221" s="146"/>
      <c r="AD221" s="146"/>
      <c r="AE221" s="146"/>
      <c r="AF221" s="146"/>
      <c r="AG221" s="146" t="s">
        <v>214</v>
      </c>
      <c r="AH221" s="146">
        <v>0</v>
      </c>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row>
    <row r="222" spans="1:60" ht="14.25" outlineLevel="1">
      <c r="A222" s="217">
        <v>71</v>
      </c>
      <c r="B222" s="218" t="s">
        <v>2159</v>
      </c>
      <c r="C222" s="219" t="s">
        <v>2160</v>
      </c>
      <c r="D222" s="220" t="s">
        <v>292</v>
      </c>
      <c r="E222" s="221">
        <v>4.532</v>
      </c>
      <c r="F222" s="222"/>
      <c r="G222" s="223">
        <f>ROUND(E222*F222,2)</f>
        <v>0</v>
      </c>
      <c r="H222" s="224">
        <v>425</v>
      </c>
      <c r="I222" s="223">
        <f>ROUND(E222*H222,2)</f>
        <v>1926.1</v>
      </c>
      <c r="J222" s="224">
        <v>0</v>
      </c>
      <c r="K222" s="223">
        <f>ROUND(E222*J222,2)</f>
        <v>0</v>
      </c>
      <c r="L222" s="223">
        <v>21</v>
      </c>
      <c r="M222" s="223">
        <f>G222*(1+L222/100)</f>
        <v>0</v>
      </c>
      <c r="N222" s="221">
        <v>1E-3</v>
      </c>
      <c r="O222" s="221">
        <f>ROUND(E222*N222,2)</f>
        <v>0</v>
      </c>
      <c r="P222" s="221">
        <v>0</v>
      </c>
      <c r="Q222" s="221">
        <f>ROUND(E222*P222,2)</f>
        <v>0</v>
      </c>
      <c r="R222" s="223"/>
      <c r="S222" s="223" t="s">
        <v>254</v>
      </c>
      <c r="T222" s="225" t="s">
        <v>255</v>
      </c>
      <c r="U222" s="226">
        <v>0</v>
      </c>
      <c r="V222" s="226">
        <f>ROUND(E222*U222,2)</f>
        <v>0</v>
      </c>
      <c r="W222" s="226"/>
      <c r="X222" s="226" t="s">
        <v>1600</v>
      </c>
      <c r="Y222" s="226" t="s">
        <v>209</v>
      </c>
      <c r="Z222" s="146"/>
      <c r="AA222" s="449"/>
      <c r="AB222" s="146"/>
      <c r="AC222" s="146"/>
      <c r="AD222" s="146"/>
      <c r="AE222" s="146"/>
      <c r="AF222" s="146"/>
      <c r="AG222" s="146" t="s">
        <v>1601</v>
      </c>
      <c r="AH222" s="146"/>
      <c r="AI222" s="146"/>
      <c r="AJ222" s="146"/>
      <c r="AK222" s="146"/>
      <c r="AL222" s="146"/>
      <c r="AM222" s="146"/>
      <c r="AN222" s="146"/>
      <c r="AO222" s="146"/>
      <c r="AP222" s="146"/>
      <c r="AQ222" s="146"/>
      <c r="AR222" s="146"/>
      <c r="AS222" s="146"/>
      <c r="AT222" s="146"/>
      <c r="AU222" s="146"/>
      <c r="AV222" s="146"/>
      <c r="AW222" s="146"/>
      <c r="AX222" s="146"/>
      <c r="AY222" s="146"/>
      <c r="AZ222" s="146"/>
      <c r="BA222" s="146"/>
      <c r="BB222" s="146"/>
      <c r="BC222" s="146"/>
      <c r="BD222" s="146"/>
      <c r="BE222" s="146"/>
      <c r="BF222" s="146"/>
      <c r="BG222" s="146"/>
      <c r="BH222" s="146"/>
    </row>
    <row r="223" spans="1:60" ht="14.25" outlineLevel="2">
      <c r="A223" s="227"/>
      <c r="B223" s="228"/>
      <c r="C223" s="232" t="s">
        <v>2161</v>
      </c>
      <c r="D223" s="233"/>
      <c r="E223" s="234"/>
      <c r="F223" s="226"/>
      <c r="G223" s="226"/>
      <c r="H223" s="226"/>
      <c r="I223" s="226"/>
      <c r="J223" s="226"/>
      <c r="K223" s="226"/>
      <c r="L223" s="226"/>
      <c r="M223" s="226"/>
      <c r="N223" s="231"/>
      <c r="O223" s="231"/>
      <c r="P223" s="231"/>
      <c r="Q223" s="231"/>
      <c r="R223" s="226"/>
      <c r="S223" s="226"/>
      <c r="T223" s="226"/>
      <c r="U223" s="226"/>
      <c r="V223" s="226"/>
      <c r="W223" s="226"/>
      <c r="X223" s="226"/>
      <c r="Y223" s="226"/>
      <c r="Z223" s="146"/>
      <c r="AA223" s="449"/>
      <c r="AB223" s="146"/>
      <c r="AC223" s="146"/>
      <c r="AD223" s="146"/>
      <c r="AE223" s="146"/>
      <c r="AF223" s="146"/>
      <c r="AG223" s="146" t="s">
        <v>214</v>
      </c>
      <c r="AH223" s="146">
        <v>0</v>
      </c>
      <c r="AI223" s="146"/>
      <c r="AJ223" s="146"/>
      <c r="AK223" s="146"/>
      <c r="AL223" s="146"/>
      <c r="AM223" s="146"/>
      <c r="AN223" s="146"/>
      <c r="AO223" s="146"/>
      <c r="AP223" s="146"/>
      <c r="AQ223" s="146"/>
      <c r="AR223" s="146"/>
      <c r="AS223" s="146"/>
      <c r="AT223" s="146"/>
      <c r="AU223" s="146"/>
      <c r="AV223" s="146"/>
      <c r="AW223" s="146"/>
      <c r="AX223" s="146"/>
      <c r="AY223" s="146"/>
      <c r="AZ223" s="146"/>
      <c r="BA223" s="146"/>
      <c r="BB223" s="146"/>
      <c r="BC223" s="146"/>
      <c r="BD223" s="146"/>
      <c r="BE223" s="146"/>
      <c r="BF223" s="146"/>
      <c r="BG223" s="146"/>
      <c r="BH223" s="146"/>
    </row>
    <row r="224" spans="1:60" ht="14.25" outlineLevel="3">
      <c r="A224" s="227"/>
      <c r="B224" s="228"/>
      <c r="C224" s="232" t="s">
        <v>2162</v>
      </c>
      <c r="D224" s="233"/>
      <c r="E224" s="234">
        <v>2.8839999999999999</v>
      </c>
      <c r="F224" s="226"/>
      <c r="G224" s="226"/>
      <c r="H224" s="226"/>
      <c r="I224" s="226"/>
      <c r="J224" s="226"/>
      <c r="K224" s="226"/>
      <c r="L224" s="226"/>
      <c r="M224" s="226"/>
      <c r="N224" s="231"/>
      <c r="O224" s="231"/>
      <c r="P224" s="231"/>
      <c r="Q224" s="231"/>
      <c r="R224" s="226"/>
      <c r="S224" s="226"/>
      <c r="T224" s="226"/>
      <c r="U224" s="226"/>
      <c r="V224" s="226"/>
      <c r="W224" s="226"/>
      <c r="X224" s="226"/>
      <c r="Y224" s="226"/>
      <c r="Z224" s="146"/>
      <c r="AA224" s="449"/>
      <c r="AB224" s="146"/>
      <c r="AC224" s="146"/>
      <c r="AD224" s="146"/>
      <c r="AE224" s="146"/>
      <c r="AF224" s="146"/>
      <c r="AG224" s="146" t="s">
        <v>214</v>
      </c>
      <c r="AH224" s="146">
        <v>0</v>
      </c>
      <c r="AI224" s="146"/>
      <c r="AJ224" s="146"/>
      <c r="AK224" s="146"/>
      <c r="AL224" s="146"/>
      <c r="AM224" s="146"/>
      <c r="AN224" s="146"/>
      <c r="AO224" s="146"/>
      <c r="AP224" s="146"/>
      <c r="AQ224" s="146"/>
      <c r="AR224" s="146"/>
      <c r="AS224" s="146"/>
      <c r="AT224" s="146"/>
      <c r="AU224" s="146"/>
      <c r="AV224" s="146"/>
      <c r="AW224" s="146"/>
      <c r="AX224" s="146"/>
      <c r="AY224" s="146"/>
      <c r="AZ224" s="146"/>
      <c r="BA224" s="146"/>
      <c r="BB224" s="146"/>
      <c r="BC224" s="146"/>
      <c r="BD224" s="146"/>
      <c r="BE224" s="146"/>
      <c r="BF224" s="146"/>
      <c r="BG224" s="146"/>
      <c r="BH224" s="146"/>
    </row>
    <row r="225" spans="1:60" ht="14.25" outlineLevel="3">
      <c r="A225" s="227"/>
      <c r="B225" s="228"/>
      <c r="C225" s="232" t="s">
        <v>2163</v>
      </c>
      <c r="D225" s="233"/>
      <c r="E225" s="234">
        <v>1.6479999999999999</v>
      </c>
      <c r="F225" s="226"/>
      <c r="G225" s="226"/>
      <c r="H225" s="226"/>
      <c r="I225" s="226"/>
      <c r="J225" s="226"/>
      <c r="K225" s="226"/>
      <c r="L225" s="226"/>
      <c r="M225" s="226"/>
      <c r="N225" s="231"/>
      <c r="O225" s="231"/>
      <c r="P225" s="231"/>
      <c r="Q225" s="231"/>
      <c r="R225" s="226"/>
      <c r="S225" s="226"/>
      <c r="T225" s="226"/>
      <c r="U225" s="226"/>
      <c r="V225" s="226"/>
      <c r="W225" s="226"/>
      <c r="X225" s="226"/>
      <c r="Y225" s="226"/>
      <c r="Z225" s="146"/>
      <c r="AA225" s="449"/>
      <c r="AB225" s="146"/>
      <c r="AC225" s="146"/>
      <c r="AD225" s="146"/>
      <c r="AE225" s="146"/>
      <c r="AF225" s="146"/>
      <c r="AG225" s="146" t="s">
        <v>214</v>
      </c>
      <c r="AH225" s="146">
        <v>0</v>
      </c>
      <c r="AI225" s="146"/>
      <c r="AJ225" s="146"/>
      <c r="AK225" s="146"/>
      <c r="AL225" s="146"/>
      <c r="AM225" s="146"/>
      <c r="AN225" s="146"/>
      <c r="AO225" s="146"/>
      <c r="AP225" s="146"/>
      <c r="AQ225" s="146"/>
      <c r="AR225" s="146"/>
      <c r="AS225" s="146"/>
      <c r="AT225" s="146"/>
      <c r="AU225" s="146"/>
      <c r="AV225" s="146"/>
      <c r="AW225" s="146"/>
      <c r="AX225" s="146"/>
      <c r="AY225" s="146"/>
      <c r="AZ225" s="146"/>
      <c r="BA225" s="146"/>
      <c r="BB225" s="146"/>
      <c r="BC225" s="146"/>
      <c r="BD225" s="146"/>
      <c r="BE225" s="146"/>
      <c r="BF225" s="146"/>
      <c r="BG225" s="146"/>
      <c r="BH225" s="146"/>
    </row>
    <row r="226" spans="1:60" ht="14.25" outlineLevel="1">
      <c r="A226" s="217">
        <v>72</v>
      </c>
      <c r="B226" s="218" t="s">
        <v>2164</v>
      </c>
      <c r="C226" s="219" t="s">
        <v>2165</v>
      </c>
      <c r="D226" s="220" t="s">
        <v>2146</v>
      </c>
      <c r="E226" s="221">
        <v>3</v>
      </c>
      <c r="F226" s="222"/>
      <c r="G226" s="223">
        <f>ROUND(E226*F226,2)</f>
        <v>0</v>
      </c>
      <c r="H226" s="224">
        <v>11200</v>
      </c>
      <c r="I226" s="223">
        <f>ROUND(E226*H226,2)</f>
        <v>33600</v>
      </c>
      <c r="J226" s="224">
        <v>0</v>
      </c>
      <c r="K226" s="223">
        <f>ROUND(E226*J226,2)</f>
        <v>0</v>
      </c>
      <c r="L226" s="223">
        <v>21</v>
      </c>
      <c r="M226" s="223">
        <f>G226*(1+L226/100)</f>
        <v>0</v>
      </c>
      <c r="N226" s="221">
        <v>0.15</v>
      </c>
      <c r="O226" s="221">
        <f>ROUND(E226*N226,2)</f>
        <v>0.45</v>
      </c>
      <c r="P226" s="221">
        <v>0</v>
      </c>
      <c r="Q226" s="221">
        <f>ROUND(E226*P226,2)</f>
        <v>0</v>
      </c>
      <c r="R226" s="223"/>
      <c r="S226" s="223" t="s">
        <v>254</v>
      </c>
      <c r="T226" s="225" t="s">
        <v>255</v>
      </c>
      <c r="U226" s="226">
        <v>0</v>
      </c>
      <c r="V226" s="226">
        <f>ROUND(E226*U226,2)</f>
        <v>0</v>
      </c>
      <c r="W226" s="226"/>
      <c r="X226" s="226" t="s">
        <v>1600</v>
      </c>
      <c r="Y226" s="226" t="s">
        <v>209</v>
      </c>
      <c r="Z226" s="146"/>
      <c r="AA226" s="449"/>
      <c r="AB226" s="146"/>
      <c r="AC226" s="146"/>
      <c r="AD226" s="146"/>
      <c r="AE226" s="146"/>
      <c r="AF226" s="146"/>
      <c r="AG226" s="146" t="s">
        <v>1601</v>
      </c>
      <c r="AH226" s="146"/>
      <c r="AI226" s="146"/>
      <c r="AJ226" s="146"/>
      <c r="AK226" s="146"/>
      <c r="AL226" s="146"/>
      <c r="AM226" s="146"/>
      <c r="AN226" s="146"/>
      <c r="AO226" s="146"/>
      <c r="AP226" s="146"/>
      <c r="AQ226" s="146"/>
      <c r="AR226" s="146"/>
      <c r="AS226" s="146"/>
      <c r="AT226" s="146"/>
      <c r="AU226" s="146"/>
      <c r="AV226" s="146"/>
      <c r="AW226" s="146"/>
      <c r="AX226" s="146"/>
      <c r="AY226" s="146"/>
      <c r="AZ226" s="146"/>
      <c r="BA226" s="146"/>
      <c r="BB226" s="146"/>
      <c r="BC226" s="146"/>
      <c r="BD226" s="146"/>
      <c r="BE226" s="146"/>
      <c r="BF226" s="146"/>
      <c r="BG226" s="146"/>
      <c r="BH226" s="146"/>
    </row>
    <row r="227" spans="1:60" ht="14.25" outlineLevel="2">
      <c r="A227" s="227"/>
      <c r="B227" s="228"/>
      <c r="C227" s="442" t="s">
        <v>1891</v>
      </c>
      <c r="D227" s="443"/>
      <c r="E227" s="444"/>
      <c r="F227" s="226"/>
      <c r="G227" s="226"/>
      <c r="H227" s="226"/>
      <c r="I227" s="226"/>
      <c r="J227" s="226"/>
      <c r="K227" s="226"/>
      <c r="L227" s="226"/>
      <c r="M227" s="226"/>
      <c r="N227" s="231"/>
      <c r="O227" s="231"/>
      <c r="P227" s="231"/>
      <c r="Q227" s="231"/>
      <c r="R227" s="226"/>
      <c r="S227" s="226"/>
      <c r="T227" s="226"/>
      <c r="U227" s="226"/>
      <c r="V227" s="226"/>
      <c r="W227" s="226"/>
      <c r="X227" s="226"/>
      <c r="Y227" s="226"/>
      <c r="Z227" s="146"/>
      <c r="AA227" s="449"/>
      <c r="AB227" s="146"/>
      <c r="AC227" s="146"/>
      <c r="AD227" s="146"/>
      <c r="AE227" s="146"/>
      <c r="AF227" s="146"/>
      <c r="AG227" s="146" t="s">
        <v>214</v>
      </c>
      <c r="AH227" s="146"/>
      <c r="AI227" s="146"/>
      <c r="AJ227" s="146"/>
      <c r="AK227" s="146"/>
      <c r="AL227" s="146"/>
      <c r="AM227" s="146"/>
      <c r="AN227" s="146"/>
      <c r="AO227" s="146"/>
      <c r="AP227" s="146"/>
      <c r="AQ227" s="146"/>
      <c r="AR227" s="146"/>
      <c r="AS227" s="146"/>
      <c r="AT227" s="146"/>
      <c r="AU227" s="146"/>
      <c r="AV227" s="146"/>
      <c r="AW227" s="146"/>
      <c r="AX227" s="146"/>
      <c r="AY227" s="146"/>
      <c r="AZ227" s="146"/>
      <c r="BA227" s="146"/>
      <c r="BB227" s="146"/>
      <c r="BC227" s="146"/>
      <c r="BD227" s="146"/>
      <c r="BE227" s="146"/>
      <c r="BF227" s="146"/>
      <c r="BG227" s="146"/>
      <c r="BH227" s="146"/>
    </row>
    <row r="228" spans="1:60" ht="14.25" outlineLevel="3">
      <c r="A228" s="227"/>
      <c r="B228" s="228"/>
      <c r="C228" s="442" t="s">
        <v>2166</v>
      </c>
      <c r="D228" s="443"/>
      <c r="E228" s="444">
        <v>3.09</v>
      </c>
      <c r="F228" s="226"/>
      <c r="G228" s="226"/>
      <c r="H228" s="226"/>
      <c r="I228" s="226"/>
      <c r="J228" s="226"/>
      <c r="K228" s="226"/>
      <c r="L228" s="226"/>
      <c r="M228" s="226"/>
      <c r="N228" s="231"/>
      <c r="O228" s="231"/>
      <c r="P228" s="231"/>
      <c r="Q228" s="231"/>
      <c r="R228" s="226"/>
      <c r="S228" s="226"/>
      <c r="T228" s="226"/>
      <c r="U228" s="226"/>
      <c r="V228" s="226"/>
      <c r="W228" s="226"/>
      <c r="X228" s="226"/>
      <c r="Y228" s="226"/>
      <c r="Z228" s="146"/>
      <c r="AA228" s="449"/>
      <c r="AB228" s="146"/>
      <c r="AC228" s="146"/>
      <c r="AD228" s="146"/>
      <c r="AE228" s="146"/>
      <c r="AF228" s="146"/>
      <c r="AG228" s="146" t="s">
        <v>214</v>
      </c>
      <c r="AH228" s="146">
        <v>2</v>
      </c>
      <c r="AI228" s="146"/>
      <c r="AJ228" s="146"/>
      <c r="AK228" s="146"/>
      <c r="AL228" s="146"/>
      <c r="AM228" s="146"/>
      <c r="AN228" s="146"/>
      <c r="AO228" s="146"/>
      <c r="AP228" s="146"/>
      <c r="AQ228" s="146"/>
      <c r="AR228" s="146"/>
      <c r="AS228" s="146"/>
      <c r="AT228" s="146"/>
      <c r="AU228" s="146"/>
      <c r="AV228" s="146"/>
      <c r="AW228" s="146"/>
      <c r="AX228" s="146"/>
      <c r="AY228" s="146"/>
      <c r="AZ228" s="146"/>
      <c r="BA228" s="146"/>
      <c r="BB228" s="146"/>
      <c r="BC228" s="146"/>
      <c r="BD228" s="146"/>
      <c r="BE228" s="146"/>
      <c r="BF228" s="146"/>
      <c r="BG228" s="146"/>
      <c r="BH228" s="146"/>
    </row>
    <row r="229" spans="1:60" ht="14.25" outlineLevel="3">
      <c r="A229" s="227"/>
      <c r="B229" s="228"/>
      <c r="C229" s="442" t="s">
        <v>1893</v>
      </c>
      <c r="D229" s="443"/>
      <c r="E229" s="444"/>
      <c r="F229" s="226"/>
      <c r="G229" s="226"/>
      <c r="H229" s="226"/>
      <c r="I229" s="226"/>
      <c r="J229" s="226"/>
      <c r="K229" s="226"/>
      <c r="L229" s="226"/>
      <c r="M229" s="226"/>
      <c r="N229" s="231"/>
      <c r="O229" s="231"/>
      <c r="P229" s="231"/>
      <c r="Q229" s="231"/>
      <c r="R229" s="226"/>
      <c r="S229" s="226"/>
      <c r="T229" s="226"/>
      <c r="U229" s="226"/>
      <c r="V229" s="226"/>
      <c r="W229" s="226"/>
      <c r="X229" s="226"/>
      <c r="Y229" s="226"/>
      <c r="Z229" s="146"/>
      <c r="AA229" s="449"/>
      <c r="AB229" s="146"/>
      <c r="AC229" s="146"/>
      <c r="AD229" s="146"/>
      <c r="AE229" s="146"/>
      <c r="AF229" s="146"/>
      <c r="AG229" s="146" t="s">
        <v>214</v>
      </c>
      <c r="AH229" s="146"/>
      <c r="AI229" s="146"/>
      <c r="AJ229" s="146"/>
      <c r="AK229" s="146"/>
      <c r="AL229" s="146"/>
      <c r="AM229" s="146"/>
      <c r="AN229" s="146"/>
      <c r="AO229" s="146"/>
      <c r="AP229" s="146"/>
      <c r="AQ229" s="146"/>
      <c r="AR229" s="146"/>
      <c r="AS229" s="146"/>
      <c r="AT229" s="146"/>
      <c r="AU229" s="146"/>
      <c r="AV229" s="146"/>
      <c r="AW229" s="146"/>
      <c r="AX229" s="146"/>
      <c r="AY229" s="146"/>
      <c r="AZ229" s="146"/>
      <c r="BA229" s="146"/>
      <c r="BB229" s="146"/>
      <c r="BC229" s="146"/>
      <c r="BD229" s="146"/>
      <c r="BE229" s="146"/>
      <c r="BF229" s="146"/>
      <c r="BG229" s="146"/>
      <c r="BH229" s="146"/>
    </row>
    <row r="230" spans="1:60" ht="14.25" outlineLevel="3">
      <c r="A230" s="227"/>
      <c r="B230" s="228"/>
      <c r="C230" s="232" t="s">
        <v>2167</v>
      </c>
      <c r="D230" s="233"/>
      <c r="E230" s="234">
        <v>3</v>
      </c>
      <c r="F230" s="226"/>
      <c r="G230" s="226"/>
      <c r="H230" s="226"/>
      <c r="I230" s="226"/>
      <c r="J230" s="226"/>
      <c r="K230" s="226"/>
      <c r="L230" s="226"/>
      <c r="M230" s="226"/>
      <c r="N230" s="231"/>
      <c r="O230" s="231"/>
      <c r="P230" s="231"/>
      <c r="Q230" s="231"/>
      <c r="R230" s="226"/>
      <c r="S230" s="226"/>
      <c r="T230" s="226"/>
      <c r="U230" s="226"/>
      <c r="V230" s="226"/>
      <c r="W230" s="226"/>
      <c r="X230" s="226"/>
      <c r="Y230" s="226"/>
      <c r="Z230" s="146"/>
      <c r="AA230" s="449"/>
      <c r="AB230" s="146"/>
      <c r="AC230" s="146"/>
      <c r="AD230" s="146"/>
      <c r="AE230" s="146"/>
      <c r="AF230" s="146"/>
      <c r="AG230" s="146" t="s">
        <v>214</v>
      </c>
      <c r="AH230" s="146">
        <v>0</v>
      </c>
      <c r="AI230" s="146"/>
      <c r="AJ230" s="146"/>
      <c r="AK230" s="146"/>
      <c r="AL230" s="146"/>
      <c r="AM230" s="146"/>
      <c r="AN230" s="146"/>
      <c r="AO230" s="146"/>
      <c r="AP230" s="146"/>
      <c r="AQ230" s="146"/>
      <c r="AR230" s="146"/>
      <c r="AS230" s="146"/>
      <c r="AT230" s="146"/>
      <c r="AU230" s="146"/>
      <c r="AV230" s="146"/>
      <c r="AW230" s="146"/>
      <c r="AX230" s="146"/>
      <c r="AY230" s="146"/>
      <c r="AZ230" s="146"/>
      <c r="BA230" s="146"/>
      <c r="BB230" s="146"/>
      <c r="BC230" s="146"/>
      <c r="BD230" s="146"/>
      <c r="BE230" s="146"/>
      <c r="BF230" s="146"/>
      <c r="BG230" s="146"/>
      <c r="BH230" s="146"/>
    </row>
    <row r="231" spans="1:60" ht="14.25" outlineLevel="1">
      <c r="A231" s="217">
        <v>73</v>
      </c>
      <c r="B231" s="218" t="s">
        <v>2168</v>
      </c>
      <c r="C231" s="219" t="s">
        <v>2169</v>
      </c>
      <c r="D231" s="220" t="s">
        <v>2146</v>
      </c>
      <c r="E231" s="221">
        <v>3</v>
      </c>
      <c r="F231" s="222"/>
      <c r="G231" s="223">
        <f>ROUND(E231*F231,2)</f>
        <v>0</v>
      </c>
      <c r="H231" s="224">
        <v>9500</v>
      </c>
      <c r="I231" s="223">
        <f>ROUND(E231*H231,2)</f>
        <v>28500</v>
      </c>
      <c r="J231" s="224">
        <v>0</v>
      </c>
      <c r="K231" s="223">
        <f>ROUND(E231*J231,2)</f>
        <v>0</v>
      </c>
      <c r="L231" s="223">
        <v>21</v>
      </c>
      <c r="M231" s="223">
        <f>G231*(1+L231/100)</f>
        <v>0</v>
      </c>
      <c r="N231" s="221">
        <v>0.05</v>
      </c>
      <c r="O231" s="221">
        <f>ROUND(E231*N231,2)</f>
        <v>0.15</v>
      </c>
      <c r="P231" s="221">
        <v>0</v>
      </c>
      <c r="Q231" s="221">
        <f>ROUND(E231*P231,2)</f>
        <v>0</v>
      </c>
      <c r="R231" s="223"/>
      <c r="S231" s="223" t="s">
        <v>254</v>
      </c>
      <c r="T231" s="225" t="s">
        <v>255</v>
      </c>
      <c r="U231" s="226">
        <v>0</v>
      </c>
      <c r="V231" s="226">
        <f>ROUND(E231*U231,2)</f>
        <v>0</v>
      </c>
      <c r="W231" s="226"/>
      <c r="X231" s="226" t="s">
        <v>1600</v>
      </c>
      <c r="Y231" s="226" t="s">
        <v>209</v>
      </c>
      <c r="Z231" s="146"/>
      <c r="AA231" s="449"/>
      <c r="AB231" s="146"/>
      <c r="AC231" s="146"/>
      <c r="AD231" s="146"/>
      <c r="AE231" s="146"/>
      <c r="AF231" s="146"/>
      <c r="AG231" s="146" t="s">
        <v>1601</v>
      </c>
      <c r="AH231" s="146"/>
      <c r="AI231" s="146"/>
      <c r="AJ231" s="146"/>
      <c r="AK231" s="146"/>
      <c r="AL231" s="146"/>
      <c r="AM231" s="146"/>
      <c r="AN231" s="146"/>
      <c r="AO231" s="146"/>
      <c r="AP231" s="146"/>
      <c r="AQ231" s="146"/>
      <c r="AR231" s="146"/>
      <c r="AS231" s="146"/>
      <c r="AT231" s="146"/>
      <c r="AU231" s="146"/>
      <c r="AV231" s="146"/>
      <c r="AW231" s="146"/>
      <c r="AX231" s="146"/>
      <c r="AY231" s="146"/>
      <c r="AZ231" s="146"/>
      <c r="BA231" s="146"/>
      <c r="BB231" s="146"/>
      <c r="BC231" s="146"/>
      <c r="BD231" s="146"/>
      <c r="BE231" s="146"/>
      <c r="BF231" s="146"/>
      <c r="BG231" s="146"/>
      <c r="BH231" s="146"/>
    </row>
    <row r="232" spans="1:60" ht="14.25" outlineLevel="2">
      <c r="A232" s="227"/>
      <c r="B232" s="228"/>
      <c r="C232" s="442" t="s">
        <v>1891</v>
      </c>
      <c r="D232" s="443"/>
      <c r="E232" s="444"/>
      <c r="F232" s="226"/>
      <c r="G232" s="226"/>
      <c r="H232" s="226"/>
      <c r="I232" s="226"/>
      <c r="J232" s="226"/>
      <c r="K232" s="226"/>
      <c r="L232" s="226"/>
      <c r="M232" s="226"/>
      <c r="N232" s="231"/>
      <c r="O232" s="231"/>
      <c r="P232" s="231"/>
      <c r="Q232" s="231"/>
      <c r="R232" s="226"/>
      <c r="S232" s="226"/>
      <c r="T232" s="226"/>
      <c r="U232" s="226"/>
      <c r="V232" s="226"/>
      <c r="W232" s="226"/>
      <c r="X232" s="226"/>
      <c r="Y232" s="226"/>
      <c r="Z232" s="146"/>
      <c r="AA232" s="449"/>
      <c r="AB232" s="146"/>
      <c r="AC232" s="146"/>
      <c r="AD232" s="146"/>
      <c r="AE232" s="146"/>
      <c r="AF232" s="146"/>
      <c r="AG232" s="146" t="s">
        <v>214</v>
      </c>
      <c r="AH232" s="146"/>
      <c r="AI232" s="146"/>
      <c r="AJ232" s="146"/>
      <c r="AK232" s="146"/>
      <c r="AL232" s="146"/>
      <c r="AM232" s="146"/>
      <c r="AN232" s="146"/>
      <c r="AO232" s="146"/>
      <c r="AP232" s="146"/>
      <c r="AQ232" s="146"/>
      <c r="AR232" s="146"/>
      <c r="AS232" s="146"/>
      <c r="AT232" s="146"/>
      <c r="AU232" s="146"/>
      <c r="AV232" s="146"/>
      <c r="AW232" s="146"/>
      <c r="AX232" s="146"/>
      <c r="AY232" s="146"/>
      <c r="AZ232" s="146"/>
      <c r="BA232" s="146"/>
      <c r="BB232" s="146"/>
      <c r="BC232" s="146"/>
      <c r="BD232" s="146"/>
      <c r="BE232" s="146"/>
      <c r="BF232" s="146"/>
      <c r="BG232" s="146"/>
      <c r="BH232" s="146"/>
    </row>
    <row r="233" spans="1:60" ht="14.25" outlineLevel="3">
      <c r="A233" s="227"/>
      <c r="B233" s="228"/>
      <c r="C233" s="442" t="s">
        <v>2166</v>
      </c>
      <c r="D233" s="443"/>
      <c r="E233" s="444">
        <v>3.09</v>
      </c>
      <c r="F233" s="226"/>
      <c r="G233" s="226"/>
      <c r="H233" s="226"/>
      <c r="I233" s="226"/>
      <c r="J233" s="226"/>
      <c r="K233" s="226"/>
      <c r="L233" s="226"/>
      <c r="M233" s="226"/>
      <c r="N233" s="231"/>
      <c r="O233" s="231"/>
      <c r="P233" s="231"/>
      <c r="Q233" s="231"/>
      <c r="R233" s="226"/>
      <c r="S233" s="226"/>
      <c r="T233" s="226"/>
      <c r="U233" s="226"/>
      <c r="V233" s="226"/>
      <c r="W233" s="226"/>
      <c r="X233" s="226"/>
      <c r="Y233" s="226"/>
      <c r="Z233" s="146"/>
      <c r="AA233" s="449"/>
      <c r="AB233" s="146"/>
      <c r="AC233" s="146"/>
      <c r="AD233" s="146"/>
      <c r="AE233" s="146"/>
      <c r="AF233" s="146"/>
      <c r="AG233" s="146" t="s">
        <v>214</v>
      </c>
      <c r="AH233" s="146">
        <v>2</v>
      </c>
      <c r="AI233" s="146"/>
      <c r="AJ233" s="146"/>
      <c r="AK233" s="146"/>
      <c r="AL233" s="146"/>
      <c r="AM233" s="146"/>
      <c r="AN233" s="146"/>
      <c r="AO233" s="146"/>
      <c r="AP233" s="146"/>
      <c r="AQ233" s="146"/>
      <c r="AR233" s="146"/>
      <c r="AS233" s="146"/>
      <c r="AT233" s="146"/>
      <c r="AU233" s="146"/>
      <c r="AV233" s="146"/>
      <c r="AW233" s="146"/>
      <c r="AX233" s="146"/>
      <c r="AY233" s="146"/>
      <c r="AZ233" s="146"/>
      <c r="BA233" s="146"/>
      <c r="BB233" s="146"/>
      <c r="BC233" s="146"/>
      <c r="BD233" s="146"/>
      <c r="BE233" s="146"/>
      <c r="BF233" s="146"/>
      <c r="BG233" s="146"/>
      <c r="BH233" s="146"/>
    </row>
    <row r="234" spans="1:60" ht="14.25" outlineLevel="3">
      <c r="A234" s="227"/>
      <c r="B234" s="228"/>
      <c r="C234" s="442" t="s">
        <v>1893</v>
      </c>
      <c r="D234" s="443"/>
      <c r="E234" s="444"/>
      <c r="F234" s="226"/>
      <c r="G234" s="226"/>
      <c r="H234" s="226"/>
      <c r="I234" s="226"/>
      <c r="J234" s="226"/>
      <c r="K234" s="226"/>
      <c r="L234" s="226"/>
      <c r="M234" s="226"/>
      <c r="N234" s="231"/>
      <c r="O234" s="231"/>
      <c r="P234" s="231"/>
      <c r="Q234" s="231"/>
      <c r="R234" s="226"/>
      <c r="S234" s="226"/>
      <c r="T234" s="226"/>
      <c r="U234" s="226"/>
      <c r="V234" s="226"/>
      <c r="W234" s="226"/>
      <c r="X234" s="226"/>
      <c r="Y234" s="226"/>
      <c r="Z234" s="146"/>
      <c r="AA234" s="449"/>
      <c r="AB234" s="146"/>
      <c r="AC234" s="146"/>
      <c r="AD234" s="146"/>
      <c r="AE234" s="146"/>
      <c r="AF234" s="146"/>
      <c r="AG234" s="146" t="s">
        <v>214</v>
      </c>
      <c r="AH234" s="146"/>
      <c r="AI234" s="146"/>
      <c r="AJ234" s="146"/>
      <c r="AK234" s="146"/>
      <c r="AL234" s="146"/>
      <c r="AM234" s="146"/>
      <c r="AN234" s="146"/>
      <c r="AO234" s="146"/>
      <c r="AP234" s="146"/>
      <c r="AQ234" s="146"/>
      <c r="AR234" s="146"/>
      <c r="AS234" s="146"/>
      <c r="AT234" s="146"/>
      <c r="AU234" s="146"/>
      <c r="AV234" s="146"/>
      <c r="AW234" s="146"/>
      <c r="AX234" s="146"/>
      <c r="AY234" s="146"/>
      <c r="AZ234" s="146"/>
      <c r="BA234" s="146"/>
      <c r="BB234" s="146"/>
      <c r="BC234" s="146"/>
      <c r="BD234" s="146"/>
      <c r="BE234" s="146"/>
      <c r="BF234" s="146"/>
      <c r="BG234" s="146"/>
      <c r="BH234" s="146"/>
    </row>
    <row r="235" spans="1:60" ht="14.25" outlineLevel="3">
      <c r="A235" s="227"/>
      <c r="B235" s="228"/>
      <c r="C235" s="232" t="s">
        <v>2167</v>
      </c>
      <c r="D235" s="233"/>
      <c r="E235" s="234">
        <v>3</v>
      </c>
      <c r="F235" s="226"/>
      <c r="G235" s="226"/>
      <c r="H235" s="226"/>
      <c r="I235" s="226"/>
      <c r="J235" s="226"/>
      <c r="K235" s="226"/>
      <c r="L235" s="226"/>
      <c r="M235" s="226"/>
      <c r="N235" s="231"/>
      <c r="O235" s="231"/>
      <c r="P235" s="231"/>
      <c r="Q235" s="231"/>
      <c r="R235" s="226"/>
      <c r="S235" s="226"/>
      <c r="T235" s="226"/>
      <c r="U235" s="226"/>
      <c r="V235" s="226"/>
      <c r="W235" s="226"/>
      <c r="X235" s="226"/>
      <c r="Y235" s="226"/>
      <c r="Z235" s="146"/>
      <c r="AA235" s="449"/>
      <c r="AB235" s="146"/>
      <c r="AC235" s="146"/>
      <c r="AD235" s="146"/>
      <c r="AE235" s="146"/>
      <c r="AF235" s="146"/>
      <c r="AG235" s="146" t="s">
        <v>214</v>
      </c>
      <c r="AH235" s="146">
        <v>0</v>
      </c>
      <c r="AI235" s="146"/>
      <c r="AJ235" s="146"/>
      <c r="AK235" s="146"/>
      <c r="AL235" s="146"/>
      <c r="AM235" s="146"/>
      <c r="AN235" s="146"/>
      <c r="AO235" s="146"/>
      <c r="AP235" s="146"/>
      <c r="AQ235" s="146"/>
      <c r="AR235" s="146"/>
      <c r="AS235" s="146"/>
      <c r="AT235" s="146"/>
      <c r="AU235" s="146"/>
      <c r="AV235" s="146"/>
      <c r="AW235" s="146"/>
      <c r="AX235" s="146"/>
      <c r="AY235" s="146"/>
      <c r="AZ235" s="146"/>
      <c r="BA235" s="146"/>
      <c r="BB235" s="146"/>
      <c r="BC235" s="146"/>
      <c r="BD235" s="146"/>
      <c r="BE235" s="146"/>
      <c r="BF235" s="146"/>
      <c r="BG235" s="146"/>
      <c r="BH235" s="146"/>
    </row>
    <row r="236" spans="1:60" ht="14.25" outlineLevel="1">
      <c r="A236" s="217">
        <v>74</v>
      </c>
      <c r="B236" s="218" t="s">
        <v>2170</v>
      </c>
      <c r="C236" s="219" t="s">
        <v>2171</v>
      </c>
      <c r="D236" s="220" t="s">
        <v>2146</v>
      </c>
      <c r="E236" s="221">
        <v>3</v>
      </c>
      <c r="F236" s="222"/>
      <c r="G236" s="223">
        <f>ROUND(E236*F236,2)</f>
        <v>0</v>
      </c>
      <c r="H236" s="224">
        <v>7500</v>
      </c>
      <c r="I236" s="223">
        <f>ROUND(E236*H236,2)</f>
        <v>22500</v>
      </c>
      <c r="J236" s="224">
        <v>0</v>
      </c>
      <c r="K236" s="223">
        <f>ROUND(E236*J236,2)</f>
        <v>0</v>
      </c>
      <c r="L236" s="223">
        <v>21</v>
      </c>
      <c r="M236" s="223">
        <f>G236*(1+L236/100)</f>
        <v>0</v>
      </c>
      <c r="N236" s="221">
        <v>0.05</v>
      </c>
      <c r="O236" s="221">
        <f>ROUND(E236*N236,2)</f>
        <v>0.15</v>
      </c>
      <c r="P236" s="221">
        <v>0</v>
      </c>
      <c r="Q236" s="221">
        <f>ROUND(E236*P236,2)</f>
        <v>0</v>
      </c>
      <c r="R236" s="223"/>
      <c r="S236" s="223" t="s">
        <v>254</v>
      </c>
      <c r="T236" s="225" t="s">
        <v>255</v>
      </c>
      <c r="U236" s="226">
        <v>0</v>
      </c>
      <c r="V236" s="226">
        <f>ROUND(E236*U236,2)</f>
        <v>0</v>
      </c>
      <c r="W236" s="226"/>
      <c r="X236" s="226" t="s">
        <v>1600</v>
      </c>
      <c r="Y236" s="226" t="s">
        <v>209</v>
      </c>
      <c r="Z236" s="146"/>
      <c r="AA236" s="449"/>
      <c r="AB236" s="146"/>
      <c r="AC236" s="146"/>
      <c r="AD236" s="146"/>
      <c r="AE236" s="146"/>
      <c r="AF236" s="146"/>
      <c r="AG236" s="146" t="s">
        <v>1601</v>
      </c>
      <c r="AH236" s="146"/>
      <c r="AI236" s="146"/>
      <c r="AJ236" s="146"/>
      <c r="AK236" s="146"/>
      <c r="AL236" s="146"/>
      <c r="AM236" s="146"/>
      <c r="AN236" s="146"/>
      <c r="AO236" s="146"/>
      <c r="AP236" s="146"/>
      <c r="AQ236" s="146"/>
      <c r="AR236" s="146"/>
      <c r="AS236" s="146"/>
      <c r="AT236" s="146"/>
      <c r="AU236" s="146"/>
      <c r="AV236" s="146"/>
      <c r="AW236" s="146"/>
      <c r="AX236" s="146"/>
      <c r="AY236" s="146"/>
      <c r="AZ236" s="146"/>
      <c r="BA236" s="146"/>
      <c r="BB236" s="146"/>
      <c r="BC236" s="146"/>
      <c r="BD236" s="146"/>
      <c r="BE236" s="146"/>
      <c r="BF236" s="146"/>
      <c r="BG236" s="146"/>
      <c r="BH236" s="146"/>
    </row>
    <row r="237" spans="1:60" ht="14.25" outlineLevel="2">
      <c r="A237" s="227"/>
      <c r="B237" s="228"/>
      <c r="C237" s="442" t="s">
        <v>1891</v>
      </c>
      <c r="D237" s="443"/>
      <c r="E237" s="444"/>
      <c r="F237" s="226"/>
      <c r="G237" s="226"/>
      <c r="H237" s="226"/>
      <c r="I237" s="226"/>
      <c r="J237" s="226"/>
      <c r="K237" s="226"/>
      <c r="L237" s="226"/>
      <c r="M237" s="226"/>
      <c r="N237" s="231"/>
      <c r="O237" s="231"/>
      <c r="P237" s="231"/>
      <c r="Q237" s="231"/>
      <c r="R237" s="226"/>
      <c r="S237" s="226"/>
      <c r="T237" s="226"/>
      <c r="U237" s="226"/>
      <c r="V237" s="226"/>
      <c r="W237" s="226"/>
      <c r="X237" s="226"/>
      <c r="Y237" s="226"/>
      <c r="Z237" s="146"/>
      <c r="AA237" s="449"/>
      <c r="AB237" s="146"/>
      <c r="AC237" s="146"/>
      <c r="AD237" s="146"/>
      <c r="AE237" s="146"/>
      <c r="AF237" s="146"/>
      <c r="AG237" s="146" t="s">
        <v>214</v>
      </c>
      <c r="AH237" s="146"/>
      <c r="AI237" s="146"/>
      <c r="AJ237" s="146"/>
      <c r="AK237" s="146"/>
      <c r="AL237" s="146"/>
      <c r="AM237" s="146"/>
      <c r="AN237" s="146"/>
      <c r="AO237" s="146"/>
      <c r="AP237" s="146"/>
      <c r="AQ237" s="146"/>
      <c r="AR237" s="146"/>
      <c r="AS237" s="146"/>
      <c r="AT237" s="146"/>
      <c r="AU237" s="146"/>
      <c r="AV237" s="146"/>
      <c r="AW237" s="146"/>
      <c r="AX237" s="146"/>
      <c r="AY237" s="146"/>
      <c r="AZ237" s="146"/>
      <c r="BA237" s="146"/>
      <c r="BB237" s="146"/>
      <c r="BC237" s="146"/>
      <c r="BD237" s="146"/>
      <c r="BE237" s="146"/>
      <c r="BF237" s="146"/>
      <c r="BG237" s="146"/>
      <c r="BH237" s="146"/>
    </row>
    <row r="238" spans="1:60" ht="14.25" outlineLevel="3">
      <c r="A238" s="227"/>
      <c r="B238" s="228"/>
      <c r="C238" s="442" t="s">
        <v>2166</v>
      </c>
      <c r="D238" s="443"/>
      <c r="E238" s="444">
        <v>3.09</v>
      </c>
      <c r="F238" s="226"/>
      <c r="G238" s="226"/>
      <c r="H238" s="226"/>
      <c r="I238" s="226"/>
      <c r="J238" s="226"/>
      <c r="K238" s="226"/>
      <c r="L238" s="226"/>
      <c r="M238" s="226"/>
      <c r="N238" s="231"/>
      <c r="O238" s="231"/>
      <c r="P238" s="231"/>
      <c r="Q238" s="231"/>
      <c r="R238" s="226"/>
      <c r="S238" s="226"/>
      <c r="T238" s="226"/>
      <c r="U238" s="226"/>
      <c r="V238" s="226"/>
      <c r="W238" s="226"/>
      <c r="X238" s="226"/>
      <c r="Y238" s="226"/>
      <c r="Z238" s="146"/>
      <c r="AA238" s="449"/>
      <c r="AB238" s="146"/>
      <c r="AC238" s="146"/>
      <c r="AD238" s="146"/>
      <c r="AE238" s="146"/>
      <c r="AF238" s="146"/>
      <c r="AG238" s="146" t="s">
        <v>214</v>
      </c>
      <c r="AH238" s="146">
        <v>2</v>
      </c>
      <c r="AI238" s="146"/>
      <c r="AJ238" s="146"/>
      <c r="AK238" s="146"/>
      <c r="AL238" s="146"/>
      <c r="AM238" s="146"/>
      <c r="AN238" s="146"/>
      <c r="AO238" s="146"/>
      <c r="AP238" s="146"/>
      <c r="AQ238" s="146"/>
      <c r="AR238" s="146"/>
      <c r="AS238" s="146"/>
      <c r="AT238" s="146"/>
      <c r="AU238" s="146"/>
      <c r="AV238" s="146"/>
      <c r="AW238" s="146"/>
      <c r="AX238" s="146"/>
      <c r="AY238" s="146"/>
      <c r="AZ238" s="146"/>
      <c r="BA238" s="146"/>
      <c r="BB238" s="146"/>
      <c r="BC238" s="146"/>
      <c r="BD238" s="146"/>
      <c r="BE238" s="146"/>
      <c r="BF238" s="146"/>
      <c r="BG238" s="146"/>
      <c r="BH238" s="146"/>
    </row>
    <row r="239" spans="1:60" ht="14.25" outlineLevel="3">
      <c r="A239" s="227"/>
      <c r="B239" s="228"/>
      <c r="C239" s="442" t="s">
        <v>1893</v>
      </c>
      <c r="D239" s="443"/>
      <c r="E239" s="444"/>
      <c r="F239" s="226"/>
      <c r="G239" s="226"/>
      <c r="H239" s="226"/>
      <c r="I239" s="226"/>
      <c r="J239" s="226"/>
      <c r="K239" s="226"/>
      <c r="L239" s="226"/>
      <c r="M239" s="226"/>
      <c r="N239" s="231"/>
      <c r="O239" s="231"/>
      <c r="P239" s="231"/>
      <c r="Q239" s="231"/>
      <c r="R239" s="226"/>
      <c r="S239" s="226"/>
      <c r="T239" s="226"/>
      <c r="U239" s="226"/>
      <c r="V239" s="226"/>
      <c r="W239" s="226"/>
      <c r="X239" s="226"/>
      <c r="Y239" s="226"/>
      <c r="Z239" s="146"/>
      <c r="AA239" s="449"/>
      <c r="AB239" s="146"/>
      <c r="AC239" s="146"/>
      <c r="AD239" s="146"/>
      <c r="AE239" s="146"/>
      <c r="AF239" s="146"/>
      <c r="AG239" s="146" t="s">
        <v>214</v>
      </c>
      <c r="AH239" s="146"/>
      <c r="AI239" s="146"/>
      <c r="AJ239" s="146"/>
      <c r="AK239" s="146"/>
      <c r="AL239" s="146"/>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c r="BG239" s="146"/>
      <c r="BH239" s="146"/>
    </row>
    <row r="240" spans="1:60" ht="14.25" outlineLevel="3">
      <c r="A240" s="227"/>
      <c r="B240" s="228"/>
      <c r="C240" s="232" t="s">
        <v>2167</v>
      </c>
      <c r="D240" s="233"/>
      <c r="E240" s="234">
        <v>3</v>
      </c>
      <c r="F240" s="226"/>
      <c r="G240" s="226"/>
      <c r="H240" s="226"/>
      <c r="I240" s="226"/>
      <c r="J240" s="226"/>
      <c r="K240" s="226"/>
      <c r="L240" s="226"/>
      <c r="M240" s="226"/>
      <c r="N240" s="231"/>
      <c r="O240" s="231"/>
      <c r="P240" s="231"/>
      <c r="Q240" s="231"/>
      <c r="R240" s="226"/>
      <c r="S240" s="226"/>
      <c r="T240" s="226"/>
      <c r="U240" s="226"/>
      <c r="V240" s="226"/>
      <c r="W240" s="226"/>
      <c r="X240" s="226"/>
      <c r="Y240" s="226"/>
      <c r="Z240" s="146"/>
      <c r="AA240" s="449"/>
      <c r="AB240" s="146"/>
      <c r="AC240" s="146"/>
      <c r="AD240" s="146"/>
      <c r="AE240" s="146"/>
      <c r="AF240" s="146"/>
      <c r="AG240" s="146" t="s">
        <v>214</v>
      </c>
      <c r="AH240" s="146">
        <v>0</v>
      </c>
      <c r="AI240" s="146"/>
      <c r="AJ240" s="146"/>
      <c r="AK240" s="146"/>
      <c r="AL240" s="146"/>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c r="BG240" s="146"/>
      <c r="BH240" s="146"/>
    </row>
    <row r="241" spans="1:60" ht="14.25" outlineLevel="1">
      <c r="A241" s="217">
        <v>75</v>
      </c>
      <c r="B241" s="218" t="s">
        <v>2172</v>
      </c>
      <c r="C241" s="219" t="s">
        <v>2173</v>
      </c>
      <c r="D241" s="220" t="s">
        <v>2146</v>
      </c>
      <c r="E241" s="221">
        <v>2</v>
      </c>
      <c r="F241" s="222"/>
      <c r="G241" s="223">
        <f>ROUND(E241*F241,2)</f>
        <v>0</v>
      </c>
      <c r="H241" s="224">
        <v>8200</v>
      </c>
      <c r="I241" s="223">
        <f>ROUND(E241*H241,2)</f>
        <v>16400</v>
      </c>
      <c r="J241" s="224">
        <v>0</v>
      </c>
      <c r="K241" s="223">
        <f>ROUND(E241*J241,2)</f>
        <v>0</v>
      </c>
      <c r="L241" s="223">
        <v>21</v>
      </c>
      <c r="M241" s="223">
        <f>G241*(1+L241/100)</f>
        <v>0</v>
      </c>
      <c r="N241" s="221">
        <v>0.15</v>
      </c>
      <c r="O241" s="221">
        <f>ROUND(E241*N241,2)</f>
        <v>0.3</v>
      </c>
      <c r="P241" s="221">
        <v>0</v>
      </c>
      <c r="Q241" s="221">
        <f>ROUND(E241*P241,2)</f>
        <v>0</v>
      </c>
      <c r="R241" s="223"/>
      <c r="S241" s="223" t="s">
        <v>254</v>
      </c>
      <c r="T241" s="225" t="s">
        <v>255</v>
      </c>
      <c r="U241" s="226">
        <v>0</v>
      </c>
      <c r="V241" s="226">
        <f>ROUND(E241*U241,2)</f>
        <v>0</v>
      </c>
      <c r="W241" s="226"/>
      <c r="X241" s="226" t="s">
        <v>1600</v>
      </c>
      <c r="Y241" s="226" t="s">
        <v>209</v>
      </c>
      <c r="Z241" s="146"/>
      <c r="AA241" s="449"/>
      <c r="AB241" s="146"/>
      <c r="AC241" s="146"/>
      <c r="AD241" s="146"/>
      <c r="AE241" s="146"/>
      <c r="AF241" s="146"/>
      <c r="AG241" s="146" t="s">
        <v>1601</v>
      </c>
      <c r="AH241" s="146"/>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row>
    <row r="242" spans="1:60" ht="14.25" outlineLevel="2">
      <c r="A242" s="227"/>
      <c r="B242" s="228"/>
      <c r="C242" s="442" t="s">
        <v>1891</v>
      </c>
      <c r="D242" s="443"/>
      <c r="E242" s="444"/>
      <c r="F242" s="226"/>
      <c r="G242" s="226"/>
      <c r="H242" s="226"/>
      <c r="I242" s="226"/>
      <c r="J242" s="226"/>
      <c r="K242" s="226"/>
      <c r="L242" s="226"/>
      <c r="M242" s="226"/>
      <c r="N242" s="231"/>
      <c r="O242" s="231"/>
      <c r="P242" s="231"/>
      <c r="Q242" s="231"/>
      <c r="R242" s="226"/>
      <c r="S242" s="226"/>
      <c r="T242" s="226"/>
      <c r="U242" s="226"/>
      <c r="V242" s="226"/>
      <c r="W242" s="226"/>
      <c r="X242" s="226"/>
      <c r="Y242" s="226"/>
      <c r="Z242" s="146"/>
      <c r="AA242" s="449"/>
      <c r="AB242" s="146"/>
      <c r="AC242" s="146"/>
      <c r="AD242" s="146"/>
      <c r="AE242" s="146"/>
      <c r="AF242" s="146"/>
      <c r="AG242" s="146" t="s">
        <v>214</v>
      </c>
      <c r="AH242" s="146"/>
      <c r="AI242" s="146"/>
      <c r="AJ242" s="146"/>
      <c r="AK242" s="146"/>
      <c r="AL242" s="146"/>
      <c r="AM242" s="146"/>
      <c r="AN242" s="146"/>
      <c r="AO242" s="146"/>
      <c r="AP242" s="146"/>
      <c r="AQ242" s="146"/>
      <c r="AR242" s="146"/>
      <c r="AS242" s="146"/>
      <c r="AT242" s="146"/>
      <c r="AU242" s="146"/>
      <c r="AV242" s="146"/>
      <c r="AW242" s="146"/>
      <c r="AX242" s="146"/>
      <c r="AY242" s="146"/>
      <c r="AZ242" s="146"/>
      <c r="BA242" s="146"/>
      <c r="BB242" s="146"/>
      <c r="BC242" s="146"/>
      <c r="BD242" s="146"/>
      <c r="BE242" s="146"/>
      <c r="BF242" s="146"/>
      <c r="BG242" s="146"/>
      <c r="BH242" s="146"/>
    </row>
    <row r="243" spans="1:60" ht="14.25" outlineLevel="3">
      <c r="A243" s="227"/>
      <c r="B243" s="228"/>
      <c r="C243" s="442" t="s">
        <v>2174</v>
      </c>
      <c r="D243" s="443"/>
      <c r="E243" s="444">
        <v>2.06</v>
      </c>
      <c r="F243" s="226"/>
      <c r="G243" s="226"/>
      <c r="H243" s="226"/>
      <c r="I243" s="226"/>
      <c r="J243" s="226"/>
      <c r="K243" s="226"/>
      <c r="L243" s="226"/>
      <c r="M243" s="226"/>
      <c r="N243" s="231"/>
      <c r="O243" s="231"/>
      <c r="P243" s="231"/>
      <c r="Q243" s="231"/>
      <c r="R243" s="226"/>
      <c r="S243" s="226"/>
      <c r="T243" s="226"/>
      <c r="U243" s="226"/>
      <c r="V243" s="226"/>
      <c r="W243" s="226"/>
      <c r="X243" s="226"/>
      <c r="Y243" s="226"/>
      <c r="Z243" s="146"/>
      <c r="AA243" s="449"/>
      <c r="AB243" s="146"/>
      <c r="AC243" s="146"/>
      <c r="AD243" s="146"/>
      <c r="AE243" s="146"/>
      <c r="AF243" s="146"/>
      <c r="AG243" s="146" t="s">
        <v>214</v>
      </c>
      <c r="AH243" s="146">
        <v>2</v>
      </c>
      <c r="AI243" s="146"/>
      <c r="AJ243" s="146"/>
      <c r="AK243" s="146"/>
      <c r="AL243" s="146"/>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c r="BG243" s="146"/>
      <c r="BH243" s="146"/>
    </row>
    <row r="244" spans="1:60" ht="14.25" outlineLevel="3">
      <c r="A244" s="227"/>
      <c r="B244" s="228"/>
      <c r="C244" s="442" t="s">
        <v>1893</v>
      </c>
      <c r="D244" s="443"/>
      <c r="E244" s="444"/>
      <c r="F244" s="226"/>
      <c r="G244" s="226"/>
      <c r="H244" s="226"/>
      <c r="I244" s="226"/>
      <c r="J244" s="226"/>
      <c r="K244" s="226"/>
      <c r="L244" s="226"/>
      <c r="M244" s="226"/>
      <c r="N244" s="231"/>
      <c r="O244" s="231"/>
      <c r="P244" s="231"/>
      <c r="Q244" s="231"/>
      <c r="R244" s="226"/>
      <c r="S244" s="226"/>
      <c r="T244" s="226"/>
      <c r="U244" s="226"/>
      <c r="V244" s="226"/>
      <c r="W244" s="226"/>
      <c r="X244" s="226"/>
      <c r="Y244" s="226"/>
      <c r="Z244" s="146"/>
      <c r="AA244" s="449"/>
      <c r="AB244" s="146"/>
      <c r="AC244" s="146"/>
      <c r="AD244" s="146"/>
      <c r="AE244" s="146"/>
      <c r="AF244" s="146"/>
      <c r="AG244" s="146" t="s">
        <v>214</v>
      </c>
      <c r="AH244" s="146"/>
      <c r="AI244" s="146"/>
      <c r="AJ244" s="146"/>
      <c r="AK244" s="146"/>
      <c r="AL244" s="146"/>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c r="BG244" s="146"/>
      <c r="BH244" s="146"/>
    </row>
    <row r="245" spans="1:60" ht="14.25" outlineLevel="3">
      <c r="A245" s="227"/>
      <c r="B245" s="228"/>
      <c r="C245" s="232" t="s">
        <v>2175</v>
      </c>
      <c r="D245" s="233"/>
      <c r="E245" s="234">
        <v>2</v>
      </c>
      <c r="F245" s="226"/>
      <c r="G245" s="226"/>
      <c r="H245" s="226"/>
      <c r="I245" s="226"/>
      <c r="J245" s="226"/>
      <c r="K245" s="226"/>
      <c r="L245" s="226"/>
      <c r="M245" s="226"/>
      <c r="N245" s="231"/>
      <c r="O245" s="231"/>
      <c r="P245" s="231"/>
      <c r="Q245" s="231"/>
      <c r="R245" s="226"/>
      <c r="S245" s="226"/>
      <c r="T245" s="226"/>
      <c r="U245" s="226"/>
      <c r="V245" s="226"/>
      <c r="W245" s="226"/>
      <c r="X245" s="226"/>
      <c r="Y245" s="226"/>
      <c r="Z245" s="146"/>
      <c r="AA245" s="449"/>
      <c r="AB245" s="146"/>
      <c r="AC245" s="146"/>
      <c r="AD245" s="146"/>
      <c r="AE245" s="146"/>
      <c r="AF245" s="146"/>
      <c r="AG245" s="146" t="s">
        <v>214</v>
      </c>
      <c r="AH245" s="146">
        <v>0</v>
      </c>
      <c r="AI245" s="146"/>
      <c r="AJ245" s="146"/>
      <c r="AK245" s="146"/>
      <c r="AL245" s="146"/>
      <c r="AM245" s="146"/>
      <c r="AN245" s="146"/>
      <c r="AO245" s="146"/>
      <c r="AP245" s="146"/>
      <c r="AQ245" s="146"/>
      <c r="AR245" s="146"/>
      <c r="AS245" s="146"/>
      <c r="AT245" s="146"/>
      <c r="AU245" s="146"/>
      <c r="AV245" s="146"/>
      <c r="AW245" s="146"/>
      <c r="AX245" s="146"/>
      <c r="AY245" s="146"/>
      <c r="AZ245" s="146"/>
      <c r="BA245" s="146"/>
      <c r="BB245" s="146"/>
      <c r="BC245" s="146"/>
      <c r="BD245" s="146"/>
      <c r="BE245" s="146"/>
      <c r="BF245" s="146"/>
      <c r="BG245" s="146"/>
      <c r="BH245" s="146"/>
    </row>
    <row r="246" spans="1:60" ht="14.25" outlineLevel="1">
      <c r="A246" s="217">
        <v>76</v>
      </c>
      <c r="B246" s="218" t="s">
        <v>2176</v>
      </c>
      <c r="C246" s="219" t="s">
        <v>2177</v>
      </c>
      <c r="D246" s="220" t="s">
        <v>2146</v>
      </c>
      <c r="E246" s="221">
        <v>7</v>
      </c>
      <c r="F246" s="222"/>
      <c r="G246" s="223">
        <f>ROUND(E246*F246,2)</f>
        <v>0</v>
      </c>
      <c r="H246" s="224">
        <v>15300</v>
      </c>
      <c r="I246" s="223">
        <f>ROUND(E246*H246,2)</f>
        <v>107100</v>
      </c>
      <c r="J246" s="224">
        <v>0</v>
      </c>
      <c r="K246" s="223">
        <f>ROUND(E246*J246,2)</f>
        <v>0</v>
      </c>
      <c r="L246" s="223">
        <v>21</v>
      </c>
      <c r="M246" s="223">
        <f>G246*(1+L246/100)</f>
        <v>0</v>
      </c>
      <c r="N246" s="221">
        <v>0.15</v>
      </c>
      <c r="O246" s="221">
        <f>ROUND(E246*N246,2)</f>
        <v>1.05</v>
      </c>
      <c r="P246" s="221">
        <v>0</v>
      </c>
      <c r="Q246" s="221">
        <f>ROUND(E246*P246,2)</f>
        <v>0</v>
      </c>
      <c r="R246" s="223"/>
      <c r="S246" s="223" t="s">
        <v>254</v>
      </c>
      <c r="T246" s="225" t="s">
        <v>255</v>
      </c>
      <c r="U246" s="226">
        <v>0</v>
      </c>
      <c r="V246" s="226">
        <f>ROUND(E246*U246,2)</f>
        <v>0</v>
      </c>
      <c r="W246" s="226"/>
      <c r="X246" s="226" t="s">
        <v>1600</v>
      </c>
      <c r="Y246" s="226" t="s">
        <v>209</v>
      </c>
      <c r="Z246" s="146"/>
      <c r="AA246" s="449"/>
      <c r="AB246" s="146"/>
      <c r="AC246" s="146"/>
      <c r="AD246" s="146"/>
      <c r="AE246" s="146"/>
      <c r="AF246" s="146"/>
      <c r="AG246" s="146" t="s">
        <v>1601</v>
      </c>
      <c r="AH246" s="146"/>
      <c r="AI246" s="146"/>
      <c r="AJ246" s="146"/>
      <c r="AK246" s="146"/>
      <c r="AL246" s="146"/>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c r="BG246" s="146"/>
      <c r="BH246" s="146"/>
    </row>
    <row r="247" spans="1:60" ht="14.25" outlineLevel="2">
      <c r="A247" s="227"/>
      <c r="B247" s="228"/>
      <c r="C247" s="442" t="s">
        <v>1891</v>
      </c>
      <c r="D247" s="443"/>
      <c r="E247" s="444"/>
      <c r="F247" s="226"/>
      <c r="G247" s="226"/>
      <c r="H247" s="226"/>
      <c r="I247" s="226"/>
      <c r="J247" s="226"/>
      <c r="K247" s="226"/>
      <c r="L247" s="226"/>
      <c r="M247" s="226"/>
      <c r="N247" s="231"/>
      <c r="O247" s="231"/>
      <c r="P247" s="231"/>
      <c r="Q247" s="231"/>
      <c r="R247" s="226"/>
      <c r="S247" s="226"/>
      <c r="T247" s="226"/>
      <c r="U247" s="226"/>
      <c r="V247" s="226"/>
      <c r="W247" s="226"/>
      <c r="X247" s="226"/>
      <c r="Y247" s="226"/>
      <c r="Z247" s="146"/>
      <c r="AA247" s="449"/>
      <c r="AB247" s="146"/>
      <c r="AC247" s="146"/>
      <c r="AD247" s="146"/>
      <c r="AE247" s="146"/>
      <c r="AF247" s="146"/>
      <c r="AG247" s="146" t="s">
        <v>214</v>
      </c>
      <c r="AH247" s="146"/>
      <c r="AI247" s="146"/>
      <c r="AJ247" s="146"/>
      <c r="AK247" s="146"/>
      <c r="AL247" s="146"/>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c r="BG247" s="146"/>
      <c r="BH247" s="146"/>
    </row>
    <row r="248" spans="1:60" ht="14.25" outlineLevel="3">
      <c r="A248" s="227"/>
      <c r="B248" s="228"/>
      <c r="C248" s="442" t="s">
        <v>2178</v>
      </c>
      <c r="D248" s="443"/>
      <c r="E248" s="444">
        <v>7.21</v>
      </c>
      <c r="F248" s="226"/>
      <c r="G248" s="226"/>
      <c r="H248" s="226"/>
      <c r="I248" s="226"/>
      <c r="J248" s="226"/>
      <c r="K248" s="226"/>
      <c r="L248" s="226"/>
      <c r="M248" s="226"/>
      <c r="N248" s="231"/>
      <c r="O248" s="231"/>
      <c r="P248" s="231"/>
      <c r="Q248" s="231"/>
      <c r="R248" s="226"/>
      <c r="S248" s="226"/>
      <c r="T248" s="226"/>
      <c r="U248" s="226"/>
      <c r="V248" s="226"/>
      <c r="W248" s="226"/>
      <c r="X248" s="226"/>
      <c r="Y248" s="226"/>
      <c r="Z248" s="146"/>
      <c r="AA248" s="449"/>
      <c r="AB248" s="146"/>
      <c r="AC248" s="146"/>
      <c r="AD248" s="146"/>
      <c r="AE248" s="146"/>
      <c r="AF248" s="146"/>
      <c r="AG248" s="146" t="s">
        <v>214</v>
      </c>
      <c r="AH248" s="146">
        <v>2</v>
      </c>
      <c r="AI248" s="146"/>
      <c r="AJ248" s="146"/>
      <c r="AK248" s="146"/>
      <c r="AL248" s="146"/>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c r="BG248" s="146"/>
      <c r="BH248" s="146"/>
    </row>
    <row r="249" spans="1:60" ht="14.25" outlineLevel="3">
      <c r="A249" s="227"/>
      <c r="B249" s="228"/>
      <c r="C249" s="442" t="s">
        <v>1893</v>
      </c>
      <c r="D249" s="443"/>
      <c r="E249" s="444"/>
      <c r="F249" s="226"/>
      <c r="G249" s="226"/>
      <c r="H249" s="226"/>
      <c r="I249" s="226"/>
      <c r="J249" s="226"/>
      <c r="K249" s="226"/>
      <c r="L249" s="226"/>
      <c r="M249" s="226"/>
      <c r="N249" s="231"/>
      <c r="O249" s="231"/>
      <c r="P249" s="231"/>
      <c r="Q249" s="231"/>
      <c r="R249" s="226"/>
      <c r="S249" s="226"/>
      <c r="T249" s="226"/>
      <c r="U249" s="226"/>
      <c r="V249" s="226"/>
      <c r="W249" s="226"/>
      <c r="X249" s="226"/>
      <c r="Y249" s="226"/>
      <c r="Z249" s="146"/>
      <c r="AA249" s="449"/>
      <c r="AB249" s="146"/>
      <c r="AC249" s="146"/>
      <c r="AD249" s="146"/>
      <c r="AE249" s="146"/>
      <c r="AF249" s="146"/>
      <c r="AG249" s="146" t="s">
        <v>214</v>
      </c>
      <c r="AH249" s="146"/>
      <c r="AI249" s="146"/>
      <c r="AJ249" s="146"/>
      <c r="AK249" s="146"/>
      <c r="AL249" s="146"/>
      <c r="AM249" s="146"/>
      <c r="AN249" s="146"/>
      <c r="AO249" s="146"/>
      <c r="AP249" s="146"/>
      <c r="AQ249" s="146"/>
      <c r="AR249" s="146"/>
      <c r="AS249" s="146"/>
      <c r="AT249" s="146"/>
      <c r="AU249" s="146"/>
      <c r="AV249" s="146"/>
      <c r="AW249" s="146"/>
      <c r="AX249" s="146"/>
      <c r="AY249" s="146"/>
      <c r="AZ249" s="146"/>
      <c r="BA249" s="146"/>
      <c r="BB249" s="146"/>
      <c r="BC249" s="146"/>
      <c r="BD249" s="146"/>
      <c r="BE249" s="146"/>
      <c r="BF249" s="146"/>
      <c r="BG249" s="146"/>
      <c r="BH249" s="146"/>
    </row>
    <row r="250" spans="1:60" ht="14.25" outlineLevel="3">
      <c r="A250" s="227"/>
      <c r="B250" s="228"/>
      <c r="C250" s="232" t="s">
        <v>2179</v>
      </c>
      <c r="D250" s="233"/>
      <c r="E250" s="234">
        <v>7</v>
      </c>
      <c r="F250" s="226"/>
      <c r="G250" s="226"/>
      <c r="H250" s="226"/>
      <c r="I250" s="226"/>
      <c r="J250" s="226"/>
      <c r="K250" s="226"/>
      <c r="L250" s="226"/>
      <c r="M250" s="226"/>
      <c r="N250" s="231"/>
      <c r="O250" s="231"/>
      <c r="P250" s="231"/>
      <c r="Q250" s="231"/>
      <c r="R250" s="226"/>
      <c r="S250" s="226"/>
      <c r="T250" s="226"/>
      <c r="U250" s="226"/>
      <c r="V250" s="226"/>
      <c r="W250" s="226"/>
      <c r="X250" s="226"/>
      <c r="Y250" s="226"/>
      <c r="Z250" s="146"/>
      <c r="AA250" s="449"/>
      <c r="AB250" s="146"/>
      <c r="AC250" s="146"/>
      <c r="AD250" s="146"/>
      <c r="AE250" s="146"/>
      <c r="AF250" s="146"/>
      <c r="AG250" s="146" t="s">
        <v>214</v>
      </c>
      <c r="AH250" s="146">
        <v>0</v>
      </c>
      <c r="AI250" s="146"/>
      <c r="AJ250" s="146"/>
      <c r="AK250" s="146"/>
      <c r="AL250" s="146"/>
      <c r="AM250" s="146"/>
      <c r="AN250" s="146"/>
      <c r="AO250" s="146"/>
      <c r="AP250" s="146"/>
      <c r="AQ250" s="146"/>
      <c r="AR250" s="146"/>
      <c r="AS250" s="146"/>
      <c r="AT250" s="146"/>
      <c r="AU250" s="146"/>
      <c r="AV250" s="146"/>
      <c r="AW250" s="146"/>
      <c r="AX250" s="146"/>
      <c r="AY250" s="146"/>
      <c r="AZ250" s="146"/>
      <c r="BA250" s="146"/>
      <c r="BB250" s="146"/>
      <c r="BC250" s="146"/>
      <c r="BD250" s="146"/>
      <c r="BE250" s="146"/>
      <c r="BF250" s="146"/>
      <c r="BG250" s="146"/>
      <c r="BH250" s="146"/>
    </row>
    <row r="251" spans="1:60" ht="14.25" outlineLevel="1">
      <c r="A251" s="217">
        <v>77</v>
      </c>
      <c r="B251" s="218" t="s">
        <v>2180</v>
      </c>
      <c r="C251" s="219" t="s">
        <v>2181</v>
      </c>
      <c r="D251" s="220" t="s">
        <v>2146</v>
      </c>
      <c r="E251" s="221">
        <v>1</v>
      </c>
      <c r="F251" s="222"/>
      <c r="G251" s="223">
        <f>ROUND(E251*F251,2)</f>
        <v>0</v>
      </c>
      <c r="H251" s="224">
        <v>25800</v>
      </c>
      <c r="I251" s="223">
        <f>ROUND(E251*H251,2)</f>
        <v>25800</v>
      </c>
      <c r="J251" s="224">
        <v>0</v>
      </c>
      <c r="K251" s="223">
        <f>ROUND(E251*J251,2)</f>
        <v>0</v>
      </c>
      <c r="L251" s="223">
        <v>21</v>
      </c>
      <c r="M251" s="223">
        <f>G251*(1+L251/100)</f>
        <v>0</v>
      </c>
      <c r="N251" s="221">
        <v>0.36</v>
      </c>
      <c r="O251" s="221">
        <f>ROUND(E251*N251,2)</f>
        <v>0.36</v>
      </c>
      <c r="P251" s="221">
        <v>0</v>
      </c>
      <c r="Q251" s="221">
        <f>ROUND(E251*P251,2)</f>
        <v>0</v>
      </c>
      <c r="R251" s="223"/>
      <c r="S251" s="223" t="s">
        <v>254</v>
      </c>
      <c r="T251" s="225" t="s">
        <v>255</v>
      </c>
      <c r="U251" s="226">
        <v>0</v>
      </c>
      <c r="V251" s="226">
        <f>ROUND(E251*U251,2)</f>
        <v>0</v>
      </c>
      <c r="W251" s="226"/>
      <c r="X251" s="226" t="s">
        <v>1600</v>
      </c>
      <c r="Y251" s="226" t="s">
        <v>209</v>
      </c>
      <c r="Z251" s="146"/>
      <c r="AA251" s="449"/>
      <c r="AB251" s="146"/>
      <c r="AC251" s="146"/>
      <c r="AD251" s="146"/>
      <c r="AE251" s="146"/>
      <c r="AF251" s="146"/>
      <c r="AG251" s="146" t="s">
        <v>1601</v>
      </c>
      <c r="AH251" s="146"/>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row>
    <row r="252" spans="1:60" ht="14.25" outlineLevel="2">
      <c r="A252" s="227"/>
      <c r="B252" s="228"/>
      <c r="C252" s="442" t="s">
        <v>1891</v>
      </c>
      <c r="D252" s="443"/>
      <c r="E252" s="444"/>
      <c r="F252" s="226"/>
      <c r="G252" s="226"/>
      <c r="H252" s="226"/>
      <c r="I252" s="226"/>
      <c r="J252" s="226"/>
      <c r="K252" s="226"/>
      <c r="L252" s="226"/>
      <c r="M252" s="226"/>
      <c r="N252" s="231"/>
      <c r="O252" s="231"/>
      <c r="P252" s="231"/>
      <c r="Q252" s="231"/>
      <c r="R252" s="226"/>
      <c r="S252" s="226"/>
      <c r="T252" s="226"/>
      <c r="U252" s="226"/>
      <c r="V252" s="226"/>
      <c r="W252" s="226"/>
      <c r="X252" s="226"/>
      <c r="Y252" s="226"/>
      <c r="Z252" s="146"/>
      <c r="AA252" s="449"/>
      <c r="AB252" s="146"/>
      <c r="AC252" s="146"/>
      <c r="AD252" s="146"/>
      <c r="AE252" s="146"/>
      <c r="AF252" s="146"/>
      <c r="AG252" s="146" t="s">
        <v>214</v>
      </c>
      <c r="AH252" s="146"/>
      <c r="AI252" s="146"/>
      <c r="AJ252" s="146"/>
      <c r="AK252" s="146"/>
      <c r="AL252" s="146"/>
      <c r="AM252" s="146"/>
      <c r="AN252" s="146"/>
      <c r="AO252" s="146"/>
      <c r="AP252" s="146"/>
      <c r="AQ252" s="146"/>
      <c r="AR252" s="146"/>
      <c r="AS252" s="146"/>
      <c r="AT252" s="146"/>
      <c r="AU252" s="146"/>
      <c r="AV252" s="146"/>
      <c r="AW252" s="146"/>
      <c r="AX252" s="146"/>
      <c r="AY252" s="146"/>
      <c r="AZ252" s="146"/>
      <c r="BA252" s="146"/>
      <c r="BB252" s="146"/>
      <c r="BC252" s="146"/>
      <c r="BD252" s="146"/>
      <c r="BE252" s="146"/>
      <c r="BF252" s="146"/>
      <c r="BG252" s="146"/>
      <c r="BH252" s="146"/>
    </row>
    <row r="253" spans="1:60" ht="14.25" outlineLevel="3">
      <c r="A253" s="227"/>
      <c r="B253" s="228"/>
      <c r="C253" s="442" t="s">
        <v>2182</v>
      </c>
      <c r="D253" s="443"/>
      <c r="E253" s="444">
        <v>1.03</v>
      </c>
      <c r="F253" s="226"/>
      <c r="G253" s="226"/>
      <c r="H253" s="226"/>
      <c r="I253" s="226"/>
      <c r="J253" s="226"/>
      <c r="K253" s="226"/>
      <c r="L253" s="226"/>
      <c r="M253" s="226"/>
      <c r="N253" s="231"/>
      <c r="O253" s="231"/>
      <c r="P253" s="231"/>
      <c r="Q253" s="231"/>
      <c r="R253" s="226"/>
      <c r="S253" s="226"/>
      <c r="T253" s="226"/>
      <c r="U253" s="226"/>
      <c r="V253" s="226"/>
      <c r="W253" s="226"/>
      <c r="X253" s="226"/>
      <c r="Y253" s="226"/>
      <c r="Z253" s="146"/>
      <c r="AA253" s="449"/>
      <c r="AB253" s="146"/>
      <c r="AC253" s="146"/>
      <c r="AD253" s="146"/>
      <c r="AE253" s="146"/>
      <c r="AF253" s="146"/>
      <c r="AG253" s="146" t="s">
        <v>214</v>
      </c>
      <c r="AH253" s="146">
        <v>2</v>
      </c>
      <c r="AI253" s="146"/>
      <c r="AJ253" s="146"/>
      <c r="AK253" s="146"/>
      <c r="AL253" s="146"/>
      <c r="AM253" s="146"/>
      <c r="AN253" s="146"/>
      <c r="AO253" s="146"/>
      <c r="AP253" s="146"/>
      <c r="AQ253" s="146"/>
      <c r="AR253" s="146"/>
      <c r="AS253" s="146"/>
      <c r="AT253" s="146"/>
      <c r="AU253" s="146"/>
      <c r="AV253" s="146"/>
      <c r="AW253" s="146"/>
      <c r="AX253" s="146"/>
      <c r="AY253" s="146"/>
      <c r="AZ253" s="146"/>
      <c r="BA253" s="146"/>
      <c r="BB253" s="146"/>
      <c r="BC253" s="146"/>
      <c r="BD253" s="146"/>
      <c r="BE253" s="146"/>
      <c r="BF253" s="146"/>
      <c r="BG253" s="146"/>
      <c r="BH253" s="146"/>
    </row>
    <row r="254" spans="1:60" ht="14.25" outlineLevel="3">
      <c r="A254" s="227"/>
      <c r="B254" s="228"/>
      <c r="C254" s="442" t="s">
        <v>1893</v>
      </c>
      <c r="D254" s="443"/>
      <c r="E254" s="444"/>
      <c r="F254" s="226"/>
      <c r="G254" s="226"/>
      <c r="H254" s="226"/>
      <c r="I254" s="226"/>
      <c r="J254" s="226"/>
      <c r="K254" s="226"/>
      <c r="L254" s="226"/>
      <c r="M254" s="226"/>
      <c r="N254" s="231"/>
      <c r="O254" s="231"/>
      <c r="P254" s="231"/>
      <c r="Q254" s="231"/>
      <c r="R254" s="226"/>
      <c r="S254" s="226"/>
      <c r="T254" s="226"/>
      <c r="U254" s="226"/>
      <c r="V254" s="226"/>
      <c r="W254" s="226"/>
      <c r="X254" s="226"/>
      <c r="Y254" s="226"/>
      <c r="Z254" s="146"/>
      <c r="AA254" s="449"/>
      <c r="AB254" s="146"/>
      <c r="AC254" s="146"/>
      <c r="AD254" s="146"/>
      <c r="AE254" s="146"/>
      <c r="AF254" s="146"/>
      <c r="AG254" s="146" t="s">
        <v>214</v>
      </c>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6"/>
      <c r="BH254" s="146"/>
    </row>
    <row r="255" spans="1:60" ht="14.25" outlineLevel="3">
      <c r="A255" s="227"/>
      <c r="B255" s="228"/>
      <c r="C255" s="232" t="s">
        <v>2183</v>
      </c>
      <c r="D255" s="233"/>
      <c r="E255" s="234">
        <v>1</v>
      </c>
      <c r="F255" s="226"/>
      <c r="G255" s="226"/>
      <c r="H255" s="226"/>
      <c r="I255" s="226"/>
      <c r="J255" s="226"/>
      <c r="K255" s="226"/>
      <c r="L255" s="226"/>
      <c r="M255" s="226"/>
      <c r="N255" s="231"/>
      <c r="O255" s="231"/>
      <c r="P255" s="231"/>
      <c r="Q255" s="231"/>
      <c r="R255" s="226"/>
      <c r="S255" s="226"/>
      <c r="T255" s="226"/>
      <c r="U255" s="226"/>
      <c r="V255" s="226"/>
      <c r="W255" s="226"/>
      <c r="X255" s="226"/>
      <c r="Y255" s="226"/>
      <c r="Z255" s="146"/>
      <c r="AA255" s="449"/>
      <c r="AB255" s="146"/>
      <c r="AC255" s="146"/>
      <c r="AD255" s="146"/>
      <c r="AE255" s="146"/>
      <c r="AF255" s="146"/>
      <c r="AG255" s="146" t="s">
        <v>214</v>
      </c>
      <c r="AH255" s="146">
        <v>0</v>
      </c>
      <c r="AI255" s="146"/>
      <c r="AJ255" s="146"/>
      <c r="AK255" s="146"/>
      <c r="AL255" s="146"/>
      <c r="AM255" s="146"/>
      <c r="AN255" s="146"/>
      <c r="AO255" s="146"/>
      <c r="AP255" s="146"/>
      <c r="AQ255" s="146"/>
      <c r="AR255" s="146"/>
      <c r="AS255" s="146"/>
      <c r="AT255" s="146"/>
      <c r="AU255" s="146"/>
      <c r="AV255" s="146"/>
      <c r="AW255" s="146"/>
      <c r="AX255" s="146"/>
      <c r="AY255" s="146"/>
      <c r="AZ255" s="146"/>
      <c r="BA255" s="146"/>
      <c r="BB255" s="146"/>
      <c r="BC255" s="146"/>
      <c r="BD255" s="146"/>
      <c r="BE255" s="146"/>
      <c r="BF255" s="146"/>
      <c r="BG255" s="146"/>
      <c r="BH255" s="146"/>
    </row>
    <row r="256" spans="1:60" ht="14.25" outlineLevel="1">
      <c r="A256" s="217">
        <v>78</v>
      </c>
      <c r="B256" s="218" t="s">
        <v>2184</v>
      </c>
      <c r="C256" s="219" t="s">
        <v>2185</v>
      </c>
      <c r="D256" s="220" t="s">
        <v>2146</v>
      </c>
      <c r="E256" s="221">
        <v>2</v>
      </c>
      <c r="F256" s="222"/>
      <c r="G256" s="223">
        <f>ROUND(E256*F256,2)</f>
        <v>0</v>
      </c>
      <c r="H256" s="224">
        <v>9500</v>
      </c>
      <c r="I256" s="223">
        <f>ROUND(E256*H256,2)</f>
        <v>19000</v>
      </c>
      <c r="J256" s="224">
        <v>0</v>
      </c>
      <c r="K256" s="223">
        <f>ROUND(E256*J256,2)</f>
        <v>0</v>
      </c>
      <c r="L256" s="223">
        <v>21</v>
      </c>
      <c r="M256" s="223">
        <f>G256*(1+L256/100)</f>
        <v>0</v>
      </c>
      <c r="N256" s="221">
        <v>0.15</v>
      </c>
      <c r="O256" s="221">
        <f>ROUND(E256*N256,2)</f>
        <v>0.3</v>
      </c>
      <c r="P256" s="221">
        <v>0</v>
      </c>
      <c r="Q256" s="221">
        <f>ROUND(E256*P256,2)</f>
        <v>0</v>
      </c>
      <c r="R256" s="223"/>
      <c r="S256" s="223" t="s">
        <v>254</v>
      </c>
      <c r="T256" s="225" t="s">
        <v>255</v>
      </c>
      <c r="U256" s="226">
        <v>0</v>
      </c>
      <c r="V256" s="226">
        <f>ROUND(E256*U256,2)</f>
        <v>0</v>
      </c>
      <c r="W256" s="226"/>
      <c r="X256" s="226" t="s">
        <v>1600</v>
      </c>
      <c r="Y256" s="226" t="s">
        <v>209</v>
      </c>
      <c r="Z256" s="146"/>
      <c r="AA256" s="449"/>
      <c r="AB256" s="146"/>
      <c r="AC256" s="146"/>
      <c r="AD256" s="146"/>
      <c r="AE256" s="146"/>
      <c r="AF256" s="146"/>
      <c r="AG256" s="146" t="s">
        <v>1601</v>
      </c>
      <c r="AH256" s="146"/>
      <c r="AI256" s="146"/>
      <c r="AJ256" s="146"/>
      <c r="AK256" s="146"/>
      <c r="AL256" s="146"/>
      <c r="AM256" s="146"/>
      <c r="AN256" s="146"/>
      <c r="AO256" s="146"/>
      <c r="AP256" s="146"/>
      <c r="AQ256" s="146"/>
      <c r="AR256" s="146"/>
      <c r="AS256" s="146"/>
      <c r="AT256" s="146"/>
      <c r="AU256" s="146"/>
      <c r="AV256" s="146"/>
      <c r="AW256" s="146"/>
      <c r="AX256" s="146"/>
      <c r="AY256" s="146"/>
      <c r="AZ256" s="146"/>
      <c r="BA256" s="146"/>
      <c r="BB256" s="146"/>
      <c r="BC256" s="146"/>
      <c r="BD256" s="146"/>
      <c r="BE256" s="146"/>
      <c r="BF256" s="146"/>
      <c r="BG256" s="146"/>
      <c r="BH256" s="146"/>
    </row>
    <row r="257" spans="1:60" ht="14.25" outlineLevel="2">
      <c r="A257" s="227"/>
      <c r="B257" s="228"/>
      <c r="C257" s="442" t="s">
        <v>1891</v>
      </c>
      <c r="D257" s="443"/>
      <c r="E257" s="444"/>
      <c r="F257" s="226"/>
      <c r="G257" s="226"/>
      <c r="H257" s="226"/>
      <c r="I257" s="226"/>
      <c r="J257" s="226"/>
      <c r="K257" s="226"/>
      <c r="L257" s="226"/>
      <c r="M257" s="226"/>
      <c r="N257" s="231"/>
      <c r="O257" s="231"/>
      <c r="P257" s="231"/>
      <c r="Q257" s="231"/>
      <c r="R257" s="226"/>
      <c r="S257" s="226"/>
      <c r="T257" s="226"/>
      <c r="U257" s="226"/>
      <c r="V257" s="226"/>
      <c r="W257" s="226"/>
      <c r="X257" s="226"/>
      <c r="Y257" s="226"/>
      <c r="Z257" s="146"/>
      <c r="AA257" s="449"/>
      <c r="AB257" s="146"/>
      <c r="AC257" s="146"/>
      <c r="AD257" s="146"/>
      <c r="AE257" s="146"/>
      <c r="AF257" s="146"/>
      <c r="AG257" s="146" t="s">
        <v>214</v>
      </c>
      <c r="AH257" s="146"/>
      <c r="AI257" s="146"/>
      <c r="AJ257" s="146"/>
      <c r="AK257" s="146"/>
      <c r="AL257" s="146"/>
      <c r="AM257" s="146"/>
      <c r="AN257" s="146"/>
      <c r="AO257" s="146"/>
      <c r="AP257" s="146"/>
      <c r="AQ257" s="146"/>
      <c r="AR257" s="146"/>
      <c r="AS257" s="146"/>
      <c r="AT257" s="146"/>
      <c r="AU257" s="146"/>
      <c r="AV257" s="146"/>
      <c r="AW257" s="146"/>
      <c r="AX257" s="146"/>
      <c r="AY257" s="146"/>
      <c r="AZ257" s="146"/>
      <c r="BA257" s="146"/>
      <c r="BB257" s="146"/>
      <c r="BC257" s="146"/>
      <c r="BD257" s="146"/>
      <c r="BE257" s="146"/>
      <c r="BF257" s="146"/>
      <c r="BG257" s="146"/>
      <c r="BH257" s="146"/>
    </row>
    <row r="258" spans="1:60" ht="14.25" outlineLevel="3">
      <c r="A258" s="227"/>
      <c r="B258" s="228"/>
      <c r="C258" s="442" t="s">
        <v>2174</v>
      </c>
      <c r="D258" s="443"/>
      <c r="E258" s="444">
        <v>2.06</v>
      </c>
      <c r="F258" s="226"/>
      <c r="G258" s="226"/>
      <c r="H258" s="226"/>
      <c r="I258" s="226"/>
      <c r="J258" s="226"/>
      <c r="K258" s="226"/>
      <c r="L258" s="226"/>
      <c r="M258" s="226"/>
      <c r="N258" s="231"/>
      <c r="O258" s="231"/>
      <c r="P258" s="231"/>
      <c r="Q258" s="231"/>
      <c r="R258" s="226"/>
      <c r="S258" s="226"/>
      <c r="T258" s="226"/>
      <c r="U258" s="226"/>
      <c r="V258" s="226"/>
      <c r="W258" s="226"/>
      <c r="X258" s="226"/>
      <c r="Y258" s="226"/>
      <c r="Z258" s="146"/>
      <c r="AA258" s="449"/>
      <c r="AB258" s="146"/>
      <c r="AC258" s="146"/>
      <c r="AD258" s="146"/>
      <c r="AE258" s="146"/>
      <c r="AF258" s="146"/>
      <c r="AG258" s="146" t="s">
        <v>214</v>
      </c>
      <c r="AH258" s="146">
        <v>2</v>
      </c>
      <c r="AI258" s="146"/>
      <c r="AJ258" s="146"/>
      <c r="AK258" s="146"/>
      <c r="AL258" s="146"/>
      <c r="AM258" s="146"/>
      <c r="AN258" s="146"/>
      <c r="AO258" s="146"/>
      <c r="AP258" s="146"/>
      <c r="AQ258" s="146"/>
      <c r="AR258" s="146"/>
      <c r="AS258" s="146"/>
      <c r="AT258" s="146"/>
      <c r="AU258" s="146"/>
      <c r="AV258" s="146"/>
      <c r="AW258" s="146"/>
      <c r="AX258" s="146"/>
      <c r="AY258" s="146"/>
      <c r="AZ258" s="146"/>
      <c r="BA258" s="146"/>
      <c r="BB258" s="146"/>
      <c r="BC258" s="146"/>
      <c r="BD258" s="146"/>
      <c r="BE258" s="146"/>
      <c r="BF258" s="146"/>
      <c r="BG258" s="146"/>
      <c r="BH258" s="146"/>
    </row>
    <row r="259" spans="1:60" ht="14.25" outlineLevel="3">
      <c r="A259" s="227"/>
      <c r="B259" s="228"/>
      <c r="C259" s="442" t="s">
        <v>1893</v>
      </c>
      <c r="D259" s="443"/>
      <c r="E259" s="444"/>
      <c r="F259" s="226"/>
      <c r="G259" s="226"/>
      <c r="H259" s="226"/>
      <c r="I259" s="226"/>
      <c r="J259" s="226"/>
      <c r="K259" s="226"/>
      <c r="L259" s="226"/>
      <c r="M259" s="226"/>
      <c r="N259" s="231"/>
      <c r="O259" s="231"/>
      <c r="P259" s="231"/>
      <c r="Q259" s="231"/>
      <c r="R259" s="226"/>
      <c r="S259" s="226"/>
      <c r="T259" s="226"/>
      <c r="U259" s="226"/>
      <c r="V259" s="226"/>
      <c r="W259" s="226"/>
      <c r="X259" s="226"/>
      <c r="Y259" s="226"/>
      <c r="Z259" s="146"/>
      <c r="AA259" s="449"/>
      <c r="AB259" s="146"/>
      <c r="AC259" s="146"/>
      <c r="AD259" s="146"/>
      <c r="AE259" s="146"/>
      <c r="AF259" s="146"/>
      <c r="AG259" s="146" t="s">
        <v>214</v>
      </c>
      <c r="AH259" s="146"/>
      <c r="AI259" s="146"/>
      <c r="AJ259" s="146"/>
      <c r="AK259" s="146"/>
      <c r="AL259" s="146"/>
      <c r="AM259" s="146"/>
      <c r="AN259" s="146"/>
      <c r="AO259" s="146"/>
      <c r="AP259" s="146"/>
      <c r="AQ259" s="146"/>
      <c r="AR259" s="146"/>
      <c r="AS259" s="146"/>
      <c r="AT259" s="146"/>
      <c r="AU259" s="146"/>
      <c r="AV259" s="146"/>
      <c r="AW259" s="146"/>
      <c r="AX259" s="146"/>
      <c r="AY259" s="146"/>
      <c r="AZ259" s="146"/>
      <c r="BA259" s="146"/>
      <c r="BB259" s="146"/>
      <c r="BC259" s="146"/>
      <c r="BD259" s="146"/>
      <c r="BE259" s="146"/>
      <c r="BF259" s="146"/>
      <c r="BG259" s="146"/>
      <c r="BH259" s="146"/>
    </row>
    <row r="260" spans="1:60" ht="14.25" outlineLevel="3">
      <c r="A260" s="227"/>
      <c r="B260" s="228"/>
      <c r="C260" s="232" t="s">
        <v>2175</v>
      </c>
      <c r="D260" s="233"/>
      <c r="E260" s="234">
        <v>2</v>
      </c>
      <c r="F260" s="226"/>
      <c r="G260" s="226"/>
      <c r="H260" s="226"/>
      <c r="I260" s="226"/>
      <c r="J260" s="226"/>
      <c r="K260" s="226"/>
      <c r="L260" s="226"/>
      <c r="M260" s="226"/>
      <c r="N260" s="231"/>
      <c r="O260" s="231"/>
      <c r="P260" s="231"/>
      <c r="Q260" s="231"/>
      <c r="R260" s="226"/>
      <c r="S260" s="226"/>
      <c r="T260" s="226"/>
      <c r="U260" s="226"/>
      <c r="V260" s="226"/>
      <c r="W260" s="226"/>
      <c r="X260" s="226"/>
      <c r="Y260" s="226"/>
      <c r="Z260" s="146"/>
      <c r="AA260" s="449"/>
      <c r="AB260" s="146"/>
      <c r="AC260" s="146"/>
      <c r="AD260" s="146"/>
      <c r="AE260" s="146"/>
      <c r="AF260" s="146"/>
      <c r="AG260" s="146" t="s">
        <v>214</v>
      </c>
      <c r="AH260" s="146">
        <v>0</v>
      </c>
      <c r="AI260" s="146"/>
      <c r="AJ260" s="146"/>
      <c r="AK260" s="146"/>
      <c r="AL260" s="146"/>
      <c r="AM260" s="146"/>
      <c r="AN260" s="146"/>
      <c r="AO260" s="146"/>
      <c r="AP260" s="146"/>
      <c r="AQ260" s="146"/>
      <c r="AR260" s="146"/>
      <c r="AS260" s="146"/>
      <c r="AT260" s="146"/>
      <c r="AU260" s="146"/>
      <c r="AV260" s="146"/>
      <c r="AW260" s="146"/>
      <c r="AX260" s="146"/>
      <c r="AY260" s="146"/>
      <c r="AZ260" s="146"/>
      <c r="BA260" s="146"/>
      <c r="BB260" s="146"/>
      <c r="BC260" s="146"/>
      <c r="BD260" s="146"/>
      <c r="BE260" s="146"/>
      <c r="BF260" s="146"/>
      <c r="BG260" s="146"/>
      <c r="BH260" s="146"/>
    </row>
    <row r="261" spans="1:60" ht="14.25" outlineLevel="1">
      <c r="A261" s="217">
        <v>79</v>
      </c>
      <c r="B261" s="218" t="s">
        <v>2186</v>
      </c>
      <c r="C261" s="219" t="s">
        <v>2187</v>
      </c>
      <c r="D261" s="220" t="s">
        <v>2146</v>
      </c>
      <c r="E261" s="221">
        <v>2</v>
      </c>
      <c r="F261" s="222"/>
      <c r="G261" s="223">
        <f>ROUND(E261*F261,2)</f>
        <v>0</v>
      </c>
      <c r="H261" s="224">
        <v>7500</v>
      </c>
      <c r="I261" s="223">
        <f>ROUND(E261*H261,2)</f>
        <v>15000</v>
      </c>
      <c r="J261" s="224">
        <v>0</v>
      </c>
      <c r="K261" s="223">
        <f>ROUND(E261*J261,2)</f>
        <v>0</v>
      </c>
      <c r="L261" s="223">
        <v>21</v>
      </c>
      <c r="M261" s="223">
        <f>G261*(1+L261/100)</f>
        <v>0</v>
      </c>
      <c r="N261" s="221">
        <v>0.15</v>
      </c>
      <c r="O261" s="221">
        <f>ROUND(E261*N261,2)</f>
        <v>0.3</v>
      </c>
      <c r="P261" s="221">
        <v>0</v>
      </c>
      <c r="Q261" s="221">
        <f>ROUND(E261*P261,2)</f>
        <v>0</v>
      </c>
      <c r="R261" s="223"/>
      <c r="S261" s="223" t="s">
        <v>254</v>
      </c>
      <c r="T261" s="225" t="s">
        <v>255</v>
      </c>
      <c r="U261" s="226">
        <v>0</v>
      </c>
      <c r="V261" s="226">
        <f>ROUND(E261*U261,2)</f>
        <v>0</v>
      </c>
      <c r="W261" s="226"/>
      <c r="X261" s="226" t="s">
        <v>1600</v>
      </c>
      <c r="Y261" s="226" t="s">
        <v>209</v>
      </c>
      <c r="Z261" s="146"/>
      <c r="AA261" s="449"/>
      <c r="AB261" s="146"/>
      <c r="AC261" s="146"/>
      <c r="AD261" s="146"/>
      <c r="AE261" s="146"/>
      <c r="AF261" s="146"/>
      <c r="AG261" s="146" t="s">
        <v>1601</v>
      </c>
      <c r="AH261" s="146"/>
      <c r="AI261" s="146"/>
      <c r="AJ261" s="146"/>
      <c r="AK261" s="146"/>
      <c r="AL261" s="146"/>
      <c r="AM261" s="146"/>
      <c r="AN261" s="146"/>
      <c r="AO261" s="146"/>
      <c r="AP261" s="146"/>
      <c r="AQ261" s="146"/>
      <c r="AR261" s="146"/>
      <c r="AS261" s="146"/>
      <c r="AT261" s="146"/>
      <c r="AU261" s="146"/>
      <c r="AV261" s="146"/>
      <c r="AW261" s="146"/>
      <c r="AX261" s="146"/>
      <c r="AY261" s="146"/>
      <c r="AZ261" s="146"/>
      <c r="BA261" s="146"/>
      <c r="BB261" s="146"/>
      <c r="BC261" s="146"/>
      <c r="BD261" s="146"/>
      <c r="BE261" s="146"/>
      <c r="BF261" s="146"/>
      <c r="BG261" s="146"/>
      <c r="BH261" s="146"/>
    </row>
    <row r="262" spans="1:60" ht="14.25" outlineLevel="2">
      <c r="A262" s="227"/>
      <c r="B262" s="228"/>
      <c r="C262" s="442" t="s">
        <v>1891</v>
      </c>
      <c r="D262" s="443"/>
      <c r="E262" s="444"/>
      <c r="F262" s="226"/>
      <c r="G262" s="226"/>
      <c r="H262" s="226"/>
      <c r="I262" s="226"/>
      <c r="J262" s="226"/>
      <c r="K262" s="226"/>
      <c r="L262" s="226"/>
      <c r="M262" s="226"/>
      <c r="N262" s="231"/>
      <c r="O262" s="231"/>
      <c r="P262" s="231"/>
      <c r="Q262" s="231"/>
      <c r="R262" s="226"/>
      <c r="S262" s="226"/>
      <c r="T262" s="226"/>
      <c r="U262" s="226"/>
      <c r="V262" s="226"/>
      <c r="W262" s="226"/>
      <c r="X262" s="226"/>
      <c r="Y262" s="226"/>
      <c r="Z262" s="146"/>
      <c r="AA262" s="449"/>
      <c r="AB262" s="146"/>
      <c r="AC262" s="146"/>
      <c r="AD262" s="146"/>
      <c r="AE262" s="146"/>
      <c r="AF262" s="146"/>
      <c r="AG262" s="146" t="s">
        <v>214</v>
      </c>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row>
    <row r="263" spans="1:60" ht="14.25" outlineLevel="3">
      <c r="A263" s="227"/>
      <c r="B263" s="228"/>
      <c r="C263" s="442" t="s">
        <v>2174</v>
      </c>
      <c r="D263" s="443"/>
      <c r="E263" s="444">
        <v>2.06</v>
      </c>
      <c r="F263" s="226"/>
      <c r="G263" s="226"/>
      <c r="H263" s="226"/>
      <c r="I263" s="226"/>
      <c r="J263" s="226"/>
      <c r="K263" s="226"/>
      <c r="L263" s="226"/>
      <c r="M263" s="226"/>
      <c r="N263" s="231"/>
      <c r="O263" s="231"/>
      <c r="P263" s="231"/>
      <c r="Q263" s="231"/>
      <c r="R263" s="226"/>
      <c r="S263" s="226"/>
      <c r="T263" s="226"/>
      <c r="U263" s="226"/>
      <c r="V263" s="226"/>
      <c r="W263" s="226"/>
      <c r="X263" s="226"/>
      <c r="Y263" s="226"/>
      <c r="Z263" s="146"/>
      <c r="AA263" s="449"/>
      <c r="AB263" s="146"/>
      <c r="AC263" s="146"/>
      <c r="AD263" s="146"/>
      <c r="AE263" s="146"/>
      <c r="AF263" s="146"/>
      <c r="AG263" s="146" t="s">
        <v>214</v>
      </c>
      <c r="AH263" s="146">
        <v>2</v>
      </c>
      <c r="AI263" s="146"/>
      <c r="AJ263" s="146"/>
      <c r="AK263" s="146"/>
      <c r="AL263" s="146"/>
      <c r="AM263" s="146"/>
      <c r="AN263" s="146"/>
      <c r="AO263" s="146"/>
      <c r="AP263" s="146"/>
      <c r="AQ263" s="146"/>
      <c r="AR263" s="146"/>
      <c r="AS263" s="146"/>
      <c r="AT263" s="146"/>
      <c r="AU263" s="146"/>
      <c r="AV263" s="146"/>
      <c r="AW263" s="146"/>
      <c r="AX263" s="146"/>
      <c r="AY263" s="146"/>
      <c r="AZ263" s="146"/>
      <c r="BA263" s="146"/>
      <c r="BB263" s="146"/>
      <c r="BC263" s="146"/>
      <c r="BD263" s="146"/>
      <c r="BE263" s="146"/>
      <c r="BF263" s="146"/>
      <c r="BG263" s="146"/>
      <c r="BH263" s="146"/>
    </row>
    <row r="264" spans="1:60" ht="14.25" outlineLevel="3">
      <c r="A264" s="227"/>
      <c r="B264" s="228"/>
      <c r="C264" s="442" t="s">
        <v>1893</v>
      </c>
      <c r="D264" s="443"/>
      <c r="E264" s="444"/>
      <c r="F264" s="226"/>
      <c r="G264" s="226"/>
      <c r="H264" s="226"/>
      <c r="I264" s="226"/>
      <c r="J264" s="226"/>
      <c r="K264" s="226"/>
      <c r="L264" s="226"/>
      <c r="M264" s="226"/>
      <c r="N264" s="231"/>
      <c r="O264" s="231"/>
      <c r="P264" s="231"/>
      <c r="Q264" s="231"/>
      <c r="R264" s="226"/>
      <c r="S264" s="226"/>
      <c r="T264" s="226"/>
      <c r="U264" s="226"/>
      <c r="V264" s="226"/>
      <c r="W264" s="226"/>
      <c r="X264" s="226"/>
      <c r="Y264" s="226"/>
      <c r="Z264" s="146"/>
      <c r="AA264" s="449"/>
      <c r="AB264" s="146"/>
      <c r="AC264" s="146"/>
      <c r="AD264" s="146"/>
      <c r="AE264" s="146"/>
      <c r="AF264" s="146"/>
      <c r="AG264" s="146" t="s">
        <v>214</v>
      </c>
      <c r="AH264" s="146"/>
      <c r="AI264" s="146"/>
      <c r="AJ264" s="146"/>
      <c r="AK264" s="146"/>
      <c r="AL264" s="146"/>
      <c r="AM264" s="146"/>
      <c r="AN264" s="146"/>
      <c r="AO264" s="146"/>
      <c r="AP264" s="146"/>
      <c r="AQ264" s="146"/>
      <c r="AR264" s="146"/>
      <c r="AS264" s="146"/>
      <c r="AT264" s="146"/>
      <c r="AU264" s="146"/>
      <c r="AV264" s="146"/>
      <c r="AW264" s="146"/>
      <c r="AX264" s="146"/>
      <c r="AY264" s="146"/>
      <c r="AZ264" s="146"/>
      <c r="BA264" s="146"/>
      <c r="BB264" s="146"/>
      <c r="BC264" s="146"/>
      <c r="BD264" s="146"/>
      <c r="BE264" s="146"/>
      <c r="BF264" s="146"/>
      <c r="BG264" s="146"/>
      <c r="BH264" s="146"/>
    </row>
    <row r="265" spans="1:60" ht="14.25" outlineLevel="3">
      <c r="A265" s="227"/>
      <c r="B265" s="228"/>
      <c r="C265" s="232" t="s">
        <v>2175</v>
      </c>
      <c r="D265" s="233"/>
      <c r="E265" s="234">
        <v>2</v>
      </c>
      <c r="F265" s="226"/>
      <c r="G265" s="226"/>
      <c r="H265" s="226"/>
      <c r="I265" s="226"/>
      <c r="J265" s="226"/>
      <c r="K265" s="226"/>
      <c r="L265" s="226"/>
      <c r="M265" s="226"/>
      <c r="N265" s="231"/>
      <c r="O265" s="231"/>
      <c r="P265" s="231"/>
      <c r="Q265" s="231"/>
      <c r="R265" s="226"/>
      <c r="S265" s="226"/>
      <c r="T265" s="226"/>
      <c r="U265" s="226"/>
      <c r="V265" s="226"/>
      <c r="W265" s="226"/>
      <c r="X265" s="226"/>
      <c r="Y265" s="226"/>
      <c r="Z265" s="146"/>
      <c r="AA265" s="449"/>
      <c r="AB265" s="146"/>
      <c r="AC265" s="146"/>
      <c r="AD265" s="146"/>
      <c r="AE265" s="146"/>
      <c r="AF265" s="146"/>
      <c r="AG265" s="146" t="s">
        <v>214</v>
      </c>
      <c r="AH265" s="146">
        <v>0</v>
      </c>
      <c r="AI265" s="146"/>
      <c r="AJ265" s="146"/>
      <c r="AK265" s="146"/>
      <c r="AL265" s="146"/>
      <c r="AM265" s="146"/>
      <c r="AN265" s="146"/>
      <c r="AO265" s="146"/>
      <c r="AP265" s="146"/>
      <c r="AQ265" s="146"/>
      <c r="AR265" s="146"/>
      <c r="AS265" s="146"/>
      <c r="AT265" s="146"/>
      <c r="AU265" s="146"/>
      <c r="AV265" s="146"/>
      <c r="AW265" s="146"/>
      <c r="AX265" s="146"/>
      <c r="AY265" s="146"/>
      <c r="AZ265" s="146"/>
      <c r="BA265" s="146"/>
      <c r="BB265" s="146"/>
      <c r="BC265" s="146"/>
      <c r="BD265" s="146"/>
      <c r="BE265" s="146"/>
      <c r="BF265" s="146"/>
      <c r="BG265" s="146"/>
      <c r="BH265" s="146"/>
    </row>
    <row r="266" spans="1:60" ht="22.5" outlineLevel="1">
      <c r="A266" s="217">
        <v>80</v>
      </c>
      <c r="B266" s="218" t="s">
        <v>2188</v>
      </c>
      <c r="C266" s="219" t="s">
        <v>2189</v>
      </c>
      <c r="D266" s="220" t="s">
        <v>124</v>
      </c>
      <c r="E266" s="221">
        <v>2.4300000000000002</v>
      </c>
      <c r="F266" s="222"/>
      <c r="G266" s="223">
        <f>ROUND(E266*F266,2)</f>
        <v>0</v>
      </c>
      <c r="H266" s="224">
        <v>89.3</v>
      </c>
      <c r="I266" s="223">
        <f>ROUND(E266*H266,2)</f>
        <v>217</v>
      </c>
      <c r="J266" s="224">
        <v>0</v>
      </c>
      <c r="K266" s="223">
        <f>ROUND(E266*J266,2)</f>
        <v>0</v>
      </c>
      <c r="L266" s="223">
        <v>21</v>
      </c>
      <c r="M266" s="223">
        <f>G266*(1+L266/100)</f>
        <v>0</v>
      </c>
      <c r="N266" s="221">
        <v>3.0799999999999998E-3</v>
      </c>
      <c r="O266" s="221">
        <f>ROUND(E266*N266,2)</f>
        <v>0.01</v>
      </c>
      <c r="P266" s="221">
        <v>0</v>
      </c>
      <c r="Q266" s="221">
        <f>ROUND(E266*P266,2)</f>
        <v>0</v>
      </c>
      <c r="R266" s="223" t="s">
        <v>1610</v>
      </c>
      <c r="S266" s="223" t="s">
        <v>207</v>
      </c>
      <c r="T266" s="225" t="s">
        <v>207</v>
      </c>
      <c r="U266" s="226">
        <v>0</v>
      </c>
      <c r="V266" s="226">
        <f>ROUND(E266*U266,2)</f>
        <v>0</v>
      </c>
      <c r="W266" s="226"/>
      <c r="X266" s="226" t="s">
        <v>1600</v>
      </c>
      <c r="Y266" s="226" t="s">
        <v>209</v>
      </c>
      <c r="Z266" s="146"/>
      <c r="AA266" s="449"/>
      <c r="AB266" s="146"/>
      <c r="AC266" s="146"/>
      <c r="AD266" s="146"/>
      <c r="AE266" s="146"/>
      <c r="AF266" s="146"/>
      <c r="AG266" s="146" t="s">
        <v>1601</v>
      </c>
      <c r="AH266" s="146"/>
      <c r="AI266" s="146"/>
      <c r="AJ266" s="146"/>
      <c r="AK266" s="146"/>
      <c r="AL266" s="146"/>
      <c r="AM266" s="146"/>
      <c r="AN266" s="146"/>
      <c r="AO266" s="146"/>
      <c r="AP266" s="146"/>
      <c r="AQ266" s="146"/>
      <c r="AR266" s="146"/>
      <c r="AS266" s="146"/>
      <c r="AT266" s="146"/>
      <c r="AU266" s="146"/>
      <c r="AV266" s="146"/>
      <c r="AW266" s="146"/>
      <c r="AX266" s="146"/>
      <c r="AY266" s="146"/>
      <c r="AZ266" s="146"/>
      <c r="BA266" s="146"/>
      <c r="BB266" s="146"/>
      <c r="BC266" s="146"/>
      <c r="BD266" s="146"/>
      <c r="BE266" s="146"/>
      <c r="BF266" s="146"/>
      <c r="BG266" s="146"/>
      <c r="BH266" s="146"/>
    </row>
    <row r="267" spans="1:60" ht="14.25" outlineLevel="2">
      <c r="A267" s="227"/>
      <c r="B267" s="228"/>
      <c r="C267" s="232" t="s">
        <v>2190</v>
      </c>
      <c r="D267" s="233"/>
      <c r="E267" s="234">
        <v>2.4300000000000002</v>
      </c>
      <c r="F267" s="226"/>
      <c r="G267" s="226"/>
      <c r="H267" s="226"/>
      <c r="I267" s="226"/>
      <c r="J267" s="226"/>
      <c r="K267" s="226"/>
      <c r="L267" s="226"/>
      <c r="M267" s="226"/>
      <c r="N267" s="231"/>
      <c r="O267" s="231"/>
      <c r="P267" s="231"/>
      <c r="Q267" s="231"/>
      <c r="R267" s="226"/>
      <c r="S267" s="226"/>
      <c r="T267" s="226"/>
      <c r="U267" s="226"/>
      <c r="V267" s="226"/>
      <c r="W267" s="226"/>
      <c r="X267" s="226"/>
      <c r="Y267" s="226"/>
      <c r="Z267" s="146"/>
      <c r="AA267" s="449"/>
      <c r="AB267" s="146"/>
      <c r="AC267" s="146"/>
      <c r="AD267" s="146"/>
      <c r="AE267" s="146"/>
      <c r="AF267" s="146"/>
      <c r="AG267" s="146" t="s">
        <v>214</v>
      </c>
      <c r="AH267" s="146">
        <v>0</v>
      </c>
      <c r="AI267" s="146"/>
      <c r="AJ267" s="146"/>
      <c r="AK267" s="146"/>
      <c r="AL267" s="146"/>
      <c r="AM267" s="146"/>
      <c r="AN267" s="146"/>
      <c r="AO267" s="146"/>
      <c r="AP267" s="146"/>
      <c r="AQ267" s="146"/>
      <c r="AR267" s="146"/>
      <c r="AS267" s="146"/>
      <c r="AT267" s="146"/>
      <c r="AU267" s="146"/>
      <c r="AV267" s="146"/>
      <c r="AW267" s="146"/>
      <c r="AX267" s="146"/>
      <c r="AY267" s="146"/>
      <c r="AZ267" s="146"/>
      <c r="BA267" s="146"/>
      <c r="BB267" s="146"/>
      <c r="BC267" s="146"/>
      <c r="BD267" s="146"/>
      <c r="BE267" s="146"/>
      <c r="BF267" s="146"/>
      <c r="BG267" s="146"/>
      <c r="BH267" s="146"/>
    </row>
    <row r="268" spans="1:60" ht="14.25" outlineLevel="1">
      <c r="A268" s="217">
        <v>81</v>
      </c>
      <c r="B268" s="218" t="s">
        <v>2191</v>
      </c>
      <c r="C268" s="219" t="s">
        <v>2192</v>
      </c>
      <c r="D268" s="220" t="s">
        <v>107</v>
      </c>
      <c r="E268" s="221">
        <v>21.114999999999998</v>
      </c>
      <c r="F268" s="222"/>
      <c r="G268" s="223">
        <f>ROUND(E268*F268,2)</f>
        <v>0</v>
      </c>
      <c r="H268" s="224">
        <v>2650</v>
      </c>
      <c r="I268" s="223">
        <f>ROUND(E268*H268,2)</f>
        <v>55954.75</v>
      </c>
      <c r="J268" s="224">
        <v>0</v>
      </c>
      <c r="K268" s="223">
        <f>ROUND(E268*J268,2)</f>
        <v>0</v>
      </c>
      <c r="L268" s="223">
        <v>21</v>
      </c>
      <c r="M268" s="223">
        <f>G268*(1+L268/100)</f>
        <v>0</v>
      </c>
      <c r="N268" s="221">
        <v>0.7</v>
      </c>
      <c r="O268" s="221">
        <f>ROUND(E268*N268,2)</f>
        <v>14.78</v>
      </c>
      <c r="P268" s="221">
        <v>0</v>
      </c>
      <c r="Q268" s="221">
        <f>ROUND(E268*P268,2)</f>
        <v>0</v>
      </c>
      <c r="R268" s="223"/>
      <c r="S268" s="223" t="s">
        <v>254</v>
      </c>
      <c r="T268" s="225" t="s">
        <v>255</v>
      </c>
      <c r="U268" s="226">
        <v>0</v>
      </c>
      <c r="V268" s="226">
        <f>ROUND(E268*U268,2)</f>
        <v>0</v>
      </c>
      <c r="W268" s="226"/>
      <c r="X268" s="226" t="s">
        <v>1600</v>
      </c>
      <c r="Y268" s="226" t="s">
        <v>209</v>
      </c>
      <c r="Z268" s="146"/>
      <c r="AA268" s="449"/>
      <c r="AB268" s="146"/>
      <c r="AC268" s="146"/>
      <c r="AD268" s="146"/>
      <c r="AE268" s="146"/>
      <c r="AF268" s="146"/>
      <c r="AG268" s="146" t="s">
        <v>1601</v>
      </c>
      <c r="AH268" s="146"/>
      <c r="AI268" s="146"/>
      <c r="AJ268" s="146"/>
      <c r="AK268" s="146"/>
      <c r="AL268" s="146"/>
      <c r="AM268" s="146"/>
      <c r="AN268" s="146"/>
      <c r="AO268" s="146"/>
      <c r="AP268" s="146"/>
      <c r="AQ268" s="146"/>
      <c r="AR268" s="146"/>
      <c r="AS268" s="146"/>
      <c r="AT268" s="146"/>
      <c r="AU268" s="146"/>
      <c r="AV268" s="146"/>
      <c r="AW268" s="146"/>
      <c r="AX268" s="146"/>
      <c r="AY268" s="146"/>
      <c r="AZ268" s="146"/>
      <c r="BA268" s="146"/>
      <c r="BB268" s="146"/>
      <c r="BC268" s="146"/>
      <c r="BD268" s="146"/>
      <c r="BE268" s="146"/>
      <c r="BF268" s="146"/>
      <c r="BG268" s="146"/>
      <c r="BH268" s="146"/>
    </row>
    <row r="269" spans="1:60" ht="14.25" outlineLevel="2">
      <c r="A269" s="227"/>
      <c r="B269" s="228"/>
      <c r="C269" s="232" t="s">
        <v>2193</v>
      </c>
      <c r="D269" s="233"/>
      <c r="E269" s="234">
        <v>21.114999999999998</v>
      </c>
      <c r="F269" s="226"/>
      <c r="G269" s="226"/>
      <c r="H269" s="226"/>
      <c r="I269" s="226"/>
      <c r="J269" s="226"/>
      <c r="K269" s="226"/>
      <c r="L269" s="226"/>
      <c r="M269" s="226"/>
      <c r="N269" s="231"/>
      <c r="O269" s="231"/>
      <c r="P269" s="231"/>
      <c r="Q269" s="231"/>
      <c r="R269" s="226"/>
      <c r="S269" s="226"/>
      <c r="T269" s="226"/>
      <c r="U269" s="226"/>
      <c r="V269" s="226"/>
      <c r="W269" s="226"/>
      <c r="X269" s="226"/>
      <c r="Y269" s="226"/>
      <c r="Z269" s="146"/>
      <c r="AA269" s="449"/>
      <c r="AB269" s="146"/>
      <c r="AC269" s="146"/>
      <c r="AD269" s="146"/>
      <c r="AE269" s="146"/>
      <c r="AF269" s="146"/>
      <c r="AG269" s="146" t="s">
        <v>214</v>
      </c>
      <c r="AH269" s="146">
        <v>0</v>
      </c>
      <c r="AI269" s="146"/>
      <c r="AJ269" s="146"/>
      <c r="AK269" s="146"/>
      <c r="AL269" s="146"/>
      <c r="AM269" s="146"/>
      <c r="AN269" s="146"/>
      <c r="AO269" s="146"/>
      <c r="AP269" s="146"/>
      <c r="AQ269" s="146"/>
      <c r="AR269" s="146"/>
      <c r="AS269" s="146"/>
      <c r="AT269" s="146"/>
      <c r="AU269" s="146"/>
      <c r="AV269" s="146"/>
      <c r="AW269" s="146"/>
      <c r="AX269" s="146"/>
      <c r="AY269" s="146"/>
      <c r="AZ269" s="146"/>
      <c r="BA269" s="146"/>
      <c r="BB269" s="146"/>
      <c r="BC269" s="146"/>
      <c r="BD269" s="146"/>
      <c r="BE269" s="146"/>
      <c r="BF269" s="146"/>
      <c r="BG269" s="146"/>
      <c r="BH269" s="146"/>
    </row>
    <row r="270" spans="1:60" ht="22.5" outlineLevel="1">
      <c r="A270" s="217">
        <v>82</v>
      </c>
      <c r="B270" s="218" t="s">
        <v>2194</v>
      </c>
      <c r="C270" s="219" t="s">
        <v>2195</v>
      </c>
      <c r="D270" s="220" t="s">
        <v>78</v>
      </c>
      <c r="E270" s="221">
        <v>1</v>
      </c>
      <c r="F270" s="222"/>
      <c r="G270" s="223">
        <f>ROUND(E270*F270,2)</f>
        <v>0</v>
      </c>
      <c r="H270" s="224">
        <v>175.5</v>
      </c>
      <c r="I270" s="223">
        <f>ROUND(E270*H270,2)</f>
        <v>175.5</v>
      </c>
      <c r="J270" s="224">
        <v>0</v>
      </c>
      <c r="K270" s="223">
        <f>ROUND(E270*J270,2)</f>
        <v>0</v>
      </c>
      <c r="L270" s="223">
        <v>21</v>
      </c>
      <c r="M270" s="223">
        <f>G270*(1+L270/100)</f>
        <v>0</v>
      </c>
      <c r="N270" s="221">
        <v>5.4699999999999999E-2</v>
      </c>
      <c r="O270" s="221">
        <f>ROUND(E270*N270,2)</f>
        <v>0.05</v>
      </c>
      <c r="P270" s="221">
        <v>0</v>
      </c>
      <c r="Q270" s="221">
        <f>ROUND(E270*P270,2)</f>
        <v>0</v>
      </c>
      <c r="R270" s="223" t="s">
        <v>1610</v>
      </c>
      <c r="S270" s="223" t="s">
        <v>207</v>
      </c>
      <c r="T270" s="225" t="s">
        <v>207</v>
      </c>
      <c r="U270" s="226">
        <v>0</v>
      </c>
      <c r="V270" s="226">
        <f>ROUND(E270*U270,2)</f>
        <v>0</v>
      </c>
      <c r="W270" s="226"/>
      <c r="X270" s="226" t="s">
        <v>1600</v>
      </c>
      <c r="Y270" s="226" t="s">
        <v>209</v>
      </c>
      <c r="Z270" s="146"/>
      <c r="AA270" s="449"/>
      <c r="AB270" s="146"/>
      <c r="AC270" s="146"/>
      <c r="AD270" s="146"/>
      <c r="AE270" s="146"/>
      <c r="AF270" s="146"/>
      <c r="AG270" s="146" t="s">
        <v>1601</v>
      </c>
      <c r="AH270" s="146"/>
      <c r="AI270" s="146"/>
      <c r="AJ270" s="146"/>
      <c r="AK270" s="146"/>
      <c r="AL270" s="146"/>
      <c r="AM270" s="146"/>
      <c r="AN270" s="146"/>
      <c r="AO270" s="146"/>
      <c r="AP270" s="146"/>
      <c r="AQ270" s="146"/>
      <c r="AR270" s="146"/>
      <c r="AS270" s="146"/>
      <c r="AT270" s="146"/>
      <c r="AU270" s="146"/>
      <c r="AV270" s="146"/>
      <c r="AW270" s="146"/>
      <c r="AX270" s="146"/>
      <c r="AY270" s="146"/>
      <c r="AZ270" s="146"/>
      <c r="BA270" s="146"/>
      <c r="BB270" s="146"/>
      <c r="BC270" s="146"/>
      <c r="BD270" s="146"/>
      <c r="BE270" s="146"/>
      <c r="BF270" s="146"/>
      <c r="BG270" s="146"/>
      <c r="BH270" s="146"/>
    </row>
    <row r="271" spans="1:60" ht="14.25" outlineLevel="2">
      <c r="A271" s="227"/>
      <c r="B271" s="228"/>
      <c r="C271" s="232" t="s">
        <v>2196</v>
      </c>
      <c r="D271" s="233"/>
      <c r="E271" s="234">
        <v>1</v>
      </c>
      <c r="F271" s="226"/>
      <c r="G271" s="226"/>
      <c r="H271" s="226"/>
      <c r="I271" s="226"/>
      <c r="J271" s="226"/>
      <c r="K271" s="226"/>
      <c r="L271" s="226"/>
      <c r="M271" s="226"/>
      <c r="N271" s="231"/>
      <c r="O271" s="231"/>
      <c r="P271" s="231"/>
      <c r="Q271" s="231"/>
      <c r="R271" s="226"/>
      <c r="S271" s="226"/>
      <c r="T271" s="226"/>
      <c r="U271" s="226"/>
      <c r="V271" s="226"/>
      <c r="W271" s="226"/>
      <c r="X271" s="226"/>
      <c r="Y271" s="226"/>
      <c r="Z271" s="146"/>
      <c r="AA271" s="449"/>
      <c r="AB271" s="146"/>
      <c r="AC271" s="146"/>
      <c r="AD271" s="146"/>
      <c r="AE271" s="146"/>
      <c r="AF271" s="146"/>
      <c r="AG271" s="146" t="s">
        <v>214</v>
      </c>
      <c r="AH271" s="146">
        <v>0</v>
      </c>
      <c r="AI271" s="146"/>
      <c r="AJ271" s="146"/>
      <c r="AK271" s="146"/>
      <c r="AL271" s="146"/>
      <c r="AM271" s="146"/>
      <c r="AN271" s="146"/>
      <c r="AO271" s="146"/>
      <c r="AP271" s="146"/>
      <c r="AQ271" s="146"/>
      <c r="AR271" s="146"/>
      <c r="AS271" s="146"/>
      <c r="AT271" s="146"/>
      <c r="AU271" s="146"/>
      <c r="AV271" s="146"/>
      <c r="AW271" s="146"/>
      <c r="AX271" s="146"/>
      <c r="AY271" s="146"/>
      <c r="AZ271" s="146"/>
      <c r="BA271" s="146"/>
      <c r="BB271" s="146"/>
      <c r="BC271" s="146"/>
      <c r="BD271" s="146"/>
      <c r="BE271" s="146"/>
      <c r="BF271" s="146"/>
      <c r="BG271" s="146"/>
      <c r="BH271" s="146"/>
    </row>
    <row r="272" spans="1:60" ht="22.5" outlineLevel="1">
      <c r="A272" s="217">
        <v>83</v>
      </c>
      <c r="B272" s="218" t="s">
        <v>2197</v>
      </c>
      <c r="C272" s="219" t="s">
        <v>2198</v>
      </c>
      <c r="D272" s="220" t="s">
        <v>124</v>
      </c>
      <c r="E272" s="221">
        <v>30.9</v>
      </c>
      <c r="F272" s="222"/>
      <c r="G272" s="223">
        <f>ROUND(E272*F272,2)</f>
        <v>0</v>
      </c>
      <c r="H272" s="224">
        <v>99.1</v>
      </c>
      <c r="I272" s="223">
        <f>ROUND(E272*H272,2)</f>
        <v>3062.19</v>
      </c>
      <c r="J272" s="224">
        <v>0</v>
      </c>
      <c r="K272" s="223">
        <f>ROUND(E272*J272,2)</f>
        <v>0</v>
      </c>
      <c r="L272" s="223">
        <v>21</v>
      </c>
      <c r="M272" s="223">
        <f>G272*(1+L272/100)</f>
        <v>0</v>
      </c>
      <c r="N272" s="221">
        <v>5.2999999999999998E-4</v>
      </c>
      <c r="O272" s="221">
        <f>ROUND(E272*N272,2)</f>
        <v>0.02</v>
      </c>
      <c r="P272" s="221">
        <v>0</v>
      </c>
      <c r="Q272" s="221">
        <f>ROUND(E272*P272,2)</f>
        <v>0</v>
      </c>
      <c r="R272" s="223" t="s">
        <v>1610</v>
      </c>
      <c r="S272" s="223" t="s">
        <v>207</v>
      </c>
      <c r="T272" s="225" t="s">
        <v>207</v>
      </c>
      <c r="U272" s="226">
        <v>0</v>
      </c>
      <c r="V272" s="226">
        <f>ROUND(E272*U272,2)</f>
        <v>0</v>
      </c>
      <c r="W272" s="226"/>
      <c r="X272" s="226" t="s">
        <v>1600</v>
      </c>
      <c r="Y272" s="226" t="s">
        <v>209</v>
      </c>
      <c r="Z272" s="146"/>
      <c r="AA272" s="449"/>
      <c r="AB272" s="146"/>
      <c r="AC272" s="146"/>
      <c r="AD272" s="146"/>
      <c r="AE272" s="146"/>
      <c r="AF272" s="146"/>
      <c r="AG272" s="146" t="s">
        <v>1601</v>
      </c>
      <c r="AH272" s="146"/>
      <c r="AI272" s="146"/>
      <c r="AJ272" s="146"/>
      <c r="AK272" s="146"/>
      <c r="AL272" s="146"/>
      <c r="AM272" s="146"/>
      <c r="AN272" s="146"/>
      <c r="AO272" s="146"/>
      <c r="AP272" s="146"/>
      <c r="AQ272" s="146"/>
      <c r="AR272" s="146"/>
      <c r="AS272" s="146"/>
      <c r="AT272" s="146"/>
      <c r="AU272" s="146"/>
      <c r="AV272" s="146"/>
      <c r="AW272" s="146"/>
      <c r="AX272" s="146"/>
      <c r="AY272" s="146"/>
      <c r="AZ272" s="146"/>
      <c r="BA272" s="146"/>
      <c r="BB272" s="146"/>
      <c r="BC272" s="146"/>
      <c r="BD272" s="146"/>
      <c r="BE272" s="146"/>
      <c r="BF272" s="146"/>
      <c r="BG272" s="146"/>
      <c r="BH272" s="146"/>
    </row>
    <row r="273" spans="1:60" ht="14.25" outlineLevel="2">
      <c r="A273" s="227"/>
      <c r="B273" s="228"/>
      <c r="C273" s="232" t="s">
        <v>2199</v>
      </c>
      <c r="D273" s="233"/>
      <c r="E273" s="234">
        <v>30.9</v>
      </c>
      <c r="F273" s="226"/>
      <c r="G273" s="226"/>
      <c r="H273" s="226"/>
      <c r="I273" s="226"/>
      <c r="J273" s="226"/>
      <c r="K273" s="226"/>
      <c r="L273" s="226"/>
      <c r="M273" s="226"/>
      <c r="N273" s="231"/>
      <c r="O273" s="231"/>
      <c r="P273" s="231"/>
      <c r="Q273" s="231"/>
      <c r="R273" s="226"/>
      <c r="S273" s="226"/>
      <c r="T273" s="226"/>
      <c r="U273" s="226"/>
      <c r="V273" s="226"/>
      <c r="W273" s="226"/>
      <c r="X273" s="226"/>
      <c r="Y273" s="226"/>
      <c r="Z273" s="146"/>
      <c r="AA273" s="449"/>
      <c r="AB273" s="146"/>
      <c r="AC273" s="146"/>
      <c r="AD273" s="146"/>
      <c r="AE273" s="146"/>
      <c r="AF273" s="146"/>
      <c r="AG273" s="146"/>
      <c r="AH273" s="146"/>
      <c r="AI273" s="146"/>
      <c r="AJ273" s="146"/>
      <c r="AK273" s="146"/>
      <c r="AL273" s="146"/>
      <c r="AM273" s="146"/>
      <c r="AN273" s="146"/>
      <c r="AO273" s="146"/>
      <c r="AP273" s="146"/>
      <c r="AQ273" s="146"/>
      <c r="AR273" s="146"/>
      <c r="AS273" s="146"/>
      <c r="AT273" s="146"/>
      <c r="AU273" s="146"/>
      <c r="AV273" s="146"/>
      <c r="AW273" s="146"/>
      <c r="AX273" s="146"/>
      <c r="AY273" s="146"/>
      <c r="AZ273" s="146"/>
      <c r="BA273" s="146"/>
      <c r="BB273" s="146"/>
      <c r="BC273" s="146"/>
      <c r="BD273" s="146"/>
      <c r="BE273" s="146"/>
      <c r="BF273" s="146"/>
      <c r="BG273" s="146"/>
      <c r="BH273" s="146"/>
    </row>
    <row r="274" spans="1:60" ht="14.25">
      <c r="A274" s="453" t="s">
        <v>200</v>
      </c>
      <c r="B274" s="454" t="s">
        <v>2200</v>
      </c>
      <c r="C274" s="455" t="s">
        <v>2201</v>
      </c>
      <c r="D274" s="456"/>
      <c r="E274" s="457"/>
      <c r="F274" s="458"/>
      <c r="G274" s="458">
        <v>0</v>
      </c>
      <c r="H274" s="214"/>
      <c r="I274" s="214">
        <f>SUM(I275:I463)</f>
        <v>1074304.6100000001</v>
      </c>
      <c r="J274" s="214"/>
      <c r="K274" s="214">
        <f>SUM(K275:K463)</f>
        <v>532687.66</v>
      </c>
      <c r="L274" s="214"/>
      <c r="M274" s="214">
        <f>SUM(M275:M463)</f>
        <v>0</v>
      </c>
      <c r="N274" s="213"/>
      <c r="O274" s="213">
        <f>SUM(O275:O463)</f>
        <v>435.91</v>
      </c>
      <c r="P274" s="213"/>
      <c r="Q274" s="213">
        <f>SUM(Q275:Q463)</f>
        <v>0</v>
      </c>
      <c r="R274" s="214"/>
      <c r="S274" s="214"/>
      <c r="T274" s="215"/>
      <c r="U274" s="216"/>
      <c r="V274" s="216">
        <f>SUM(V275:V463)</f>
        <v>725.51</v>
      </c>
      <c r="W274" s="216"/>
      <c r="X274" s="216"/>
      <c r="Y274" s="216"/>
      <c r="AA274" s="459" t="s">
        <v>1760</v>
      </c>
      <c r="AC274" s="460"/>
      <c r="AG274" s="66"/>
      <c r="AQ274" s="460"/>
    </row>
    <row r="275" spans="1:60" ht="14.25" outlineLevel="1">
      <c r="A275" s="217">
        <v>84</v>
      </c>
      <c r="B275" s="218" t="s">
        <v>1957</v>
      </c>
      <c r="C275" s="219" t="s">
        <v>1958</v>
      </c>
      <c r="D275" s="220" t="s">
        <v>107</v>
      </c>
      <c r="E275" s="221">
        <v>497</v>
      </c>
      <c r="F275" s="222"/>
      <c r="G275" s="223">
        <f>ROUND(E275*F275,2)</f>
        <v>0</v>
      </c>
      <c r="H275" s="224">
        <v>0</v>
      </c>
      <c r="I275" s="223">
        <f>ROUND(E275*H275,2)</f>
        <v>0</v>
      </c>
      <c r="J275" s="224">
        <v>53.2</v>
      </c>
      <c r="K275" s="223">
        <f>ROUND(E275*J275,2)</f>
        <v>26440.400000000001</v>
      </c>
      <c r="L275" s="223">
        <v>21</v>
      </c>
      <c r="M275" s="223">
        <f>G275*(1+L275/100)</f>
        <v>0</v>
      </c>
      <c r="N275" s="221">
        <v>0</v>
      </c>
      <c r="O275" s="221">
        <f>ROUND(E275*N275,2)</f>
        <v>0</v>
      </c>
      <c r="P275" s="221">
        <v>0</v>
      </c>
      <c r="Q275" s="221">
        <f>ROUND(E275*P275,2)</f>
        <v>0</v>
      </c>
      <c r="R275" s="223" t="s">
        <v>1550</v>
      </c>
      <c r="S275" s="223" t="s">
        <v>207</v>
      </c>
      <c r="T275" s="225" t="s">
        <v>207</v>
      </c>
      <c r="U275" s="226">
        <v>0.02</v>
      </c>
      <c r="V275" s="226">
        <f>ROUND(E275*U275,2)</f>
        <v>9.94</v>
      </c>
      <c r="W275" s="226"/>
      <c r="X275" s="226" t="s">
        <v>208</v>
      </c>
      <c r="Y275" s="226" t="s">
        <v>209</v>
      </c>
      <c r="Z275" s="146"/>
      <c r="AA275" s="449"/>
      <c r="AB275" s="146"/>
      <c r="AC275" s="146"/>
      <c r="AD275" s="146"/>
      <c r="AE275" s="146"/>
      <c r="AF275" s="146"/>
      <c r="AG275" s="146" t="s">
        <v>210</v>
      </c>
      <c r="AH275" s="146"/>
      <c r="AI275" s="146"/>
      <c r="AJ275" s="146"/>
      <c r="AK275" s="146"/>
      <c r="AL275" s="146"/>
      <c r="AM275" s="146"/>
      <c r="AN275" s="146"/>
      <c r="AO275" s="146"/>
      <c r="AP275" s="146"/>
      <c r="AQ275" s="146"/>
      <c r="AR275" s="146"/>
      <c r="AS275" s="146"/>
      <c r="AT275" s="146"/>
      <c r="AU275" s="146"/>
      <c r="AV275" s="146"/>
      <c r="AW275" s="146"/>
      <c r="AX275" s="146"/>
      <c r="AY275" s="146"/>
      <c r="AZ275" s="146"/>
      <c r="BA275" s="146"/>
      <c r="BB275" s="146"/>
      <c r="BC275" s="146"/>
      <c r="BD275" s="146"/>
      <c r="BE275" s="146"/>
      <c r="BF275" s="146"/>
      <c r="BG275" s="146"/>
      <c r="BH275" s="146"/>
    </row>
    <row r="276" spans="1:60" ht="14.25" outlineLevel="2">
      <c r="A276" s="227"/>
      <c r="B276" s="228"/>
      <c r="C276" s="229" t="s">
        <v>1959</v>
      </c>
      <c r="D276" s="230"/>
      <c r="E276" s="230"/>
      <c r="F276" s="230"/>
      <c r="G276" s="230"/>
      <c r="H276" s="226"/>
      <c r="I276" s="226"/>
      <c r="J276" s="226"/>
      <c r="K276" s="226"/>
      <c r="L276" s="226"/>
      <c r="M276" s="226"/>
      <c r="N276" s="231"/>
      <c r="O276" s="231"/>
      <c r="P276" s="231"/>
      <c r="Q276" s="231"/>
      <c r="R276" s="226"/>
      <c r="S276" s="226"/>
      <c r="T276" s="226"/>
      <c r="U276" s="226"/>
      <c r="V276" s="226"/>
      <c r="W276" s="226"/>
      <c r="X276" s="226"/>
      <c r="Y276" s="226"/>
      <c r="Z276" s="146"/>
      <c r="AA276" s="449"/>
      <c r="AB276" s="146"/>
      <c r="AC276" s="146"/>
      <c r="AD276" s="146"/>
      <c r="AE276" s="146"/>
      <c r="AF276" s="146"/>
      <c r="AG276" s="146" t="s">
        <v>212</v>
      </c>
      <c r="AH276" s="146"/>
      <c r="AI276" s="146"/>
      <c r="AJ276" s="146"/>
      <c r="AK276" s="146"/>
      <c r="AL276" s="146"/>
      <c r="AM276" s="146"/>
      <c r="AN276" s="146"/>
      <c r="AO276" s="146"/>
      <c r="AP276" s="146"/>
      <c r="AQ276" s="146"/>
      <c r="AR276" s="146"/>
      <c r="AS276" s="146"/>
      <c r="AT276" s="146"/>
      <c r="AU276" s="146"/>
      <c r="AV276" s="146"/>
      <c r="AW276" s="146"/>
      <c r="AX276" s="146"/>
      <c r="AY276" s="146"/>
      <c r="AZ276" s="146"/>
      <c r="BA276" s="146"/>
      <c r="BB276" s="146"/>
      <c r="BC276" s="146"/>
      <c r="BD276" s="146"/>
      <c r="BE276" s="146"/>
      <c r="BF276" s="146"/>
      <c r="BG276" s="146"/>
      <c r="BH276" s="146"/>
    </row>
    <row r="277" spans="1:60" ht="14.25" outlineLevel="2">
      <c r="A277" s="227"/>
      <c r="B277" s="228"/>
      <c r="C277" s="426" t="s">
        <v>1960</v>
      </c>
      <c r="D277" s="427"/>
      <c r="E277" s="427"/>
      <c r="F277" s="427"/>
      <c r="G277" s="427"/>
      <c r="H277" s="226"/>
      <c r="I277" s="226"/>
      <c r="J277" s="226"/>
      <c r="K277" s="226"/>
      <c r="L277" s="226"/>
      <c r="M277" s="226"/>
      <c r="N277" s="231"/>
      <c r="O277" s="231"/>
      <c r="P277" s="231"/>
      <c r="Q277" s="231"/>
      <c r="R277" s="226"/>
      <c r="S277" s="226"/>
      <c r="T277" s="226"/>
      <c r="U277" s="226"/>
      <c r="V277" s="226"/>
      <c r="W277" s="226"/>
      <c r="X277" s="226"/>
      <c r="Y277" s="226"/>
      <c r="Z277" s="146"/>
      <c r="AA277" s="449"/>
      <c r="AB277" s="146"/>
      <c r="AC277" s="146"/>
      <c r="AD277" s="146"/>
      <c r="AE277" s="146"/>
      <c r="AF277" s="146"/>
      <c r="AG277" s="146" t="s">
        <v>272</v>
      </c>
      <c r="AH277" s="146"/>
      <c r="AI277" s="146"/>
      <c r="AJ277" s="146"/>
      <c r="AK277" s="146"/>
      <c r="AL277" s="146"/>
      <c r="AM277" s="146"/>
      <c r="AN277" s="146"/>
      <c r="AO277" s="146"/>
      <c r="AP277" s="146"/>
      <c r="AQ277" s="146"/>
      <c r="AR277" s="146"/>
      <c r="AS277" s="146"/>
      <c r="AT277" s="146"/>
      <c r="AU277" s="146"/>
      <c r="AV277" s="146"/>
      <c r="AW277" s="146"/>
      <c r="AX277" s="146"/>
      <c r="AY277" s="146"/>
      <c r="AZ277" s="146"/>
      <c r="BA277" s="146"/>
      <c r="BB277" s="146"/>
      <c r="BC277" s="146"/>
      <c r="BD277" s="146"/>
      <c r="BE277" s="146"/>
      <c r="BF277" s="146"/>
      <c r="BG277" s="146"/>
      <c r="BH277" s="146"/>
    </row>
    <row r="278" spans="1:60" ht="14.25" outlineLevel="2">
      <c r="A278" s="227"/>
      <c r="B278" s="228"/>
      <c r="C278" s="232" t="s">
        <v>1961</v>
      </c>
      <c r="D278" s="233"/>
      <c r="E278" s="234"/>
      <c r="F278" s="226"/>
      <c r="G278" s="226"/>
      <c r="H278" s="226"/>
      <c r="I278" s="226"/>
      <c r="J278" s="226"/>
      <c r="K278" s="226"/>
      <c r="L278" s="226"/>
      <c r="M278" s="226"/>
      <c r="N278" s="231"/>
      <c r="O278" s="231"/>
      <c r="P278" s="231"/>
      <c r="Q278" s="231"/>
      <c r="R278" s="226"/>
      <c r="S278" s="226"/>
      <c r="T278" s="226"/>
      <c r="U278" s="226"/>
      <c r="V278" s="226"/>
      <c r="W278" s="226"/>
      <c r="X278" s="226"/>
      <c r="Y278" s="226"/>
      <c r="Z278" s="146"/>
      <c r="AA278" s="449"/>
      <c r="AB278" s="146"/>
      <c r="AC278" s="146"/>
      <c r="AD278" s="146"/>
      <c r="AE278" s="146"/>
      <c r="AF278" s="146"/>
      <c r="AG278" s="146" t="s">
        <v>214</v>
      </c>
      <c r="AH278" s="146">
        <v>0</v>
      </c>
      <c r="AI278" s="146"/>
      <c r="AJ278" s="146"/>
      <c r="AK278" s="146"/>
      <c r="AL278" s="146"/>
      <c r="AM278" s="146"/>
      <c r="AN278" s="146"/>
      <c r="AO278" s="146"/>
      <c r="AP278" s="146"/>
      <c r="AQ278" s="461"/>
      <c r="AR278" s="146"/>
      <c r="AS278" s="146"/>
      <c r="AT278" s="146"/>
      <c r="AU278" s="146"/>
      <c r="AV278" s="146"/>
      <c r="AW278" s="146"/>
      <c r="AX278" s="146"/>
      <c r="AY278" s="146"/>
      <c r="AZ278" s="146"/>
      <c r="BA278" s="146"/>
      <c r="BB278" s="146"/>
      <c r="BC278" s="146"/>
      <c r="BD278" s="146"/>
      <c r="BE278" s="146"/>
      <c r="BF278" s="146"/>
      <c r="BG278" s="146"/>
      <c r="BH278" s="146"/>
    </row>
    <row r="279" spans="1:60" ht="14.25" outlineLevel="3">
      <c r="A279" s="227"/>
      <c r="B279" s="228"/>
      <c r="C279" s="232" t="s">
        <v>2202</v>
      </c>
      <c r="D279" s="233"/>
      <c r="E279" s="234">
        <v>402.9</v>
      </c>
      <c r="F279" s="226"/>
      <c r="G279" s="226"/>
      <c r="H279" s="226"/>
      <c r="I279" s="226"/>
      <c r="J279" s="226"/>
      <c r="K279" s="226"/>
      <c r="L279" s="226"/>
      <c r="M279" s="226"/>
      <c r="N279" s="231"/>
      <c r="O279" s="231"/>
      <c r="P279" s="231"/>
      <c r="Q279" s="231"/>
      <c r="R279" s="226"/>
      <c r="S279" s="226"/>
      <c r="T279" s="226"/>
      <c r="U279" s="226"/>
      <c r="V279" s="226"/>
      <c r="W279" s="226"/>
      <c r="X279" s="226"/>
      <c r="Y279" s="226"/>
      <c r="Z279" s="146"/>
      <c r="AA279" s="449"/>
      <c r="AB279" s="146"/>
      <c r="AC279" s="146"/>
      <c r="AD279" s="146"/>
      <c r="AE279" s="146"/>
      <c r="AF279" s="146"/>
      <c r="AG279" s="146" t="s">
        <v>214</v>
      </c>
      <c r="AH279" s="146">
        <v>0</v>
      </c>
      <c r="AI279" s="146"/>
      <c r="AJ279" s="146"/>
      <c r="AK279" s="146"/>
      <c r="AL279" s="146"/>
      <c r="AM279" s="146"/>
      <c r="AN279" s="146"/>
      <c r="AO279" s="146"/>
      <c r="AP279" s="146"/>
      <c r="AQ279" s="146"/>
      <c r="AR279" s="146"/>
      <c r="AS279" s="146"/>
      <c r="AT279" s="146"/>
      <c r="AU279" s="146"/>
      <c r="AV279" s="146"/>
      <c r="AW279" s="146"/>
      <c r="AX279" s="146"/>
      <c r="AY279" s="146"/>
      <c r="AZ279" s="146"/>
      <c r="BA279" s="146"/>
      <c r="BB279" s="146"/>
      <c r="BC279" s="146"/>
      <c r="BD279" s="146"/>
      <c r="BE279" s="146"/>
      <c r="BF279" s="146"/>
      <c r="BG279" s="146"/>
      <c r="BH279" s="146"/>
    </row>
    <row r="280" spans="1:60" ht="22.5" outlineLevel="1">
      <c r="A280" s="217">
        <v>85</v>
      </c>
      <c r="B280" s="218" t="s">
        <v>2203</v>
      </c>
      <c r="C280" s="219" t="s">
        <v>2204</v>
      </c>
      <c r="D280" s="220" t="s">
        <v>124</v>
      </c>
      <c r="E280" s="221">
        <v>497</v>
      </c>
      <c r="F280" s="222"/>
      <c r="G280" s="223">
        <f>ROUND(E280*F280,2)</f>
        <v>0</v>
      </c>
      <c r="H280" s="224">
        <v>0</v>
      </c>
      <c r="I280" s="223">
        <f>ROUND(E280*H280,2)</f>
        <v>0</v>
      </c>
      <c r="J280" s="224">
        <v>328.5</v>
      </c>
      <c r="K280" s="223">
        <f>ROUND(E280*J280,2)</f>
        <v>163264.5</v>
      </c>
      <c r="L280" s="223">
        <v>21</v>
      </c>
      <c r="M280" s="223">
        <f>G280*(1+L280/100)</f>
        <v>0</v>
      </c>
      <c r="N280" s="221">
        <v>0</v>
      </c>
      <c r="O280" s="221">
        <f>ROUND(E280*N280,2)</f>
        <v>0</v>
      </c>
      <c r="P280" s="221">
        <v>0</v>
      </c>
      <c r="Q280" s="221">
        <f>ROUND(E280*P280,2)</f>
        <v>0</v>
      </c>
      <c r="R280" s="223" t="s">
        <v>387</v>
      </c>
      <c r="S280" s="223" t="s">
        <v>207</v>
      </c>
      <c r="T280" s="225" t="s">
        <v>207</v>
      </c>
      <c r="U280" s="226">
        <v>0.62</v>
      </c>
      <c r="V280" s="226">
        <f>ROUND(E280*U280,2)</f>
        <v>308.14</v>
      </c>
      <c r="W280" s="226"/>
      <c r="X280" s="226" t="s">
        <v>208</v>
      </c>
      <c r="Y280" s="226" t="s">
        <v>209</v>
      </c>
      <c r="Z280" s="146"/>
      <c r="AA280" s="449"/>
      <c r="AB280" s="146"/>
      <c r="AC280" s="146"/>
      <c r="AD280" s="146"/>
      <c r="AE280" s="146"/>
      <c r="AF280" s="146"/>
      <c r="AG280" s="146" t="s">
        <v>210</v>
      </c>
      <c r="AH280" s="146"/>
      <c r="AI280" s="146"/>
      <c r="AJ280" s="146"/>
      <c r="AK280" s="146"/>
      <c r="AL280" s="146"/>
      <c r="AM280" s="146"/>
      <c r="AN280" s="146"/>
      <c r="AO280" s="146"/>
      <c r="AP280" s="146"/>
      <c r="AQ280" s="146"/>
      <c r="AR280" s="146"/>
      <c r="AS280" s="146"/>
      <c r="AT280" s="146"/>
      <c r="AU280" s="146"/>
      <c r="AV280" s="146"/>
      <c r="AW280" s="146"/>
      <c r="AX280" s="146"/>
      <c r="AY280" s="146"/>
      <c r="AZ280" s="146"/>
      <c r="BA280" s="146"/>
      <c r="BB280" s="146"/>
      <c r="BC280" s="146"/>
      <c r="BD280" s="146"/>
      <c r="BE280" s="146"/>
      <c r="BF280" s="146"/>
      <c r="BG280" s="146"/>
      <c r="BH280" s="146"/>
    </row>
    <row r="281" spans="1:60" ht="22.5" outlineLevel="2">
      <c r="A281" s="227"/>
      <c r="B281" s="228"/>
      <c r="C281" s="229" t="s">
        <v>1965</v>
      </c>
      <c r="D281" s="230"/>
      <c r="E281" s="230"/>
      <c r="F281" s="230"/>
      <c r="G281" s="230"/>
      <c r="H281" s="226"/>
      <c r="I281" s="226"/>
      <c r="J281" s="226"/>
      <c r="K281" s="226"/>
      <c r="L281" s="226"/>
      <c r="M281" s="226"/>
      <c r="N281" s="231"/>
      <c r="O281" s="231"/>
      <c r="P281" s="231"/>
      <c r="Q281" s="231"/>
      <c r="R281" s="226"/>
      <c r="S281" s="226"/>
      <c r="T281" s="226"/>
      <c r="U281" s="226"/>
      <c r="V281" s="226"/>
      <c r="W281" s="226"/>
      <c r="X281" s="226"/>
      <c r="Y281" s="226"/>
      <c r="Z281" s="146"/>
      <c r="AA281" s="449"/>
      <c r="AB281" s="146"/>
      <c r="AC281" s="146"/>
      <c r="AD281" s="146"/>
      <c r="AE281" s="146"/>
      <c r="AF281" s="146"/>
      <c r="AG281" s="146" t="s">
        <v>212</v>
      </c>
      <c r="AH281" s="146"/>
      <c r="AI281" s="146"/>
      <c r="AJ281" s="146"/>
      <c r="AK281" s="146"/>
      <c r="AL281" s="146"/>
      <c r="AM281" s="146"/>
      <c r="AN281" s="146"/>
      <c r="AO281" s="146"/>
      <c r="AP281" s="146"/>
      <c r="AQ281" s="146"/>
      <c r="AR281" s="146"/>
      <c r="AS281" s="146"/>
      <c r="AT281" s="146"/>
      <c r="AU281" s="146"/>
      <c r="AV281" s="146"/>
      <c r="AW281" s="146"/>
      <c r="AX281" s="146"/>
      <c r="AY281" s="146"/>
      <c r="AZ281" s="146"/>
      <c r="BA281" s="235" t="str">
        <f>C281</f>
        <v>s případným nutným přemístěním hromad nebo dočasných skládek na místo potřeby ze vzdálenosti do 30 m, v rovině nebo ve svahu do 1 : 5,</v>
      </c>
      <c r="BB281" s="146"/>
      <c r="BC281" s="146"/>
      <c r="BD281" s="146"/>
      <c r="BE281" s="146"/>
      <c r="BF281" s="146"/>
      <c r="BG281" s="146"/>
      <c r="BH281" s="146"/>
    </row>
    <row r="282" spans="1:60" ht="14.25" outlineLevel="2">
      <c r="A282" s="227"/>
      <c r="B282" s="228"/>
      <c r="C282" s="232" t="s">
        <v>2205</v>
      </c>
      <c r="D282" s="233"/>
      <c r="E282" s="234">
        <v>1343</v>
      </c>
      <c r="F282" s="226"/>
      <c r="G282" s="226"/>
      <c r="H282" s="226"/>
      <c r="I282" s="226"/>
      <c r="J282" s="226"/>
      <c r="K282" s="226"/>
      <c r="L282" s="226"/>
      <c r="M282" s="226"/>
      <c r="N282" s="231"/>
      <c r="O282" s="231"/>
      <c r="P282" s="231"/>
      <c r="Q282" s="231"/>
      <c r="R282" s="226"/>
      <c r="S282" s="226"/>
      <c r="T282" s="226"/>
      <c r="U282" s="226"/>
      <c r="V282" s="226"/>
      <c r="W282" s="226"/>
      <c r="X282" s="226"/>
      <c r="Y282" s="226"/>
      <c r="Z282" s="146"/>
      <c r="AA282" s="449"/>
      <c r="AB282" s="146"/>
      <c r="AC282" s="146"/>
      <c r="AD282" s="146"/>
      <c r="AE282" s="146"/>
      <c r="AF282" s="146"/>
      <c r="AG282" s="146" t="s">
        <v>214</v>
      </c>
      <c r="AH282" s="146">
        <v>0</v>
      </c>
      <c r="AI282" s="146"/>
      <c r="AJ282" s="146"/>
      <c r="AK282" s="146"/>
      <c r="AL282" s="146"/>
      <c r="AM282" s="146"/>
      <c r="AN282" s="146"/>
      <c r="AO282" s="146"/>
      <c r="AP282" s="146"/>
      <c r="AQ282" s="146"/>
      <c r="AR282" s="146"/>
      <c r="AS282" s="146"/>
      <c r="AT282" s="146"/>
      <c r="AU282" s="146"/>
      <c r="AV282" s="146"/>
      <c r="AW282" s="146"/>
      <c r="AX282" s="146"/>
      <c r="AY282" s="146"/>
      <c r="AZ282" s="146"/>
      <c r="BA282" s="146"/>
      <c r="BB282" s="146"/>
      <c r="BC282" s="146"/>
      <c r="BD282" s="146"/>
      <c r="BE282" s="146"/>
      <c r="BF282" s="146"/>
      <c r="BG282" s="146"/>
      <c r="BH282" s="146"/>
    </row>
    <row r="283" spans="1:60" ht="14.25" outlineLevel="1">
      <c r="A283" s="217">
        <v>87</v>
      </c>
      <c r="B283" s="218" t="s">
        <v>1987</v>
      </c>
      <c r="C283" s="219" t="s">
        <v>1988</v>
      </c>
      <c r="D283" s="220" t="s">
        <v>124</v>
      </c>
      <c r="E283" s="221">
        <v>497</v>
      </c>
      <c r="F283" s="222"/>
      <c r="G283" s="223">
        <f>ROUND(E283*F283,2)</f>
        <v>0</v>
      </c>
      <c r="H283" s="224">
        <v>0</v>
      </c>
      <c r="I283" s="223">
        <f>ROUND(E283*H283,2)</f>
        <v>0</v>
      </c>
      <c r="J283" s="224">
        <v>28.9</v>
      </c>
      <c r="K283" s="223">
        <f>ROUND(E283*J283,2)</f>
        <v>14363.3</v>
      </c>
      <c r="L283" s="223">
        <v>21</v>
      </c>
      <c r="M283" s="223">
        <f>G283*(1+L283/100)</f>
        <v>0</v>
      </c>
      <c r="N283" s="221">
        <v>0</v>
      </c>
      <c r="O283" s="221">
        <f>ROUND(E283*N283,2)</f>
        <v>0</v>
      </c>
      <c r="P283" s="221">
        <v>0</v>
      </c>
      <c r="Q283" s="221">
        <f>ROUND(E283*P283,2)</f>
        <v>0</v>
      </c>
      <c r="R283" s="223" t="s">
        <v>1550</v>
      </c>
      <c r="S283" s="223" t="s">
        <v>207</v>
      </c>
      <c r="T283" s="225" t="s">
        <v>207</v>
      </c>
      <c r="U283" s="226">
        <v>0</v>
      </c>
      <c r="V283" s="226">
        <f>ROUND(E283*U283,2)</f>
        <v>0</v>
      </c>
      <c r="W283" s="226"/>
      <c r="X283" s="226" t="s">
        <v>208</v>
      </c>
      <c r="Y283" s="226" t="s">
        <v>209</v>
      </c>
      <c r="Z283" s="146"/>
      <c r="AA283" s="449"/>
      <c r="AB283" s="146"/>
      <c r="AC283" s="146"/>
      <c r="AD283" s="146"/>
      <c r="AE283" s="146"/>
      <c r="AF283" s="146"/>
      <c r="AG283" s="146" t="s">
        <v>210</v>
      </c>
      <c r="AH283" s="146"/>
      <c r="AI283" s="146"/>
      <c r="AJ283" s="146"/>
      <c r="AK283" s="146"/>
      <c r="AL283" s="146"/>
      <c r="AM283" s="146"/>
      <c r="AN283" s="146"/>
      <c r="AO283" s="146"/>
      <c r="AP283" s="146"/>
      <c r="AQ283" s="146"/>
      <c r="AR283" s="146"/>
      <c r="AS283" s="146"/>
      <c r="AT283" s="146"/>
      <c r="AU283" s="146"/>
      <c r="AV283" s="146"/>
      <c r="AW283" s="146"/>
      <c r="AX283" s="146"/>
      <c r="AY283" s="146"/>
      <c r="AZ283" s="146"/>
      <c r="BA283" s="146"/>
      <c r="BB283" s="146"/>
      <c r="BC283" s="146"/>
      <c r="BD283" s="146"/>
      <c r="BE283" s="146"/>
      <c r="BF283" s="146"/>
      <c r="BG283" s="146"/>
      <c r="BH283" s="146"/>
    </row>
    <row r="284" spans="1:60" ht="14.25" outlineLevel="2">
      <c r="A284" s="227"/>
      <c r="B284" s="228"/>
      <c r="C284" s="229" t="s">
        <v>1985</v>
      </c>
      <c r="D284" s="230"/>
      <c r="E284" s="230"/>
      <c r="F284" s="230"/>
      <c r="G284" s="230"/>
      <c r="H284" s="226"/>
      <c r="I284" s="226"/>
      <c r="J284" s="226"/>
      <c r="K284" s="226"/>
      <c r="L284" s="226"/>
      <c r="M284" s="226"/>
      <c r="N284" s="231"/>
      <c r="O284" s="231"/>
      <c r="P284" s="231"/>
      <c r="Q284" s="231"/>
      <c r="R284" s="226"/>
      <c r="S284" s="226"/>
      <c r="T284" s="226"/>
      <c r="U284" s="226"/>
      <c r="V284" s="226"/>
      <c r="W284" s="226"/>
      <c r="X284" s="226"/>
      <c r="Y284" s="226"/>
      <c r="Z284" s="146"/>
      <c r="AA284" s="449"/>
      <c r="AB284" s="146"/>
      <c r="AC284" s="146"/>
      <c r="AD284" s="146"/>
      <c r="AE284" s="146"/>
      <c r="AF284" s="146"/>
      <c r="AG284" s="146" t="s">
        <v>212</v>
      </c>
      <c r="AH284" s="146"/>
      <c r="AI284" s="146"/>
      <c r="AJ284" s="146"/>
      <c r="AK284" s="146"/>
      <c r="AL284" s="146"/>
      <c r="AM284" s="146"/>
      <c r="AN284" s="146"/>
      <c r="AO284" s="146"/>
      <c r="AP284" s="146"/>
      <c r="AQ284" s="146"/>
      <c r="AR284" s="146"/>
      <c r="AS284" s="146"/>
      <c r="AT284" s="146"/>
      <c r="AU284" s="146"/>
      <c r="AV284" s="146"/>
      <c r="AW284" s="146"/>
      <c r="AX284" s="146"/>
      <c r="AY284" s="146"/>
      <c r="AZ284" s="146"/>
      <c r="BA284" s="146"/>
      <c r="BB284" s="146"/>
      <c r="BC284" s="146"/>
      <c r="BD284" s="146"/>
      <c r="BE284" s="146"/>
      <c r="BF284" s="146"/>
      <c r="BG284" s="146"/>
      <c r="BH284" s="146"/>
    </row>
    <row r="285" spans="1:60" ht="14.25" outlineLevel="2">
      <c r="A285" s="227"/>
      <c r="B285" s="228"/>
      <c r="C285" s="232" t="s">
        <v>2206</v>
      </c>
      <c r="D285" s="233"/>
      <c r="E285" s="234">
        <v>1343</v>
      </c>
      <c r="F285" s="226"/>
      <c r="G285" s="226"/>
      <c r="H285" s="226"/>
      <c r="I285" s="226"/>
      <c r="J285" s="226"/>
      <c r="K285" s="226"/>
      <c r="L285" s="226"/>
      <c r="M285" s="226"/>
      <c r="N285" s="231"/>
      <c r="O285" s="231"/>
      <c r="P285" s="231"/>
      <c r="Q285" s="231"/>
      <c r="R285" s="226"/>
      <c r="S285" s="226"/>
      <c r="T285" s="226"/>
      <c r="U285" s="226"/>
      <c r="V285" s="226"/>
      <c r="W285" s="226"/>
      <c r="X285" s="226"/>
      <c r="Y285" s="226"/>
      <c r="Z285" s="146"/>
      <c r="AA285" s="449"/>
      <c r="AB285" s="146"/>
      <c r="AC285" s="146"/>
      <c r="AD285" s="146"/>
      <c r="AE285" s="146"/>
      <c r="AF285" s="146"/>
      <c r="AG285" s="146" t="s">
        <v>214</v>
      </c>
      <c r="AH285" s="146">
        <v>0</v>
      </c>
      <c r="AI285" s="146"/>
      <c r="AJ285" s="146"/>
      <c r="AK285" s="146"/>
      <c r="AL285" s="146"/>
      <c r="AM285" s="146"/>
      <c r="AN285" s="146"/>
      <c r="AO285" s="146"/>
      <c r="AP285" s="146"/>
      <c r="AQ285" s="146"/>
      <c r="AR285" s="146"/>
      <c r="AS285" s="146"/>
      <c r="AT285" s="146"/>
      <c r="AU285" s="146"/>
      <c r="AV285" s="146"/>
      <c r="AW285" s="146"/>
      <c r="AX285" s="146"/>
      <c r="AY285" s="146"/>
      <c r="AZ285" s="146"/>
      <c r="BA285" s="146"/>
      <c r="BB285" s="146"/>
      <c r="BC285" s="146"/>
      <c r="BD285" s="146"/>
      <c r="BE285" s="146"/>
      <c r="BF285" s="146"/>
      <c r="BG285" s="146"/>
      <c r="BH285" s="146"/>
    </row>
    <row r="286" spans="1:60" ht="14.25" outlineLevel="2">
      <c r="A286" s="462">
        <v>88</v>
      </c>
      <c r="B286" s="463" t="s">
        <v>2207</v>
      </c>
      <c r="C286" s="464" t="s">
        <v>2208</v>
      </c>
      <c r="D286" s="465" t="s">
        <v>78</v>
      </c>
      <c r="E286" s="466">
        <f>E288+E289</f>
        <v>4522</v>
      </c>
      <c r="F286" s="467"/>
      <c r="G286" s="468">
        <f>ROUND(E286*F286,2)</f>
        <v>0</v>
      </c>
      <c r="H286" s="469">
        <v>0</v>
      </c>
      <c r="I286" s="468">
        <f>ROUND(E286*H286,2)</f>
        <v>0</v>
      </c>
      <c r="J286" s="469">
        <v>12.9</v>
      </c>
      <c r="K286" s="468">
        <f>ROUND(E286*J286,2)</f>
        <v>58333.8</v>
      </c>
      <c r="L286" s="468">
        <v>21</v>
      </c>
      <c r="M286" s="468">
        <f>G286*(1+L286/100)</f>
        <v>0</v>
      </c>
      <c r="N286" s="466">
        <v>0</v>
      </c>
      <c r="O286" s="466">
        <f>ROUND(E286*N286,2)</f>
        <v>0</v>
      </c>
      <c r="P286" s="466">
        <v>0</v>
      </c>
      <c r="Q286" s="466">
        <f>ROUND(E286*P286,2)</f>
        <v>0</v>
      </c>
      <c r="R286" s="468" t="s">
        <v>1550</v>
      </c>
      <c r="S286" s="468" t="s">
        <v>207</v>
      </c>
      <c r="T286" s="470" t="s">
        <v>207</v>
      </c>
      <c r="U286" s="226"/>
      <c r="V286" s="226"/>
      <c r="W286" s="226"/>
      <c r="X286" s="226"/>
      <c r="Y286" s="226"/>
      <c r="Z286" s="146"/>
      <c r="AA286" s="449"/>
      <c r="AB286" s="146"/>
      <c r="AC286" s="146"/>
      <c r="AD286" s="146"/>
      <c r="AE286" s="146"/>
      <c r="AF286" s="146"/>
      <c r="AG286" s="146"/>
      <c r="AH286" s="146"/>
      <c r="AI286" s="146"/>
      <c r="AJ286" s="146"/>
      <c r="AK286" s="146"/>
      <c r="AL286" s="146"/>
      <c r="AM286" s="146"/>
      <c r="AN286" s="146"/>
      <c r="AO286" s="146"/>
      <c r="AP286" s="146"/>
      <c r="AQ286" s="146"/>
      <c r="AR286" s="146"/>
      <c r="AS286" s="146"/>
      <c r="AT286" s="146"/>
      <c r="AU286" s="146"/>
      <c r="AV286" s="146"/>
      <c r="AW286" s="146"/>
      <c r="AX286" s="146"/>
      <c r="AY286" s="146"/>
      <c r="AZ286" s="146"/>
      <c r="BA286" s="146"/>
      <c r="BB286" s="146"/>
      <c r="BC286" s="146"/>
      <c r="BD286" s="146"/>
      <c r="BE286" s="146"/>
      <c r="BF286" s="146"/>
      <c r="BG286" s="146"/>
      <c r="BH286" s="146"/>
    </row>
    <row r="287" spans="1:60" ht="33.75" outlineLevel="2">
      <c r="A287" s="471"/>
      <c r="B287" s="472"/>
      <c r="C287" s="473" t="s">
        <v>2084</v>
      </c>
      <c r="D287" s="473"/>
      <c r="E287" s="473"/>
      <c r="F287" s="473"/>
      <c r="G287" s="473"/>
      <c r="H287" s="474"/>
      <c r="I287" s="474"/>
      <c r="J287" s="474"/>
      <c r="K287" s="474"/>
      <c r="L287" s="474"/>
      <c r="M287" s="474"/>
      <c r="N287" s="475"/>
      <c r="O287" s="475"/>
      <c r="P287" s="475"/>
      <c r="Q287" s="475"/>
      <c r="R287" s="474"/>
      <c r="S287" s="474"/>
      <c r="T287" s="474"/>
      <c r="U287" s="226"/>
      <c r="V287" s="226"/>
      <c r="W287" s="226"/>
      <c r="X287" s="226"/>
      <c r="Y287" s="226"/>
      <c r="Z287" s="146"/>
      <c r="AA287" s="449"/>
      <c r="AB287" s="146"/>
      <c r="AC287" s="146"/>
      <c r="AD287" s="146"/>
      <c r="AE287" s="146"/>
      <c r="AF287" s="146"/>
      <c r="AG287" s="146"/>
      <c r="AH287" s="146"/>
      <c r="AI287" s="146"/>
      <c r="AJ287" s="146"/>
      <c r="AK287" s="146"/>
      <c r="AL287" s="146"/>
      <c r="AM287" s="146"/>
      <c r="AN287" s="146"/>
      <c r="AO287" s="146"/>
      <c r="AP287" s="146"/>
      <c r="AQ287" s="146"/>
      <c r="AR287" s="146"/>
      <c r="AS287" s="146"/>
      <c r="AT287" s="146"/>
      <c r="AU287" s="146"/>
      <c r="AV287" s="146"/>
      <c r="AW287" s="146"/>
      <c r="AX287" s="146"/>
      <c r="AY287" s="146"/>
      <c r="AZ287" s="146"/>
      <c r="BA287" s="146"/>
      <c r="BB287" s="146"/>
      <c r="BC287" s="146"/>
      <c r="BD287" s="146"/>
      <c r="BE287" s="146"/>
      <c r="BF287" s="146"/>
      <c r="BG287" s="146"/>
      <c r="BH287" s="146"/>
    </row>
    <row r="288" spans="1:60" ht="14.25" outlineLevel="2">
      <c r="A288" s="471"/>
      <c r="B288" s="472"/>
      <c r="C288" s="451" t="s">
        <v>2209</v>
      </c>
      <c r="D288" s="476"/>
      <c r="E288" s="477">
        <v>3487</v>
      </c>
      <c r="F288" s="474"/>
      <c r="G288" s="474"/>
      <c r="H288" s="474"/>
      <c r="I288" s="474"/>
      <c r="J288" s="474"/>
      <c r="K288" s="474"/>
      <c r="L288" s="474"/>
      <c r="M288" s="474"/>
      <c r="N288" s="475"/>
      <c r="O288" s="475"/>
      <c r="P288" s="475"/>
      <c r="Q288" s="475"/>
      <c r="R288" s="474"/>
      <c r="S288" s="474"/>
      <c r="T288" s="474"/>
      <c r="U288" s="226"/>
      <c r="V288" s="226"/>
      <c r="W288" s="226"/>
      <c r="X288" s="226"/>
      <c r="Y288" s="226"/>
      <c r="Z288" s="146"/>
      <c r="AA288" s="449"/>
      <c r="AB288" s="146"/>
      <c r="AC288" s="146"/>
      <c r="AD288" s="146"/>
      <c r="AE288" s="146"/>
      <c r="AF288" s="146"/>
      <c r="AG288" s="146"/>
      <c r="AH288" s="146"/>
      <c r="AI288" s="146"/>
      <c r="AJ288" s="146"/>
      <c r="AK288" s="146"/>
      <c r="AL288" s="146"/>
      <c r="AM288" s="146"/>
      <c r="AN288" s="146"/>
      <c r="AO288" s="146"/>
      <c r="AP288" s="146"/>
      <c r="AQ288" s="146"/>
      <c r="AR288" s="146"/>
      <c r="AS288" s="146"/>
      <c r="AT288" s="146"/>
      <c r="AU288" s="146"/>
      <c r="AV288" s="146"/>
      <c r="AW288" s="146"/>
      <c r="AX288" s="146"/>
      <c r="AY288" s="146"/>
      <c r="AZ288" s="146"/>
      <c r="BA288" s="146"/>
      <c r="BB288" s="146"/>
      <c r="BC288" s="146"/>
      <c r="BD288" s="146"/>
      <c r="BE288" s="146"/>
      <c r="BF288" s="146"/>
      <c r="BG288" s="146"/>
      <c r="BH288" s="146"/>
    </row>
    <row r="289" spans="1:60" ht="14.25" outlineLevel="2">
      <c r="A289" s="471"/>
      <c r="B289" s="472"/>
      <c r="C289" s="451" t="s">
        <v>2210</v>
      </c>
      <c r="D289" s="476"/>
      <c r="E289" s="477">
        <v>1035</v>
      </c>
      <c r="F289" s="474"/>
      <c r="G289" s="474"/>
      <c r="H289" s="474"/>
      <c r="I289" s="474"/>
      <c r="J289" s="474"/>
      <c r="K289" s="474"/>
      <c r="L289" s="474"/>
      <c r="M289" s="474"/>
      <c r="N289" s="475"/>
      <c r="O289" s="475"/>
      <c r="P289" s="475"/>
      <c r="Q289" s="475"/>
      <c r="R289" s="474"/>
      <c r="S289" s="474"/>
      <c r="T289" s="474"/>
      <c r="U289" s="226"/>
      <c r="V289" s="226"/>
      <c r="W289" s="226"/>
      <c r="X289" s="226"/>
      <c r="Y289" s="226"/>
      <c r="Z289" s="146"/>
      <c r="AA289" s="449"/>
      <c r="AB289" s="146"/>
      <c r="AC289" s="146"/>
      <c r="AD289" s="146"/>
      <c r="AE289" s="146"/>
      <c r="AF289" s="146"/>
      <c r="AG289" s="146"/>
      <c r="AH289" s="146"/>
      <c r="AI289" s="146"/>
      <c r="AJ289" s="146"/>
      <c r="AK289" s="146"/>
      <c r="AL289" s="146"/>
      <c r="AM289" s="146"/>
      <c r="AN289" s="146"/>
      <c r="AO289" s="146"/>
      <c r="AP289" s="146"/>
      <c r="AQ289" s="146"/>
      <c r="AR289" s="146"/>
      <c r="AS289" s="146"/>
      <c r="AT289" s="146"/>
      <c r="AU289" s="146"/>
      <c r="AV289" s="146"/>
      <c r="AW289" s="146"/>
      <c r="AX289" s="146"/>
      <c r="AY289" s="146"/>
      <c r="AZ289" s="146"/>
      <c r="BA289" s="146"/>
      <c r="BB289" s="146"/>
      <c r="BC289" s="146"/>
      <c r="BD289" s="146"/>
      <c r="BE289" s="146"/>
      <c r="BF289" s="146"/>
      <c r="BG289" s="146"/>
      <c r="BH289" s="146"/>
    </row>
    <row r="290" spans="1:60" ht="14.25" outlineLevel="2">
      <c r="A290" s="462">
        <v>89</v>
      </c>
      <c r="B290" s="463" t="s">
        <v>2211</v>
      </c>
      <c r="C290" s="464" t="s">
        <v>2212</v>
      </c>
      <c r="D290" s="465" t="s">
        <v>78</v>
      </c>
      <c r="E290" s="466">
        <v>80</v>
      </c>
      <c r="F290" s="467"/>
      <c r="G290" s="468">
        <f>ROUND(E290*F290,2)</f>
        <v>0</v>
      </c>
      <c r="H290" s="469">
        <v>0</v>
      </c>
      <c r="I290" s="468">
        <f>ROUND(E290*H290,2)</f>
        <v>0</v>
      </c>
      <c r="J290" s="469">
        <v>25.8</v>
      </c>
      <c r="K290" s="468">
        <f>ROUND(E290*J290,2)</f>
        <v>2064</v>
      </c>
      <c r="L290" s="468">
        <v>21</v>
      </c>
      <c r="M290" s="468">
        <f>G290*(1+L290/100)</f>
        <v>0</v>
      </c>
      <c r="N290" s="466">
        <v>0</v>
      </c>
      <c r="O290" s="466">
        <f>ROUND(E290*N290,2)</f>
        <v>0</v>
      </c>
      <c r="P290" s="466">
        <v>0</v>
      </c>
      <c r="Q290" s="466">
        <f>ROUND(E290*P290,2)</f>
        <v>0</v>
      </c>
      <c r="R290" s="468" t="s">
        <v>1550</v>
      </c>
      <c r="S290" s="468" t="s">
        <v>207</v>
      </c>
      <c r="T290" s="470" t="s">
        <v>207</v>
      </c>
      <c r="U290" s="226"/>
      <c r="V290" s="226"/>
      <c r="W290" s="226"/>
      <c r="X290" s="226"/>
      <c r="Y290" s="226"/>
      <c r="Z290" s="146"/>
      <c r="AA290" s="449"/>
      <c r="AB290" s="146"/>
      <c r="AC290" s="146"/>
      <c r="AD290" s="146"/>
      <c r="AE290" s="146"/>
      <c r="AF290" s="146"/>
      <c r="AG290" s="146"/>
      <c r="AH290" s="146"/>
      <c r="AI290" s="146"/>
      <c r="AJ290" s="146"/>
      <c r="AK290" s="146"/>
      <c r="AL290" s="146"/>
      <c r="AM290" s="146"/>
      <c r="AN290" s="146"/>
      <c r="AO290" s="146"/>
      <c r="AP290" s="146"/>
      <c r="AQ290" s="146"/>
      <c r="AR290" s="146"/>
      <c r="AS290" s="146"/>
      <c r="AT290" s="146"/>
      <c r="AU290" s="146"/>
      <c r="AV290" s="146"/>
      <c r="AW290" s="146"/>
      <c r="AX290" s="146"/>
      <c r="AY290" s="146"/>
      <c r="AZ290" s="146"/>
      <c r="BA290" s="146"/>
      <c r="BB290" s="146"/>
      <c r="BC290" s="146"/>
      <c r="BD290" s="146"/>
      <c r="BE290" s="146"/>
      <c r="BF290" s="146"/>
      <c r="BG290" s="146"/>
      <c r="BH290" s="146"/>
    </row>
    <row r="291" spans="1:60" ht="33.75" outlineLevel="2">
      <c r="A291" s="471"/>
      <c r="B291" s="472"/>
      <c r="C291" s="473" t="s">
        <v>2084</v>
      </c>
      <c r="D291" s="473"/>
      <c r="E291" s="473"/>
      <c r="F291" s="473"/>
      <c r="G291" s="473"/>
      <c r="H291" s="474"/>
      <c r="I291" s="474"/>
      <c r="J291" s="474"/>
      <c r="K291" s="474"/>
      <c r="L291" s="474"/>
      <c r="M291" s="474"/>
      <c r="N291" s="475"/>
      <c r="O291" s="475"/>
      <c r="P291" s="475"/>
      <c r="Q291" s="475"/>
      <c r="R291" s="474"/>
      <c r="S291" s="474"/>
      <c r="T291" s="474"/>
      <c r="U291" s="226"/>
      <c r="V291" s="226"/>
      <c r="W291" s="226"/>
      <c r="X291" s="226"/>
      <c r="Y291" s="226"/>
      <c r="Z291" s="146"/>
      <c r="AA291" s="449"/>
      <c r="AB291" s="146"/>
      <c r="AC291" s="146"/>
      <c r="AD291" s="146"/>
      <c r="AE291" s="146"/>
      <c r="AF291" s="146"/>
      <c r="AG291" s="146"/>
      <c r="AH291" s="146"/>
      <c r="AI291" s="146"/>
      <c r="AJ291" s="146"/>
      <c r="AK291" s="146"/>
      <c r="AL291" s="146"/>
      <c r="AM291" s="146"/>
      <c r="AN291" s="146"/>
      <c r="AO291" s="146"/>
      <c r="AP291" s="146"/>
      <c r="AQ291" s="146"/>
      <c r="AR291" s="146"/>
      <c r="AS291" s="146"/>
      <c r="AT291" s="146"/>
      <c r="AU291" s="146"/>
      <c r="AV291" s="146"/>
      <c r="AW291" s="146"/>
      <c r="AX291" s="146"/>
      <c r="AY291" s="146"/>
      <c r="AZ291" s="146"/>
      <c r="BA291" s="146"/>
      <c r="BB291" s="146"/>
      <c r="BC291" s="146"/>
      <c r="BD291" s="146"/>
      <c r="BE291" s="146"/>
      <c r="BF291" s="146"/>
      <c r="BG291" s="146"/>
      <c r="BH291" s="146"/>
    </row>
    <row r="292" spans="1:60" ht="14.25" outlineLevel="2">
      <c r="A292" s="471"/>
      <c r="B292" s="472"/>
      <c r="C292" s="451" t="s">
        <v>2213</v>
      </c>
      <c r="D292" s="476"/>
      <c r="E292" s="477">
        <v>80</v>
      </c>
      <c r="F292" s="474"/>
      <c r="G292" s="474"/>
      <c r="H292" s="474"/>
      <c r="I292" s="474"/>
      <c r="J292" s="474"/>
      <c r="K292" s="474"/>
      <c r="L292" s="474"/>
      <c r="M292" s="474"/>
      <c r="N292" s="475"/>
      <c r="O292" s="475"/>
      <c r="P292" s="475"/>
      <c r="Q292" s="475"/>
      <c r="R292" s="474"/>
      <c r="S292" s="474"/>
      <c r="T292" s="474"/>
      <c r="U292" s="226"/>
      <c r="V292" s="226"/>
      <c r="W292" s="226"/>
      <c r="X292" s="226"/>
      <c r="Y292" s="226"/>
      <c r="Z292" s="146"/>
      <c r="AA292" s="449"/>
      <c r="AB292" s="146"/>
      <c r="AC292" s="146"/>
      <c r="AD292" s="146"/>
      <c r="AE292" s="146"/>
      <c r="AF292" s="146"/>
      <c r="AG292" s="146"/>
      <c r="AH292" s="146"/>
      <c r="AI292" s="146"/>
      <c r="AJ292" s="146"/>
      <c r="AK292" s="146"/>
      <c r="AL292" s="146"/>
      <c r="AM292" s="146"/>
      <c r="AN292" s="146"/>
      <c r="AO292" s="146"/>
      <c r="AP292" s="146"/>
      <c r="AQ292" s="146"/>
      <c r="AR292" s="146"/>
      <c r="AS292" s="146"/>
      <c r="AT292" s="146"/>
      <c r="AU292" s="146"/>
      <c r="AV292" s="146"/>
      <c r="AW292" s="146"/>
      <c r="AX292" s="146"/>
      <c r="AY292" s="146"/>
      <c r="AZ292" s="146"/>
      <c r="BA292" s="146"/>
      <c r="BB292" s="146"/>
      <c r="BC292" s="146"/>
      <c r="BD292" s="146"/>
      <c r="BE292" s="146"/>
      <c r="BF292" s="146"/>
      <c r="BG292" s="146"/>
      <c r="BH292" s="146"/>
    </row>
    <row r="293" spans="1:60" ht="14.25" outlineLevel="2">
      <c r="A293" s="462">
        <v>90</v>
      </c>
      <c r="B293" s="463" t="s">
        <v>2214</v>
      </c>
      <c r="C293" s="464" t="s">
        <v>2215</v>
      </c>
      <c r="D293" s="465" t="s">
        <v>78</v>
      </c>
      <c r="E293" s="466">
        <v>355</v>
      </c>
      <c r="F293" s="467"/>
      <c r="G293" s="468">
        <f>ROUND(E293*F293,2)</f>
        <v>0</v>
      </c>
      <c r="H293" s="469">
        <v>0</v>
      </c>
      <c r="I293" s="468">
        <f>ROUND(E293*H293,2)</f>
        <v>0</v>
      </c>
      <c r="J293" s="469">
        <v>65</v>
      </c>
      <c r="K293" s="468">
        <f>ROUND(E293*J293,2)</f>
        <v>23075</v>
      </c>
      <c r="L293" s="468">
        <v>21</v>
      </c>
      <c r="M293" s="468">
        <f>G293*(1+L293/100)</f>
        <v>0</v>
      </c>
      <c r="N293" s="466">
        <v>0</v>
      </c>
      <c r="O293" s="466">
        <f>ROUND(E293*N293,2)</f>
        <v>0</v>
      </c>
      <c r="P293" s="466">
        <v>0</v>
      </c>
      <c r="Q293" s="466">
        <f>ROUND(E293*P293,2)</f>
        <v>0</v>
      </c>
      <c r="R293" s="468" t="s">
        <v>1550</v>
      </c>
      <c r="S293" s="468" t="s">
        <v>207</v>
      </c>
      <c r="T293" s="470" t="s">
        <v>207</v>
      </c>
      <c r="U293" s="226"/>
      <c r="V293" s="226"/>
      <c r="W293" s="226"/>
      <c r="X293" s="226"/>
      <c r="Y293" s="226"/>
      <c r="Z293" s="146"/>
      <c r="AA293" s="449"/>
      <c r="AB293" s="146"/>
      <c r="AC293" s="146"/>
      <c r="AD293" s="146"/>
      <c r="AE293" s="146"/>
      <c r="AF293" s="146"/>
      <c r="AG293" s="146"/>
      <c r="AH293" s="146"/>
      <c r="AI293" s="146"/>
      <c r="AJ293" s="146"/>
      <c r="AK293" s="146"/>
      <c r="AL293" s="146"/>
      <c r="AM293" s="146"/>
      <c r="AN293" s="146"/>
      <c r="AO293" s="146"/>
      <c r="AP293" s="146"/>
      <c r="AQ293" s="146"/>
      <c r="AR293" s="146"/>
      <c r="AS293" s="146"/>
      <c r="AT293" s="146"/>
      <c r="AU293" s="146"/>
      <c r="AV293" s="146"/>
      <c r="AW293" s="146"/>
      <c r="AX293" s="146"/>
      <c r="AY293" s="146"/>
      <c r="AZ293" s="146"/>
      <c r="BA293" s="146"/>
      <c r="BB293" s="146"/>
      <c r="BC293" s="146"/>
      <c r="BD293" s="146"/>
      <c r="BE293" s="146"/>
      <c r="BF293" s="146"/>
      <c r="BG293" s="146"/>
      <c r="BH293" s="146"/>
    </row>
    <row r="294" spans="1:60" ht="33.75" outlineLevel="2">
      <c r="A294" s="471"/>
      <c r="B294" s="472"/>
      <c r="C294" s="473" t="s">
        <v>2084</v>
      </c>
      <c r="D294" s="473"/>
      <c r="E294" s="473"/>
      <c r="F294" s="473"/>
      <c r="G294" s="473"/>
      <c r="H294" s="474"/>
      <c r="I294" s="474"/>
      <c r="J294" s="474"/>
      <c r="K294" s="474"/>
      <c r="L294" s="474"/>
      <c r="M294" s="474"/>
      <c r="N294" s="475"/>
      <c r="O294" s="475"/>
      <c r="P294" s="475"/>
      <c r="Q294" s="475"/>
      <c r="R294" s="474"/>
      <c r="S294" s="474"/>
      <c r="T294" s="474"/>
      <c r="U294" s="226"/>
      <c r="V294" s="226"/>
      <c r="W294" s="226"/>
      <c r="X294" s="226"/>
      <c r="Y294" s="226"/>
      <c r="Z294" s="146"/>
      <c r="AA294" s="449"/>
      <c r="AB294" s="146"/>
      <c r="AC294" s="146"/>
      <c r="AD294" s="146"/>
      <c r="AE294" s="146"/>
      <c r="AF294" s="146"/>
      <c r="AG294" s="146"/>
      <c r="AH294" s="146"/>
      <c r="AI294" s="146"/>
      <c r="AJ294" s="146"/>
      <c r="AK294" s="146"/>
      <c r="AL294" s="146"/>
      <c r="AM294" s="146"/>
      <c r="AN294" s="146"/>
      <c r="AO294" s="146"/>
      <c r="AP294" s="146"/>
      <c r="AQ294" s="146"/>
      <c r="AR294" s="146"/>
      <c r="AS294" s="146"/>
      <c r="AT294" s="146"/>
      <c r="AU294" s="146"/>
      <c r="AV294" s="146"/>
      <c r="AW294" s="146"/>
      <c r="AX294" s="146"/>
      <c r="AY294" s="146"/>
      <c r="AZ294" s="146"/>
      <c r="BA294" s="146"/>
      <c r="BB294" s="146"/>
      <c r="BC294" s="146"/>
      <c r="BD294" s="146"/>
      <c r="BE294" s="146"/>
      <c r="BF294" s="146"/>
      <c r="BG294" s="146"/>
      <c r="BH294" s="146"/>
    </row>
    <row r="295" spans="1:60" ht="14.25" outlineLevel="2">
      <c r="A295" s="471"/>
      <c r="B295" s="472"/>
      <c r="C295" s="451" t="s">
        <v>2216</v>
      </c>
      <c r="D295" s="476"/>
      <c r="E295" s="477">
        <v>355</v>
      </c>
      <c r="F295" s="474"/>
      <c r="G295" s="474"/>
      <c r="H295" s="474"/>
      <c r="I295" s="474"/>
      <c r="J295" s="474"/>
      <c r="K295" s="474"/>
      <c r="L295" s="474"/>
      <c r="M295" s="474"/>
      <c r="N295" s="475"/>
      <c r="O295" s="475"/>
      <c r="P295" s="475"/>
      <c r="Q295" s="475"/>
      <c r="R295" s="474"/>
      <c r="S295" s="474"/>
      <c r="T295" s="474"/>
      <c r="U295" s="226"/>
      <c r="V295" s="226"/>
      <c r="W295" s="226"/>
      <c r="X295" s="226"/>
      <c r="Y295" s="226"/>
      <c r="Z295" s="146"/>
      <c r="AA295" s="449"/>
      <c r="AB295" s="146"/>
      <c r="AC295" s="146"/>
      <c r="AD295" s="146"/>
      <c r="AE295" s="146"/>
      <c r="AF295" s="146"/>
      <c r="AG295" s="146"/>
      <c r="AH295" s="146"/>
      <c r="AI295" s="146"/>
      <c r="AJ295" s="146"/>
      <c r="AK295" s="146"/>
      <c r="AL295" s="146"/>
      <c r="AM295" s="146"/>
      <c r="AN295" s="146"/>
      <c r="AO295" s="146"/>
      <c r="AP295" s="146"/>
      <c r="AQ295" s="146"/>
      <c r="AR295" s="146"/>
      <c r="AS295" s="146"/>
      <c r="AT295" s="146"/>
      <c r="AU295" s="146"/>
      <c r="AV295" s="146"/>
      <c r="AW295" s="146"/>
      <c r="AX295" s="146"/>
      <c r="AY295" s="146"/>
      <c r="AZ295" s="146"/>
      <c r="BA295" s="146"/>
      <c r="BB295" s="146"/>
      <c r="BC295" s="146"/>
      <c r="BD295" s="146"/>
      <c r="BE295" s="146"/>
      <c r="BF295" s="146"/>
      <c r="BG295" s="146"/>
      <c r="BH295" s="146"/>
    </row>
    <row r="296" spans="1:60" ht="22.5" outlineLevel="1">
      <c r="A296" s="217">
        <v>91</v>
      </c>
      <c r="B296" s="218" t="s">
        <v>2217</v>
      </c>
      <c r="C296" s="219" t="s">
        <v>2218</v>
      </c>
      <c r="D296" s="220" t="s">
        <v>78</v>
      </c>
      <c r="E296" s="221">
        <v>3487</v>
      </c>
      <c r="F296" s="222"/>
      <c r="G296" s="223">
        <f>ROUND(E296*F296,2)</f>
        <v>0</v>
      </c>
      <c r="H296" s="224">
        <v>0.11</v>
      </c>
      <c r="I296" s="223">
        <f>ROUND(E296*H296,2)</f>
        <v>383.57</v>
      </c>
      <c r="J296" s="224">
        <v>8.49</v>
      </c>
      <c r="K296" s="223">
        <f>ROUND(E296*J296,2)</f>
        <v>29604.63</v>
      </c>
      <c r="L296" s="223">
        <v>21</v>
      </c>
      <c r="M296" s="223">
        <f>G296*(1+L296/100)</f>
        <v>0</v>
      </c>
      <c r="N296" s="221">
        <v>0</v>
      </c>
      <c r="O296" s="221">
        <f>ROUND(E296*N296,2)</f>
        <v>0</v>
      </c>
      <c r="P296" s="221">
        <v>0</v>
      </c>
      <c r="Q296" s="221">
        <f>ROUND(E296*P296,2)</f>
        <v>0</v>
      </c>
      <c r="R296" s="223" t="s">
        <v>1550</v>
      </c>
      <c r="S296" s="223" t="s">
        <v>207</v>
      </c>
      <c r="T296" s="225" t="s">
        <v>207</v>
      </c>
      <c r="U296" s="226">
        <v>0.01</v>
      </c>
      <c r="V296" s="226">
        <f>ROUND(E296*U296,2)</f>
        <v>34.869999999999997</v>
      </c>
      <c r="W296" s="226"/>
      <c r="X296" s="226" t="s">
        <v>208</v>
      </c>
      <c r="Y296" s="226" t="s">
        <v>209</v>
      </c>
      <c r="Z296" s="146"/>
      <c r="AA296" s="449"/>
      <c r="AB296" s="146"/>
      <c r="AC296" s="146"/>
      <c r="AD296" s="146"/>
      <c r="AE296" s="146"/>
      <c r="AF296" s="146"/>
      <c r="AG296" s="146" t="s">
        <v>210</v>
      </c>
      <c r="AH296" s="146"/>
      <c r="AI296" s="146"/>
      <c r="AJ296" s="146"/>
      <c r="AK296" s="146"/>
      <c r="AL296" s="146"/>
      <c r="AM296" s="146"/>
      <c r="AN296" s="146"/>
      <c r="AO296" s="146"/>
      <c r="AP296" s="146"/>
      <c r="AQ296" s="146"/>
      <c r="AR296" s="146"/>
      <c r="AS296" s="146"/>
      <c r="AT296" s="146"/>
      <c r="AU296" s="146"/>
      <c r="AV296" s="146"/>
      <c r="AW296" s="146"/>
      <c r="AX296" s="146"/>
      <c r="AY296" s="146"/>
      <c r="AZ296" s="146"/>
      <c r="BA296" s="146"/>
      <c r="BB296" s="146"/>
      <c r="BC296" s="146"/>
      <c r="BD296" s="146"/>
      <c r="BE296" s="146"/>
      <c r="BF296" s="146"/>
      <c r="BG296" s="146"/>
      <c r="BH296" s="146"/>
    </row>
    <row r="297" spans="1:60" ht="14.25" outlineLevel="2">
      <c r="A297" s="227"/>
      <c r="B297" s="228"/>
      <c r="C297" s="232" t="s">
        <v>2209</v>
      </c>
      <c r="D297" s="233"/>
      <c r="E297" s="234">
        <v>3487</v>
      </c>
      <c r="F297" s="226"/>
      <c r="G297" s="226"/>
      <c r="H297" s="226"/>
      <c r="I297" s="226"/>
      <c r="J297" s="226"/>
      <c r="K297" s="226"/>
      <c r="L297" s="226"/>
      <c r="M297" s="226"/>
      <c r="N297" s="231"/>
      <c r="O297" s="231"/>
      <c r="P297" s="231"/>
      <c r="Q297" s="231"/>
      <c r="R297" s="226"/>
      <c r="S297" s="226"/>
      <c r="T297" s="226"/>
      <c r="U297" s="226"/>
      <c r="V297" s="226"/>
      <c r="W297" s="226"/>
      <c r="X297" s="226"/>
      <c r="Y297" s="226"/>
      <c r="Z297" s="146"/>
      <c r="AA297" s="449"/>
      <c r="AB297" s="146"/>
      <c r="AC297" s="146"/>
      <c r="AD297" s="146"/>
      <c r="AE297" s="146"/>
      <c r="AF297" s="146"/>
      <c r="AG297" s="146" t="s">
        <v>214</v>
      </c>
      <c r="AH297" s="146">
        <v>0</v>
      </c>
      <c r="AI297" s="146"/>
      <c r="AJ297" s="146"/>
      <c r="AK297" s="146"/>
      <c r="AL297" s="146"/>
      <c r="AM297" s="146"/>
      <c r="AN297" s="146"/>
      <c r="AO297" s="146"/>
      <c r="AP297" s="146"/>
      <c r="AQ297" s="146"/>
      <c r="AR297" s="146"/>
      <c r="AS297" s="146"/>
      <c r="AT297" s="146"/>
      <c r="AU297" s="146"/>
      <c r="AV297" s="146"/>
      <c r="AW297" s="146"/>
      <c r="AX297" s="146"/>
      <c r="AY297" s="146"/>
      <c r="AZ297" s="146"/>
      <c r="BA297" s="146"/>
      <c r="BB297" s="146"/>
      <c r="BC297" s="146"/>
      <c r="BD297" s="146"/>
      <c r="BE297" s="146"/>
      <c r="BF297" s="146"/>
      <c r="BG297" s="146"/>
      <c r="BH297" s="146"/>
    </row>
    <row r="298" spans="1:60" ht="22.5" outlineLevel="1">
      <c r="A298" s="217">
        <v>92</v>
      </c>
      <c r="B298" s="218" t="s">
        <v>2219</v>
      </c>
      <c r="C298" s="219" t="s">
        <v>2220</v>
      </c>
      <c r="D298" s="220" t="s">
        <v>78</v>
      </c>
      <c r="E298" s="221">
        <v>1035</v>
      </c>
      <c r="F298" s="222"/>
      <c r="G298" s="223">
        <f>ROUND(E298*F298,2)</f>
        <v>0</v>
      </c>
      <c r="H298" s="224">
        <v>0.11</v>
      </c>
      <c r="I298" s="223">
        <f>ROUND(E298*H298,2)</f>
        <v>113.85</v>
      </c>
      <c r="J298" s="224">
        <v>7.29</v>
      </c>
      <c r="K298" s="223">
        <f>ROUND(E298*J298,2)</f>
        <v>7545.15</v>
      </c>
      <c r="L298" s="223">
        <v>21</v>
      </c>
      <c r="M298" s="223">
        <f>G298*(1+L298/100)</f>
        <v>0</v>
      </c>
      <c r="N298" s="221">
        <v>0</v>
      </c>
      <c r="O298" s="221">
        <f>ROUND(E298*N298,2)</f>
        <v>0</v>
      </c>
      <c r="P298" s="221">
        <v>0</v>
      </c>
      <c r="Q298" s="221">
        <f>ROUND(E298*P298,2)</f>
        <v>0</v>
      </c>
      <c r="R298" s="223" t="s">
        <v>1550</v>
      </c>
      <c r="S298" s="223" t="s">
        <v>207</v>
      </c>
      <c r="T298" s="225" t="s">
        <v>207</v>
      </c>
      <c r="U298" s="226">
        <v>0.01</v>
      </c>
      <c r="V298" s="226">
        <f>ROUND(E298*U298,2)</f>
        <v>10.35</v>
      </c>
      <c r="W298" s="226"/>
      <c r="X298" s="226" t="s">
        <v>208</v>
      </c>
      <c r="Y298" s="226" t="s">
        <v>209</v>
      </c>
      <c r="Z298" s="146"/>
      <c r="AA298" s="449"/>
      <c r="AB298" s="146"/>
      <c r="AC298" s="146"/>
      <c r="AD298" s="146"/>
      <c r="AE298" s="146"/>
      <c r="AF298" s="146"/>
      <c r="AG298" s="146" t="s">
        <v>210</v>
      </c>
      <c r="AH298" s="146"/>
      <c r="AI298" s="146"/>
      <c r="AJ298" s="146"/>
      <c r="AK298" s="146"/>
      <c r="AL298" s="146"/>
      <c r="AM298" s="146"/>
      <c r="AN298" s="146"/>
      <c r="AO298" s="146"/>
      <c r="AP298" s="146"/>
      <c r="AQ298" s="146"/>
      <c r="AR298" s="146"/>
      <c r="AS298" s="146"/>
      <c r="AT298" s="146"/>
      <c r="AU298" s="146"/>
      <c r="AV298" s="146"/>
      <c r="AW298" s="146"/>
      <c r="AX298" s="146"/>
      <c r="AY298" s="146"/>
      <c r="AZ298" s="146"/>
      <c r="BA298" s="146"/>
      <c r="BB298" s="146"/>
      <c r="BC298" s="146"/>
      <c r="BD298" s="146"/>
      <c r="BE298" s="146"/>
      <c r="BF298" s="146"/>
      <c r="BG298" s="146"/>
      <c r="BH298" s="146"/>
    </row>
    <row r="299" spans="1:60" ht="14.25" outlineLevel="2">
      <c r="A299" s="227"/>
      <c r="B299" s="228"/>
      <c r="C299" s="232" t="s">
        <v>2210</v>
      </c>
      <c r="D299" s="233"/>
      <c r="E299" s="234">
        <v>1035</v>
      </c>
      <c r="F299" s="226"/>
      <c r="G299" s="226"/>
      <c r="H299" s="226"/>
      <c r="I299" s="226"/>
      <c r="J299" s="226"/>
      <c r="K299" s="226"/>
      <c r="L299" s="226"/>
      <c r="M299" s="226"/>
      <c r="N299" s="231"/>
      <c r="O299" s="231"/>
      <c r="P299" s="231"/>
      <c r="Q299" s="231"/>
      <c r="R299" s="226"/>
      <c r="S299" s="226"/>
      <c r="T299" s="226"/>
      <c r="U299" s="226"/>
      <c r="V299" s="226"/>
      <c r="W299" s="226"/>
      <c r="X299" s="226"/>
      <c r="Y299" s="226"/>
      <c r="Z299" s="146"/>
      <c r="AA299" s="449"/>
      <c r="AB299" s="146"/>
      <c r="AC299" s="146"/>
      <c r="AD299" s="146"/>
      <c r="AE299" s="146"/>
      <c r="AF299" s="146"/>
      <c r="AG299" s="146" t="s">
        <v>214</v>
      </c>
      <c r="AH299" s="146">
        <v>0</v>
      </c>
      <c r="AI299" s="146"/>
      <c r="AJ299" s="146"/>
      <c r="AK299" s="146"/>
      <c r="AL299" s="146"/>
      <c r="AM299" s="146"/>
      <c r="AN299" s="146"/>
      <c r="AO299" s="146"/>
      <c r="AP299" s="146"/>
      <c r="AQ299" s="146"/>
      <c r="AR299" s="146"/>
      <c r="AS299" s="146"/>
      <c r="AT299" s="146"/>
      <c r="AU299" s="146"/>
      <c r="AV299" s="146"/>
      <c r="AW299" s="146"/>
      <c r="AX299" s="146"/>
      <c r="AY299" s="146"/>
      <c r="AZ299" s="146"/>
      <c r="BA299" s="146"/>
      <c r="BB299" s="146"/>
      <c r="BC299" s="146"/>
      <c r="BD299" s="146"/>
      <c r="BE299" s="146"/>
      <c r="BF299" s="146"/>
      <c r="BG299" s="146"/>
      <c r="BH299" s="146"/>
    </row>
    <row r="300" spans="1:60" ht="14.25" outlineLevel="1">
      <c r="A300" s="217">
        <v>93</v>
      </c>
      <c r="B300" s="218" t="s">
        <v>2221</v>
      </c>
      <c r="C300" s="219" t="s">
        <v>2222</v>
      </c>
      <c r="D300" s="220" t="s">
        <v>124</v>
      </c>
      <c r="E300" s="221">
        <v>497</v>
      </c>
      <c r="F300" s="222"/>
      <c r="G300" s="223">
        <f>ROUND(E300*F300,2)</f>
        <v>0</v>
      </c>
      <c r="H300" s="224">
        <v>0</v>
      </c>
      <c r="I300" s="223">
        <f>ROUND(E300*H300,2)</f>
        <v>0</v>
      </c>
      <c r="J300" s="224">
        <v>1.85</v>
      </c>
      <c r="K300" s="223">
        <f>ROUND(E300*J300,2)</f>
        <v>919.45</v>
      </c>
      <c r="L300" s="223">
        <v>21</v>
      </c>
      <c r="M300" s="223">
        <f>G300*(1+L300/100)</f>
        <v>0</v>
      </c>
      <c r="N300" s="221">
        <v>0</v>
      </c>
      <c r="O300" s="221">
        <f>ROUND(E300*N300,2)</f>
        <v>0</v>
      </c>
      <c r="P300" s="221">
        <v>0</v>
      </c>
      <c r="Q300" s="221">
        <f>ROUND(E300*P300,2)</f>
        <v>0</v>
      </c>
      <c r="R300" s="223" t="s">
        <v>1550</v>
      </c>
      <c r="S300" s="223" t="s">
        <v>207</v>
      </c>
      <c r="T300" s="225" t="s">
        <v>207</v>
      </c>
      <c r="U300" s="226">
        <v>1E-3</v>
      </c>
      <c r="V300" s="226">
        <f>ROUND(E300*U300,2)</f>
        <v>0.5</v>
      </c>
      <c r="W300" s="226"/>
      <c r="X300" s="226" t="s">
        <v>208</v>
      </c>
      <c r="Y300" s="226" t="s">
        <v>209</v>
      </c>
      <c r="Z300" s="146"/>
      <c r="AA300" s="449"/>
      <c r="AB300" s="146"/>
      <c r="AC300" s="146"/>
      <c r="AD300" s="146"/>
      <c r="AE300" s="146"/>
      <c r="AF300" s="146"/>
      <c r="AG300" s="146" t="s">
        <v>210</v>
      </c>
      <c r="AH300" s="146"/>
      <c r="AI300" s="146"/>
      <c r="AJ300" s="146"/>
      <c r="AK300" s="146"/>
      <c r="AL300" s="146"/>
      <c r="AM300" s="146"/>
      <c r="AN300" s="146"/>
      <c r="AO300" s="146"/>
      <c r="AP300" s="146"/>
      <c r="AQ300" s="146"/>
      <c r="AR300" s="146"/>
      <c r="AS300" s="146"/>
      <c r="AT300" s="146"/>
      <c r="AU300" s="146"/>
      <c r="AV300" s="146"/>
      <c r="AW300" s="146"/>
      <c r="AX300" s="146"/>
      <c r="AY300" s="146"/>
      <c r="AZ300" s="146"/>
      <c r="BA300" s="146"/>
      <c r="BB300" s="146"/>
      <c r="BC300" s="146"/>
      <c r="BD300" s="146"/>
      <c r="BE300" s="146"/>
      <c r="BF300" s="146"/>
      <c r="BG300" s="146"/>
      <c r="BH300" s="146"/>
    </row>
    <row r="301" spans="1:60" ht="14.25" outlineLevel="2">
      <c r="A301" s="227"/>
      <c r="B301" s="228"/>
      <c r="C301" s="232" t="s">
        <v>2206</v>
      </c>
      <c r="D301" s="233"/>
      <c r="E301" s="234">
        <v>497</v>
      </c>
      <c r="F301" s="226"/>
      <c r="G301" s="226"/>
      <c r="H301" s="226"/>
      <c r="I301" s="226"/>
      <c r="J301" s="226"/>
      <c r="K301" s="226"/>
      <c r="L301" s="226"/>
      <c r="M301" s="226"/>
      <c r="N301" s="231"/>
      <c r="O301" s="231"/>
      <c r="P301" s="231"/>
      <c r="Q301" s="231"/>
      <c r="R301" s="226"/>
      <c r="S301" s="226"/>
      <c r="T301" s="226"/>
      <c r="U301" s="226"/>
      <c r="V301" s="226"/>
      <c r="W301" s="226"/>
      <c r="X301" s="226"/>
      <c r="Y301" s="226"/>
      <c r="Z301" s="146"/>
      <c r="AA301" s="449"/>
      <c r="AB301" s="146"/>
      <c r="AC301" s="146"/>
      <c r="AD301" s="146"/>
      <c r="AE301" s="146"/>
      <c r="AF301" s="146"/>
      <c r="AG301" s="146" t="s">
        <v>214</v>
      </c>
      <c r="AH301" s="146">
        <v>0</v>
      </c>
      <c r="AI301" s="146"/>
      <c r="AJ301" s="146"/>
      <c r="AK301" s="146"/>
      <c r="AL301" s="146"/>
      <c r="AM301" s="146"/>
      <c r="AN301" s="146"/>
      <c r="AO301" s="146"/>
      <c r="AP301" s="146"/>
      <c r="AQ301" s="146"/>
      <c r="AR301" s="146"/>
      <c r="AS301" s="146"/>
      <c r="AT301" s="146"/>
      <c r="AU301" s="146"/>
      <c r="AV301" s="146"/>
      <c r="AW301" s="146"/>
      <c r="AX301" s="146"/>
      <c r="AY301" s="146"/>
      <c r="AZ301" s="146"/>
      <c r="BA301" s="146"/>
      <c r="BB301" s="146"/>
      <c r="BC301" s="146"/>
      <c r="BD301" s="146"/>
      <c r="BE301" s="146"/>
      <c r="BF301" s="146"/>
      <c r="BG301" s="146"/>
      <c r="BH301" s="146"/>
    </row>
    <row r="302" spans="1:60" ht="14.25" outlineLevel="1">
      <c r="A302" s="217">
        <v>94</v>
      </c>
      <c r="B302" s="218" t="s">
        <v>1989</v>
      </c>
      <c r="C302" s="219" t="s">
        <v>1990</v>
      </c>
      <c r="D302" s="220" t="s">
        <v>124</v>
      </c>
      <c r="E302" s="221">
        <f>E300*2</f>
        <v>994</v>
      </c>
      <c r="F302" s="222"/>
      <c r="G302" s="223">
        <f>ROUND(E302*F302,2)</f>
        <v>0</v>
      </c>
      <c r="H302" s="224">
        <v>0</v>
      </c>
      <c r="I302" s="223">
        <f>ROUND(E302*H302,2)</f>
        <v>0</v>
      </c>
      <c r="J302" s="224">
        <v>7.7</v>
      </c>
      <c r="K302" s="223">
        <f>ROUND(E302*J302,2)</f>
        <v>7653.8</v>
      </c>
      <c r="L302" s="223">
        <v>21</v>
      </c>
      <c r="M302" s="223">
        <f>G302*(1+L302/100)</f>
        <v>0</v>
      </c>
      <c r="N302" s="221">
        <v>0</v>
      </c>
      <c r="O302" s="221">
        <f>ROUND(E302*N302,2)</f>
        <v>0</v>
      </c>
      <c r="P302" s="221">
        <v>0</v>
      </c>
      <c r="Q302" s="221">
        <f>ROUND(E302*P302,2)</f>
        <v>0</v>
      </c>
      <c r="R302" s="223" t="s">
        <v>1550</v>
      </c>
      <c r="S302" s="223" t="s">
        <v>207</v>
      </c>
      <c r="T302" s="225" t="s">
        <v>207</v>
      </c>
      <c r="U302" s="226">
        <v>0.02</v>
      </c>
      <c r="V302" s="226">
        <f>ROUND(E302*U302,2)</f>
        <v>19.88</v>
      </c>
      <c r="W302" s="226"/>
      <c r="X302" s="226" t="s">
        <v>208</v>
      </c>
      <c r="Y302" s="226" t="s">
        <v>209</v>
      </c>
      <c r="Z302" s="146"/>
      <c r="AA302" s="449"/>
      <c r="AB302" s="146"/>
      <c r="AC302" s="146"/>
      <c r="AD302" s="146"/>
      <c r="AE302" s="146"/>
      <c r="AF302" s="146"/>
      <c r="AG302" s="146" t="s">
        <v>210</v>
      </c>
      <c r="AH302" s="146"/>
      <c r="AI302" s="146"/>
      <c r="AJ302" s="146"/>
      <c r="AK302" s="146"/>
      <c r="AL302" s="146"/>
      <c r="AM302" s="146"/>
      <c r="AN302" s="146"/>
      <c r="AO302" s="146"/>
      <c r="AP302" s="146"/>
      <c r="AQ302" s="146"/>
      <c r="AR302" s="146"/>
      <c r="AS302" s="146"/>
      <c r="AT302" s="146"/>
      <c r="AU302" s="146"/>
      <c r="AV302" s="146"/>
      <c r="AW302" s="146"/>
      <c r="AX302" s="146"/>
      <c r="AY302" s="146"/>
      <c r="AZ302" s="146"/>
      <c r="BA302" s="146"/>
      <c r="BB302" s="146"/>
      <c r="BC302" s="146"/>
      <c r="BD302" s="146"/>
      <c r="BE302" s="146"/>
      <c r="BF302" s="146"/>
      <c r="BG302" s="146"/>
      <c r="BH302" s="146"/>
    </row>
    <row r="303" spans="1:60" ht="14.25" outlineLevel="2">
      <c r="A303" s="227"/>
      <c r="B303" s="228"/>
      <c r="C303" s="232" t="s">
        <v>2223</v>
      </c>
      <c r="D303" s="233"/>
      <c r="E303" s="234">
        <f>497*2</f>
        <v>994</v>
      </c>
      <c r="F303" s="226"/>
      <c r="G303" s="226"/>
      <c r="H303" s="226"/>
      <c r="I303" s="226"/>
      <c r="J303" s="226"/>
      <c r="K303" s="226"/>
      <c r="L303" s="226"/>
      <c r="M303" s="226"/>
      <c r="N303" s="231"/>
      <c r="O303" s="231"/>
      <c r="P303" s="231"/>
      <c r="Q303" s="231"/>
      <c r="R303" s="226"/>
      <c r="S303" s="226"/>
      <c r="T303" s="226"/>
      <c r="U303" s="226"/>
      <c r="V303" s="226"/>
      <c r="W303" s="226"/>
      <c r="X303" s="226"/>
      <c r="Y303" s="226"/>
      <c r="Z303" s="146"/>
      <c r="AA303" s="449"/>
      <c r="AB303" s="146"/>
      <c r="AC303" s="146"/>
      <c r="AD303" s="146"/>
      <c r="AE303" s="146"/>
      <c r="AF303" s="146"/>
      <c r="AG303" s="146" t="s">
        <v>214</v>
      </c>
      <c r="AH303" s="146">
        <v>0</v>
      </c>
      <c r="AI303" s="146"/>
      <c r="AJ303" s="146"/>
      <c r="AK303" s="146"/>
      <c r="AL303" s="146"/>
      <c r="AM303" s="146"/>
      <c r="AN303" s="146"/>
      <c r="AO303" s="146"/>
      <c r="AP303" s="146"/>
      <c r="AQ303" s="146"/>
      <c r="AR303" s="146"/>
      <c r="AS303" s="146"/>
      <c r="AT303" s="146"/>
      <c r="AU303" s="146"/>
      <c r="AV303" s="146"/>
      <c r="AW303" s="146"/>
      <c r="AX303" s="146"/>
      <c r="AY303" s="146"/>
      <c r="AZ303" s="146"/>
      <c r="BA303" s="146"/>
      <c r="BB303" s="146"/>
      <c r="BC303" s="146"/>
      <c r="BD303" s="146"/>
      <c r="BE303" s="146"/>
      <c r="BF303" s="146"/>
      <c r="BG303" s="146"/>
      <c r="BH303" s="146"/>
    </row>
    <row r="304" spans="1:60" ht="22.5" outlineLevel="1">
      <c r="A304" s="217">
        <v>95</v>
      </c>
      <c r="B304" s="218" t="s">
        <v>2224</v>
      </c>
      <c r="C304" s="219" t="s">
        <v>2225</v>
      </c>
      <c r="D304" s="220" t="s">
        <v>78</v>
      </c>
      <c r="E304" s="221">
        <v>80</v>
      </c>
      <c r="F304" s="222"/>
      <c r="G304" s="223">
        <f>ROUND(E304*F304,2)</f>
        <v>0</v>
      </c>
      <c r="H304" s="224">
        <v>0.86</v>
      </c>
      <c r="I304" s="223">
        <f>ROUND(E304*H304,2)</f>
        <v>68.8</v>
      </c>
      <c r="J304" s="224">
        <v>99.64</v>
      </c>
      <c r="K304" s="223">
        <f>ROUND(E304*J304,2)</f>
        <v>7971.2</v>
      </c>
      <c r="L304" s="223">
        <v>21</v>
      </c>
      <c r="M304" s="223">
        <f>G304*(1+L304/100)</f>
        <v>0</v>
      </c>
      <c r="N304" s="221">
        <v>0</v>
      </c>
      <c r="O304" s="221">
        <f>ROUND(E304*N304,2)</f>
        <v>0</v>
      </c>
      <c r="P304" s="221">
        <v>0</v>
      </c>
      <c r="Q304" s="221">
        <f>ROUND(E304*P304,2)</f>
        <v>0</v>
      </c>
      <c r="R304" s="223" t="s">
        <v>1550</v>
      </c>
      <c r="S304" s="223" t="s">
        <v>207</v>
      </c>
      <c r="T304" s="225" t="s">
        <v>207</v>
      </c>
      <c r="U304" s="226">
        <v>0.16</v>
      </c>
      <c r="V304" s="226">
        <f>ROUND(E304*U304,2)</f>
        <v>12.8</v>
      </c>
      <c r="W304" s="226"/>
      <c r="X304" s="226" t="s">
        <v>208</v>
      </c>
      <c r="Y304" s="226" t="s">
        <v>209</v>
      </c>
      <c r="Z304" s="146"/>
      <c r="AA304" s="449"/>
      <c r="AB304" s="146"/>
      <c r="AC304" s="146"/>
      <c r="AD304" s="146"/>
      <c r="AE304" s="146"/>
      <c r="AF304" s="146"/>
      <c r="AG304" s="146" t="s">
        <v>210</v>
      </c>
      <c r="AH304" s="146"/>
      <c r="AI304" s="146"/>
      <c r="AJ304" s="146"/>
      <c r="AK304" s="146"/>
      <c r="AL304" s="146"/>
      <c r="AM304" s="146"/>
      <c r="AN304" s="146"/>
      <c r="AO304" s="146"/>
      <c r="AP304" s="146"/>
      <c r="AQ304" s="146"/>
      <c r="AR304" s="146"/>
      <c r="AS304" s="146"/>
      <c r="AT304" s="146"/>
      <c r="AU304" s="146"/>
      <c r="AV304" s="146"/>
      <c r="AW304" s="146"/>
      <c r="AX304" s="146"/>
      <c r="AY304" s="146"/>
      <c r="AZ304" s="146"/>
      <c r="BA304" s="146"/>
      <c r="BB304" s="146"/>
      <c r="BC304" s="146"/>
      <c r="BD304" s="146"/>
      <c r="BE304" s="146"/>
      <c r="BF304" s="146"/>
      <c r="BG304" s="146"/>
      <c r="BH304" s="146"/>
    </row>
    <row r="305" spans="1:60" ht="14.25" outlineLevel="2">
      <c r="A305" s="227"/>
      <c r="B305" s="228"/>
      <c r="C305" s="229" t="s">
        <v>2089</v>
      </c>
      <c r="D305" s="230"/>
      <c r="E305" s="230"/>
      <c r="F305" s="230"/>
      <c r="G305" s="230"/>
      <c r="H305" s="226"/>
      <c r="I305" s="226"/>
      <c r="J305" s="226"/>
      <c r="K305" s="226"/>
      <c r="L305" s="226"/>
      <c r="M305" s="226"/>
      <c r="N305" s="231"/>
      <c r="O305" s="231"/>
      <c r="P305" s="231"/>
      <c r="Q305" s="231"/>
      <c r="R305" s="226"/>
      <c r="S305" s="226"/>
      <c r="T305" s="226"/>
      <c r="U305" s="226"/>
      <c r="V305" s="226"/>
      <c r="W305" s="226"/>
      <c r="X305" s="226"/>
      <c r="Y305" s="226"/>
      <c r="Z305" s="146"/>
      <c r="AA305" s="449"/>
      <c r="AB305" s="146"/>
      <c r="AC305" s="146"/>
      <c r="AD305" s="146"/>
      <c r="AE305" s="146"/>
      <c r="AF305" s="146"/>
      <c r="AG305" s="146" t="s">
        <v>212</v>
      </c>
      <c r="AH305" s="146"/>
      <c r="AI305" s="146"/>
      <c r="AJ305" s="146"/>
      <c r="AK305" s="146"/>
      <c r="AL305" s="146"/>
      <c r="AM305" s="146"/>
      <c r="AN305" s="146"/>
      <c r="AO305" s="146"/>
      <c r="AP305" s="146"/>
      <c r="AQ305" s="146"/>
      <c r="AR305" s="146"/>
      <c r="AS305" s="146"/>
      <c r="AT305" s="146"/>
      <c r="AU305" s="146"/>
      <c r="AV305" s="146"/>
      <c r="AW305" s="146"/>
      <c r="AX305" s="146"/>
      <c r="AY305" s="146"/>
      <c r="AZ305" s="146"/>
      <c r="BA305" s="146"/>
      <c r="BB305" s="146"/>
      <c r="BC305" s="146"/>
      <c r="BD305" s="146"/>
      <c r="BE305" s="146"/>
      <c r="BF305" s="146"/>
      <c r="BG305" s="146"/>
      <c r="BH305" s="146"/>
    </row>
    <row r="306" spans="1:60" ht="14.25" outlineLevel="2">
      <c r="A306" s="227"/>
      <c r="B306" s="228"/>
      <c r="C306" s="232" t="s">
        <v>2213</v>
      </c>
      <c r="D306" s="233"/>
      <c r="E306" s="234">
        <v>80</v>
      </c>
      <c r="F306" s="226"/>
      <c r="G306" s="226"/>
      <c r="H306" s="226"/>
      <c r="I306" s="226"/>
      <c r="J306" s="226"/>
      <c r="K306" s="226"/>
      <c r="L306" s="226"/>
      <c r="M306" s="226"/>
      <c r="N306" s="231"/>
      <c r="O306" s="231"/>
      <c r="P306" s="231"/>
      <c r="Q306" s="231"/>
      <c r="R306" s="226"/>
      <c r="S306" s="226"/>
      <c r="T306" s="226"/>
      <c r="U306" s="226"/>
      <c r="V306" s="226"/>
      <c r="W306" s="226"/>
      <c r="X306" s="226"/>
      <c r="Y306" s="226"/>
      <c r="Z306" s="146"/>
      <c r="AA306" s="449"/>
      <c r="AB306" s="146"/>
      <c r="AC306" s="146"/>
      <c r="AD306" s="146"/>
      <c r="AE306" s="146"/>
      <c r="AF306" s="146"/>
      <c r="AG306" s="146" t="s">
        <v>214</v>
      </c>
      <c r="AH306" s="146">
        <v>0</v>
      </c>
      <c r="AI306" s="146"/>
      <c r="AJ306" s="146"/>
      <c r="AK306" s="146"/>
      <c r="AL306" s="146"/>
      <c r="AM306" s="146"/>
      <c r="AN306" s="146"/>
      <c r="AO306" s="146"/>
      <c r="AP306" s="146"/>
      <c r="AQ306" s="146"/>
      <c r="AR306" s="146"/>
      <c r="AS306" s="146"/>
      <c r="AT306" s="146"/>
      <c r="AU306" s="146"/>
      <c r="AV306" s="146"/>
      <c r="AW306" s="146"/>
      <c r="AX306" s="146"/>
      <c r="AY306" s="146"/>
      <c r="AZ306" s="146"/>
      <c r="BA306" s="146"/>
      <c r="BB306" s="146"/>
      <c r="BC306" s="146"/>
      <c r="BD306" s="146"/>
      <c r="BE306" s="146"/>
      <c r="BF306" s="146"/>
      <c r="BG306" s="146"/>
      <c r="BH306" s="146"/>
    </row>
    <row r="307" spans="1:60" ht="22.5" outlineLevel="1">
      <c r="A307" s="217">
        <v>96</v>
      </c>
      <c r="B307" s="218" t="s">
        <v>2226</v>
      </c>
      <c r="C307" s="219" t="s">
        <v>2227</v>
      </c>
      <c r="D307" s="220" t="s">
        <v>78</v>
      </c>
      <c r="E307" s="221">
        <v>355</v>
      </c>
      <c r="F307" s="222"/>
      <c r="G307" s="223">
        <f>ROUND(E307*F307,2)</f>
        <v>0</v>
      </c>
      <c r="H307" s="224">
        <v>1.72</v>
      </c>
      <c r="I307" s="223">
        <f>ROUND(E307*H307,2)</f>
        <v>610.6</v>
      </c>
      <c r="J307" s="224">
        <v>168.28</v>
      </c>
      <c r="K307" s="223">
        <f>ROUND(E307*J307,2)</f>
        <v>59739.4</v>
      </c>
      <c r="L307" s="223">
        <v>21</v>
      </c>
      <c r="M307" s="223">
        <f>G307*(1+L307/100)</f>
        <v>0</v>
      </c>
      <c r="N307" s="221">
        <v>0</v>
      </c>
      <c r="O307" s="221">
        <f>ROUND(E307*N307,2)</f>
        <v>0</v>
      </c>
      <c r="P307" s="221">
        <v>0</v>
      </c>
      <c r="Q307" s="221">
        <f>ROUND(E307*P307,2)</f>
        <v>0</v>
      </c>
      <c r="R307" s="223" t="s">
        <v>1550</v>
      </c>
      <c r="S307" s="223" t="s">
        <v>207</v>
      </c>
      <c r="T307" s="225" t="s">
        <v>207</v>
      </c>
      <c r="U307" s="226">
        <v>0.27</v>
      </c>
      <c r="V307" s="226">
        <f>ROUND(E307*U307,2)</f>
        <v>95.85</v>
      </c>
      <c r="W307" s="226"/>
      <c r="X307" s="226" t="s">
        <v>208</v>
      </c>
      <c r="Y307" s="226" t="s">
        <v>209</v>
      </c>
      <c r="Z307" s="146"/>
      <c r="AA307" s="449"/>
      <c r="AB307" s="146"/>
      <c r="AC307" s="146"/>
      <c r="AD307" s="146"/>
      <c r="AE307" s="146"/>
      <c r="AF307" s="146"/>
      <c r="AG307" s="146" t="s">
        <v>210</v>
      </c>
      <c r="AH307" s="146"/>
      <c r="AI307" s="146"/>
      <c r="AJ307" s="146"/>
      <c r="AK307" s="146"/>
      <c r="AL307" s="146"/>
      <c r="AM307" s="146"/>
      <c r="AN307" s="146"/>
      <c r="AO307" s="146"/>
      <c r="AP307" s="146"/>
      <c r="AQ307" s="146"/>
      <c r="AR307" s="146"/>
      <c r="AS307" s="146"/>
      <c r="AT307" s="146"/>
      <c r="AU307" s="146"/>
      <c r="AV307" s="146"/>
      <c r="AW307" s="146"/>
      <c r="AX307" s="146"/>
      <c r="AY307" s="146"/>
      <c r="AZ307" s="146"/>
      <c r="BA307" s="146"/>
      <c r="BB307" s="146"/>
      <c r="BC307" s="146"/>
      <c r="BD307" s="146"/>
      <c r="BE307" s="146"/>
      <c r="BF307" s="146"/>
      <c r="BG307" s="146"/>
      <c r="BH307" s="146"/>
    </row>
    <row r="308" spans="1:60" ht="14.25" outlineLevel="2">
      <c r="A308" s="227"/>
      <c r="B308" s="228"/>
      <c r="C308" s="229" t="s">
        <v>2089</v>
      </c>
      <c r="D308" s="230"/>
      <c r="E308" s="230"/>
      <c r="F308" s="230"/>
      <c r="G308" s="230"/>
      <c r="H308" s="226"/>
      <c r="I308" s="226"/>
      <c r="J308" s="226"/>
      <c r="K308" s="226"/>
      <c r="L308" s="226"/>
      <c r="M308" s="226"/>
      <c r="N308" s="231"/>
      <c r="O308" s="231"/>
      <c r="P308" s="231"/>
      <c r="Q308" s="231"/>
      <c r="R308" s="226"/>
      <c r="S308" s="226"/>
      <c r="T308" s="226"/>
      <c r="U308" s="226"/>
      <c r="V308" s="226"/>
      <c r="W308" s="226"/>
      <c r="X308" s="226"/>
      <c r="Y308" s="226"/>
      <c r="Z308" s="146"/>
      <c r="AA308" s="449"/>
      <c r="AB308" s="146"/>
      <c r="AC308" s="146"/>
      <c r="AD308" s="146"/>
      <c r="AE308" s="146"/>
      <c r="AF308" s="146"/>
      <c r="AG308" s="146" t="s">
        <v>212</v>
      </c>
      <c r="AH308" s="146"/>
      <c r="AI308" s="146"/>
      <c r="AJ308" s="146"/>
      <c r="AK308" s="146"/>
      <c r="AL308" s="146"/>
      <c r="AM308" s="146"/>
      <c r="AN308" s="146"/>
      <c r="AO308" s="146"/>
      <c r="AP308" s="146"/>
      <c r="AQ308" s="146"/>
      <c r="AR308" s="146"/>
      <c r="AS308" s="146"/>
      <c r="AT308" s="146"/>
      <c r="AU308" s="146"/>
      <c r="AV308" s="146"/>
      <c r="AW308" s="146"/>
      <c r="AX308" s="146"/>
      <c r="AY308" s="146"/>
      <c r="AZ308" s="146"/>
      <c r="BA308" s="146"/>
      <c r="BB308" s="146"/>
      <c r="BC308" s="146"/>
      <c r="BD308" s="146"/>
      <c r="BE308" s="146"/>
      <c r="BF308" s="146"/>
      <c r="BG308" s="146"/>
      <c r="BH308" s="146"/>
    </row>
    <row r="309" spans="1:60" ht="14.25" outlineLevel="2">
      <c r="A309" s="227"/>
      <c r="B309" s="228"/>
      <c r="C309" s="232" t="s">
        <v>2216</v>
      </c>
      <c r="D309" s="233"/>
      <c r="E309" s="234">
        <v>355</v>
      </c>
      <c r="F309" s="226"/>
      <c r="G309" s="226"/>
      <c r="H309" s="226"/>
      <c r="I309" s="226"/>
      <c r="J309" s="226"/>
      <c r="K309" s="226"/>
      <c r="L309" s="226"/>
      <c r="M309" s="226"/>
      <c r="N309" s="231"/>
      <c r="O309" s="231"/>
      <c r="P309" s="231"/>
      <c r="Q309" s="231"/>
      <c r="R309" s="226"/>
      <c r="S309" s="226"/>
      <c r="T309" s="226"/>
      <c r="U309" s="226"/>
      <c r="V309" s="226"/>
      <c r="W309" s="226"/>
      <c r="X309" s="226"/>
      <c r="Y309" s="226"/>
      <c r="Z309" s="146"/>
      <c r="AA309" s="449"/>
      <c r="AB309" s="146"/>
      <c r="AC309" s="146"/>
      <c r="AD309" s="146"/>
      <c r="AE309" s="146"/>
      <c r="AF309" s="146"/>
      <c r="AG309" s="146" t="s">
        <v>214</v>
      </c>
      <c r="AH309" s="146">
        <v>0</v>
      </c>
      <c r="AI309" s="146"/>
      <c r="AJ309" s="146"/>
      <c r="AK309" s="146"/>
      <c r="AL309" s="146"/>
      <c r="AM309" s="146"/>
      <c r="AN309" s="146"/>
      <c r="AO309" s="146"/>
      <c r="AP309" s="146"/>
      <c r="AQ309" s="146"/>
      <c r="AR309" s="146"/>
      <c r="AS309" s="146"/>
      <c r="AT309" s="146"/>
      <c r="AU309" s="146"/>
      <c r="AV309" s="146"/>
      <c r="AW309" s="146"/>
      <c r="AX309" s="146"/>
      <c r="AY309" s="146"/>
      <c r="AZ309" s="146"/>
      <c r="BA309" s="146"/>
      <c r="BB309" s="146"/>
      <c r="BC309" s="146"/>
      <c r="BD309" s="146"/>
      <c r="BE309" s="146"/>
      <c r="BF309" s="146"/>
      <c r="BG309" s="146"/>
      <c r="BH309" s="146"/>
    </row>
    <row r="310" spans="1:60" ht="22.5" outlineLevel="1">
      <c r="A310" s="217">
        <v>97</v>
      </c>
      <c r="B310" s="218" t="s">
        <v>1993</v>
      </c>
      <c r="C310" s="219" t="s">
        <v>1994</v>
      </c>
      <c r="D310" s="220" t="s">
        <v>124</v>
      </c>
      <c r="E310" s="221">
        <f>E313+E314</f>
        <v>1206</v>
      </c>
      <c r="F310" s="222"/>
      <c r="G310" s="223">
        <f>ROUND(E310*F310,2)</f>
        <v>0</v>
      </c>
      <c r="H310" s="224">
        <v>0.04</v>
      </c>
      <c r="I310" s="223">
        <f>ROUND(E310*H310,2)</f>
        <v>48.24</v>
      </c>
      <c r="J310" s="224">
        <v>6.06</v>
      </c>
      <c r="K310" s="223">
        <f>ROUND(E310*J310,2)</f>
        <v>7308.36</v>
      </c>
      <c r="L310" s="223">
        <v>21</v>
      </c>
      <c r="M310" s="223">
        <f>G310*(1+L310/100)</f>
        <v>0</v>
      </c>
      <c r="N310" s="221">
        <v>0</v>
      </c>
      <c r="O310" s="221">
        <f>ROUND(E310*N310,2)</f>
        <v>0</v>
      </c>
      <c r="P310" s="221">
        <v>0</v>
      </c>
      <c r="Q310" s="221">
        <f>ROUND(E310*P310,2)</f>
        <v>0</v>
      </c>
      <c r="R310" s="223" t="s">
        <v>1550</v>
      </c>
      <c r="S310" s="223" t="s">
        <v>207</v>
      </c>
      <c r="T310" s="225" t="s">
        <v>207</v>
      </c>
      <c r="U310" s="226">
        <v>3.5000000000000001E-3</v>
      </c>
      <c r="V310" s="226">
        <f>ROUND(E310*U310,2)</f>
        <v>4.22</v>
      </c>
      <c r="W310" s="226"/>
      <c r="X310" s="226" t="s">
        <v>208</v>
      </c>
      <c r="Y310" s="226" t="s">
        <v>209</v>
      </c>
      <c r="Z310" s="146"/>
      <c r="AA310" s="449"/>
      <c r="AB310" s="146"/>
      <c r="AC310" s="146"/>
      <c r="AD310" s="146"/>
      <c r="AE310" s="146"/>
      <c r="AF310" s="146"/>
      <c r="AG310" s="146" t="s">
        <v>210</v>
      </c>
      <c r="AH310" s="146"/>
      <c r="AI310" s="146"/>
      <c r="AJ310" s="146"/>
      <c r="AK310" s="146"/>
      <c r="AL310" s="146"/>
      <c r="AM310" s="146"/>
      <c r="AN310" s="146"/>
      <c r="AO310" s="146"/>
      <c r="AP310" s="146"/>
      <c r="AQ310" s="146"/>
      <c r="AR310" s="146"/>
      <c r="AS310" s="146"/>
      <c r="AT310" s="146"/>
      <c r="AU310" s="146"/>
      <c r="AV310" s="146"/>
      <c r="AW310" s="146"/>
      <c r="AX310" s="146"/>
      <c r="AY310" s="146"/>
      <c r="AZ310" s="146"/>
      <c r="BA310" s="146"/>
      <c r="BB310" s="146"/>
      <c r="BC310" s="146"/>
      <c r="BD310" s="146"/>
      <c r="BE310" s="146"/>
      <c r="BF310" s="146"/>
      <c r="BG310" s="146"/>
      <c r="BH310" s="146"/>
    </row>
    <row r="311" spans="1:60" ht="14.25" outlineLevel="2">
      <c r="A311" s="227"/>
      <c r="B311" s="228"/>
      <c r="C311" s="229" t="s">
        <v>1995</v>
      </c>
      <c r="D311" s="230"/>
      <c r="E311" s="230"/>
      <c r="F311" s="230"/>
      <c r="G311" s="230"/>
      <c r="H311" s="226"/>
      <c r="I311" s="226"/>
      <c r="J311" s="226"/>
      <c r="K311" s="226"/>
      <c r="L311" s="226"/>
      <c r="M311" s="226"/>
      <c r="N311" s="231"/>
      <c r="O311" s="231"/>
      <c r="P311" s="231"/>
      <c r="Q311" s="231"/>
      <c r="R311" s="226"/>
      <c r="S311" s="226"/>
      <c r="T311" s="226"/>
      <c r="U311" s="226"/>
      <c r="V311" s="226"/>
      <c r="W311" s="226"/>
      <c r="X311" s="226"/>
      <c r="Y311" s="226"/>
      <c r="Z311" s="146"/>
      <c r="AA311" s="449"/>
      <c r="AB311" s="146"/>
      <c r="AC311" s="146"/>
      <c r="AD311" s="146"/>
      <c r="AE311" s="146"/>
      <c r="AF311" s="146"/>
      <c r="AG311" s="146" t="s">
        <v>212</v>
      </c>
      <c r="AH311" s="146"/>
      <c r="AI311" s="146"/>
      <c r="AJ311" s="146"/>
      <c r="AK311" s="146"/>
      <c r="AL311" s="146"/>
      <c r="AM311" s="146"/>
      <c r="AN311" s="146"/>
      <c r="AO311" s="146"/>
      <c r="AP311" s="146"/>
      <c r="AQ311" s="146"/>
      <c r="AR311" s="146"/>
      <c r="AS311" s="146"/>
      <c r="AT311" s="146"/>
      <c r="AU311" s="146"/>
      <c r="AV311" s="146"/>
      <c r="AW311" s="146"/>
      <c r="AX311" s="146"/>
      <c r="AY311" s="146"/>
      <c r="AZ311" s="146"/>
      <c r="BA311" s="146"/>
      <c r="BB311" s="146"/>
      <c r="BC311" s="146"/>
      <c r="BD311" s="146"/>
      <c r="BE311" s="146"/>
      <c r="BF311" s="146"/>
      <c r="BG311" s="146"/>
      <c r="BH311" s="146"/>
    </row>
    <row r="312" spans="1:60" ht="14.25" outlineLevel="2">
      <c r="A312" s="227"/>
      <c r="B312" s="228"/>
      <c r="C312" s="426" t="s">
        <v>1996</v>
      </c>
      <c r="D312" s="427"/>
      <c r="E312" s="427"/>
      <c r="F312" s="427"/>
      <c r="G312" s="427"/>
      <c r="H312" s="226"/>
      <c r="I312" s="226"/>
      <c r="J312" s="226"/>
      <c r="K312" s="226"/>
      <c r="L312" s="226"/>
      <c r="M312" s="226"/>
      <c r="N312" s="231"/>
      <c r="O312" s="231"/>
      <c r="P312" s="231"/>
      <c r="Q312" s="231"/>
      <c r="R312" s="226"/>
      <c r="S312" s="226"/>
      <c r="T312" s="226"/>
      <c r="U312" s="226"/>
      <c r="V312" s="226"/>
      <c r="W312" s="226"/>
      <c r="X312" s="226"/>
      <c r="Y312" s="226"/>
      <c r="Z312" s="146"/>
      <c r="AA312" s="449"/>
      <c r="AB312" s="146"/>
      <c r="AC312" s="146"/>
      <c r="AD312" s="146"/>
      <c r="AE312" s="146"/>
      <c r="AF312" s="146"/>
      <c r="AG312" s="146" t="s">
        <v>272</v>
      </c>
      <c r="AH312" s="146"/>
      <c r="AI312" s="146"/>
      <c r="AJ312" s="146"/>
      <c r="AK312" s="146"/>
      <c r="AL312" s="146"/>
      <c r="AM312" s="146"/>
      <c r="AN312" s="146"/>
      <c r="AO312" s="146"/>
      <c r="AP312" s="146"/>
      <c r="AQ312" s="146"/>
      <c r="AR312" s="146"/>
      <c r="AS312" s="146"/>
      <c r="AT312" s="146"/>
      <c r="AU312" s="146"/>
      <c r="AV312" s="146"/>
      <c r="AW312" s="146"/>
      <c r="AX312" s="146"/>
      <c r="AY312" s="146"/>
      <c r="AZ312" s="146"/>
      <c r="BA312" s="146"/>
      <c r="BB312" s="146"/>
      <c r="BC312" s="146"/>
      <c r="BD312" s="146"/>
      <c r="BE312" s="146"/>
      <c r="BF312" s="146"/>
      <c r="BG312" s="146"/>
      <c r="BH312" s="146"/>
    </row>
    <row r="313" spans="1:60" ht="14.25" outlineLevel="2">
      <c r="A313" s="227"/>
      <c r="B313" s="228"/>
      <c r="C313" s="232" t="s">
        <v>2228</v>
      </c>
      <c r="D313" s="233"/>
      <c r="E313" s="234">
        <f>497*2</f>
        <v>994</v>
      </c>
      <c r="F313" s="226"/>
      <c r="G313" s="226"/>
      <c r="H313" s="226"/>
      <c r="I313" s="226"/>
      <c r="J313" s="226"/>
      <c r="K313" s="226"/>
      <c r="L313" s="226"/>
      <c r="M313" s="226"/>
      <c r="N313" s="231"/>
      <c r="O313" s="231"/>
      <c r="P313" s="231"/>
      <c r="Q313" s="231"/>
      <c r="R313" s="226"/>
      <c r="S313" s="226"/>
      <c r="T313" s="226"/>
      <c r="U313" s="226"/>
      <c r="V313" s="226"/>
      <c r="W313" s="226"/>
      <c r="X313" s="226"/>
      <c r="Y313" s="226"/>
      <c r="Z313" s="146"/>
      <c r="AA313" s="449"/>
      <c r="AB313" s="146"/>
      <c r="AC313" s="146"/>
      <c r="AD313" s="146"/>
      <c r="AE313" s="146"/>
      <c r="AF313" s="146"/>
      <c r="AG313" s="146" t="s">
        <v>214</v>
      </c>
      <c r="AH313" s="146">
        <v>0</v>
      </c>
      <c r="AI313" s="146"/>
      <c r="AJ313" s="146"/>
      <c r="AK313" s="146"/>
      <c r="AL313" s="146"/>
      <c r="AM313" s="146"/>
      <c r="AN313" s="146"/>
      <c r="AO313" s="146"/>
      <c r="AP313" s="146"/>
      <c r="AQ313" s="146"/>
      <c r="AR313" s="146"/>
      <c r="AS313" s="146"/>
      <c r="AT313" s="146"/>
      <c r="AU313" s="146"/>
      <c r="AV313" s="146"/>
      <c r="AW313" s="146"/>
      <c r="AX313" s="146"/>
      <c r="AY313" s="146"/>
      <c r="AZ313" s="146"/>
      <c r="BA313" s="146"/>
      <c r="BB313" s="146"/>
      <c r="BC313" s="146"/>
      <c r="BD313" s="146"/>
      <c r="BE313" s="146"/>
      <c r="BF313" s="146"/>
      <c r="BG313" s="146"/>
      <c r="BH313" s="146"/>
    </row>
    <row r="314" spans="1:60" ht="14.25" outlineLevel="3">
      <c r="A314" s="227"/>
      <c r="B314" s="228"/>
      <c r="C314" s="232" t="s">
        <v>2229</v>
      </c>
      <c r="D314" s="233"/>
      <c r="E314" s="234">
        <v>212</v>
      </c>
      <c r="F314" s="226"/>
      <c r="G314" s="226"/>
      <c r="H314" s="226"/>
      <c r="I314" s="226"/>
      <c r="J314" s="226"/>
      <c r="K314" s="226"/>
      <c r="L314" s="226"/>
      <c r="M314" s="226"/>
      <c r="N314" s="231"/>
      <c r="O314" s="231"/>
      <c r="P314" s="231"/>
      <c r="Q314" s="231"/>
      <c r="R314" s="226"/>
      <c r="S314" s="226"/>
      <c r="T314" s="226"/>
      <c r="U314" s="226"/>
      <c r="V314" s="226"/>
      <c r="W314" s="226"/>
      <c r="X314" s="226"/>
      <c r="Y314" s="226"/>
      <c r="Z314" s="146"/>
      <c r="AA314" s="449"/>
      <c r="AB314" s="146"/>
      <c r="AC314" s="146"/>
      <c r="AD314" s="146"/>
      <c r="AE314" s="146"/>
      <c r="AF314" s="146"/>
      <c r="AG314" s="146" t="s">
        <v>214</v>
      </c>
      <c r="AH314" s="146">
        <v>0</v>
      </c>
      <c r="AI314" s="146"/>
      <c r="AJ314" s="146"/>
      <c r="AK314" s="146"/>
      <c r="AL314" s="146"/>
      <c r="AM314" s="146"/>
      <c r="AN314" s="146"/>
      <c r="AO314" s="146"/>
      <c r="AP314" s="146"/>
      <c r="AQ314" s="146"/>
      <c r="AR314" s="146"/>
      <c r="AS314" s="146"/>
      <c r="AT314" s="146"/>
      <c r="AU314" s="146"/>
      <c r="AV314" s="146"/>
      <c r="AW314" s="146"/>
      <c r="AX314" s="146"/>
      <c r="AY314" s="146"/>
      <c r="AZ314" s="146"/>
      <c r="BA314" s="146"/>
      <c r="BB314" s="146"/>
      <c r="BC314" s="146"/>
      <c r="BD314" s="146"/>
      <c r="BE314" s="146"/>
      <c r="BF314" s="146"/>
      <c r="BG314" s="146"/>
      <c r="BH314" s="146"/>
    </row>
    <row r="315" spans="1:60" ht="14.25" outlineLevel="1">
      <c r="A315" s="217">
        <v>98</v>
      </c>
      <c r="B315" s="218" t="s">
        <v>2230</v>
      </c>
      <c r="C315" s="219" t="s">
        <v>2231</v>
      </c>
      <c r="D315" s="220" t="s">
        <v>124</v>
      </c>
      <c r="E315" s="221">
        <v>497</v>
      </c>
      <c r="F315" s="222"/>
      <c r="G315" s="223">
        <f>ROUND(E315*F315,2)</f>
        <v>0</v>
      </c>
      <c r="H315" s="224">
        <v>0</v>
      </c>
      <c r="I315" s="223">
        <f>ROUND(E315*H315,2)</f>
        <v>0</v>
      </c>
      <c r="J315" s="224">
        <v>90.3</v>
      </c>
      <c r="K315" s="223">
        <f>ROUND(E315*J315,2)</f>
        <v>44879.1</v>
      </c>
      <c r="L315" s="223">
        <v>21</v>
      </c>
      <c r="M315" s="223">
        <f>G315*(1+L315/100)</f>
        <v>0</v>
      </c>
      <c r="N315" s="221">
        <v>0</v>
      </c>
      <c r="O315" s="221">
        <f>ROUND(E315*N315,2)</f>
        <v>0</v>
      </c>
      <c r="P315" s="221">
        <v>0</v>
      </c>
      <c r="Q315" s="221">
        <f>ROUND(E315*P315,2)</f>
        <v>0</v>
      </c>
      <c r="R315" s="223" t="s">
        <v>1550</v>
      </c>
      <c r="S315" s="223" t="s">
        <v>207</v>
      </c>
      <c r="T315" s="225" t="s">
        <v>207</v>
      </c>
      <c r="U315" s="226">
        <v>0.16</v>
      </c>
      <c r="V315" s="226">
        <f>ROUND(E315*U315,2)</f>
        <v>79.52</v>
      </c>
      <c r="W315" s="226"/>
      <c r="X315" s="226" t="s">
        <v>208</v>
      </c>
      <c r="Y315" s="226" t="s">
        <v>209</v>
      </c>
      <c r="Z315" s="146"/>
      <c r="AA315" s="449"/>
      <c r="AB315" s="146"/>
      <c r="AC315" s="146"/>
      <c r="AD315" s="146"/>
      <c r="AE315" s="146"/>
      <c r="AF315" s="146"/>
      <c r="AG315" s="146" t="s">
        <v>210</v>
      </c>
      <c r="AH315" s="146"/>
      <c r="AI315" s="146"/>
      <c r="AJ315" s="146"/>
      <c r="AK315" s="146"/>
      <c r="AL315" s="146"/>
      <c r="AM315" s="146"/>
      <c r="AN315" s="146"/>
      <c r="AO315" s="146"/>
      <c r="AP315" s="146"/>
      <c r="AQ315" s="146"/>
      <c r="AR315" s="146"/>
      <c r="AS315" s="146"/>
      <c r="AT315" s="146"/>
      <c r="AU315" s="146"/>
      <c r="AV315" s="146"/>
      <c r="AW315" s="146"/>
      <c r="AX315" s="146"/>
      <c r="AY315" s="146"/>
      <c r="AZ315" s="146"/>
      <c r="BA315" s="146"/>
      <c r="BB315" s="146"/>
      <c r="BC315" s="146"/>
      <c r="BD315" s="146"/>
      <c r="BE315" s="146"/>
      <c r="BF315" s="146"/>
      <c r="BG315" s="146"/>
      <c r="BH315" s="146"/>
    </row>
    <row r="316" spans="1:60" ht="22.5" outlineLevel="2">
      <c r="A316" s="227"/>
      <c r="B316" s="228"/>
      <c r="C316" s="229" t="s">
        <v>2107</v>
      </c>
      <c r="D316" s="230"/>
      <c r="E316" s="230"/>
      <c r="F316" s="230"/>
      <c r="G316" s="230"/>
      <c r="H316" s="226"/>
      <c r="I316" s="226"/>
      <c r="J316" s="226"/>
      <c r="K316" s="226"/>
      <c r="L316" s="226"/>
      <c r="M316" s="226"/>
      <c r="N316" s="231"/>
      <c r="O316" s="231"/>
      <c r="P316" s="231"/>
      <c r="Q316" s="231"/>
      <c r="R316" s="226"/>
      <c r="S316" s="226"/>
      <c r="T316" s="226"/>
      <c r="U316" s="226"/>
      <c r="V316" s="226"/>
      <c r="W316" s="226"/>
      <c r="X316" s="226"/>
      <c r="Y316" s="226"/>
      <c r="Z316" s="146"/>
      <c r="AA316" s="449"/>
      <c r="AB316" s="146"/>
      <c r="AC316" s="146"/>
      <c r="AD316" s="146"/>
      <c r="AE316" s="146"/>
      <c r="AF316" s="146"/>
      <c r="AG316" s="146" t="s">
        <v>212</v>
      </c>
      <c r="AH316" s="146"/>
      <c r="AI316" s="146"/>
      <c r="AJ316" s="146"/>
      <c r="AK316" s="146"/>
      <c r="AL316" s="146"/>
      <c r="AM316" s="146"/>
      <c r="AN316" s="146"/>
      <c r="AO316" s="146"/>
      <c r="AP316" s="146"/>
      <c r="AQ316" s="146"/>
      <c r="AR316" s="146"/>
      <c r="AS316" s="146"/>
      <c r="AT316" s="146"/>
      <c r="AU316" s="146"/>
      <c r="AV316" s="146"/>
      <c r="AW316" s="146"/>
      <c r="AX316" s="146"/>
      <c r="AY316" s="146"/>
      <c r="AZ316" s="146"/>
      <c r="BA316" s="235" t="str">
        <f>C316</f>
        <v>vysazených rostlin s případným naložením odpadu na dopravní prostředek, s odvezením do 20 km a se složením,</v>
      </c>
      <c r="BB316" s="146"/>
      <c r="BC316" s="146"/>
      <c r="BD316" s="146"/>
      <c r="BE316" s="146"/>
      <c r="BF316" s="146"/>
      <c r="BG316" s="146"/>
      <c r="BH316" s="146"/>
    </row>
    <row r="317" spans="1:60" ht="14.25" outlineLevel="2">
      <c r="A317" s="227"/>
      <c r="B317" s="228"/>
      <c r="C317" s="232" t="s">
        <v>2232</v>
      </c>
      <c r="D317" s="233"/>
      <c r="E317" s="234">
        <v>1343</v>
      </c>
      <c r="F317" s="226"/>
      <c r="G317" s="226"/>
      <c r="H317" s="226"/>
      <c r="I317" s="226"/>
      <c r="J317" s="226"/>
      <c r="K317" s="226"/>
      <c r="L317" s="226"/>
      <c r="M317" s="226"/>
      <c r="N317" s="231"/>
      <c r="O317" s="231"/>
      <c r="P317" s="231"/>
      <c r="Q317" s="231"/>
      <c r="R317" s="226"/>
      <c r="S317" s="226"/>
      <c r="T317" s="226"/>
      <c r="U317" s="226"/>
      <c r="V317" s="226"/>
      <c r="W317" s="226"/>
      <c r="X317" s="226"/>
      <c r="Y317" s="226"/>
      <c r="Z317" s="146"/>
      <c r="AA317" s="449"/>
      <c r="AB317" s="146"/>
      <c r="AC317" s="146"/>
      <c r="AD317" s="146"/>
      <c r="AE317" s="146"/>
      <c r="AF317" s="146"/>
      <c r="AG317" s="146" t="s">
        <v>214</v>
      </c>
      <c r="AH317" s="146">
        <v>0</v>
      </c>
      <c r="AI317" s="146"/>
      <c r="AJ317" s="146"/>
      <c r="AK317" s="146"/>
      <c r="AL317" s="146"/>
      <c r="AM317" s="146"/>
      <c r="AN317" s="146"/>
      <c r="AO317" s="146"/>
      <c r="AP317" s="146"/>
      <c r="AQ317" s="146"/>
      <c r="AR317" s="146"/>
      <c r="AS317" s="146"/>
      <c r="AT317" s="146"/>
      <c r="AU317" s="146"/>
      <c r="AV317" s="146"/>
      <c r="AW317" s="146"/>
      <c r="AX317" s="146"/>
      <c r="AY317" s="146"/>
      <c r="AZ317" s="146"/>
      <c r="BA317" s="146"/>
      <c r="BB317" s="146"/>
      <c r="BC317" s="146"/>
      <c r="BD317" s="146"/>
      <c r="BE317" s="146"/>
      <c r="BF317" s="146"/>
      <c r="BG317" s="146"/>
      <c r="BH317" s="146"/>
    </row>
    <row r="318" spans="1:60" ht="22.5" outlineLevel="1">
      <c r="A318" s="217">
        <v>99</v>
      </c>
      <c r="B318" s="218" t="s">
        <v>1999</v>
      </c>
      <c r="C318" s="219" t="s">
        <v>2000</v>
      </c>
      <c r="D318" s="220" t="s">
        <v>132</v>
      </c>
      <c r="E318" s="221">
        <f>E320</f>
        <v>40.952800000000003</v>
      </c>
      <c r="F318" s="222"/>
      <c r="G318" s="223">
        <f>ROUND(E318*F318,2)</f>
        <v>0</v>
      </c>
      <c r="H318" s="224">
        <v>0</v>
      </c>
      <c r="I318" s="223">
        <f>ROUND(E318*H318,2)</f>
        <v>0</v>
      </c>
      <c r="J318" s="224">
        <v>888</v>
      </c>
      <c r="K318" s="223">
        <f>ROUND(E318*J318,2)</f>
        <v>36366.089999999997</v>
      </c>
      <c r="L318" s="223">
        <v>21</v>
      </c>
      <c r="M318" s="223">
        <f>G318*(1+L318/100)</f>
        <v>0</v>
      </c>
      <c r="N318" s="221">
        <v>0</v>
      </c>
      <c r="O318" s="221">
        <f>ROUND(E318*N318,2)</f>
        <v>0</v>
      </c>
      <c r="P318" s="221">
        <v>0</v>
      </c>
      <c r="Q318" s="221">
        <f>ROUND(E318*P318,2)</f>
        <v>0</v>
      </c>
      <c r="R318" s="223" t="s">
        <v>1550</v>
      </c>
      <c r="S318" s="223" t="s">
        <v>207</v>
      </c>
      <c r="T318" s="225" t="s">
        <v>207</v>
      </c>
      <c r="U318" s="226">
        <v>1.6</v>
      </c>
      <c r="V318" s="226">
        <f>ROUND(E318*U318,2)</f>
        <v>65.52</v>
      </c>
      <c r="W318" s="226"/>
      <c r="X318" s="226" t="s">
        <v>208</v>
      </c>
      <c r="Y318" s="226" t="s">
        <v>209</v>
      </c>
      <c r="Z318" s="146"/>
      <c r="AA318" s="449"/>
      <c r="AB318" s="146"/>
      <c r="AC318" s="146"/>
      <c r="AD318" s="146"/>
      <c r="AE318" s="146"/>
      <c r="AF318" s="146"/>
      <c r="AG318" s="146" t="s">
        <v>210</v>
      </c>
      <c r="AH318" s="146"/>
      <c r="AI318" s="146"/>
      <c r="AJ318" s="146"/>
      <c r="AK318" s="146"/>
      <c r="AL318" s="146"/>
      <c r="AM318" s="146"/>
      <c r="AN318" s="146"/>
      <c r="AO318" s="146"/>
      <c r="AP318" s="146"/>
      <c r="AQ318" s="146"/>
      <c r="AR318" s="146"/>
      <c r="AS318" s="146"/>
      <c r="AT318" s="146"/>
      <c r="AU318" s="146"/>
      <c r="AV318" s="146"/>
      <c r="AW318" s="146"/>
      <c r="AX318" s="146"/>
      <c r="AY318" s="146"/>
      <c r="AZ318" s="146"/>
      <c r="BA318" s="146"/>
      <c r="BB318" s="146"/>
      <c r="BC318" s="146"/>
      <c r="BD318" s="146"/>
      <c r="BE318" s="146"/>
      <c r="BF318" s="146"/>
      <c r="BG318" s="146"/>
      <c r="BH318" s="146"/>
    </row>
    <row r="319" spans="1:60" ht="14.25" outlineLevel="2">
      <c r="A319" s="227"/>
      <c r="B319" s="228"/>
      <c r="C319" s="229" t="s">
        <v>2001</v>
      </c>
      <c r="D319" s="230"/>
      <c r="E319" s="230"/>
      <c r="F319" s="230"/>
      <c r="G319" s="230"/>
      <c r="H319" s="226"/>
      <c r="I319" s="226"/>
      <c r="J319" s="226"/>
      <c r="K319" s="226"/>
      <c r="L319" s="226"/>
      <c r="M319" s="226"/>
      <c r="N319" s="231"/>
      <c r="O319" s="231"/>
      <c r="P319" s="231"/>
      <c r="Q319" s="231"/>
      <c r="R319" s="226"/>
      <c r="S319" s="226"/>
      <c r="T319" s="226"/>
      <c r="U319" s="226"/>
      <c r="V319" s="226"/>
      <c r="W319" s="226"/>
      <c r="X319" s="226"/>
      <c r="Y319" s="226"/>
      <c r="Z319" s="146"/>
      <c r="AA319" s="449"/>
      <c r="AB319" s="146"/>
      <c r="AC319" s="146"/>
      <c r="AD319" s="146"/>
      <c r="AE319" s="146"/>
      <c r="AF319" s="146"/>
      <c r="AG319" s="146" t="s">
        <v>212</v>
      </c>
      <c r="AH319" s="146"/>
      <c r="AI319" s="146"/>
      <c r="AJ319" s="146"/>
      <c r="AK319" s="146"/>
      <c r="AL319" s="146"/>
      <c r="AM319" s="146"/>
      <c r="AN319" s="146"/>
      <c r="AO319" s="146"/>
      <c r="AP319" s="146"/>
      <c r="AQ319" s="146"/>
      <c r="AR319" s="146"/>
      <c r="AS319" s="146"/>
      <c r="AT319" s="146"/>
      <c r="AU319" s="146"/>
      <c r="AV319" s="146"/>
      <c r="AW319" s="146"/>
      <c r="AX319" s="146"/>
      <c r="AY319" s="146"/>
      <c r="AZ319" s="146"/>
      <c r="BA319" s="146"/>
      <c r="BB319" s="146"/>
      <c r="BC319" s="146"/>
      <c r="BD319" s="146"/>
      <c r="BE319" s="146"/>
      <c r="BF319" s="146"/>
      <c r="BG319" s="146"/>
      <c r="BH319" s="146"/>
    </row>
    <row r="320" spans="1:60" ht="14.25" outlineLevel="2">
      <c r="A320" s="227"/>
      <c r="B320" s="228"/>
      <c r="C320" s="232" t="s">
        <v>2233</v>
      </c>
      <c r="D320" s="233"/>
      <c r="E320" s="234">
        <f>(497)*0.05*2*0.8*1.03</f>
        <v>40.952800000000003</v>
      </c>
      <c r="F320" s="226"/>
      <c r="G320" s="226"/>
      <c r="H320" s="226"/>
      <c r="I320" s="226"/>
      <c r="J320" s="226"/>
      <c r="K320" s="226"/>
      <c r="L320" s="226"/>
      <c r="M320" s="226"/>
      <c r="N320" s="231"/>
      <c r="O320" s="231"/>
      <c r="P320" s="231"/>
      <c r="Q320" s="231"/>
      <c r="R320" s="226"/>
      <c r="S320" s="226"/>
      <c r="T320" s="226"/>
      <c r="U320" s="226"/>
      <c r="V320" s="226"/>
      <c r="W320" s="226"/>
      <c r="X320" s="226"/>
      <c r="Y320" s="226"/>
      <c r="Z320" s="146"/>
      <c r="AA320" s="449"/>
      <c r="AB320" s="146"/>
      <c r="AC320" s="146"/>
      <c r="AD320" s="146"/>
      <c r="AE320" s="146"/>
      <c r="AF320" s="146"/>
      <c r="AG320" s="146" t="s">
        <v>214</v>
      </c>
      <c r="AH320" s="146">
        <v>0</v>
      </c>
      <c r="AI320" s="146"/>
      <c r="AJ320" s="146"/>
      <c r="AK320" s="146"/>
      <c r="AL320" s="146"/>
      <c r="AM320" s="146"/>
      <c r="AN320" s="146"/>
      <c r="AO320" s="146"/>
      <c r="AP320" s="146"/>
      <c r="AQ320" s="146"/>
      <c r="AR320" s="146"/>
      <c r="AS320" s="146"/>
      <c r="AT320" s="146"/>
      <c r="AU320" s="146"/>
      <c r="AV320" s="146"/>
      <c r="AW320" s="146"/>
      <c r="AX320" s="146"/>
      <c r="AY320" s="146"/>
      <c r="AZ320" s="146"/>
      <c r="BA320" s="146"/>
      <c r="BB320" s="146"/>
      <c r="BC320" s="146"/>
      <c r="BD320" s="146"/>
      <c r="BE320" s="146"/>
      <c r="BF320" s="146"/>
      <c r="BG320" s="146"/>
      <c r="BH320" s="146"/>
    </row>
    <row r="321" spans="1:60" ht="22.5" outlineLevel="1">
      <c r="A321" s="217">
        <v>100</v>
      </c>
      <c r="B321" s="218" t="s">
        <v>2111</v>
      </c>
      <c r="C321" s="219" t="s">
        <v>2112</v>
      </c>
      <c r="D321" s="220" t="s">
        <v>132</v>
      </c>
      <c r="E321" s="221">
        <f>E323+E324</f>
        <v>9.9400000000000002E-2</v>
      </c>
      <c r="F321" s="222"/>
      <c r="G321" s="223">
        <f>ROUND(E321*F321,2)</f>
        <v>0</v>
      </c>
      <c r="H321" s="224">
        <v>0</v>
      </c>
      <c r="I321" s="223">
        <f>ROUND(E321*H321,2)</f>
        <v>0</v>
      </c>
      <c r="J321" s="224">
        <v>52200</v>
      </c>
      <c r="K321" s="223">
        <f>ROUND(E321*J321,2)</f>
        <v>5188.68</v>
      </c>
      <c r="L321" s="223">
        <v>21</v>
      </c>
      <c r="M321" s="223">
        <f>G321*(1+L321/100)</f>
        <v>0</v>
      </c>
      <c r="N321" s="221">
        <v>0</v>
      </c>
      <c r="O321" s="221">
        <f>ROUND(E321*N321,2)</f>
        <v>0</v>
      </c>
      <c r="P321" s="221">
        <v>0</v>
      </c>
      <c r="Q321" s="221">
        <f>ROUND(E321*P321,2)</f>
        <v>0</v>
      </c>
      <c r="R321" s="223" t="s">
        <v>1550</v>
      </c>
      <c r="S321" s="223" t="s">
        <v>207</v>
      </c>
      <c r="T321" s="225" t="s">
        <v>207</v>
      </c>
      <c r="U321" s="226">
        <v>94.286000000000001</v>
      </c>
      <c r="V321" s="226">
        <f>ROUND(E321*U321,2)</f>
        <v>9.3699999999999992</v>
      </c>
      <c r="W321" s="226"/>
      <c r="X321" s="226" t="s">
        <v>208</v>
      </c>
      <c r="Y321" s="226" t="s">
        <v>209</v>
      </c>
      <c r="Z321" s="146"/>
      <c r="AA321" s="449"/>
      <c r="AB321" s="146"/>
      <c r="AC321" s="146"/>
      <c r="AD321" s="146"/>
      <c r="AE321" s="146"/>
      <c r="AF321" s="146"/>
      <c r="AG321" s="146" t="s">
        <v>210</v>
      </c>
      <c r="AH321" s="146"/>
      <c r="AI321" s="146"/>
      <c r="AJ321" s="146"/>
      <c r="AK321" s="146"/>
      <c r="AL321" s="146"/>
      <c r="AM321" s="146"/>
      <c r="AN321" s="146"/>
      <c r="AO321" s="146"/>
      <c r="AP321" s="146"/>
      <c r="AQ321" s="146"/>
      <c r="AR321" s="146"/>
      <c r="AS321" s="146"/>
      <c r="AT321" s="146"/>
      <c r="AU321" s="146"/>
      <c r="AV321" s="146"/>
      <c r="AW321" s="146"/>
      <c r="AX321" s="146"/>
      <c r="AY321" s="146"/>
      <c r="AZ321" s="146"/>
      <c r="BA321" s="146"/>
      <c r="BB321" s="146"/>
      <c r="BC321" s="146"/>
      <c r="BD321" s="146"/>
      <c r="BE321" s="146"/>
      <c r="BF321" s="146"/>
      <c r="BG321" s="146"/>
      <c r="BH321" s="146"/>
    </row>
    <row r="322" spans="1:60" ht="14.25" outlineLevel="2">
      <c r="A322" s="227"/>
      <c r="B322" s="228"/>
      <c r="C322" s="229" t="s">
        <v>2001</v>
      </c>
      <c r="D322" s="230"/>
      <c r="E322" s="230"/>
      <c r="F322" s="230"/>
      <c r="G322" s="230"/>
      <c r="H322" s="226"/>
      <c r="I322" s="226"/>
      <c r="J322" s="226"/>
      <c r="K322" s="226"/>
      <c r="L322" s="226"/>
      <c r="M322" s="226"/>
      <c r="N322" s="231"/>
      <c r="O322" s="231"/>
      <c r="P322" s="231"/>
      <c r="Q322" s="231"/>
      <c r="R322" s="226"/>
      <c r="S322" s="226"/>
      <c r="T322" s="226"/>
      <c r="U322" s="226"/>
      <c r="V322" s="226"/>
      <c r="W322" s="226"/>
      <c r="X322" s="226"/>
      <c r="Y322" s="226"/>
      <c r="Z322" s="146"/>
      <c r="AA322" s="449"/>
      <c r="AB322" s="146"/>
      <c r="AC322" s="146"/>
      <c r="AD322" s="146"/>
      <c r="AE322" s="146"/>
      <c r="AF322" s="146"/>
      <c r="AG322" s="146" t="s">
        <v>212</v>
      </c>
      <c r="AH322" s="146"/>
      <c r="AI322" s="146"/>
      <c r="AJ322" s="146"/>
      <c r="AK322" s="146"/>
      <c r="AL322" s="146"/>
      <c r="AM322" s="146"/>
      <c r="AN322" s="146"/>
      <c r="AO322" s="146"/>
      <c r="AP322" s="146"/>
      <c r="AQ322" s="146"/>
      <c r="AR322" s="146"/>
      <c r="AS322" s="146"/>
      <c r="AT322" s="146"/>
      <c r="AU322" s="146"/>
      <c r="AV322" s="146"/>
      <c r="AW322" s="146"/>
      <c r="AX322" s="146"/>
      <c r="AY322" s="146"/>
      <c r="AZ322" s="146"/>
      <c r="BA322" s="146"/>
      <c r="BB322" s="146"/>
      <c r="BC322" s="146"/>
      <c r="BD322" s="146"/>
      <c r="BE322" s="146"/>
      <c r="BF322" s="146"/>
      <c r="BG322" s="146"/>
      <c r="BH322" s="146"/>
    </row>
    <row r="323" spans="1:60" ht="14.25" outlineLevel="2">
      <c r="A323" s="227"/>
      <c r="B323" s="228"/>
      <c r="C323" s="232" t="s">
        <v>2234</v>
      </c>
      <c r="D323" s="233"/>
      <c r="E323" s="234">
        <f>(497)*0.1/1000</f>
        <v>4.9700000000000001E-2</v>
      </c>
      <c r="F323" s="226"/>
      <c r="G323" s="226"/>
      <c r="H323" s="226"/>
      <c r="I323" s="226"/>
      <c r="J323" s="226"/>
      <c r="K323" s="226"/>
      <c r="L323" s="226"/>
      <c r="M323" s="226"/>
      <c r="N323" s="231"/>
      <c r="O323" s="231"/>
      <c r="P323" s="231"/>
      <c r="Q323" s="231"/>
      <c r="R323" s="226"/>
      <c r="S323" s="226"/>
      <c r="T323" s="226"/>
      <c r="U323" s="226"/>
      <c r="V323" s="226"/>
      <c r="W323" s="226"/>
      <c r="X323" s="226"/>
      <c r="Y323" s="226"/>
      <c r="Z323" s="146"/>
      <c r="AA323" s="449"/>
      <c r="AB323" s="146"/>
      <c r="AC323" s="146"/>
      <c r="AD323" s="146"/>
      <c r="AE323" s="146"/>
      <c r="AF323" s="146"/>
      <c r="AG323" s="146" t="s">
        <v>214</v>
      </c>
      <c r="AH323" s="146">
        <v>0</v>
      </c>
      <c r="AI323" s="146"/>
      <c r="AJ323" s="146"/>
      <c r="AK323" s="146"/>
      <c r="AL323" s="146"/>
      <c r="AM323" s="146"/>
      <c r="AN323" s="146"/>
      <c r="AO323" s="146"/>
      <c r="AP323" s="146"/>
      <c r="AQ323" s="146"/>
      <c r="AR323" s="146"/>
      <c r="AS323" s="146"/>
      <c r="AT323" s="146"/>
      <c r="AU323" s="146"/>
      <c r="AV323" s="146"/>
      <c r="AW323" s="146"/>
      <c r="AX323" s="146"/>
      <c r="AY323" s="146"/>
      <c r="AZ323" s="146"/>
      <c r="BA323" s="146"/>
      <c r="BB323" s="146"/>
      <c r="BC323" s="146"/>
      <c r="BD323" s="146"/>
      <c r="BE323" s="146"/>
      <c r="BF323" s="146"/>
      <c r="BG323" s="146"/>
      <c r="BH323" s="146"/>
    </row>
    <row r="324" spans="1:60" ht="14.25" outlineLevel="3">
      <c r="A324" s="227"/>
      <c r="B324" s="228"/>
      <c r="C324" s="232" t="s">
        <v>2235</v>
      </c>
      <c r="D324" s="233"/>
      <c r="E324" s="234">
        <f>(497)*0.1/1000</f>
        <v>4.9700000000000001E-2</v>
      </c>
      <c r="F324" s="226"/>
      <c r="G324" s="226"/>
      <c r="H324" s="226"/>
      <c r="I324" s="226"/>
      <c r="J324" s="226"/>
      <c r="K324" s="226"/>
      <c r="L324" s="226"/>
      <c r="M324" s="226"/>
      <c r="N324" s="231"/>
      <c r="O324" s="231"/>
      <c r="P324" s="231"/>
      <c r="Q324" s="231"/>
      <c r="R324" s="226"/>
      <c r="S324" s="226"/>
      <c r="T324" s="226"/>
      <c r="U324" s="226"/>
      <c r="V324" s="226"/>
      <c r="W324" s="226"/>
      <c r="X324" s="226"/>
      <c r="Y324" s="226"/>
      <c r="Z324" s="146"/>
      <c r="AA324" s="449"/>
      <c r="AB324" s="146"/>
      <c r="AC324" s="146"/>
      <c r="AD324" s="146"/>
      <c r="AE324" s="146"/>
      <c r="AF324" s="146"/>
      <c r="AG324" s="146" t="s">
        <v>214</v>
      </c>
      <c r="AH324" s="146">
        <v>0</v>
      </c>
      <c r="AI324" s="146"/>
      <c r="AJ324" s="146"/>
      <c r="AK324" s="146"/>
      <c r="AL324" s="146"/>
      <c r="AM324" s="146"/>
      <c r="AN324" s="146"/>
      <c r="AO324" s="146"/>
      <c r="AP324" s="146"/>
      <c r="AQ324" s="146"/>
      <c r="AR324" s="146"/>
      <c r="AS324" s="146"/>
      <c r="AT324" s="146"/>
      <c r="AU324" s="146"/>
      <c r="AV324" s="146"/>
      <c r="AW324" s="146"/>
      <c r="AX324" s="146"/>
      <c r="AY324" s="146"/>
      <c r="AZ324" s="146"/>
      <c r="BA324" s="146"/>
      <c r="BB324" s="146"/>
      <c r="BC324" s="146"/>
      <c r="BD324" s="146"/>
      <c r="BE324" s="146"/>
      <c r="BF324" s="146"/>
      <c r="BG324" s="146"/>
      <c r="BH324" s="146"/>
    </row>
    <row r="325" spans="1:60" ht="14.25" outlineLevel="1">
      <c r="A325" s="217">
        <v>101</v>
      </c>
      <c r="B325" s="218" t="s">
        <v>2236</v>
      </c>
      <c r="C325" s="219" t="s">
        <v>2237</v>
      </c>
      <c r="D325" s="220" t="s">
        <v>124</v>
      </c>
      <c r="E325" s="221">
        <v>497</v>
      </c>
      <c r="F325" s="222"/>
      <c r="G325" s="223">
        <f>ROUND(E325*F325,2)</f>
        <v>0</v>
      </c>
      <c r="H325" s="224">
        <v>0</v>
      </c>
      <c r="I325" s="223">
        <f>ROUND(E325*H325,2)</f>
        <v>0</v>
      </c>
      <c r="J325" s="224">
        <v>76.400000000000006</v>
      </c>
      <c r="K325" s="223">
        <f>ROUND(E325*J325,2)</f>
        <v>37970.800000000003</v>
      </c>
      <c r="L325" s="223">
        <v>21</v>
      </c>
      <c r="M325" s="223">
        <f>G325*(1+L325/100)</f>
        <v>0</v>
      </c>
      <c r="N325" s="221">
        <v>0</v>
      </c>
      <c r="O325" s="221">
        <f>ROUND(E325*N325,2)</f>
        <v>0</v>
      </c>
      <c r="P325" s="221">
        <v>0</v>
      </c>
      <c r="Q325" s="221">
        <f>ROUND(E325*P325,2)</f>
        <v>0</v>
      </c>
      <c r="R325" s="223" t="s">
        <v>1550</v>
      </c>
      <c r="S325" s="223" t="s">
        <v>207</v>
      </c>
      <c r="T325" s="225" t="s">
        <v>207</v>
      </c>
      <c r="U325" s="226">
        <v>0.15</v>
      </c>
      <c r="V325" s="226">
        <f>ROUND(E325*U325,2)</f>
        <v>74.55</v>
      </c>
      <c r="W325" s="226"/>
      <c r="X325" s="226" t="s">
        <v>208</v>
      </c>
      <c r="Y325" s="226" t="s">
        <v>209</v>
      </c>
      <c r="Z325" s="146"/>
      <c r="AA325" s="449"/>
      <c r="AB325" s="146"/>
      <c r="AC325" s="146"/>
      <c r="AD325" s="146"/>
      <c r="AE325" s="146"/>
      <c r="AF325" s="146"/>
      <c r="AG325" s="146" t="s">
        <v>210</v>
      </c>
      <c r="AH325" s="146"/>
      <c r="AI325" s="146"/>
      <c r="AJ325" s="146"/>
      <c r="AK325" s="146"/>
      <c r="AL325" s="146"/>
      <c r="AM325" s="146"/>
      <c r="AN325" s="146"/>
      <c r="AO325" s="146"/>
      <c r="AP325" s="146"/>
      <c r="AQ325" s="146"/>
      <c r="AR325" s="146"/>
      <c r="AS325" s="146"/>
      <c r="AT325" s="146"/>
      <c r="AU325" s="146"/>
      <c r="AV325" s="146"/>
      <c r="AW325" s="146"/>
      <c r="AX325" s="146"/>
      <c r="AY325" s="146"/>
      <c r="AZ325" s="146"/>
      <c r="BA325" s="146"/>
      <c r="BB325" s="146"/>
      <c r="BC325" s="146"/>
      <c r="BD325" s="146"/>
      <c r="BE325" s="146"/>
      <c r="BF325" s="146"/>
      <c r="BG325" s="146"/>
      <c r="BH325" s="146"/>
    </row>
    <row r="326" spans="1:60" ht="22.5" outlineLevel="2">
      <c r="A326" s="227"/>
      <c r="B326" s="228"/>
      <c r="C326" s="229" t="s">
        <v>2238</v>
      </c>
      <c r="D326" s="230"/>
      <c r="E326" s="230"/>
      <c r="F326" s="230"/>
      <c r="G326" s="230"/>
      <c r="H326" s="226"/>
      <c r="I326" s="226"/>
      <c r="J326" s="226"/>
      <c r="K326" s="226"/>
      <c r="L326" s="226"/>
      <c r="M326" s="226"/>
      <c r="N326" s="231"/>
      <c r="O326" s="231"/>
      <c r="P326" s="231"/>
      <c r="Q326" s="231"/>
      <c r="R326" s="226"/>
      <c r="S326" s="226"/>
      <c r="T326" s="226"/>
      <c r="U326" s="226"/>
      <c r="V326" s="226"/>
      <c r="W326" s="226"/>
      <c r="X326" s="226"/>
      <c r="Y326" s="226"/>
      <c r="Z326" s="146"/>
      <c r="AA326" s="449"/>
      <c r="AB326" s="146"/>
      <c r="AC326" s="146"/>
      <c r="AD326" s="146"/>
      <c r="AE326" s="146"/>
      <c r="AF326" s="146"/>
      <c r="AG326" s="146" t="s">
        <v>212</v>
      </c>
      <c r="AH326" s="146"/>
      <c r="AI326" s="146"/>
      <c r="AJ326" s="146"/>
      <c r="AK326" s="146"/>
      <c r="AL326" s="146"/>
      <c r="AM326" s="146"/>
      <c r="AN326" s="146"/>
      <c r="AO326" s="146"/>
      <c r="AP326" s="146"/>
      <c r="AQ326" s="146"/>
      <c r="AR326" s="146"/>
      <c r="AS326" s="146"/>
      <c r="AT326" s="146"/>
      <c r="AU326" s="146"/>
      <c r="AV326" s="146"/>
      <c r="AW326" s="146"/>
      <c r="AX326" s="146"/>
      <c r="AY326" s="146"/>
      <c r="AZ326" s="146"/>
      <c r="BA326" s="235" t="str">
        <f>C326</f>
        <v>tj. vypletí s případným odstraněním odkvetlých částí rostlin, s naložením odpadu na dopravní prostředek, odvozem do 20 km a se složením,</v>
      </c>
      <c r="BB326" s="146"/>
      <c r="BC326" s="146"/>
      <c r="BD326" s="146"/>
      <c r="BE326" s="146"/>
      <c r="BF326" s="146"/>
      <c r="BG326" s="146"/>
      <c r="BH326" s="146"/>
    </row>
    <row r="327" spans="1:60" ht="14.25" outlineLevel="2">
      <c r="A327" s="227"/>
      <c r="B327" s="228"/>
      <c r="C327" s="232" t="s">
        <v>2239</v>
      </c>
      <c r="D327" s="233"/>
      <c r="E327" s="234">
        <v>497</v>
      </c>
      <c r="F327" s="226"/>
      <c r="G327" s="226"/>
      <c r="H327" s="226"/>
      <c r="I327" s="226"/>
      <c r="J327" s="226"/>
      <c r="K327" s="226"/>
      <c r="L327" s="226"/>
      <c r="M327" s="226"/>
      <c r="N327" s="231"/>
      <c r="O327" s="231"/>
      <c r="P327" s="231"/>
      <c r="Q327" s="231"/>
      <c r="R327" s="226"/>
      <c r="S327" s="226"/>
      <c r="T327" s="226"/>
      <c r="U327" s="226"/>
      <c r="V327" s="226"/>
      <c r="W327" s="226"/>
      <c r="X327" s="226"/>
      <c r="Y327" s="226"/>
      <c r="Z327" s="146"/>
      <c r="AA327" s="449"/>
      <c r="AB327" s="146"/>
      <c r="AC327" s="146"/>
      <c r="AD327" s="146"/>
      <c r="AE327" s="146"/>
      <c r="AF327" s="146"/>
      <c r="AG327" s="146" t="s">
        <v>214</v>
      </c>
      <c r="AH327" s="146">
        <v>0</v>
      </c>
      <c r="AI327" s="146"/>
      <c r="AJ327" s="146"/>
      <c r="AK327" s="146"/>
      <c r="AL327" s="146"/>
      <c r="AM327" s="146"/>
      <c r="AN327" s="146"/>
      <c r="AO327" s="146"/>
      <c r="AP327" s="146"/>
      <c r="AQ327" s="146"/>
      <c r="AR327" s="146"/>
      <c r="AS327" s="146"/>
      <c r="AT327" s="146"/>
      <c r="AU327" s="146"/>
      <c r="AV327" s="146"/>
      <c r="AW327" s="146"/>
      <c r="AX327" s="146"/>
      <c r="AY327" s="146"/>
      <c r="AZ327" s="146"/>
      <c r="BA327" s="146"/>
      <c r="BB327" s="146"/>
      <c r="BC327" s="146"/>
      <c r="BD327" s="146"/>
      <c r="BE327" s="146"/>
      <c r="BF327" s="146"/>
      <c r="BG327" s="146"/>
      <c r="BH327" s="146"/>
    </row>
    <row r="328" spans="1:60" ht="14.25" outlineLevel="1">
      <c r="A328" s="217">
        <v>102</v>
      </c>
      <c r="B328" s="218" t="s">
        <v>1608</v>
      </c>
      <c r="C328" s="219" t="s">
        <v>1609</v>
      </c>
      <c r="D328" s="220" t="s">
        <v>107</v>
      </c>
      <c r="E328" s="221">
        <f>E329</f>
        <v>25.595500000000001</v>
      </c>
      <c r="F328" s="222"/>
      <c r="G328" s="223">
        <f>ROUND(E328*F328,2)</f>
        <v>0</v>
      </c>
      <c r="H328" s="224">
        <v>1318</v>
      </c>
      <c r="I328" s="223">
        <f>ROUND(E328*H328,2)</f>
        <v>33734.870000000003</v>
      </c>
      <c r="J328" s="224">
        <v>0</v>
      </c>
      <c r="K328" s="223">
        <f>ROUND(E328*J328,2)</f>
        <v>0</v>
      </c>
      <c r="L328" s="223">
        <v>21</v>
      </c>
      <c r="M328" s="223">
        <f>G328*(1+L328/100)</f>
        <v>0</v>
      </c>
      <c r="N328" s="221">
        <v>0.35</v>
      </c>
      <c r="O328" s="221">
        <f>ROUND(E328*N328,2)</f>
        <v>8.9600000000000009</v>
      </c>
      <c r="P328" s="221">
        <v>0</v>
      </c>
      <c r="Q328" s="221">
        <f>ROUND(E328*P328,2)</f>
        <v>0</v>
      </c>
      <c r="R328" s="223" t="s">
        <v>1610</v>
      </c>
      <c r="S328" s="223" t="s">
        <v>207</v>
      </c>
      <c r="T328" s="225" t="s">
        <v>207</v>
      </c>
      <c r="U328" s="226">
        <v>0</v>
      </c>
      <c r="V328" s="226">
        <f>ROUND(E328*U328,2)</f>
        <v>0</v>
      </c>
      <c r="W328" s="226"/>
      <c r="X328" s="226" t="s">
        <v>1600</v>
      </c>
      <c r="Y328" s="226" t="s">
        <v>209</v>
      </c>
      <c r="Z328" s="146"/>
      <c r="AA328" s="449"/>
      <c r="AB328" s="146"/>
      <c r="AC328" s="146"/>
      <c r="AD328" s="146"/>
      <c r="AE328" s="146"/>
      <c r="AF328" s="146"/>
      <c r="AG328" s="146" t="s">
        <v>1601</v>
      </c>
      <c r="AH328" s="146"/>
      <c r="AI328" s="146"/>
      <c r="AJ328" s="146"/>
      <c r="AK328" s="146"/>
      <c r="AL328" s="146"/>
      <c r="AM328" s="146"/>
      <c r="AN328" s="146"/>
      <c r="AO328" s="146"/>
      <c r="AP328" s="146"/>
      <c r="AQ328" s="146"/>
      <c r="AR328" s="146"/>
      <c r="AS328" s="146"/>
      <c r="AT328" s="146"/>
      <c r="AU328" s="146"/>
      <c r="AV328" s="146"/>
      <c r="AW328" s="146"/>
      <c r="AX328" s="146"/>
      <c r="AY328" s="146"/>
      <c r="AZ328" s="146"/>
      <c r="BA328" s="146"/>
      <c r="BB328" s="146"/>
      <c r="BC328" s="146"/>
      <c r="BD328" s="146"/>
      <c r="BE328" s="146"/>
      <c r="BF328" s="146"/>
      <c r="BG328" s="146"/>
      <c r="BH328" s="146"/>
    </row>
    <row r="329" spans="1:60" ht="14.25" outlineLevel="2">
      <c r="A329" s="227"/>
      <c r="B329" s="228"/>
      <c r="C329" s="232" t="s">
        <v>2240</v>
      </c>
      <c r="D329" s="233"/>
      <c r="E329" s="234">
        <f>(497)*0.05*1.03</f>
        <v>25.595500000000001</v>
      </c>
      <c r="F329" s="226"/>
      <c r="G329" s="226"/>
      <c r="H329" s="226"/>
      <c r="I329" s="226"/>
      <c r="J329" s="226"/>
      <c r="K329" s="226"/>
      <c r="L329" s="226"/>
      <c r="M329" s="226"/>
      <c r="N329" s="231"/>
      <c r="O329" s="231"/>
      <c r="P329" s="231"/>
      <c r="Q329" s="231"/>
      <c r="R329" s="226"/>
      <c r="S329" s="226"/>
      <c r="T329" s="226"/>
      <c r="U329" s="226"/>
      <c r="V329" s="226"/>
      <c r="W329" s="226"/>
      <c r="X329" s="226"/>
      <c r="Y329" s="226"/>
      <c r="Z329" s="146"/>
      <c r="AA329" s="449"/>
      <c r="AB329" s="146"/>
      <c r="AC329" s="146"/>
      <c r="AD329" s="146"/>
      <c r="AE329" s="146"/>
      <c r="AF329" s="146"/>
      <c r="AG329" s="146" t="s">
        <v>214</v>
      </c>
      <c r="AH329" s="146">
        <v>0</v>
      </c>
      <c r="AI329" s="146"/>
      <c r="AJ329" s="146"/>
      <c r="AK329" s="146"/>
      <c r="AL329" s="146"/>
      <c r="AM329" s="146"/>
      <c r="AN329" s="146"/>
      <c r="AO329" s="146"/>
      <c r="AP329" s="146"/>
      <c r="AQ329" s="146"/>
      <c r="AR329" s="146"/>
      <c r="AS329" s="146"/>
      <c r="AT329" s="146"/>
      <c r="AU329" s="146"/>
      <c r="AV329" s="146"/>
      <c r="AW329" s="146"/>
      <c r="AX329" s="146"/>
      <c r="AY329" s="146"/>
      <c r="AZ329" s="146"/>
      <c r="BA329" s="146"/>
      <c r="BB329" s="146"/>
      <c r="BC329" s="146"/>
      <c r="BD329" s="146"/>
      <c r="BE329" s="146"/>
      <c r="BF329" s="146"/>
      <c r="BG329" s="146"/>
      <c r="BH329" s="146"/>
    </row>
    <row r="330" spans="1:60" ht="14.25" outlineLevel="1">
      <c r="A330" s="217">
        <v>103</v>
      </c>
      <c r="B330" s="218" t="s">
        <v>2012</v>
      </c>
      <c r="C330" s="219" t="s">
        <v>2013</v>
      </c>
      <c r="D330" s="220" t="s">
        <v>107</v>
      </c>
      <c r="E330" s="221">
        <f>E331</f>
        <v>25.595500000000001</v>
      </c>
      <c r="F330" s="222"/>
      <c r="G330" s="223">
        <f>ROUND(E330*F330,2)</f>
        <v>0</v>
      </c>
      <c r="H330" s="224">
        <v>730</v>
      </c>
      <c r="I330" s="223">
        <f>ROUND(E330*H330,2)</f>
        <v>18684.72</v>
      </c>
      <c r="J330" s="224">
        <v>0</v>
      </c>
      <c r="K330" s="223">
        <f>ROUND(E330*J330,2)</f>
        <v>0</v>
      </c>
      <c r="L330" s="223">
        <v>21</v>
      </c>
      <c r="M330" s="223">
        <f>G330*(1+L330/100)</f>
        <v>0</v>
      </c>
      <c r="N330" s="221">
        <v>1.3</v>
      </c>
      <c r="O330" s="221">
        <f>ROUND(E330*N330,2)</f>
        <v>33.270000000000003</v>
      </c>
      <c r="P330" s="221">
        <v>0</v>
      </c>
      <c r="Q330" s="221">
        <f>ROUND(E330*P330,2)</f>
        <v>0</v>
      </c>
      <c r="R330" s="223"/>
      <c r="S330" s="223" t="s">
        <v>254</v>
      </c>
      <c r="T330" s="225" t="s">
        <v>255</v>
      </c>
      <c r="U330" s="226">
        <v>0</v>
      </c>
      <c r="V330" s="226">
        <f>ROUND(E330*U330,2)</f>
        <v>0</v>
      </c>
      <c r="W330" s="226"/>
      <c r="X330" s="226" t="s">
        <v>1600</v>
      </c>
      <c r="Y330" s="226" t="s">
        <v>209</v>
      </c>
      <c r="Z330" s="146"/>
      <c r="AA330" s="449"/>
      <c r="AB330" s="146"/>
      <c r="AC330" s="146"/>
      <c r="AD330" s="146"/>
      <c r="AE330" s="146"/>
      <c r="AF330" s="146"/>
      <c r="AG330" s="146" t="s">
        <v>1601</v>
      </c>
      <c r="AH330" s="146"/>
      <c r="AI330" s="146"/>
      <c r="AJ330" s="146"/>
      <c r="AK330" s="146"/>
      <c r="AL330" s="146"/>
      <c r="AM330" s="146"/>
      <c r="AN330" s="146"/>
      <c r="AO330" s="146"/>
      <c r="AP330" s="146"/>
      <c r="AQ330" s="146"/>
      <c r="AR330" s="146"/>
      <c r="AS330" s="146"/>
      <c r="AT330" s="146"/>
      <c r="AU330" s="146"/>
      <c r="AV330" s="146"/>
      <c r="AW330" s="146"/>
      <c r="AX330" s="146"/>
      <c r="AY330" s="146"/>
      <c r="AZ330" s="146"/>
      <c r="BA330" s="146"/>
      <c r="BB330" s="146"/>
      <c r="BC330" s="146"/>
      <c r="BD330" s="146"/>
      <c r="BE330" s="146"/>
      <c r="BF330" s="146"/>
      <c r="BG330" s="146"/>
      <c r="BH330" s="146"/>
    </row>
    <row r="331" spans="1:60" ht="14.25" outlineLevel="2">
      <c r="A331" s="227"/>
      <c r="B331" s="228"/>
      <c r="C331" s="232" t="s">
        <v>2240</v>
      </c>
      <c r="D331" s="233"/>
      <c r="E331" s="234">
        <f>(497)*0.05*1.03</f>
        <v>25.595500000000001</v>
      </c>
      <c r="F331" s="226"/>
      <c r="G331" s="226"/>
      <c r="H331" s="226"/>
      <c r="I331" s="226"/>
      <c r="J331" s="226"/>
      <c r="K331" s="226"/>
      <c r="L331" s="226"/>
      <c r="M331" s="226"/>
      <c r="N331" s="231"/>
      <c r="O331" s="231"/>
      <c r="P331" s="231"/>
      <c r="Q331" s="231"/>
      <c r="R331" s="226"/>
      <c r="S331" s="226"/>
      <c r="T331" s="226"/>
      <c r="U331" s="226"/>
      <c r="V331" s="226"/>
      <c r="W331" s="226"/>
      <c r="X331" s="226"/>
      <c r="Y331" s="226"/>
      <c r="Z331" s="146"/>
      <c r="AA331" s="449"/>
      <c r="AB331" s="146"/>
      <c r="AC331" s="146"/>
      <c r="AD331" s="146"/>
      <c r="AE331" s="146"/>
      <c r="AF331" s="146"/>
      <c r="AG331" s="146" t="s">
        <v>214</v>
      </c>
      <c r="AH331" s="146">
        <v>0</v>
      </c>
      <c r="AI331" s="146"/>
      <c r="AJ331" s="146"/>
      <c r="AK331" s="146"/>
      <c r="AL331" s="146"/>
      <c r="AM331" s="146"/>
      <c r="AN331" s="146"/>
      <c r="AO331" s="146"/>
      <c r="AP331" s="146"/>
      <c r="AQ331" s="146"/>
      <c r="AR331" s="146"/>
      <c r="AS331" s="146"/>
      <c r="AT331" s="146"/>
      <c r="AU331" s="146"/>
      <c r="AV331" s="146"/>
      <c r="AW331" s="146"/>
      <c r="AX331" s="146"/>
      <c r="AY331" s="146"/>
      <c r="AZ331" s="146"/>
      <c r="BA331" s="146"/>
      <c r="BB331" s="146"/>
      <c r="BC331" s="146"/>
      <c r="BD331" s="146"/>
      <c r="BE331" s="146"/>
      <c r="BF331" s="146"/>
      <c r="BG331" s="146"/>
      <c r="BH331" s="146"/>
    </row>
    <row r="332" spans="1:60" ht="14.25" outlineLevel="1">
      <c r="A332" s="217">
        <v>104</v>
      </c>
      <c r="B332" s="218" t="s">
        <v>2152</v>
      </c>
      <c r="C332" s="219" t="s">
        <v>2153</v>
      </c>
      <c r="D332" s="220" t="s">
        <v>107</v>
      </c>
      <c r="E332" s="221">
        <f>E333</f>
        <v>35.833700000000007</v>
      </c>
      <c r="F332" s="222"/>
      <c r="G332" s="223">
        <f>ROUND(E332*F332,2)</f>
        <v>0</v>
      </c>
      <c r="H332" s="224">
        <v>965</v>
      </c>
      <c r="I332" s="223">
        <f>ROUND(E332*H332,2)</f>
        <v>34579.519999999997</v>
      </c>
      <c r="J332" s="224">
        <v>0</v>
      </c>
      <c r="K332" s="223">
        <f>ROUND(E332*J332,2)</f>
        <v>0</v>
      </c>
      <c r="L332" s="223">
        <v>21</v>
      </c>
      <c r="M332" s="223">
        <f>G332*(1+L332/100)</f>
        <v>0</v>
      </c>
      <c r="N332" s="221">
        <v>0.6</v>
      </c>
      <c r="O332" s="221">
        <f>ROUND(E332*N332,2)</f>
        <v>21.5</v>
      </c>
      <c r="P332" s="221">
        <v>0</v>
      </c>
      <c r="Q332" s="221">
        <f>ROUND(E332*P332,2)</f>
        <v>0</v>
      </c>
      <c r="R332" s="223" t="s">
        <v>1610</v>
      </c>
      <c r="S332" s="223" t="s">
        <v>207</v>
      </c>
      <c r="T332" s="225" t="s">
        <v>207</v>
      </c>
      <c r="U332" s="226">
        <v>0</v>
      </c>
      <c r="V332" s="226">
        <f>ROUND(E332*U332,2)</f>
        <v>0</v>
      </c>
      <c r="W332" s="226"/>
      <c r="X332" s="226" t="s">
        <v>1600</v>
      </c>
      <c r="Y332" s="226" t="s">
        <v>209</v>
      </c>
      <c r="Z332" s="146"/>
      <c r="AA332" s="449"/>
      <c r="AB332" s="146"/>
      <c r="AC332" s="146"/>
      <c r="AD332" s="146"/>
      <c r="AE332" s="146"/>
      <c r="AF332" s="146"/>
      <c r="AG332" s="146" t="s">
        <v>1601</v>
      </c>
      <c r="AH332" s="146"/>
      <c r="AI332" s="146"/>
      <c r="AJ332" s="146"/>
      <c r="AK332" s="146"/>
      <c r="AL332" s="146"/>
      <c r="AM332" s="146"/>
      <c r="AN332" s="146"/>
      <c r="AO332" s="146"/>
      <c r="AP332" s="146"/>
      <c r="AQ332" s="146"/>
      <c r="AR332" s="146"/>
      <c r="AS332" s="146"/>
      <c r="AT332" s="146"/>
      <c r="AU332" s="146"/>
      <c r="AV332" s="146"/>
      <c r="AW332" s="146"/>
      <c r="AX332" s="146"/>
      <c r="AY332" s="146"/>
      <c r="AZ332" s="146"/>
      <c r="BA332" s="146"/>
      <c r="BB332" s="146"/>
      <c r="BC332" s="146"/>
      <c r="BD332" s="146"/>
      <c r="BE332" s="146"/>
      <c r="BF332" s="146"/>
      <c r="BG332" s="146"/>
      <c r="BH332" s="146"/>
    </row>
    <row r="333" spans="1:60" ht="14.25" outlineLevel="2">
      <c r="A333" s="227"/>
      <c r="B333" s="228"/>
      <c r="C333" s="232" t="s">
        <v>2241</v>
      </c>
      <c r="D333" s="233"/>
      <c r="E333" s="234">
        <f>497*0.07*1.03</f>
        <v>35.833700000000007</v>
      </c>
      <c r="F333" s="226"/>
      <c r="G333" s="226"/>
      <c r="H333" s="226"/>
      <c r="I333" s="226"/>
      <c r="J333" s="226"/>
      <c r="K333" s="226"/>
      <c r="L333" s="226"/>
      <c r="M333" s="226"/>
      <c r="N333" s="231"/>
      <c r="O333" s="231"/>
      <c r="P333" s="231"/>
      <c r="Q333" s="231"/>
      <c r="R333" s="226"/>
      <c r="S333" s="226"/>
      <c r="T333" s="226"/>
      <c r="U333" s="226"/>
      <c r="V333" s="226"/>
      <c r="W333" s="226"/>
      <c r="X333" s="226"/>
      <c r="Y333" s="226"/>
      <c r="Z333" s="146"/>
      <c r="AA333" s="449"/>
      <c r="AB333" s="146"/>
      <c r="AC333" s="146"/>
      <c r="AD333" s="146"/>
      <c r="AE333" s="146"/>
      <c r="AF333" s="146"/>
      <c r="AG333" s="146" t="s">
        <v>214</v>
      </c>
      <c r="AH333" s="146">
        <v>0</v>
      </c>
      <c r="AI333" s="146"/>
      <c r="AJ333" s="146"/>
      <c r="AK333" s="146"/>
      <c r="AL333" s="146"/>
      <c r="AM333" s="146"/>
      <c r="AN333" s="146"/>
      <c r="AO333" s="146"/>
      <c r="AP333" s="146"/>
      <c r="AQ333" s="146"/>
      <c r="AR333" s="146"/>
      <c r="AS333" s="146"/>
      <c r="AT333" s="146"/>
      <c r="AU333" s="146"/>
      <c r="AV333" s="146"/>
      <c r="AW333" s="146"/>
      <c r="AX333" s="146"/>
      <c r="AY333" s="146"/>
      <c r="AZ333" s="146"/>
      <c r="BA333" s="146"/>
      <c r="BB333" s="146"/>
      <c r="BC333" s="146"/>
      <c r="BD333" s="146"/>
      <c r="BE333" s="146"/>
      <c r="BF333" s="146"/>
      <c r="BG333" s="146"/>
      <c r="BH333" s="146"/>
    </row>
    <row r="334" spans="1:60" ht="14.25" outlineLevel="1">
      <c r="A334" s="217">
        <v>105</v>
      </c>
      <c r="B334" s="218" t="s">
        <v>2054</v>
      </c>
      <c r="C334" s="219" t="s">
        <v>2055</v>
      </c>
      <c r="D334" s="220" t="s">
        <v>292</v>
      </c>
      <c r="E334" s="221">
        <f>E335</f>
        <v>51.191000000000003</v>
      </c>
      <c r="F334" s="222"/>
      <c r="G334" s="223">
        <f>ROUND(E334*F334,2)</f>
        <v>0</v>
      </c>
      <c r="H334" s="224">
        <v>410.5</v>
      </c>
      <c r="I334" s="223">
        <f>ROUND(E334*H334,2)</f>
        <v>21013.91</v>
      </c>
      <c r="J334" s="224">
        <v>0</v>
      </c>
      <c r="K334" s="223">
        <f>ROUND(E334*J334,2)</f>
        <v>0</v>
      </c>
      <c r="L334" s="223">
        <v>21</v>
      </c>
      <c r="M334" s="223">
        <f>G334*(1+L334/100)</f>
        <v>0</v>
      </c>
      <c r="N334" s="221">
        <v>1E-3</v>
      </c>
      <c r="O334" s="221">
        <f>ROUND(E334*N334,2)</f>
        <v>0.05</v>
      </c>
      <c r="P334" s="221">
        <v>0</v>
      </c>
      <c r="Q334" s="221">
        <f>ROUND(E334*P334,2)</f>
        <v>0</v>
      </c>
      <c r="R334" s="223" t="s">
        <v>1610</v>
      </c>
      <c r="S334" s="223" t="s">
        <v>207</v>
      </c>
      <c r="T334" s="225" t="s">
        <v>207</v>
      </c>
      <c r="U334" s="226">
        <v>0</v>
      </c>
      <c r="V334" s="226">
        <f>ROUND(E334*U334,2)</f>
        <v>0</v>
      </c>
      <c r="W334" s="226"/>
      <c r="X334" s="226" t="s">
        <v>1600</v>
      </c>
      <c r="Y334" s="226" t="s">
        <v>209</v>
      </c>
      <c r="Z334" s="146"/>
      <c r="AA334" s="449"/>
      <c r="AB334" s="146"/>
      <c r="AC334" s="146"/>
      <c r="AD334" s="146"/>
      <c r="AE334" s="146"/>
      <c r="AF334" s="146"/>
      <c r="AG334" s="146" t="s">
        <v>1601</v>
      </c>
      <c r="AH334" s="146"/>
      <c r="AI334" s="146"/>
      <c r="AJ334" s="146"/>
      <c r="AK334" s="146"/>
      <c r="AL334" s="146"/>
      <c r="AM334" s="146"/>
      <c r="AN334" s="146"/>
      <c r="AO334" s="146"/>
      <c r="AP334" s="146"/>
      <c r="AQ334" s="146"/>
      <c r="AR334" s="146"/>
      <c r="AS334" s="146"/>
      <c r="AT334" s="146"/>
      <c r="AU334" s="146"/>
      <c r="AV334" s="146"/>
      <c r="AW334" s="146"/>
      <c r="AX334" s="146"/>
      <c r="AY334" s="146"/>
      <c r="AZ334" s="146"/>
      <c r="BA334" s="146"/>
      <c r="BB334" s="146"/>
      <c r="BC334" s="146"/>
      <c r="BD334" s="146"/>
      <c r="BE334" s="146"/>
      <c r="BF334" s="146"/>
      <c r="BG334" s="146"/>
      <c r="BH334" s="146"/>
    </row>
    <row r="335" spans="1:60" ht="14.25" outlineLevel="2">
      <c r="A335" s="227"/>
      <c r="B335" s="228"/>
      <c r="C335" s="232" t="s">
        <v>2242</v>
      </c>
      <c r="D335" s="233"/>
      <c r="E335" s="234">
        <f>(497)*0.1*1.03</f>
        <v>51.191000000000003</v>
      </c>
      <c r="F335" s="226"/>
      <c r="G335" s="226"/>
      <c r="H335" s="226"/>
      <c r="I335" s="226"/>
      <c r="J335" s="226"/>
      <c r="K335" s="226"/>
      <c r="L335" s="226"/>
      <c r="M335" s="226"/>
      <c r="N335" s="231"/>
      <c r="O335" s="231"/>
      <c r="P335" s="231"/>
      <c r="Q335" s="231"/>
      <c r="R335" s="226"/>
      <c r="S335" s="226"/>
      <c r="T335" s="226"/>
      <c r="U335" s="226"/>
      <c r="V335" s="226"/>
      <c r="W335" s="226"/>
      <c r="X335" s="226"/>
      <c r="Y335" s="226"/>
      <c r="Z335" s="146"/>
      <c r="AA335" s="449"/>
      <c r="AB335" s="146"/>
      <c r="AC335" s="146"/>
      <c r="AD335" s="146"/>
      <c r="AE335" s="146"/>
      <c r="AF335" s="146"/>
      <c r="AG335" s="146" t="s">
        <v>214</v>
      </c>
      <c r="AH335" s="146">
        <v>0</v>
      </c>
      <c r="AI335" s="146"/>
      <c r="AJ335" s="146"/>
      <c r="AK335" s="146"/>
      <c r="AL335" s="146"/>
      <c r="AM335" s="146"/>
      <c r="AN335" s="146"/>
      <c r="AO335" s="146"/>
      <c r="AP335" s="146"/>
      <c r="AQ335" s="146"/>
      <c r="AR335" s="146"/>
      <c r="AS335" s="146"/>
      <c r="AT335" s="146"/>
      <c r="AU335" s="146"/>
      <c r="AV335" s="146"/>
      <c r="AW335" s="146"/>
      <c r="AX335" s="146"/>
      <c r="AY335" s="146"/>
      <c r="AZ335" s="146"/>
      <c r="BA335" s="146"/>
      <c r="BB335" s="146"/>
      <c r="BC335" s="146"/>
      <c r="BD335" s="146"/>
      <c r="BE335" s="146"/>
      <c r="BF335" s="146"/>
      <c r="BG335" s="146"/>
      <c r="BH335" s="146"/>
    </row>
    <row r="336" spans="1:60" ht="14.25" outlineLevel="1">
      <c r="A336" s="217">
        <v>106</v>
      </c>
      <c r="B336" s="218" t="s">
        <v>2159</v>
      </c>
      <c r="C336" s="219" t="s">
        <v>2160</v>
      </c>
      <c r="D336" s="220" t="s">
        <v>292</v>
      </c>
      <c r="E336" s="221">
        <f>E337</f>
        <v>51.191000000000003</v>
      </c>
      <c r="F336" s="222"/>
      <c r="G336" s="223">
        <f>ROUND(E336*F336,2)</f>
        <v>0</v>
      </c>
      <c r="H336" s="224">
        <v>425</v>
      </c>
      <c r="I336" s="223">
        <f>ROUND(E336*H336,2)</f>
        <v>21756.18</v>
      </c>
      <c r="J336" s="224">
        <v>0</v>
      </c>
      <c r="K336" s="223">
        <f>ROUND(E336*J336,2)</f>
        <v>0</v>
      </c>
      <c r="L336" s="223">
        <v>21</v>
      </c>
      <c r="M336" s="223">
        <f>G336*(1+L336/100)</f>
        <v>0</v>
      </c>
      <c r="N336" s="221">
        <v>1E-3</v>
      </c>
      <c r="O336" s="221">
        <f>ROUND(E336*N336,2)</f>
        <v>0.05</v>
      </c>
      <c r="P336" s="221">
        <v>0</v>
      </c>
      <c r="Q336" s="221">
        <f>ROUND(E336*P336,2)</f>
        <v>0</v>
      </c>
      <c r="R336" s="223"/>
      <c r="S336" s="223" t="s">
        <v>254</v>
      </c>
      <c r="T336" s="225" t="s">
        <v>255</v>
      </c>
      <c r="U336" s="226">
        <v>0</v>
      </c>
      <c r="V336" s="226">
        <f>ROUND(E336*U336,2)</f>
        <v>0</v>
      </c>
      <c r="W336" s="226"/>
      <c r="X336" s="226" t="s">
        <v>1600</v>
      </c>
      <c r="Y336" s="226" t="s">
        <v>209</v>
      </c>
      <c r="Z336" s="146"/>
      <c r="AA336" s="449"/>
      <c r="AB336" s="146"/>
      <c r="AC336" s="146"/>
      <c r="AD336" s="146"/>
      <c r="AE336" s="146"/>
      <c r="AF336" s="146"/>
      <c r="AG336" s="146" t="s">
        <v>1601</v>
      </c>
      <c r="AH336" s="146"/>
      <c r="AI336" s="146"/>
      <c r="AJ336" s="146"/>
      <c r="AK336" s="146"/>
      <c r="AL336" s="146"/>
      <c r="AM336" s="146"/>
      <c r="AN336" s="146"/>
      <c r="AO336" s="146"/>
      <c r="AP336" s="146"/>
      <c r="AQ336" s="146"/>
      <c r="AR336" s="146"/>
      <c r="AS336" s="146"/>
      <c r="AT336" s="146"/>
      <c r="AU336" s="146"/>
      <c r="AV336" s="146"/>
      <c r="AW336" s="146"/>
      <c r="AX336" s="146"/>
      <c r="AY336" s="146"/>
      <c r="AZ336" s="146"/>
      <c r="BA336" s="146"/>
      <c r="BB336" s="146"/>
      <c r="BC336" s="146"/>
      <c r="BD336" s="146"/>
      <c r="BE336" s="146"/>
      <c r="BF336" s="146"/>
      <c r="BG336" s="146"/>
      <c r="BH336" s="146"/>
    </row>
    <row r="337" spans="1:60" ht="14.25" outlineLevel="2">
      <c r="A337" s="227"/>
      <c r="B337" s="228"/>
      <c r="C337" s="232" t="s">
        <v>2243</v>
      </c>
      <c r="D337" s="233"/>
      <c r="E337" s="234">
        <f>(497)*0.1*1.03</f>
        <v>51.191000000000003</v>
      </c>
      <c r="F337" s="226"/>
      <c r="G337" s="226"/>
      <c r="H337" s="226"/>
      <c r="I337" s="226"/>
      <c r="J337" s="226"/>
      <c r="K337" s="226"/>
      <c r="L337" s="226"/>
      <c r="M337" s="226"/>
      <c r="N337" s="231"/>
      <c r="O337" s="231"/>
      <c r="P337" s="231"/>
      <c r="Q337" s="231"/>
      <c r="R337" s="226"/>
      <c r="S337" s="226"/>
      <c r="T337" s="226"/>
      <c r="U337" s="226"/>
      <c r="V337" s="226"/>
      <c r="W337" s="226"/>
      <c r="X337" s="226"/>
      <c r="Y337" s="226"/>
      <c r="Z337" s="146"/>
      <c r="AA337" s="449"/>
      <c r="AB337" s="146"/>
      <c r="AC337" s="146"/>
      <c r="AD337" s="146"/>
      <c r="AE337" s="146"/>
      <c r="AF337" s="146"/>
      <c r="AG337" s="146" t="s">
        <v>214</v>
      </c>
      <c r="AH337" s="146">
        <v>0</v>
      </c>
      <c r="AI337" s="146"/>
      <c r="AJ337" s="146"/>
      <c r="AK337" s="146"/>
      <c r="AL337" s="146"/>
      <c r="AM337" s="146"/>
      <c r="AN337" s="146"/>
      <c r="AO337" s="146"/>
      <c r="AP337" s="146"/>
      <c r="AQ337" s="146"/>
      <c r="AR337" s="146"/>
      <c r="AS337" s="146"/>
      <c r="AT337" s="146"/>
      <c r="AU337" s="146"/>
      <c r="AV337" s="146"/>
      <c r="AW337" s="146"/>
      <c r="AX337" s="146"/>
      <c r="AY337" s="146"/>
      <c r="AZ337" s="146"/>
      <c r="BA337" s="146"/>
      <c r="BB337" s="146"/>
      <c r="BC337" s="146"/>
      <c r="BD337" s="146"/>
      <c r="BE337" s="146"/>
      <c r="BF337" s="146"/>
      <c r="BG337" s="146"/>
      <c r="BH337" s="146"/>
    </row>
    <row r="338" spans="1:60" ht="14.25" outlineLevel="1">
      <c r="A338" s="217">
        <v>107</v>
      </c>
      <c r="B338" s="218" t="s">
        <v>2244</v>
      </c>
      <c r="C338" s="219" t="s">
        <v>2245</v>
      </c>
      <c r="D338" s="220" t="s">
        <v>2146</v>
      </c>
      <c r="E338" s="221">
        <v>21</v>
      </c>
      <c r="F338" s="222"/>
      <c r="G338" s="223">
        <f>ROUND(E338*F338,2)</f>
        <v>0</v>
      </c>
      <c r="H338" s="224">
        <v>2500</v>
      </c>
      <c r="I338" s="223">
        <f>ROUND(E338*H338,2)</f>
        <v>52500</v>
      </c>
      <c r="J338" s="224">
        <v>0</v>
      </c>
      <c r="K338" s="223">
        <f>ROUND(E338*J338,2)</f>
        <v>0</v>
      </c>
      <c r="L338" s="223">
        <v>21</v>
      </c>
      <c r="M338" s="223">
        <f>G338*(1+L338/100)</f>
        <v>0</v>
      </c>
      <c r="N338" s="221">
        <v>1.4999999999999999E-2</v>
      </c>
      <c r="O338" s="221">
        <f>ROUND(E338*N338,2)</f>
        <v>0.32</v>
      </c>
      <c r="P338" s="221">
        <v>0</v>
      </c>
      <c r="Q338" s="221">
        <f>ROUND(E338*P338,2)</f>
        <v>0</v>
      </c>
      <c r="R338" s="223"/>
      <c r="S338" s="223" t="s">
        <v>254</v>
      </c>
      <c r="T338" s="225" t="s">
        <v>255</v>
      </c>
      <c r="U338" s="226">
        <v>0</v>
      </c>
      <c r="V338" s="226">
        <f>ROUND(E338*U338,2)</f>
        <v>0</v>
      </c>
      <c r="W338" s="226"/>
      <c r="X338" s="226" t="s">
        <v>1600</v>
      </c>
      <c r="Y338" s="226" t="s">
        <v>209</v>
      </c>
      <c r="Z338" s="146"/>
      <c r="AA338" s="449"/>
      <c r="AB338" s="146"/>
      <c r="AC338" s="146"/>
      <c r="AD338" s="146"/>
      <c r="AE338" s="146"/>
      <c r="AF338" s="146"/>
      <c r="AG338" s="146" t="s">
        <v>1601</v>
      </c>
      <c r="AH338" s="146"/>
      <c r="AI338" s="146"/>
      <c r="AJ338" s="146"/>
      <c r="AK338" s="146"/>
      <c r="AL338" s="146"/>
      <c r="AM338" s="146"/>
      <c r="AN338" s="146"/>
      <c r="AO338" s="146"/>
      <c r="AP338" s="146"/>
      <c r="AQ338" s="146"/>
      <c r="AR338" s="146"/>
      <c r="AS338" s="146"/>
      <c r="AT338" s="146"/>
      <c r="AU338" s="146"/>
      <c r="AV338" s="146"/>
      <c r="AW338" s="146"/>
      <c r="AX338" s="146"/>
      <c r="AY338" s="146"/>
      <c r="AZ338" s="146"/>
      <c r="BA338" s="146"/>
      <c r="BB338" s="146"/>
      <c r="BC338" s="146"/>
      <c r="BD338" s="146"/>
      <c r="BE338" s="146"/>
      <c r="BF338" s="146"/>
      <c r="BG338" s="146"/>
      <c r="BH338" s="146"/>
    </row>
    <row r="339" spans="1:60" ht="14.25" outlineLevel="2">
      <c r="A339" s="227"/>
      <c r="B339" s="228"/>
      <c r="C339" s="442" t="s">
        <v>1891</v>
      </c>
      <c r="D339" s="443"/>
      <c r="E339" s="444"/>
      <c r="F339" s="226"/>
      <c r="G339" s="226"/>
      <c r="H339" s="226"/>
      <c r="I339" s="226"/>
      <c r="J339" s="226"/>
      <c r="K339" s="226"/>
      <c r="L339" s="226"/>
      <c r="M339" s="226"/>
      <c r="N339" s="231"/>
      <c r="O339" s="231"/>
      <c r="P339" s="231"/>
      <c r="Q339" s="231"/>
      <c r="R339" s="226"/>
      <c r="S339" s="226"/>
      <c r="T339" s="226"/>
      <c r="U339" s="226"/>
      <c r="V339" s="226"/>
      <c r="W339" s="226"/>
      <c r="X339" s="226"/>
      <c r="Y339" s="226"/>
      <c r="Z339" s="146"/>
      <c r="AA339" s="449"/>
      <c r="AB339" s="146"/>
      <c r="AC339" s="146"/>
      <c r="AD339" s="146"/>
      <c r="AE339" s="146"/>
      <c r="AF339" s="146"/>
      <c r="AG339" s="146" t="s">
        <v>214</v>
      </c>
      <c r="AH339" s="146"/>
      <c r="AI339" s="146"/>
      <c r="AJ339" s="146"/>
      <c r="AK339" s="146"/>
      <c r="AL339" s="146"/>
      <c r="AM339" s="146"/>
      <c r="AN339" s="146"/>
      <c r="AO339" s="146"/>
      <c r="AP339" s="146"/>
      <c r="AQ339" s="146"/>
      <c r="AR339" s="146"/>
      <c r="AS339" s="146"/>
      <c r="AT339" s="146"/>
      <c r="AU339" s="146"/>
      <c r="AV339" s="146"/>
      <c r="AW339" s="146"/>
      <c r="AX339" s="146"/>
      <c r="AY339" s="146"/>
      <c r="AZ339" s="146"/>
      <c r="BA339" s="146"/>
      <c r="BB339" s="146"/>
      <c r="BC339" s="146"/>
      <c r="BD339" s="146"/>
      <c r="BE339" s="146"/>
      <c r="BF339" s="146"/>
      <c r="BG339" s="146"/>
      <c r="BH339" s="146"/>
    </row>
    <row r="340" spans="1:60" ht="14.25" outlineLevel="3">
      <c r="A340" s="227"/>
      <c r="B340" s="228"/>
      <c r="C340" s="442" t="s">
        <v>2246</v>
      </c>
      <c r="D340" s="443"/>
      <c r="E340" s="444">
        <f>20*1.03</f>
        <v>20.6</v>
      </c>
      <c r="F340" s="226"/>
      <c r="G340" s="226"/>
      <c r="H340" s="226"/>
      <c r="I340" s="226"/>
      <c r="J340" s="226"/>
      <c r="K340" s="226"/>
      <c r="L340" s="226"/>
      <c r="M340" s="226"/>
      <c r="N340" s="231"/>
      <c r="O340" s="231"/>
      <c r="P340" s="231"/>
      <c r="Q340" s="231"/>
      <c r="R340" s="226"/>
      <c r="S340" s="226"/>
      <c r="T340" s="226"/>
      <c r="U340" s="226"/>
      <c r="V340" s="226"/>
      <c r="W340" s="226"/>
      <c r="X340" s="226"/>
      <c r="Y340" s="226"/>
      <c r="Z340" s="146"/>
      <c r="AA340" s="449"/>
      <c r="AB340" s="146"/>
      <c r="AC340" s="146"/>
      <c r="AD340" s="146"/>
      <c r="AE340" s="146"/>
      <c r="AF340" s="146"/>
      <c r="AG340" s="146" t="s">
        <v>214</v>
      </c>
      <c r="AH340" s="146">
        <v>2</v>
      </c>
      <c r="AI340" s="146"/>
      <c r="AJ340" s="146"/>
      <c r="AK340" s="146"/>
      <c r="AL340" s="146"/>
      <c r="AM340" s="146"/>
      <c r="AN340" s="146"/>
      <c r="AO340" s="146"/>
      <c r="AP340" s="146"/>
      <c r="AQ340" s="146"/>
      <c r="AR340" s="146"/>
      <c r="AS340" s="146"/>
      <c r="AT340" s="146"/>
      <c r="AU340" s="146"/>
      <c r="AV340" s="146"/>
      <c r="AW340" s="146"/>
      <c r="AX340" s="146"/>
      <c r="AY340" s="146"/>
      <c r="AZ340" s="146"/>
      <c r="BA340" s="146"/>
      <c r="BB340" s="146"/>
      <c r="BC340" s="146"/>
      <c r="BD340" s="146"/>
      <c r="BE340" s="146"/>
      <c r="BF340" s="146"/>
      <c r="BG340" s="146"/>
      <c r="BH340" s="146"/>
    </row>
    <row r="341" spans="1:60" ht="14.25" outlineLevel="3">
      <c r="A341" s="227"/>
      <c r="B341" s="228"/>
      <c r="C341" s="442" t="s">
        <v>1893</v>
      </c>
      <c r="D341" s="443"/>
      <c r="E341" s="444"/>
      <c r="F341" s="226"/>
      <c r="G341" s="226"/>
      <c r="H341" s="226"/>
      <c r="I341" s="226"/>
      <c r="J341" s="226"/>
      <c r="K341" s="226"/>
      <c r="L341" s="226"/>
      <c r="M341" s="226"/>
      <c r="N341" s="231"/>
      <c r="O341" s="231"/>
      <c r="P341" s="231"/>
      <c r="Q341" s="231"/>
      <c r="R341" s="226"/>
      <c r="S341" s="226"/>
      <c r="T341" s="226"/>
      <c r="U341" s="226"/>
      <c r="V341" s="226"/>
      <c r="W341" s="226"/>
      <c r="X341" s="226"/>
      <c r="Y341" s="226"/>
      <c r="Z341" s="146"/>
      <c r="AA341" s="449"/>
      <c r="AB341" s="146"/>
      <c r="AC341" s="146"/>
      <c r="AD341" s="146"/>
      <c r="AE341" s="146"/>
      <c r="AF341" s="146"/>
      <c r="AG341" s="146" t="s">
        <v>214</v>
      </c>
      <c r="AH341" s="146"/>
      <c r="AI341" s="146"/>
      <c r="AJ341" s="146"/>
      <c r="AK341" s="146"/>
      <c r="AL341" s="146"/>
      <c r="AM341" s="146"/>
      <c r="AN341" s="146"/>
      <c r="AO341" s="146"/>
      <c r="AP341" s="146"/>
      <c r="AQ341" s="146"/>
      <c r="AR341" s="146"/>
      <c r="AS341" s="146"/>
      <c r="AT341" s="146"/>
      <c r="AU341" s="146"/>
      <c r="AV341" s="146"/>
      <c r="AW341" s="146"/>
      <c r="AX341" s="146"/>
      <c r="AY341" s="146"/>
      <c r="AZ341" s="146"/>
      <c r="BA341" s="146"/>
      <c r="BB341" s="146"/>
      <c r="BC341" s="146"/>
      <c r="BD341" s="146"/>
      <c r="BE341" s="146"/>
      <c r="BF341" s="146"/>
      <c r="BG341" s="146"/>
      <c r="BH341" s="146"/>
    </row>
    <row r="342" spans="1:60" ht="14.25" outlineLevel="3">
      <c r="A342" s="227"/>
      <c r="B342" s="228"/>
      <c r="C342" s="232" t="s">
        <v>2247</v>
      </c>
      <c r="D342" s="233"/>
      <c r="E342" s="234">
        <v>28</v>
      </c>
      <c r="F342" s="226"/>
      <c r="G342" s="226"/>
      <c r="H342" s="226"/>
      <c r="I342" s="226"/>
      <c r="J342" s="226"/>
      <c r="K342" s="226"/>
      <c r="L342" s="226"/>
      <c r="M342" s="226"/>
      <c r="N342" s="231"/>
      <c r="O342" s="231"/>
      <c r="P342" s="231"/>
      <c r="Q342" s="231"/>
      <c r="R342" s="226"/>
      <c r="S342" s="226"/>
      <c r="T342" s="226"/>
      <c r="U342" s="226"/>
      <c r="V342" s="226"/>
      <c r="W342" s="226"/>
      <c r="X342" s="226"/>
      <c r="Y342" s="226"/>
      <c r="Z342" s="146"/>
      <c r="AA342" s="449"/>
      <c r="AB342" s="146"/>
      <c r="AC342" s="146"/>
      <c r="AD342" s="146"/>
      <c r="AE342" s="146"/>
      <c r="AF342" s="146"/>
      <c r="AG342" s="146" t="s">
        <v>214</v>
      </c>
      <c r="AH342" s="146">
        <v>0</v>
      </c>
      <c r="AI342" s="146"/>
      <c r="AJ342" s="146"/>
      <c r="AK342" s="146"/>
      <c r="AL342" s="146"/>
      <c r="AM342" s="146"/>
      <c r="AN342" s="146"/>
      <c r="AO342" s="146"/>
      <c r="AP342" s="146"/>
      <c r="AQ342" s="146"/>
      <c r="AR342" s="146"/>
      <c r="AS342" s="146"/>
      <c r="AT342" s="146"/>
      <c r="AU342" s="146"/>
      <c r="AV342" s="146"/>
      <c r="AW342" s="146"/>
      <c r="AX342" s="146"/>
      <c r="AY342" s="146"/>
      <c r="AZ342" s="146"/>
      <c r="BA342" s="146"/>
      <c r="BB342" s="146"/>
      <c r="BC342" s="146"/>
      <c r="BD342" s="146"/>
      <c r="BE342" s="146"/>
      <c r="BF342" s="146"/>
      <c r="BG342" s="146"/>
      <c r="BH342" s="146"/>
    </row>
    <row r="343" spans="1:60" ht="14.25" outlineLevel="1">
      <c r="A343" s="217">
        <v>108</v>
      </c>
      <c r="B343" s="218" t="s">
        <v>2248</v>
      </c>
      <c r="C343" s="219" t="s">
        <v>2249</v>
      </c>
      <c r="D343" s="220" t="s">
        <v>2146</v>
      </c>
      <c r="E343" s="221">
        <v>28</v>
      </c>
      <c r="F343" s="222"/>
      <c r="G343" s="223">
        <f>ROUND(E343*F343,2)</f>
        <v>0</v>
      </c>
      <c r="H343" s="224">
        <v>830</v>
      </c>
      <c r="I343" s="223">
        <f>ROUND(E343*H343,2)</f>
        <v>23240</v>
      </c>
      <c r="J343" s="224">
        <v>0</v>
      </c>
      <c r="K343" s="223">
        <f>ROUND(E343*J343,2)</f>
        <v>0</v>
      </c>
      <c r="L343" s="223">
        <v>21</v>
      </c>
      <c r="M343" s="223">
        <f>G343*(1+L343/100)</f>
        <v>0</v>
      </c>
      <c r="N343" s="221">
        <v>0.01</v>
      </c>
      <c r="O343" s="221">
        <f>ROUND(E343*N343,2)</f>
        <v>0.28000000000000003</v>
      </c>
      <c r="P343" s="221">
        <v>0</v>
      </c>
      <c r="Q343" s="221">
        <f>ROUND(E343*P343,2)</f>
        <v>0</v>
      </c>
      <c r="R343" s="223"/>
      <c r="S343" s="223" t="s">
        <v>254</v>
      </c>
      <c r="T343" s="225" t="s">
        <v>255</v>
      </c>
      <c r="U343" s="226">
        <v>0</v>
      </c>
      <c r="V343" s="226">
        <f>ROUND(E343*U343,2)</f>
        <v>0</v>
      </c>
      <c r="W343" s="226"/>
      <c r="X343" s="226" t="s">
        <v>1600</v>
      </c>
      <c r="Y343" s="226" t="s">
        <v>209</v>
      </c>
      <c r="Z343" s="146"/>
      <c r="AA343" s="449"/>
      <c r="AB343" s="146"/>
      <c r="AC343" s="146"/>
      <c r="AD343" s="146"/>
      <c r="AE343" s="146"/>
      <c r="AF343" s="146"/>
      <c r="AG343" s="146" t="s">
        <v>1601</v>
      </c>
      <c r="AH343" s="146"/>
      <c r="AI343" s="146"/>
      <c r="AJ343" s="146"/>
      <c r="AK343" s="146"/>
      <c r="AL343" s="146"/>
      <c r="AM343" s="146"/>
      <c r="AN343" s="146"/>
      <c r="AO343" s="146"/>
      <c r="AP343" s="146"/>
      <c r="AQ343" s="146"/>
      <c r="AR343" s="146"/>
      <c r="AS343" s="146"/>
      <c r="AT343" s="146"/>
      <c r="AU343" s="146"/>
      <c r="AV343" s="146"/>
      <c r="AW343" s="146"/>
      <c r="AX343" s="146"/>
      <c r="AY343" s="146"/>
      <c r="AZ343" s="146"/>
      <c r="BA343" s="146"/>
      <c r="BB343" s="146"/>
      <c r="BC343" s="146"/>
      <c r="BD343" s="146"/>
      <c r="BE343" s="146"/>
      <c r="BF343" s="146"/>
      <c r="BG343" s="146"/>
      <c r="BH343" s="146"/>
    </row>
    <row r="344" spans="1:60" ht="14.25" outlineLevel="2">
      <c r="A344" s="227"/>
      <c r="B344" s="228"/>
      <c r="C344" s="442" t="s">
        <v>1891</v>
      </c>
      <c r="D344" s="443"/>
      <c r="E344" s="444"/>
      <c r="F344" s="226"/>
      <c r="G344" s="226"/>
      <c r="H344" s="226"/>
      <c r="I344" s="226"/>
      <c r="J344" s="226"/>
      <c r="K344" s="226"/>
      <c r="L344" s="226"/>
      <c r="M344" s="226"/>
      <c r="N344" s="231"/>
      <c r="O344" s="231"/>
      <c r="P344" s="231"/>
      <c r="Q344" s="231"/>
      <c r="R344" s="226"/>
      <c r="S344" s="226"/>
      <c r="T344" s="226"/>
      <c r="U344" s="226"/>
      <c r="V344" s="226"/>
      <c r="W344" s="226"/>
      <c r="X344" s="226"/>
      <c r="Y344" s="226"/>
      <c r="Z344" s="146"/>
      <c r="AA344" s="449"/>
      <c r="AB344" s="146"/>
      <c r="AC344" s="146"/>
      <c r="AD344" s="146"/>
      <c r="AE344" s="146"/>
      <c r="AF344" s="146"/>
      <c r="AG344" s="146" t="s">
        <v>214</v>
      </c>
      <c r="AH344" s="146"/>
      <c r="AI344" s="146"/>
      <c r="AJ344" s="146"/>
      <c r="AK344" s="146"/>
      <c r="AL344" s="146"/>
      <c r="AM344" s="146"/>
      <c r="AN344" s="146"/>
      <c r="AO344" s="146"/>
      <c r="AP344" s="146"/>
      <c r="AQ344" s="146"/>
      <c r="AR344" s="146"/>
      <c r="AS344" s="146"/>
      <c r="AT344" s="146"/>
      <c r="AU344" s="146"/>
      <c r="AV344" s="146"/>
      <c r="AW344" s="146"/>
      <c r="AX344" s="146"/>
      <c r="AY344" s="146"/>
      <c r="AZ344" s="146"/>
      <c r="BA344" s="146"/>
      <c r="BB344" s="146"/>
      <c r="BC344" s="146"/>
      <c r="BD344" s="146"/>
      <c r="BE344" s="146"/>
      <c r="BF344" s="146"/>
      <c r="BG344" s="146"/>
      <c r="BH344" s="146"/>
    </row>
    <row r="345" spans="1:60" ht="14.25" outlineLevel="3">
      <c r="A345" s="227"/>
      <c r="B345" s="228"/>
      <c r="C345" s="442" t="s">
        <v>2250</v>
      </c>
      <c r="D345" s="443"/>
      <c r="E345" s="444">
        <f>27*1.03</f>
        <v>27.810000000000002</v>
      </c>
      <c r="F345" s="226"/>
      <c r="G345" s="226"/>
      <c r="H345" s="226"/>
      <c r="I345" s="226"/>
      <c r="J345" s="226"/>
      <c r="K345" s="226"/>
      <c r="L345" s="226"/>
      <c r="M345" s="226"/>
      <c r="N345" s="231"/>
      <c r="O345" s="231"/>
      <c r="P345" s="231"/>
      <c r="Q345" s="231"/>
      <c r="R345" s="226"/>
      <c r="S345" s="226"/>
      <c r="T345" s="226"/>
      <c r="U345" s="226"/>
      <c r="V345" s="226"/>
      <c r="W345" s="226"/>
      <c r="X345" s="226"/>
      <c r="Y345" s="226"/>
      <c r="Z345" s="146"/>
      <c r="AA345" s="449"/>
      <c r="AB345" s="146"/>
      <c r="AC345" s="146"/>
      <c r="AD345" s="146"/>
      <c r="AE345" s="146"/>
      <c r="AF345" s="146"/>
      <c r="AG345" s="146" t="s">
        <v>214</v>
      </c>
      <c r="AH345" s="146">
        <v>2</v>
      </c>
      <c r="AI345" s="146"/>
      <c r="AJ345" s="146"/>
      <c r="AK345" s="146"/>
      <c r="AL345" s="146"/>
      <c r="AM345" s="146"/>
      <c r="AN345" s="146"/>
      <c r="AO345" s="146"/>
      <c r="AP345" s="146"/>
      <c r="AQ345" s="146"/>
      <c r="AR345" s="146"/>
      <c r="AS345" s="146"/>
      <c r="AT345" s="146"/>
      <c r="AU345" s="146"/>
      <c r="AV345" s="146"/>
      <c r="AW345" s="146"/>
      <c r="AX345" s="146"/>
      <c r="AY345" s="146"/>
      <c r="AZ345" s="146"/>
      <c r="BA345" s="146"/>
      <c r="BB345" s="146"/>
      <c r="BC345" s="146"/>
      <c r="BD345" s="146"/>
      <c r="BE345" s="146"/>
      <c r="BF345" s="146"/>
      <c r="BG345" s="146"/>
      <c r="BH345" s="146"/>
    </row>
    <row r="346" spans="1:60" ht="14.25" outlineLevel="3">
      <c r="A346" s="227"/>
      <c r="B346" s="228"/>
      <c r="C346" s="442" t="s">
        <v>1893</v>
      </c>
      <c r="D346" s="443"/>
      <c r="E346" s="444"/>
      <c r="F346" s="226"/>
      <c r="G346" s="226"/>
      <c r="H346" s="226"/>
      <c r="I346" s="226"/>
      <c r="J346" s="226"/>
      <c r="K346" s="226"/>
      <c r="L346" s="226"/>
      <c r="M346" s="226"/>
      <c r="N346" s="231"/>
      <c r="O346" s="231"/>
      <c r="P346" s="231"/>
      <c r="Q346" s="231"/>
      <c r="R346" s="226"/>
      <c r="S346" s="226"/>
      <c r="T346" s="226"/>
      <c r="U346" s="226"/>
      <c r="V346" s="226"/>
      <c r="W346" s="226"/>
      <c r="X346" s="226"/>
      <c r="Y346" s="226"/>
      <c r="Z346" s="146"/>
      <c r="AA346" s="449"/>
      <c r="AB346" s="146"/>
      <c r="AC346" s="146"/>
      <c r="AD346" s="146"/>
      <c r="AE346" s="146"/>
      <c r="AF346" s="146"/>
      <c r="AG346" s="146" t="s">
        <v>214</v>
      </c>
      <c r="AH346" s="146"/>
      <c r="AI346" s="146"/>
      <c r="AJ346" s="146"/>
      <c r="AK346" s="146"/>
      <c r="AL346" s="146"/>
      <c r="AM346" s="146"/>
      <c r="AN346" s="146"/>
      <c r="AO346" s="146"/>
      <c r="AP346" s="146"/>
      <c r="AQ346" s="146"/>
      <c r="AR346" s="146"/>
      <c r="AS346" s="146"/>
      <c r="AT346" s="146"/>
      <c r="AU346" s="146"/>
      <c r="AV346" s="146"/>
      <c r="AW346" s="146"/>
      <c r="AX346" s="146"/>
      <c r="AY346" s="146"/>
      <c r="AZ346" s="146"/>
      <c r="BA346" s="146"/>
      <c r="BB346" s="146"/>
      <c r="BC346" s="146"/>
      <c r="BD346" s="146"/>
      <c r="BE346" s="146"/>
      <c r="BF346" s="146"/>
      <c r="BG346" s="146"/>
      <c r="BH346" s="146"/>
    </row>
    <row r="347" spans="1:60" ht="14.25" outlineLevel="3">
      <c r="A347" s="227"/>
      <c r="B347" s="228"/>
      <c r="C347" s="232" t="s">
        <v>2251</v>
      </c>
      <c r="D347" s="233"/>
      <c r="E347" s="234">
        <v>28</v>
      </c>
      <c r="F347" s="226"/>
      <c r="G347" s="226"/>
      <c r="H347" s="226"/>
      <c r="I347" s="226"/>
      <c r="J347" s="226"/>
      <c r="K347" s="226"/>
      <c r="L347" s="226"/>
      <c r="M347" s="226"/>
      <c r="N347" s="231"/>
      <c r="O347" s="231"/>
      <c r="P347" s="231"/>
      <c r="Q347" s="231"/>
      <c r="R347" s="226"/>
      <c r="S347" s="226"/>
      <c r="T347" s="226"/>
      <c r="U347" s="226"/>
      <c r="V347" s="226"/>
      <c r="W347" s="226"/>
      <c r="X347" s="226"/>
      <c r="Y347" s="226"/>
      <c r="Z347" s="146"/>
      <c r="AA347" s="449"/>
      <c r="AB347" s="146"/>
      <c r="AC347" s="146"/>
      <c r="AD347" s="146"/>
      <c r="AE347" s="146"/>
      <c r="AF347" s="146"/>
      <c r="AG347" s="146" t="s">
        <v>214</v>
      </c>
      <c r="AH347" s="146">
        <v>0</v>
      </c>
      <c r="AI347" s="146"/>
      <c r="AJ347" s="146"/>
      <c r="AK347" s="146"/>
      <c r="AL347" s="146"/>
      <c r="AM347" s="146"/>
      <c r="AN347" s="146"/>
      <c r="AO347" s="146"/>
      <c r="AP347" s="146"/>
      <c r="AQ347" s="146"/>
      <c r="AR347" s="146"/>
      <c r="AS347" s="146"/>
      <c r="AT347" s="146"/>
      <c r="AU347" s="146"/>
      <c r="AV347" s="146"/>
      <c r="AW347" s="146"/>
      <c r="AX347" s="146"/>
      <c r="AY347" s="146"/>
      <c r="AZ347" s="146"/>
      <c r="BA347" s="146"/>
      <c r="BB347" s="146"/>
      <c r="BC347" s="146"/>
      <c r="BD347" s="146"/>
      <c r="BE347" s="146"/>
      <c r="BF347" s="146"/>
      <c r="BG347" s="146"/>
      <c r="BH347" s="146"/>
    </row>
    <row r="348" spans="1:60" ht="14.25" outlineLevel="1">
      <c r="A348" s="217">
        <v>109</v>
      </c>
      <c r="B348" s="218" t="s">
        <v>2252</v>
      </c>
      <c r="C348" s="219" t="s">
        <v>2253</v>
      </c>
      <c r="D348" s="220" t="s">
        <v>2146</v>
      </c>
      <c r="E348" s="221">
        <v>28</v>
      </c>
      <c r="F348" s="222"/>
      <c r="G348" s="223">
        <f>ROUND(E348*F348,2)</f>
        <v>0</v>
      </c>
      <c r="H348" s="224">
        <v>480</v>
      </c>
      <c r="I348" s="223">
        <f>ROUND(E348*H348,2)</f>
        <v>13440</v>
      </c>
      <c r="J348" s="224">
        <v>0</v>
      </c>
      <c r="K348" s="223">
        <f>ROUND(E348*J348,2)</f>
        <v>0</v>
      </c>
      <c r="L348" s="223">
        <v>21</v>
      </c>
      <c r="M348" s="223">
        <f>G348*(1+L348/100)</f>
        <v>0</v>
      </c>
      <c r="N348" s="221">
        <v>0.01</v>
      </c>
      <c r="O348" s="221">
        <f>ROUND(E348*N348,2)</f>
        <v>0.28000000000000003</v>
      </c>
      <c r="P348" s="221">
        <v>0</v>
      </c>
      <c r="Q348" s="221">
        <f>ROUND(E348*P348,2)</f>
        <v>0</v>
      </c>
      <c r="R348" s="223"/>
      <c r="S348" s="223" t="s">
        <v>254</v>
      </c>
      <c r="T348" s="225" t="s">
        <v>255</v>
      </c>
      <c r="U348" s="226">
        <v>0</v>
      </c>
      <c r="V348" s="226">
        <f>ROUND(E348*U348,2)</f>
        <v>0</v>
      </c>
      <c r="W348" s="226"/>
      <c r="X348" s="226" t="s">
        <v>1600</v>
      </c>
      <c r="Y348" s="226" t="s">
        <v>209</v>
      </c>
      <c r="Z348" s="146"/>
      <c r="AA348" s="449"/>
      <c r="AB348" s="146"/>
      <c r="AC348" s="146"/>
      <c r="AD348" s="146"/>
      <c r="AE348" s="146"/>
      <c r="AF348" s="146"/>
      <c r="AG348" s="146" t="s">
        <v>1601</v>
      </c>
      <c r="AH348" s="146"/>
      <c r="AI348" s="146"/>
      <c r="AJ348" s="146"/>
      <c r="AK348" s="146"/>
      <c r="AL348" s="146"/>
      <c r="AM348" s="146"/>
      <c r="AN348" s="146"/>
      <c r="AO348" s="146"/>
      <c r="AP348" s="146"/>
      <c r="AQ348" s="146"/>
      <c r="AR348" s="146"/>
      <c r="AS348" s="146"/>
      <c r="AT348" s="146"/>
      <c r="AU348" s="146"/>
      <c r="AV348" s="146"/>
      <c r="AW348" s="146"/>
      <c r="AX348" s="146"/>
      <c r="AY348" s="146"/>
      <c r="AZ348" s="146"/>
      <c r="BA348" s="146"/>
      <c r="BB348" s="146"/>
      <c r="BC348" s="146"/>
      <c r="BD348" s="146"/>
      <c r="BE348" s="146"/>
      <c r="BF348" s="146"/>
      <c r="BG348" s="146"/>
      <c r="BH348" s="146"/>
    </row>
    <row r="349" spans="1:60" ht="14.25" outlineLevel="2">
      <c r="A349" s="227"/>
      <c r="B349" s="228"/>
      <c r="C349" s="442" t="s">
        <v>1891</v>
      </c>
      <c r="D349" s="443"/>
      <c r="E349" s="444"/>
      <c r="F349" s="226"/>
      <c r="G349" s="226"/>
      <c r="H349" s="226"/>
      <c r="I349" s="226"/>
      <c r="J349" s="226"/>
      <c r="K349" s="226"/>
      <c r="L349" s="226"/>
      <c r="M349" s="226"/>
      <c r="N349" s="231"/>
      <c r="O349" s="231"/>
      <c r="P349" s="231"/>
      <c r="Q349" s="231"/>
      <c r="R349" s="226"/>
      <c r="S349" s="226"/>
      <c r="T349" s="226"/>
      <c r="U349" s="226"/>
      <c r="V349" s="226"/>
      <c r="W349" s="226"/>
      <c r="X349" s="226"/>
      <c r="Y349" s="226"/>
      <c r="Z349" s="146"/>
      <c r="AA349" s="449"/>
      <c r="AB349" s="146"/>
      <c r="AC349" s="146"/>
      <c r="AD349" s="146"/>
      <c r="AE349" s="146"/>
      <c r="AF349" s="146"/>
      <c r="AG349" s="146" t="s">
        <v>214</v>
      </c>
      <c r="AH349" s="146"/>
      <c r="AI349" s="146"/>
      <c r="AJ349" s="146"/>
      <c r="AK349" s="146"/>
      <c r="AL349" s="146"/>
      <c r="AM349" s="146"/>
      <c r="AN349" s="146"/>
      <c r="AO349" s="146"/>
      <c r="AP349" s="146"/>
      <c r="AQ349" s="146"/>
      <c r="AR349" s="146"/>
      <c r="AS349" s="146"/>
      <c r="AT349" s="146"/>
      <c r="AU349" s="146"/>
      <c r="AV349" s="146"/>
      <c r="AW349" s="146"/>
      <c r="AX349" s="146"/>
      <c r="AY349" s="146"/>
      <c r="AZ349" s="146"/>
      <c r="BA349" s="146"/>
      <c r="BB349" s="146"/>
      <c r="BC349" s="146"/>
      <c r="BD349" s="146"/>
      <c r="BE349" s="146"/>
      <c r="BF349" s="146"/>
      <c r="BG349" s="146"/>
      <c r="BH349" s="146"/>
    </row>
    <row r="350" spans="1:60" ht="14.25" outlineLevel="3">
      <c r="A350" s="227"/>
      <c r="B350" s="228"/>
      <c r="C350" s="442" t="s">
        <v>2246</v>
      </c>
      <c r="D350" s="443"/>
      <c r="E350" s="444">
        <f>27*1.03</f>
        <v>27.810000000000002</v>
      </c>
      <c r="F350" s="226"/>
      <c r="G350" s="226"/>
      <c r="H350" s="226"/>
      <c r="I350" s="226"/>
      <c r="J350" s="226"/>
      <c r="K350" s="226"/>
      <c r="L350" s="226"/>
      <c r="M350" s="226"/>
      <c r="N350" s="231"/>
      <c r="O350" s="231"/>
      <c r="P350" s="231"/>
      <c r="Q350" s="231"/>
      <c r="R350" s="226"/>
      <c r="S350" s="226"/>
      <c r="T350" s="226"/>
      <c r="U350" s="226"/>
      <c r="V350" s="226"/>
      <c r="W350" s="226"/>
      <c r="X350" s="226"/>
      <c r="Y350" s="226"/>
      <c r="Z350" s="146"/>
      <c r="AA350" s="449"/>
      <c r="AB350" s="146"/>
      <c r="AC350" s="146"/>
      <c r="AD350" s="146"/>
      <c r="AE350" s="146"/>
      <c r="AF350" s="146"/>
      <c r="AG350" s="146" t="s">
        <v>214</v>
      </c>
      <c r="AH350" s="146">
        <v>2</v>
      </c>
      <c r="AI350" s="146"/>
      <c r="AJ350" s="146"/>
      <c r="AK350" s="146"/>
      <c r="AL350" s="146"/>
      <c r="AM350" s="146"/>
      <c r="AN350" s="146"/>
      <c r="AO350" s="146"/>
      <c r="AP350" s="146"/>
      <c r="AQ350" s="146"/>
      <c r="AR350" s="146"/>
      <c r="AS350" s="146"/>
      <c r="AT350" s="146"/>
      <c r="AU350" s="146"/>
      <c r="AV350" s="146"/>
      <c r="AW350" s="146"/>
      <c r="AX350" s="146"/>
      <c r="AY350" s="146"/>
      <c r="AZ350" s="146"/>
      <c r="BA350" s="146"/>
      <c r="BB350" s="146"/>
      <c r="BC350" s="146"/>
      <c r="BD350" s="146"/>
      <c r="BE350" s="146"/>
      <c r="BF350" s="146"/>
      <c r="BG350" s="146"/>
      <c r="BH350" s="146"/>
    </row>
    <row r="351" spans="1:60" ht="14.25" outlineLevel="3">
      <c r="A351" s="227"/>
      <c r="B351" s="228"/>
      <c r="C351" s="442" t="s">
        <v>1893</v>
      </c>
      <c r="D351" s="443"/>
      <c r="E351" s="444"/>
      <c r="F351" s="226"/>
      <c r="G351" s="226"/>
      <c r="H351" s="226"/>
      <c r="I351" s="226"/>
      <c r="J351" s="226"/>
      <c r="K351" s="226"/>
      <c r="L351" s="226"/>
      <c r="M351" s="226"/>
      <c r="N351" s="231"/>
      <c r="O351" s="231"/>
      <c r="P351" s="231"/>
      <c r="Q351" s="231"/>
      <c r="R351" s="226"/>
      <c r="S351" s="226"/>
      <c r="T351" s="226"/>
      <c r="U351" s="226"/>
      <c r="V351" s="226"/>
      <c r="W351" s="226"/>
      <c r="X351" s="226"/>
      <c r="Y351" s="226"/>
      <c r="Z351" s="146"/>
      <c r="AA351" s="449"/>
      <c r="AB351" s="146"/>
      <c r="AC351" s="146"/>
      <c r="AD351" s="146"/>
      <c r="AE351" s="146"/>
      <c r="AF351" s="146"/>
      <c r="AG351" s="146" t="s">
        <v>214</v>
      </c>
      <c r="AH351" s="146"/>
      <c r="AI351" s="146"/>
      <c r="AJ351" s="146"/>
      <c r="AK351" s="146"/>
      <c r="AL351" s="146"/>
      <c r="AM351" s="146"/>
      <c r="AN351" s="146"/>
      <c r="AO351" s="146"/>
      <c r="AP351" s="146"/>
      <c r="AQ351" s="146"/>
      <c r="AR351" s="146"/>
      <c r="AS351" s="146"/>
      <c r="AT351" s="146"/>
      <c r="AU351" s="146"/>
      <c r="AV351" s="146"/>
      <c r="AW351" s="146"/>
      <c r="AX351" s="146"/>
      <c r="AY351" s="146"/>
      <c r="AZ351" s="146"/>
      <c r="BA351" s="146"/>
      <c r="BB351" s="146"/>
      <c r="BC351" s="146"/>
      <c r="BD351" s="146"/>
      <c r="BE351" s="146"/>
      <c r="BF351" s="146"/>
      <c r="BG351" s="146"/>
      <c r="BH351" s="146"/>
    </row>
    <row r="352" spans="1:60" ht="14.25" outlineLevel="3">
      <c r="A352" s="227"/>
      <c r="B352" s="228"/>
      <c r="C352" s="232" t="s">
        <v>2247</v>
      </c>
      <c r="D352" s="233"/>
      <c r="E352" s="234">
        <v>28</v>
      </c>
      <c r="F352" s="226"/>
      <c r="G352" s="226"/>
      <c r="H352" s="226"/>
      <c r="I352" s="226"/>
      <c r="J352" s="226"/>
      <c r="K352" s="226"/>
      <c r="L352" s="226"/>
      <c r="M352" s="226"/>
      <c r="N352" s="231"/>
      <c r="O352" s="231"/>
      <c r="P352" s="231"/>
      <c r="Q352" s="231"/>
      <c r="R352" s="226"/>
      <c r="S352" s="226"/>
      <c r="T352" s="226"/>
      <c r="U352" s="226"/>
      <c r="V352" s="226"/>
      <c r="W352" s="226"/>
      <c r="X352" s="226"/>
      <c r="Y352" s="226"/>
      <c r="Z352" s="146"/>
      <c r="AA352" s="449"/>
      <c r="AB352" s="146"/>
      <c r="AC352" s="146"/>
      <c r="AD352" s="146"/>
      <c r="AE352" s="146"/>
      <c r="AF352" s="146"/>
      <c r="AG352" s="146" t="s">
        <v>214</v>
      </c>
      <c r="AH352" s="146">
        <v>0</v>
      </c>
      <c r="AI352" s="146"/>
      <c r="AJ352" s="146"/>
      <c r="AK352" s="146"/>
      <c r="AL352" s="146"/>
      <c r="AM352" s="146"/>
      <c r="AN352" s="146"/>
      <c r="AO352" s="146"/>
      <c r="AP352" s="146"/>
      <c r="AQ352" s="146"/>
      <c r="AR352" s="146"/>
      <c r="AS352" s="146"/>
      <c r="AT352" s="146"/>
      <c r="AU352" s="146"/>
      <c r="AV352" s="146"/>
      <c r="AW352" s="146"/>
      <c r="AX352" s="146"/>
      <c r="AY352" s="146"/>
      <c r="AZ352" s="146"/>
      <c r="BA352" s="146"/>
      <c r="BB352" s="146"/>
      <c r="BC352" s="146"/>
      <c r="BD352" s="146"/>
      <c r="BE352" s="146"/>
      <c r="BF352" s="146"/>
      <c r="BG352" s="146"/>
      <c r="BH352" s="146"/>
    </row>
    <row r="353" spans="1:60" ht="14.25" outlineLevel="1">
      <c r="A353" s="217">
        <v>110</v>
      </c>
      <c r="B353" s="218" t="s">
        <v>2254</v>
      </c>
      <c r="C353" s="219" t="s">
        <v>2255</v>
      </c>
      <c r="D353" s="220" t="s">
        <v>2146</v>
      </c>
      <c r="E353" s="221">
        <v>6</v>
      </c>
      <c r="F353" s="222"/>
      <c r="G353" s="223">
        <f>ROUND(E353*F353,2)</f>
        <v>0</v>
      </c>
      <c r="H353" s="224">
        <v>520</v>
      </c>
      <c r="I353" s="223">
        <f>ROUND(E353*H353,2)</f>
        <v>3120</v>
      </c>
      <c r="J353" s="224">
        <v>0</v>
      </c>
      <c r="K353" s="223">
        <f>ROUND(E353*J353,2)</f>
        <v>0</v>
      </c>
      <c r="L353" s="223">
        <v>21</v>
      </c>
      <c r="M353" s="223">
        <f>G353*(1+L353/100)</f>
        <v>0</v>
      </c>
      <c r="N353" s="221">
        <v>0.01</v>
      </c>
      <c r="O353" s="221">
        <f>ROUND(E353*N353,2)</f>
        <v>0.06</v>
      </c>
      <c r="P353" s="221">
        <v>0</v>
      </c>
      <c r="Q353" s="221">
        <f>ROUND(E353*P353,2)</f>
        <v>0</v>
      </c>
      <c r="R353" s="223"/>
      <c r="S353" s="223" t="s">
        <v>254</v>
      </c>
      <c r="T353" s="225" t="s">
        <v>255</v>
      </c>
      <c r="U353" s="226">
        <v>0</v>
      </c>
      <c r="V353" s="226">
        <f>ROUND(E353*U353,2)</f>
        <v>0</v>
      </c>
      <c r="W353" s="226"/>
      <c r="X353" s="226" t="s">
        <v>1600</v>
      </c>
      <c r="Y353" s="226" t="s">
        <v>209</v>
      </c>
      <c r="Z353" s="146"/>
      <c r="AA353" s="449"/>
      <c r="AB353" s="146"/>
      <c r="AC353" s="146"/>
      <c r="AD353" s="146"/>
      <c r="AE353" s="146"/>
      <c r="AF353" s="146"/>
      <c r="AG353" s="146" t="s">
        <v>1601</v>
      </c>
      <c r="AH353" s="146"/>
      <c r="AI353" s="146"/>
      <c r="AJ353" s="146"/>
      <c r="AK353" s="146"/>
      <c r="AL353" s="146"/>
      <c r="AM353" s="146"/>
      <c r="AN353" s="146"/>
      <c r="AO353" s="146"/>
      <c r="AP353" s="146"/>
      <c r="AQ353" s="146"/>
      <c r="AR353" s="146"/>
      <c r="AS353" s="146"/>
      <c r="AT353" s="146"/>
      <c r="AU353" s="146"/>
      <c r="AV353" s="146"/>
      <c r="AW353" s="146"/>
      <c r="AX353" s="146"/>
      <c r="AY353" s="146"/>
      <c r="AZ353" s="146"/>
      <c r="BA353" s="146"/>
      <c r="BB353" s="146"/>
      <c r="BC353" s="146"/>
      <c r="BD353" s="146"/>
      <c r="BE353" s="146"/>
      <c r="BF353" s="146"/>
      <c r="BG353" s="146"/>
      <c r="BH353" s="146"/>
    </row>
    <row r="354" spans="1:60" ht="14.25" outlineLevel="2">
      <c r="A354" s="227"/>
      <c r="B354" s="228"/>
      <c r="C354" s="442" t="s">
        <v>1891</v>
      </c>
      <c r="D354" s="443"/>
      <c r="E354" s="444"/>
      <c r="F354" s="226"/>
      <c r="G354" s="226"/>
      <c r="H354" s="226"/>
      <c r="I354" s="226"/>
      <c r="J354" s="226"/>
      <c r="K354" s="226"/>
      <c r="L354" s="226"/>
      <c r="M354" s="226"/>
      <c r="N354" s="231"/>
      <c r="O354" s="231"/>
      <c r="P354" s="231"/>
      <c r="Q354" s="231"/>
      <c r="R354" s="226"/>
      <c r="S354" s="226"/>
      <c r="T354" s="226"/>
      <c r="U354" s="226"/>
      <c r="V354" s="226"/>
      <c r="W354" s="226"/>
      <c r="X354" s="226"/>
      <c r="Y354" s="226"/>
      <c r="Z354" s="146"/>
      <c r="AA354" s="449"/>
      <c r="AB354" s="146"/>
      <c r="AC354" s="146"/>
      <c r="AD354" s="146"/>
      <c r="AE354" s="146"/>
      <c r="AF354" s="146"/>
      <c r="AG354" s="146" t="s">
        <v>214</v>
      </c>
      <c r="AH354" s="146"/>
      <c r="AI354" s="146"/>
      <c r="AJ354" s="146"/>
      <c r="AK354" s="146"/>
      <c r="AL354" s="146"/>
      <c r="AM354" s="146"/>
      <c r="AN354" s="146"/>
      <c r="AO354" s="146"/>
      <c r="AP354" s="146"/>
      <c r="AQ354" s="146"/>
      <c r="AR354" s="146"/>
      <c r="AS354" s="146"/>
      <c r="AT354" s="146"/>
      <c r="AU354" s="146"/>
      <c r="AV354" s="146"/>
      <c r="AW354" s="146"/>
      <c r="AX354" s="146"/>
      <c r="AY354" s="146"/>
      <c r="AZ354" s="146"/>
      <c r="BA354" s="146"/>
      <c r="BB354" s="146"/>
      <c r="BC354" s="146"/>
      <c r="BD354" s="146"/>
      <c r="BE354" s="146"/>
      <c r="BF354" s="146"/>
      <c r="BG354" s="146"/>
      <c r="BH354" s="146"/>
    </row>
    <row r="355" spans="1:60" ht="14.25" outlineLevel="3">
      <c r="A355" s="227"/>
      <c r="B355" s="228"/>
      <c r="C355" s="442" t="s">
        <v>2256</v>
      </c>
      <c r="D355" s="443"/>
      <c r="E355" s="444">
        <v>6.18</v>
      </c>
      <c r="F355" s="226"/>
      <c r="G355" s="226"/>
      <c r="H355" s="226"/>
      <c r="I355" s="226"/>
      <c r="J355" s="226"/>
      <c r="K355" s="226"/>
      <c r="L355" s="226"/>
      <c r="M355" s="226"/>
      <c r="N355" s="231"/>
      <c r="O355" s="231"/>
      <c r="P355" s="231"/>
      <c r="Q355" s="231"/>
      <c r="R355" s="226"/>
      <c r="S355" s="226"/>
      <c r="T355" s="226"/>
      <c r="U355" s="226"/>
      <c r="V355" s="226"/>
      <c r="W355" s="226"/>
      <c r="X355" s="226"/>
      <c r="Y355" s="226"/>
      <c r="Z355" s="146"/>
      <c r="AA355" s="449"/>
      <c r="AB355" s="146"/>
      <c r="AC355" s="146"/>
      <c r="AD355" s="146"/>
      <c r="AE355" s="146"/>
      <c r="AF355" s="146"/>
      <c r="AG355" s="146" t="s">
        <v>214</v>
      </c>
      <c r="AH355" s="146">
        <v>2</v>
      </c>
      <c r="AI355" s="146"/>
      <c r="AJ355" s="146"/>
      <c r="AK355" s="146"/>
      <c r="AL355" s="146"/>
      <c r="AM355" s="146"/>
      <c r="AN355" s="146"/>
      <c r="AO355" s="146"/>
      <c r="AP355" s="146"/>
      <c r="AQ355" s="146"/>
      <c r="AR355" s="146"/>
      <c r="AS355" s="146"/>
      <c r="AT355" s="146"/>
      <c r="AU355" s="146"/>
      <c r="AV355" s="146"/>
      <c r="AW355" s="146"/>
      <c r="AX355" s="146"/>
      <c r="AY355" s="146"/>
      <c r="AZ355" s="146"/>
      <c r="BA355" s="146"/>
      <c r="BB355" s="146"/>
      <c r="BC355" s="146"/>
      <c r="BD355" s="146"/>
      <c r="BE355" s="146"/>
      <c r="BF355" s="146"/>
      <c r="BG355" s="146"/>
      <c r="BH355" s="146"/>
    </row>
    <row r="356" spans="1:60" ht="14.25" outlineLevel="3">
      <c r="A356" s="227"/>
      <c r="B356" s="228"/>
      <c r="C356" s="442" t="s">
        <v>1893</v>
      </c>
      <c r="D356" s="443"/>
      <c r="E356" s="444"/>
      <c r="F356" s="226"/>
      <c r="G356" s="226"/>
      <c r="H356" s="226"/>
      <c r="I356" s="226"/>
      <c r="J356" s="226"/>
      <c r="K356" s="226"/>
      <c r="L356" s="226"/>
      <c r="M356" s="226"/>
      <c r="N356" s="231"/>
      <c r="O356" s="231"/>
      <c r="P356" s="231"/>
      <c r="Q356" s="231"/>
      <c r="R356" s="226"/>
      <c r="S356" s="226"/>
      <c r="T356" s="226"/>
      <c r="U356" s="226"/>
      <c r="V356" s="226"/>
      <c r="W356" s="226"/>
      <c r="X356" s="226"/>
      <c r="Y356" s="226"/>
      <c r="Z356" s="146"/>
      <c r="AA356" s="449"/>
      <c r="AB356" s="146"/>
      <c r="AC356" s="146"/>
      <c r="AD356" s="146"/>
      <c r="AE356" s="146"/>
      <c r="AF356" s="146"/>
      <c r="AG356" s="146" t="s">
        <v>214</v>
      </c>
      <c r="AH356" s="146"/>
      <c r="AI356" s="146"/>
      <c r="AJ356" s="146"/>
      <c r="AK356" s="146"/>
      <c r="AL356" s="146"/>
      <c r="AM356" s="146"/>
      <c r="AN356" s="146"/>
      <c r="AO356" s="146"/>
      <c r="AP356" s="146"/>
      <c r="AQ356" s="146"/>
      <c r="AR356" s="146"/>
      <c r="AS356" s="146"/>
      <c r="AT356" s="146"/>
      <c r="AU356" s="146"/>
      <c r="AV356" s="146"/>
      <c r="AW356" s="146"/>
      <c r="AX356" s="146"/>
      <c r="AY356" s="146"/>
      <c r="AZ356" s="146"/>
      <c r="BA356" s="146"/>
      <c r="BB356" s="146"/>
      <c r="BC356" s="146"/>
      <c r="BD356" s="146"/>
      <c r="BE356" s="146"/>
      <c r="BF356" s="146"/>
      <c r="BG356" s="146"/>
      <c r="BH356" s="146"/>
    </row>
    <row r="357" spans="1:60" ht="14.25" outlineLevel="3">
      <c r="A357" s="227"/>
      <c r="B357" s="228"/>
      <c r="C357" s="232" t="s">
        <v>2257</v>
      </c>
      <c r="D357" s="233"/>
      <c r="E357" s="234">
        <v>6</v>
      </c>
      <c r="F357" s="226"/>
      <c r="G357" s="226"/>
      <c r="H357" s="226"/>
      <c r="I357" s="226"/>
      <c r="J357" s="226"/>
      <c r="K357" s="226"/>
      <c r="L357" s="226"/>
      <c r="M357" s="226"/>
      <c r="N357" s="231"/>
      <c r="O357" s="231"/>
      <c r="P357" s="231"/>
      <c r="Q357" s="231"/>
      <c r="R357" s="226"/>
      <c r="S357" s="226"/>
      <c r="T357" s="226"/>
      <c r="U357" s="226"/>
      <c r="V357" s="226"/>
      <c r="W357" s="226"/>
      <c r="X357" s="226"/>
      <c r="Y357" s="226"/>
      <c r="Z357" s="146"/>
      <c r="AA357" s="449"/>
      <c r="AB357" s="146"/>
      <c r="AC357" s="146"/>
      <c r="AD357" s="146"/>
      <c r="AE357" s="146"/>
      <c r="AF357" s="146"/>
      <c r="AG357" s="146" t="s">
        <v>214</v>
      </c>
      <c r="AH357" s="146">
        <v>0</v>
      </c>
      <c r="AI357" s="146"/>
      <c r="AJ357" s="146"/>
      <c r="AK357" s="146"/>
      <c r="AL357" s="146"/>
      <c r="AM357" s="146"/>
      <c r="AN357" s="146"/>
      <c r="AO357" s="146"/>
      <c r="AP357" s="146"/>
      <c r="AQ357" s="146"/>
      <c r="AR357" s="146"/>
      <c r="AS357" s="146"/>
      <c r="AT357" s="146"/>
      <c r="AU357" s="146"/>
      <c r="AV357" s="146"/>
      <c r="AW357" s="146"/>
      <c r="AX357" s="146"/>
      <c r="AY357" s="146"/>
      <c r="AZ357" s="146"/>
      <c r="BA357" s="146"/>
      <c r="BB357" s="146"/>
      <c r="BC357" s="146"/>
      <c r="BD357" s="146"/>
      <c r="BE357" s="146"/>
      <c r="BF357" s="146"/>
      <c r="BG357" s="146"/>
      <c r="BH357" s="146"/>
    </row>
    <row r="358" spans="1:60" ht="14.25" outlineLevel="1">
      <c r="A358" s="217">
        <v>111</v>
      </c>
      <c r="B358" s="218" t="s">
        <v>2258</v>
      </c>
      <c r="C358" s="219" t="s">
        <v>2259</v>
      </c>
      <c r="D358" s="220" t="s">
        <v>2146</v>
      </c>
      <c r="E358" s="221">
        <v>214</v>
      </c>
      <c r="F358" s="222"/>
      <c r="G358" s="223">
        <f>ROUND(E358*F358,2)</f>
        <v>0</v>
      </c>
      <c r="H358" s="224">
        <v>90</v>
      </c>
      <c r="I358" s="223">
        <f>ROUND(E358*H358,2)</f>
        <v>19260</v>
      </c>
      <c r="J358" s="224">
        <v>0</v>
      </c>
      <c r="K358" s="223">
        <f>ROUND(E358*J358,2)</f>
        <v>0</v>
      </c>
      <c r="L358" s="223">
        <v>21</v>
      </c>
      <c r="M358" s="223">
        <f>G358*(1+L358/100)</f>
        <v>0</v>
      </c>
      <c r="N358" s="221">
        <v>0.01</v>
      </c>
      <c r="O358" s="221">
        <f>ROUND(E358*N358,2)</f>
        <v>2.14</v>
      </c>
      <c r="P358" s="221">
        <v>0</v>
      </c>
      <c r="Q358" s="221">
        <f>ROUND(E358*P358,2)</f>
        <v>0</v>
      </c>
      <c r="R358" s="223"/>
      <c r="S358" s="223" t="s">
        <v>254</v>
      </c>
      <c r="T358" s="225" t="s">
        <v>255</v>
      </c>
      <c r="U358" s="226">
        <v>0</v>
      </c>
      <c r="V358" s="226">
        <f>ROUND(E358*U358,2)</f>
        <v>0</v>
      </c>
      <c r="W358" s="226"/>
      <c r="X358" s="226" t="s">
        <v>1600</v>
      </c>
      <c r="Y358" s="226" t="s">
        <v>209</v>
      </c>
      <c r="Z358" s="146"/>
      <c r="AA358" s="449"/>
      <c r="AB358" s="146"/>
      <c r="AC358" s="146"/>
      <c r="AD358" s="146"/>
      <c r="AE358" s="146"/>
      <c r="AF358" s="146"/>
      <c r="AG358" s="146" t="s">
        <v>1601</v>
      </c>
      <c r="AH358" s="146"/>
      <c r="AI358" s="146"/>
      <c r="AJ358" s="146"/>
      <c r="AK358" s="146"/>
      <c r="AL358" s="146"/>
      <c r="AM358" s="146"/>
      <c r="AN358" s="146"/>
      <c r="AO358" s="146"/>
      <c r="AP358" s="146"/>
      <c r="AQ358" s="146"/>
      <c r="AR358" s="146"/>
      <c r="AS358" s="146"/>
      <c r="AT358" s="146"/>
      <c r="AU358" s="146"/>
      <c r="AV358" s="146"/>
      <c r="AW358" s="146"/>
      <c r="AX358" s="146"/>
      <c r="AY358" s="146"/>
      <c r="AZ358" s="146"/>
      <c r="BA358" s="146"/>
      <c r="BB358" s="146"/>
      <c r="BC358" s="146"/>
      <c r="BD358" s="146"/>
      <c r="BE358" s="146"/>
      <c r="BF358" s="146"/>
      <c r="BG358" s="146"/>
      <c r="BH358" s="146"/>
    </row>
    <row r="359" spans="1:60" ht="14.25" outlineLevel="2">
      <c r="A359" s="227"/>
      <c r="B359" s="228"/>
      <c r="C359" s="442" t="s">
        <v>1891</v>
      </c>
      <c r="D359" s="443"/>
      <c r="E359" s="444"/>
      <c r="F359" s="226"/>
      <c r="G359" s="226"/>
      <c r="H359" s="226"/>
      <c r="I359" s="226"/>
      <c r="J359" s="226"/>
      <c r="K359" s="226"/>
      <c r="L359" s="226"/>
      <c r="M359" s="226"/>
      <c r="N359" s="231"/>
      <c r="O359" s="231"/>
      <c r="P359" s="231"/>
      <c r="Q359" s="231"/>
      <c r="R359" s="226"/>
      <c r="S359" s="226"/>
      <c r="T359" s="226"/>
      <c r="U359" s="226"/>
      <c r="V359" s="226"/>
      <c r="W359" s="226"/>
      <c r="X359" s="226"/>
      <c r="Y359" s="226"/>
      <c r="Z359" s="146"/>
      <c r="AA359" s="449"/>
      <c r="AB359" s="146"/>
      <c r="AC359" s="146"/>
      <c r="AD359" s="146"/>
      <c r="AE359" s="146"/>
      <c r="AF359" s="146"/>
      <c r="AG359" s="146" t="s">
        <v>214</v>
      </c>
      <c r="AH359" s="146"/>
      <c r="AI359" s="146"/>
      <c r="AJ359" s="146"/>
      <c r="AK359" s="146"/>
      <c r="AL359" s="146"/>
      <c r="AM359" s="146"/>
      <c r="AN359" s="146"/>
      <c r="AO359" s="146"/>
      <c r="AP359" s="146"/>
      <c r="AQ359" s="146"/>
      <c r="AR359" s="146"/>
      <c r="AS359" s="146"/>
      <c r="AT359" s="146"/>
      <c r="AU359" s="146"/>
      <c r="AV359" s="146"/>
      <c r="AW359" s="146"/>
      <c r="AX359" s="146"/>
      <c r="AY359" s="146"/>
      <c r="AZ359" s="146"/>
      <c r="BA359" s="146"/>
      <c r="BB359" s="146"/>
      <c r="BC359" s="146"/>
      <c r="BD359" s="146"/>
      <c r="BE359" s="146"/>
      <c r="BF359" s="146"/>
      <c r="BG359" s="146"/>
      <c r="BH359" s="146"/>
    </row>
    <row r="360" spans="1:60" ht="14.25" outlineLevel="3">
      <c r="A360" s="227"/>
      <c r="B360" s="228"/>
      <c r="C360" s="442" t="s">
        <v>2260</v>
      </c>
      <c r="D360" s="443"/>
      <c r="E360" s="444">
        <v>214.24</v>
      </c>
      <c r="F360" s="226"/>
      <c r="G360" s="226"/>
      <c r="H360" s="226"/>
      <c r="I360" s="226"/>
      <c r="J360" s="226"/>
      <c r="K360" s="226"/>
      <c r="L360" s="226"/>
      <c r="M360" s="226"/>
      <c r="N360" s="231"/>
      <c r="O360" s="231"/>
      <c r="P360" s="231"/>
      <c r="Q360" s="231"/>
      <c r="R360" s="226"/>
      <c r="S360" s="226"/>
      <c r="T360" s="226"/>
      <c r="U360" s="226"/>
      <c r="V360" s="226"/>
      <c r="W360" s="226"/>
      <c r="X360" s="226"/>
      <c r="Y360" s="226"/>
      <c r="Z360" s="146"/>
      <c r="AA360" s="449"/>
      <c r="AB360" s="146"/>
      <c r="AC360" s="146"/>
      <c r="AD360" s="146"/>
      <c r="AE360" s="146"/>
      <c r="AF360" s="146"/>
      <c r="AG360" s="146" t="s">
        <v>214</v>
      </c>
      <c r="AH360" s="146">
        <v>2</v>
      </c>
      <c r="AI360" s="146"/>
      <c r="AJ360" s="146"/>
      <c r="AK360" s="146"/>
      <c r="AL360" s="146"/>
      <c r="AM360" s="146"/>
      <c r="AN360" s="146"/>
      <c r="AO360" s="146"/>
      <c r="AP360" s="146"/>
      <c r="AQ360" s="146"/>
      <c r="AR360" s="146"/>
      <c r="AS360" s="146"/>
      <c r="AT360" s="146"/>
      <c r="AU360" s="146"/>
      <c r="AV360" s="146"/>
      <c r="AW360" s="146"/>
      <c r="AX360" s="146"/>
      <c r="AY360" s="146"/>
      <c r="AZ360" s="146"/>
      <c r="BA360" s="146"/>
      <c r="BB360" s="146"/>
      <c r="BC360" s="146"/>
      <c r="BD360" s="146"/>
      <c r="BE360" s="146"/>
      <c r="BF360" s="146"/>
      <c r="BG360" s="146"/>
      <c r="BH360" s="146"/>
    </row>
    <row r="361" spans="1:60" ht="14.25" outlineLevel="3">
      <c r="A361" s="227"/>
      <c r="B361" s="228"/>
      <c r="C361" s="442" t="s">
        <v>1893</v>
      </c>
      <c r="D361" s="443"/>
      <c r="E361" s="444"/>
      <c r="F361" s="226"/>
      <c r="G361" s="226"/>
      <c r="H361" s="226"/>
      <c r="I361" s="226"/>
      <c r="J361" s="226"/>
      <c r="K361" s="226"/>
      <c r="L361" s="226"/>
      <c r="M361" s="226"/>
      <c r="N361" s="231"/>
      <c r="O361" s="231"/>
      <c r="P361" s="231"/>
      <c r="Q361" s="231"/>
      <c r="R361" s="226"/>
      <c r="S361" s="226"/>
      <c r="T361" s="226"/>
      <c r="U361" s="226"/>
      <c r="V361" s="226"/>
      <c r="W361" s="226"/>
      <c r="X361" s="226"/>
      <c r="Y361" s="226"/>
      <c r="Z361" s="146"/>
      <c r="AA361" s="449"/>
      <c r="AB361" s="146"/>
      <c r="AC361" s="146"/>
      <c r="AD361" s="146"/>
      <c r="AE361" s="146"/>
      <c r="AF361" s="146"/>
      <c r="AG361" s="146" t="s">
        <v>214</v>
      </c>
      <c r="AH361" s="146"/>
      <c r="AI361" s="146"/>
      <c r="AJ361" s="146"/>
      <c r="AK361" s="146"/>
      <c r="AL361" s="146"/>
      <c r="AM361" s="146"/>
      <c r="AN361" s="146"/>
      <c r="AO361" s="146"/>
      <c r="AP361" s="146"/>
      <c r="AQ361" s="146"/>
      <c r="AR361" s="146"/>
      <c r="AS361" s="146"/>
      <c r="AT361" s="146"/>
      <c r="AU361" s="146"/>
      <c r="AV361" s="146"/>
      <c r="AW361" s="146"/>
      <c r="AX361" s="146"/>
      <c r="AY361" s="146"/>
      <c r="AZ361" s="146"/>
      <c r="BA361" s="146"/>
      <c r="BB361" s="146"/>
      <c r="BC361" s="146"/>
      <c r="BD361" s="146"/>
      <c r="BE361" s="146"/>
      <c r="BF361" s="146"/>
      <c r="BG361" s="146"/>
      <c r="BH361" s="146"/>
    </row>
    <row r="362" spans="1:60" ht="14.25" outlineLevel="3">
      <c r="A362" s="227"/>
      <c r="B362" s="228"/>
      <c r="C362" s="232" t="s">
        <v>2261</v>
      </c>
      <c r="D362" s="233"/>
      <c r="E362" s="234">
        <v>214</v>
      </c>
      <c r="F362" s="226"/>
      <c r="G362" s="226"/>
      <c r="H362" s="226"/>
      <c r="I362" s="226"/>
      <c r="J362" s="226"/>
      <c r="K362" s="226"/>
      <c r="L362" s="226"/>
      <c r="M362" s="226"/>
      <c r="N362" s="231"/>
      <c r="O362" s="231"/>
      <c r="P362" s="231"/>
      <c r="Q362" s="231"/>
      <c r="R362" s="226"/>
      <c r="S362" s="226"/>
      <c r="T362" s="226"/>
      <c r="U362" s="226"/>
      <c r="V362" s="226"/>
      <c r="W362" s="226"/>
      <c r="X362" s="226"/>
      <c r="Y362" s="226"/>
      <c r="Z362" s="146"/>
      <c r="AA362" s="449"/>
      <c r="AB362" s="146"/>
      <c r="AC362" s="146"/>
      <c r="AD362" s="146"/>
      <c r="AE362" s="146"/>
      <c r="AF362" s="146"/>
      <c r="AG362" s="146" t="s">
        <v>214</v>
      </c>
      <c r="AH362" s="146">
        <v>0</v>
      </c>
      <c r="AI362" s="146"/>
      <c r="AJ362" s="146"/>
      <c r="AK362" s="146"/>
      <c r="AL362" s="146"/>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c r="BG362" s="146"/>
      <c r="BH362" s="146"/>
    </row>
    <row r="363" spans="1:60" ht="14.25" outlineLevel="1">
      <c r="A363" s="217">
        <v>113</v>
      </c>
      <c r="B363" s="218" t="s">
        <v>2262</v>
      </c>
      <c r="C363" s="219" t="s">
        <v>2263</v>
      </c>
      <c r="D363" s="220" t="s">
        <v>2146</v>
      </c>
      <c r="E363" s="221">
        <v>205</v>
      </c>
      <c r="F363" s="222"/>
      <c r="G363" s="223">
        <f>ROUND(E363*F363,2)</f>
        <v>0</v>
      </c>
      <c r="H363" s="224">
        <v>75</v>
      </c>
      <c r="I363" s="223">
        <f>ROUND(E363*H363,2)</f>
        <v>15375</v>
      </c>
      <c r="J363" s="224">
        <v>0</v>
      </c>
      <c r="K363" s="223">
        <f>ROUND(E363*J363,2)</f>
        <v>0</v>
      </c>
      <c r="L363" s="223">
        <v>21</v>
      </c>
      <c r="M363" s="223">
        <f>G363*(1+L363/100)</f>
        <v>0</v>
      </c>
      <c r="N363" s="221">
        <v>0.01</v>
      </c>
      <c r="O363" s="221">
        <f>ROUND(E363*N363,2)</f>
        <v>2.0499999999999998</v>
      </c>
      <c r="P363" s="221">
        <v>0</v>
      </c>
      <c r="Q363" s="221">
        <f>ROUND(E363*P363,2)</f>
        <v>0</v>
      </c>
      <c r="R363" s="223"/>
      <c r="S363" s="223" t="s">
        <v>254</v>
      </c>
      <c r="T363" s="225" t="s">
        <v>255</v>
      </c>
      <c r="U363" s="226">
        <v>0</v>
      </c>
      <c r="V363" s="226">
        <f>ROUND(E363*U363,2)</f>
        <v>0</v>
      </c>
      <c r="W363" s="226"/>
      <c r="X363" s="226" t="s">
        <v>1600</v>
      </c>
      <c r="Y363" s="226" t="s">
        <v>209</v>
      </c>
      <c r="Z363" s="146"/>
      <c r="AA363" s="449"/>
      <c r="AB363" s="146"/>
      <c r="AC363" s="146"/>
      <c r="AD363" s="146"/>
      <c r="AE363" s="146"/>
      <c r="AF363" s="146"/>
      <c r="AG363" s="146" t="s">
        <v>1601</v>
      </c>
      <c r="AH363" s="146"/>
      <c r="AI363" s="146"/>
      <c r="AJ363" s="146"/>
      <c r="AK363" s="146"/>
      <c r="AL363" s="146"/>
      <c r="AM363" s="146"/>
      <c r="AN363" s="146"/>
      <c r="AO363" s="146"/>
      <c r="AP363" s="146"/>
      <c r="AQ363" s="146"/>
      <c r="AR363" s="146"/>
      <c r="AS363" s="146"/>
      <c r="AT363" s="146"/>
      <c r="AU363" s="146"/>
      <c r="AV363" s="146"/>
      <c r="AW363" s="146"/>
      <c r="AX363" s="146"/>
      <c r="AY363" s="146"/>
      <c r="AZ363" s="146"/>
      <c r="BA363" s="146"/>
      <c r="BB363" s="146"/>
      <c r="BC363" s="146"/>
      <c r="BD363" s="146"/>
      <c r="BE363" s="146"/>
      <c r="BF363" s="146"/>
      <c r="BG363" s="146"/>
      <c r="BH363" s="146"/>
    </row>
    <row r="364" spans="1:60" ht="14.25" outlineLevel="2">
      <c r="A364" s="227"/>
      <c r="B364" s="228"/>
      <c r="C364" s="442" t="s">
        <v>1891</v>
      </c>
      <c r="D364" s="443"/>
      <c r="E364" s="444"/>
      <c r="F364" s="226"/>
      <c r="G364" s="226"/>
      <c r="H364" s="226"/>
      <c r="I364" s="226"/>
      <c r="J364" s="226"/>
      <c r="K364" s="226"/>
      <c r="L364" s="226"/>
      <c r="M364" s="226"/>
      <c r="N364" s="231"/>
      <c r="O364" s="231"/>
      <c r="P364" s="231"/>
      <c r="Q364" s="231"/>
      <c r="R364" s="226"/>
      <c r="S364" s="226"/>
      <c r="T364" s="226"/>
      <c r="U364" s="226"/>
      <c r="V364" s="226"/>
      <c r="W364" s="226"/>
      <c r="X364" s="226"/>
      <c r="Y364" s="226"/>
      <c r="Z364" s="146"/>
      <c r="AA364" s="449"/>
      <c r="AB364" s="146"/>
      <c r="AC364" s="146"/>
      <c r="AD364" s="146"/>
      <c r="AE364" s="146"/>
      <c r="AF364" s="146"/>
      <c r="AG364" s="146" t="s">
        <v>214</v>
      </c>
      <c r="AH364" s="146"/>
      <c r="AI364" s="146"/>
      <c r="AJ364" s="146"/>
      <c r="AK364" s="146"/>
      <c r="AL364" s="146"/>
      <c r="AM364" s="146"/>
      <c r="AN364" s="146"/>
      <c r="AO364" s="146"/>
      <c r="AP364" s="146"/>
      <c r="AQ364" s="146"/>
      <c r="AR364" s="146"/>
      <c r="AS364" s="146"/>
      <c r="AT364" s="146"/>
      <c r="AU364" s="146"/>
      <c r="AV364" s="146"/>
      <c r="AW364" s="146"/>
      <c r="AX364" s="146"/>
      <c r="AY364" s="146"/>
      <c r="AZ364" s="146"/>
      <c r="BA364" s="146"/>
      <c r="BB364" s="146"/>
      <c r="BC364" s="146"/>
      <c r="BD364" s="146"/>
      <c r="BE364" s="146"/>
      <c r="BF364" s="146"/>
      <c r="BG364" s="146"/>
      <c r="BH364" s="146"/>
    </row>
    <row r="365" spans="1:60" ht="14.25" outlineLevel="3">
      <c r="A365" s="227"/>
      <c r="B365" s="228"/>
      <c r="C365" s="442" t="s">
        <v>2264</v>
      </c>
      <c r="D365" s="443"/>
      <c r="E365" s="444">
        <v>204.97</v>
      </c>
      <c r="F365" s="226"/>
      <c r="G365" s="226"/>
      <c r="H365" s="226"/>
      <c r="I365" s="226"/>
      <c r="J365" s="226"/>
      <c r="K365" s="226"/>
      <c r="L365" s="226"/>
      <c r="M365" s="226"/>
      <c r="N365" s="231"/>
      <c r="O365" s="231"/>
      <c r="P365" s="231"/>
      <c r="Q365" s="231"/>
      <c r="R365" s="226"/>
      <c r="S365" s="226"/>
      <c r="T365" s="226"/>
      <c r="U365" s="226"/>
      <c r="V365" s="226"/>
      <c r="W365" s="226"/>
      <c r="X365" s="226"/>
      <c r="Y365" s="226"/>
      <c r="Z365" s="146"/>
      <c r="AA365" s="449"/>
      <c r="AB365" s="146"/>
      <c r="AC365" s="146"/>
      <c r="AD365" s="146"/>
      <c r="AE365" s="146"/>
      <c r="AF365" s="146"/>
      <c r="AG365" s="146" t="s">
        <v>214</v>
      </c>
      <c r="AH365" s="146">
        <v>2</v>
      </c>
      <c r="AI365" s="146"/>
      <c r="AJ365" s="146"/>
      <c r="AK365" s="146"/>
      <c r="AL365" s="146"/>
      <c r="AM365" s="146"/>
      <c r="AN365" s="146"/>
      <c r="AO365" s="146"/>
      <c r="AP365" s="146"/>
      <c r="AQ365" s="146"/>
      <c r="AR365" s="146"/>
      <c r="AS365" s="146"/>
      <c r="AT365" s="146"/>
      <c r="AU365" s="146"/>
      <c r="AV365" s="146"/>
      <c r="AW365" s="146"/>
      <c r="AX365" s="146"/>
      <c r="AY365" s="146"/>
      <c r="AZ365" s="146"/>
      <c r="BA365" s="146"/>
      <c r="BB365" s="146"/>
      <c r="BC365" s="146"/>
      <c r="BD365" s="146"/>
      <c r="BE365" s="146"/>
      <c r="BF365" s="146"/>
      <c r="BG365" s="146"/>
      <c r="BH365" s="146"/>
    </row>
    <row r="366" spans="1:60" ht="14.25" outlineLevel="3">
      <c r="A366" s="227"/>
      <c r="B366" s="228"/>
      <c r="C366" s="442" t="s">
        <v>1893</v>
      </c>
      <c r="D366" s="443"/>
      <c r="E366" s="444"/>
      <c r="F366" s="226"/>
      <c r="G366" s="226"/>
      <c r="H366" s="226"/>
      <c r="I366" s="226"/>
      <c r="J366" s="226"/>
      <c r="K366" s="226"/>
      <c r="L366" s="226"/>
      <c r="M366" s="226"/>
      <c r="N366" s="231"/>
      <c r="O366" s="231"/>
      <c r="P366" s="231"/>
      <c r="Q366" s="231"/>
      <c r="R366" s="226"/>
      <c r="S366" s="226"/>
      <c r="T366" s="226"/>
      <c r="U366" s="226"/>
      <c r="V366" s="226"/>
      <c r="W366" s="226"/>
      <c r="X366" s="226"/>
      <c r="Y366" s="226"/>
      <c r="Z366" s="146"/>
      <c r="AA366" s="449"/>
      <c r="AB366" s="146"/>
      <c r="AC366" s="146"/>
      <c r="AD366" s="146"/>
      <c r="AE366" s="146"/>
      <c r="AF366" s="146"/>
      <c r="AG366" s="146" t="s">
        <v>214</v>
      </c>
      <c r="AH366" s="146"/>
      <c r="AI366" s="146"/>
      <c r="AJ366" s="146"/>
      <c r="AK366" s="146"/>
      <c r="AL366" s="146"/>
      <c r="AM366" s="146"/>
      <c r="AN366" s="146"/>
      <c r="AO366" s="146"/>
      <c r="AP366" s="146"/>
      <c r="AQ366" s="146"/>
      <c r="AR366" s="146"/>
      <c r="AS366" s="146"/>
      <c r="AT366" s="146"/>
      <c r="AU366" s="146"/>
      <c r="AV366" s="146"/>
      <c r="AW366" s="146"/>
      <c r="AX366" s="146"/>
      <c r="AY366" s="146"/>
      <c r="AZ366" s="146"/>
      <c r="BA366" s="146"/>
      <c r="BB366" s="146"/>
      <c r="BC366" s="146"/>
      <c r="BD366" s="146"/>
      <c r="BE366" s="146"/>
      <c r="BF366" s="146"/>
      <c r="BG366" s="146"/>
      <c r="BH366" s="146"/>
    </row>
    <row r="367" spans="1:60" ht="14.25" outlineLevel="3">
      <c r="A367" s="227"/>
      <c r="B367" s="228"/>
      <c r="C367" s="232" t="s">
        <v>2265</v>
      </c>
      <c r="D367" s="233"/>
      <c r="E367" s="234">
        <v>205</v>
      </c>
      <c r="F367" s="226"/>
      <c r="G367" s="226"/>
      <c r="H367" s="226"/>
      <c r="I367" s="226"/>
      <c r="J367" s="226"/>
      <c r="K367" s="226"/>
      <c r="L367" s="226"/>
      <c r="M367" s="226"/>
      <c r="N367" s="231"/>
      <c r="O367" s="231"/>
      <c r="P367" s="231"/>
      <c r="Q367" s="231"/>
      <c r="R367" s="226"/>
      <c r="S367" s="226"/>
      <c r="T367" s="226"/>
      <c r="U367" s="226"/>
      <c r="V367" s="226"/>
      <c r="W367" s="226"/>
      <c r="X367" s="226"/>
      <c r="Y367" s="226"/>
      <c r="Z367" s="146"/>
      <c r="AA367" s="449"/>
      <c r="AB367" s="146"/>
      <c r="AC367" s="146"/>
      <c r="AD367" s="146"/>
      <c r="AE367" s="146"/>
      <c r="AF367" s="146"/>
      <c r="AG367" s="146" t="s">
        <v>214</v>
      </c>
      <c r="AH367" s="146">
        <v>0</v>
      </c>
      <c r="AI367" s="146"/>
      <c r="AJ367" s="146"/>
      <c r="AK367" s="146"/>
      <c r="AL367" s="146"/>
      <c r="AM367" s="146"/>
      <c r="AN367" s="146"/>
      <c r="AO367" s="146"/>
      <c r="AP367" s="146"/>
      <c r="AQ367" s="146"/>
      <c r="AR367" s="146"/>
      <c r="AS367" s="146"/>
      <c r="AT367" s="146"/>
      <c r="AU367" s="146"/>
      <c r="AV367" s="146"/>
      <c r="AW367" s="146"/>
      <c r="AX367" s="146"/>
      <c r="AY367" s="146"/>
      <c r="AZ367" s="146"/>
      <c r="BA367" s="146"/>
      <c r="BB367" s="146"/>
      <c r="BC367" s="146"/>
      <c r="BD367" s="146"/>
      <c r="BE367" s="146"/>
      <c r="BF367" s="146"/>
      <c r="BG367" s="146"/>
      <c r="BH367" s="146"/>
    </row>
    <row r="368" spans="1:60" ht="14.25" outlineLevel="1">
      <c r="A368" s="217">
        <v>115</v>
      </c>
      <c r="B368" s="218" t="s">
        <v>2266</v>
      </c>
      <c r="C368" s="219" t="s">
        <v>2267</v>
      </c>
      <c r="D368" s="220" t="s">
        <v>2146</v>
      </c>
      <c r="E368" s="221">
        <v>169</v>
      </c>
      <c r="F368" s="222"/>
      <c r="G368" s="223">
        <f>ROUND(E368*F368,2)</f>
        <v>0</v>
      </c>
      <c r="H368" s="224">
        <v>80</v>
      </c>
      <c r="I368" s="223">
        <f>ROUND(E368*H368,2)</f>
        <v>13520</v>
      </c>
      <c r="J368" s="224">
        <v>0</v>
      </c>
      <c r="K368" s="223">
        <f>ROUND(E368*J368,2)</f>
        <v>0</v>
      </c>
      <c r="L368" s="223">
        <v>21</v>
      </c>
      <c r="M368" s="223">
        <f>G368*(1+L368/100)</f>
        <v>0</v>
      </c>
      <c r="N368" s="221">
        <v>0.01</v>
      </c>
      <c r="O368" s="221">
        <f>ROUND(E368*N368,2)</f>
        <v>1.69</v>
      </c>
      <c r="P368" s="221">
        <v>0</v>
      </c>
      <c r="Q368" s="221">
        <f>ROUND(E368*P368,2)</f>
        <v>0</v>
      </c>
      <c r="R368" s="223"/>
      <c r="S368" s="223" t="s">
        <v>254</v>
      </c>
      <c r="T368" s="225" t="s">
        <v>255</v>
      </c>
      <c r="U368" s="226">
        <v>0</v>
      </c>
      <c r="V368" s="226">
        <f>ROUND(E368*U368,2)</f>
        <v>0</v>
      </c>
      <c r="W368" s="226"/>
      <c r="X368" s="226" t="s">
        <v>1600</v>
      </c>
      <c r="Y368" s="226" t="s">
        <v>209</v>
      </c>
      <c r="Z368" s="146"/>
      <c r="AA368" s="449"/>
      <c r="AB368" s="146"/>
      <c r="AC368" s="146"/>
      <c r="AD368" s="146"/>
      <c r="AE368" s="146"/>
      <c r="AF368" s="146"/>
      <c r="AG368" s="146" t="s">
        <v>1601</v>
      </c>
      <c r="AH368" s="146"/>
      <c r="AI368" s="146"/>
      <c r="AJ368" s="146"/>
      <c r="AK368" s="146"/>
      <c r="AL368" s="146"/>
      <c r="AM368" s="146"/>
      <c r="AN368" s="146"/>
      <c r="AO368" s="146"/>
      <c r="AP368" s="146"/>
      <c r="AQ368" s="146"/>
      <c r="AR368" s="146"/>
      <c r="AS368" s="146"/>
      <c r="AT368" s="146"/>
      <c r="AU368" s="146"/>
      <c r="AV368" s="146"/>
      <c r="AW368" s="146"/>
      <c r="AX368" s="146"/>
      <c r="AY368" s="146"/>
      <c r="AZ368" s="146"/>
      <c r="BA368" s="146"/>
      <c r="BB368" s="146"/>
      <c r="BC368" s="146"/>
      <c r="BD368" s="146"/>
      <c r="BE368" s="146"/>
      <c r="BF368" s="146"/>
      <c r="BG368" s="146"/>
      <c r="BH368" s="146"/>
    </row>
    <row r="369" spans="1:60" ht="14.25" outlineLevel="2">
      <c r="A369" s="227"/>
      <c r="B369" s="228"/>
      <c r="C369" s="442" t="s">
        <v>1891</v>
      </c>
      <c r="D369" s="443"/>
      <c r="E369" s="444"/>
      <c r="F369" s="226"/>
      <c r="G369" s="226"/>
      <c r="H369" s="226"/>
      <c r="I369" s="226"/>
      <c r="J369" s="226"/>
      <c r="K369" s="226"/>
      <c r="L369" s="226"/>
      <c r="M369" s="226"/>
      <c r="N369" s="231"/>
      <c r="O369" s="231"/>
      <c r="P369" s="231"/>
      <c r="Q369" s="231"/>
      <c r="R369" s="226"/>
      <c r="S369" s="226"/>
      <c r="T369" s="226"/>
      <c r="U369" s="226"/>
      <c r="V369" s="226"/>
      <c r="W369" s="226"/>
      <c r="X369" s="226"/>
      <c r="Y369" s="226"/>
      <c r="Z369" s="146"/>
      <c r="AA369" s="449"/>
      <c r="AB369" s="146"/>
      <c r="AC369" s="146"/>
      <c r="AD369" s="146"/>
      <c r="AE369" s="146"/>
      <c r="AF369" s="146"/>
      <c r="AG369" s="146" t="s">
        <v>214</v>
      </c>
      <c r="AH369" s="146"/>
      <c r="AI369" s="146"/>
      <c r="AJ369" s="146"/>
      <c r="AK369" s="146"/>
      <c r="AL369" s="146"/>
      <c r="AM369" s="146"/>
      <c r="AN369" s="146"/>
      <c r="AO369" s="146"/>
      <c r="AP369" s="146"/>
      <c r="AQ369" s="146"/>
      <c r="AR369" s="146"/>
      <c r="AS369" s="146"/>
      <c r="AT369" s="146"/>
      <c r="AU369" s="146"/>
      <c r="AV369" s="146"/>
      <c r="AW369" s="146"/>
      <c r="AX369" s="146"/>
      <c r="AY369" s="146"/>
      <c r="AZ369" s="146"/>
      <c r="BA369" s="146"/>
      <c r="BB369" s="146"/>
      <c r="BC369" s="146"/>
      <c r="BD369" s="146"/>
      <c r="BE369" s="146"/>
      <c r="BF369" s="146"/>
      <c r="BG369" s="146"/>
      <c r="BH369" s="146"/>
    </row>
    <row r="370" spans="1:60" ht="14.25" outlineLevel="3">
      <c r="A370" s="227"/>
      <c r="B370" s="228"/>
      <c r="C370" s="442" t="s">
        <v>2268</v>
      </c>
      <c r="D370" s="443"/>
      <c r="E370" s="444">
        <f>164*1.03</f>
        <v>168.92000000000002</v>
      </c>
      <c r="F370" s="226"/>
      <c r="G370" s="226"/>
      <c r="H370" s="226"/>
      <c r="I370" s="226"/>
      <c r="J370" s="226"/>
      <c r="K370" s="226"/>
      <c r="L370" s="226"/>
      <c r="M370" s="226"/>
      <c r="N370" s="231"/>
      <c r="O370" s="231"/>
      <c r="P370" s="231"/>
      <c r="Q370" s="231"/>
      <c r="R370" s="226"/>
      <c r="S370" s="226"/>
      <c r="T370" s="226"/>
      <c r="U370" s="226"/>
      <c r="V370" s="226"/>
      <c r="W370" s="226"/>
      <c r="X370" s="226"/>
      <c r="Y370" s="226"/>
      <c r="Z370" s="146"/>
      <c r="AA370" s="449"/>
      <c r="AB370" s="146"/>
      <c r="AC370" s="146"/>
      <c r="AD370" s="146"/>
      <c r="AE370" s="146"/>
      <c r="AF370" s="146"/>
      <c r="AG370" s="146" t="s">
        <v>214</v>
      </c>
      <c r="AH370" s="146">
        <v>2</v>
      </c>
      <c r="AI370" s="146"/>
      <c r="AJ370" s="146"/>
      <c r="AK370" s="146"/>
      <c r="AL370" s="146"/>
      <c r="AM370" s="146"/>
      <c r="AN370" s="146"/>
      <c r="AO370" s="146"/>
      <c r="AP370" s="146"/>
      <c r="AQ370" s="146"/>
      <c r="AR370" s="146"/>
      <c r="AS370" s="146"/>
      <c r="AT370" s="146"/>
      <c r="AU370" s="146"/>
      <c r="AV370" s="146"/>
      <c r="AW370" s="146"/>
      <c r="AX370" s="146"/>
      <c r="AY370" s="146"/>
      <c r="AZ370" s="146"/>
      <c r="BA370" s="146"/>
      <c r="BB370" s="146"/>
      <c r="BC370" s="146"/>
      <c r="BD370" s="146"/>
      <c r="BE370" s="146"/>
      <c r="BF370" s="146"/>
      <c r="BG370" s="146"/>
      <c r="BH370" s="146"/>
    </row>
    <row r="371" spans="1:60" ht="14.25" outlineLevel="3">
      <c r="A371" s="227"/>
      <c r="B371" s="228"/>
      <c r="C371" s="442" t="s">
        <v>1893</v>
      </c>
      <c r="D371" s="443"/>
      <c r="E371" s="444"/>
      <c r="F371" s="226"/>
      <c r="G371" s="226"/>
      <c r="H371" s="226"/>
      <c r="I371" s="226"/>
      <c r="J371" s="226"/>
      <c r="K371" s="226"/>
      <c r="L371" s="226"/>
      <c r="M371" s="226"/>
      <c r="N371" s="231"/>
      <c r="O371" s="231"/>
      <c r="P371" s="231"/>
      <c r="Q371" s="231"/>
      <c r="R371" s="226"/>
      <c r="S371" s="226"/>
      <c r="T371" s="226"/>
      <c r="U371" s="226"/>
      <c r="V371" s="226"/>
      <c r="W371" s="226"/>
      <c r="X371" s="226"/>
      <c r="Y371" s="226"/>
      <c r="Z371" s="146"/>
      <c r="AA371" s="449"/>
      <c r="AB371" s="146"/>
      <c r="AC371" s="146"/>
      <c r="AD371" s="146"/>
      <c r="AE371" s="146"/>
      <c r="AF371" s="146"/>
      <c r="AG371" s="146" t="s">
        <v>214</v>
      </c>
      <c r="AH371" s="146"/>
      <c r="AI371" s="146"/>
      <c r="AJ371" s="146"/>
      <c r="AK371" s="146"/>
      <c r="AL371" s="146"/>
      <c r="AM371" s="146"/>
      <c r="AN371" s="146"/>
      <c r="AO371" s="146"/>
      <c r="AP371" s="146"/>
      <c r="AQ371" s="146"/>
      <c r="AR371" s="146"/>
      <c r="AS371" s="146"/>
      <c r="AT371" s="146"/>
      <c r="AU371" s="146"/>
      <c r="AV371" s="146"/>
      <c r="AW371" s="146"/>
      <c r="AX371" s="146"/>
      <c r="AY371" s="146"/>
      <c r="AZ371" s="146"/>
      <c r="BA371" s="146"/>
      <c r="BB371" s="146"/>
      <c r="BC371" s="146"/>
      <c r="BD371" s="146"/>
      <c r="BE371" s="146"/>
      <c r="BF371" s="146"/>
      <c r="BG371" s="146"/>
      <c r="BH371" s="146"/>
    </row>
    <row r="372" spans="1:60" ht="14.25" outlineLevel="3">
      <c r="A372" s="227"/>
      <c r="B372" s="228"/>
      <c r="C372" s="232" t="s">
        <v>2269</v>
      </c>
      <c r="D372" s="233"/>
      <c r="E372" s="234">
        <v>169</v>
      </c>
      <c r="F372" s="226"/>
      <c r="G372" s="226"/>
      <c r="H372" s="226"/>
      <c r="I372" s="226"/>
      <c r="J372" s="226"/>
      <c r="K372" s="226"/>
      <c r="L372" s="226"/>
      <c r="M372" s="226"/>
      <c r="N372" s="231"/>
      <c r="O372" s="231"/>
      <c r="P372" s="231"/>
      <c r="Q372" s="231"/>
      <c r="R372" s="226"/>
      <c r="S372" s="226"/>
      <c r="T372" s="226"/>
      <c r="U372" s="226"/>
      <c r="V372" s="226"/>
      <c r="W372" s="226"/>
      <c r="X372" s="226"/>
      <c r="Y372" s="226"/>
      <c r="Z372" s="146"/>
      <c r="AA372" s="449"/>
      <c r="AB372" s="146"/>
      <c r="AC372" s="146"/>
      <c r="AD372" s="146"/>
      <c r="AE372" s="146"/>
      <c r="AF372" s="146"/>
      <c r="AG372" s="146" t="s">
        <v>214</v>
      </c>
      <c r="AH372" s="146">
        <v>0</v>
      </c>
      <c r="AI372" s="146"/>
      <c r="AJ372" s="146"/>
      <c r="AK372" s="146"/>
      <c r="AL372" s="146"/>
      <c r="AM372" s="146"/>
      <c r="AN372" s="146"/>
      <c r="AO372" s="146"/>
      <c r="AP372" s="146"/>
      <c r="AQ372" s="146"/>
      <c r="AR372" s="146"/>
      <c r="AS372" s="146"/>
      <c r="AT372" s="146"/>
      <c r="AU372" s="146"/>
      <c r="AV372" s="146"/>
      <c r="AW372" s="146"/>
      <c r="AX372" s="146"/>
      <c r="AY372" s="146"/>
      <c r="AZ372" s="146"/>
      <c r="BA372" s="146"/>
      <c r="BB372" s="146"/>
      <c r="BC372" s="146"/>
      <c r="BD372" s="146"/>
      <c r="BE372" s="146"/>
      <c r="BF372" s="146"/>
      <c r="BG372" s="146"/>
      <c r="BH372" s="146"/>
    </row>
    <row r="373" spans="1:60" ht="14.25" outlineLevel="1">
      <c r="A373" s="217">
        <v>116</v>
      </c>
      <c r="B373" s="218" t="s">
        <v>2270</v>
      </c>
      <c r="C373" s="219" t="s">
        <v>2271</v>
      </c>
      <c r="D373" s="220" t="s">
        <v>2146</v>
      </c>
      <c r="E373" s="221">
        <v>207</v>
      </c>
      <c r="F373" s="222"/>
      <c r="G373" s="223">
        <f>ROUND(E373*F373,2)</f>
        <v>0</v>
      </c>
      <c r="H373" s="224">
        <v>80</v>
      </c>
      <c r="I373" s="223">
        <f>ROUND(E373*H373,2)</f>
        <v>16560</v>
      </c>
      <c r="J373" s="224">
        <v>0</v>
      </c>
      <c r="K373" s="223">
        <f>ROUND(E373*J373,2)</f>
        <v>0</v>
      </c>
      <c r="L373" s="223">
        <v>21</v>
      </c>
      <c r="M373" s="223">
        <f>G373*(1+L373/100)</f>
        <v>0</v>
      </c>
      <c r="N373" s="221">
        <v>0.01</v>
      </c>
      <c r="O373" s="221">
        <f>ROUND(E373*N373,2)</f>
        <v>2.0699999999999998</v>
      </c>
      <c r="P373" s="221">
        <v>0</v>
      </c>
      <c r="Q373" s="221">
        <f>ROUND(E373*P373,2)</f>
        <v>0</v>
      </c>
      <c r="R373" s="223"/>
      <c r="S373" s="223" t="s">
        <v>254</v>
      </c>
      <c r="T373" s="225" t="s">
        <v>255</v>
      </c>
      <c r="U373" s="226">
        <v>0</v>
      </c>
      <c r="V373" s="226">
        <f>ROUND(E373*U373,2)</f>
        <v>0</v>
      </c>
      <c r="W373" s="226"/>
      <c r="X373" s="226" t="s">
        <v>1600</v>
      </c>
      <c r="Y373" s="226" t="s">
        <v>209</v>
      </c>
      <c r="Z373" s="146"/>
      <c r="AA373" s="449"/>
      <c r="AB373" s="146"/>
      <c r="AC373" s="146"/>
      <c r="AD373" s="146"/>
      <c r="AE373" s="146"/>
      <c r="AF373" s="146"/>
      <c r="AG373" s="146" t="s">
        <v>1601</v>
      </c>
      <c r="AH373" s="146"/>
      <c r="AI373" s="146"/>
      <c r="AJ373" s="146"/>
      <c r="AK373" s="146"/>
      <c r="AL373" s="146"/>
      <c r="AM373" s="146"/>
      <c r="AN373" s="146"/>
      <c r="AO373" s="146"/>
      <c r="AP373" s="146"/>
      <c r="AQ373" s="146"/>
      <c r="AR373" s="146"/>
      <c r="AS373" s="146"/>
      <c r="AT373" s="146"/>
      <c r="AU373" s="146"/>
      <c r="AV373" s="146"/>
      <c r="AW373" s="146"/>
      <c r="AX373" s="146"/>
      <c r="AY373" s="146"/>
      <c r="AZ373" s="146"/>
      <c r="BA373" s="146"/>
      <c r="BB373" s="146"/>
      <c r="BC373" s="146"/>
      <c r="BD373" s="146"/>
      <c r="BE373" s="146"/>
      <c r="BF373" s="146"/>
      <c r="BG373" s="146"/>
      <c r="BH373" s="146"/>
    </row>
    <row r="374" spans="1:60" ht="14.25" outlineLevel="2">
      <c r="A374" s="227"/>
      <c r="B374" s="228"/>
      <c r="C374" s="442" t="s">
        <v>1891</v>
      </c>
      <c r="D374" s="443"/>
      <c r="E374" s="444"/>
      <c r="F374" s="226"/>
      <c r="G374" s="226"/>
      <c r="H374" s="226"/>
      <c r="I374" s="226"/>
      <c r="J374" s="226"/>
      <c r="K374" s="226"/>
      <c r="L374" s="226"/>
      <c r="M374" s="226"/>
      <c r="N374" s="231"/>
      <c r="O374" s="231"/>
      <c r="P374" s="231"/>
      <c r="Q374" s="231"/>
      <c r="R374" s="226"/>
      <c r="S374" s="226"/>
      <c r="T374" s="226"/>
      <c r="U374" s="226"/>
      <c r="V374" s="226"/>
      <c r="W374" s="226"/>
      <c r="X374" s="226"/>
      <c r="Y374" s="226"/>
      <c r="Z374" s="146"/>
      <c r="AA374" s="449"/>
      <c r="AB374" s="146"/>
      <c r="AC374" s="146"/>
      <c r="AD374" s="146"/>
      <c r="AE374" s="146"/>
      <c r="AF374" s="146"/>
      <c r="AG374" s="146" t="s">
        <v>214</v>
      </c>
      <c r="AH374" s="146"/>
      <c r="AI374" s="146"/>
      <c r="AJ374" s="146"/>
      <c r="AK374" s="146"/>
      <c r="AL374" s="146"/>
      <c r="AM374" s="146"/>
      <c r="AN374" s="146"/>
      <c r="AO374" s="146"/>
      <c r="AP374" s="146"/>
      <c r="AQ374" s="146"/>
      <c r="AR374" s="146"/>
      <c r="AS374" s="146"/>
      <c r="AT374" s="146"/>
      <c r="AU374" s="146"/>
      <c r="AV374" s="146"/>
      <c r="AW374" s="146"/>
      <c r="AX374" s="146"/>
      <c r="AY374" s="146"/>
      <c r="AZ374" s="146"/>
      <c r="BA374" s="146"/>
      <c r="BB374" s="146"/>
      <c r="BC374" s="146"/>
      <c r="BD374" s="146"/>
      <c r="BE374" s="146"/>
      <c r="BF374" s="146"/>
      <c r="BG374" s="146"/>
      <c r="BH374" s="146"/>
    </row>
    <row r="375" spans="1:60" ht="14.25" outlineLevel="3">
      <c r="A375" s="227"/>
      <c r="B375" s="228"/>
      <c r="C375" s="442" t="s">
        <v>2272</v>
      </c>
      <c r="D375" s="443"/>
      <c r="E375" s="444">
        <v>207.03</v>
      </c>
      <c r="F375" s="226"/>
      <c r="G375" s="226"/>
      <c r="H375" s="226"/>
      <c r="I375" s="226"/>
      <c r="J375" s="226"/>
      <c r="K375" s="226"/>
      <c r="L375" s="226"/>
      <c r="M375" s="226"/>
      <c r="N375" s="231"/>
      <c r="O375" s="231"/>
      <c r="P375" s="231"/>
      <c r="Q375" s="231"/>
      <c r="R375" s="226"/>
      <c r="S375" s="226"/>
      <c r="T375" s="226"/>
      <c r="U375" s="226"/>
      <c r="V375" s="226"/>
      <c r="W375" s="226"/>
      <c r="X375" s="226"/>
      <c r="Y375" s="226"/>
      <c r="Z375" s="146"/>
      <c r="AA375" s="449"/>
      <c r="AB375" s="146"/>
      <c r="AC375" s="146"/>
      <c r="AD375" s="146"/>
      <c r="AE375" s="146"/>
      <c r="AF375" s="146"/>
      <c r="AG375" s="146" t="s">
        <v>214</v>
      </c>
      <c r="AH375" s="146">
        <v>2</v>
      </c>
      <c r="AI375" s="146"/>
      <c r="AJ375" s="146"/>
      <c r="AK375" s="146"/>
      <c r="AL375" s="146"/>
      <c r="AM375" s="146"/>
      <c r="AN375" s="146"/>
      <c r="AO375" s="146"/>
      <c r="AP375" s="146"/>
      <c r="AQ375" s="146"/>
      <c r="AR375" s="146"/>
      <c r="AS375" s="146"/>
      <c r="AT375" s="146"/>
      <c r="AU375" s="146"/>
      <c r="AV375" s="146"/>
      <c r="AW375" s="146"/>
      <c r="AX375" s="146"/>
      <c r="AY375" s="146"/>
      <c r="AZ375" s="146"/>
      <c r="BA375" s="146"/>
      <c r="BB375" s="146"/>
      <c r="BC375" s="146"/>
      <c r="BD375" s="146"/>
      <c r="BE375" s="146"/>
      <c r="BF375" s="146"/>
      <c r="BG375" s="146"/>
      <c r="BH375" s="146"/>
    </row>
    <row r="376" spans="1:60" ht="14.25" outlineLevel="3">
      <c r="A376" s="227"/>
      <c r="B376" s="228"/>
      <c r="C376" s="442" t="s">
        <v>1893</v>
      </c>
      <c r="D376" s="443"/>
      <c r="E376" s="444"/>
      <c r="F376" s="226"/>
      <c r="G376" s="226"/>
      <c r="H376" s="226"/>
      <c r="I376" s="226"/>
      <c r="J376" s="226"/>
      <c r="K376" s="226"/>
      <c r="L376" s="226"/>
      <c r="M376" s="226"/>
      <c r="N376" s="231"/>
      <c r="O376" s="231"/>
      <c r="P376" s="231"/>
      <c r="Q376" s="231"/>
      <c r="R376" s="226"/>
      <c r="S376" s="226"/>
      <c r="T376" s="226"/>
      <c r="U376" s="226"/>
      <c r="V376" s="226"/>
      <c r="W376" s="226"/>
      <c r="X376" s="226"/>
      <c r="Y376" s="226"/>
      <c r="Z376" s="146"/>
      <c r="AA376" s="449"/>
      <c r="AB376" s="146"/>
      <c r="AC376" s="146"/>
      <c r="AD376" s="146"/>
      <c r="AE376" s="146"/>
      <c r="AF376" s="146"/>
      <c r="AG376" s="146" t="s">
        <v>214</v>
      </c>
      <c r="AH376" s="146"/>
      <c r="AI376" s="146"/>
      <c r="AJ376" s="146"/>
      <c r="AK376" s="146"/>
      <c r="AL376" s="146"/>
      <c r="AM376" s="146"/>
      <c r="AN376" s="146"/>
      <c r="AO376" s="146"/>
      <c r="AP376" s="146"/>
      <c r="AQ376" s="146"/>
      <c r="AR376" s="146"/>
      <c r="AS376" s="146"/>
      <c r="AT376" s="146"/>
      <c r="AU376" s="146"/>
      <c r="AV376" s="146"/>
      <c r="AW376" s="146"/>
      <c r="AX376" s="146"/>
      <c r="AY376" s="146"/>
      <c r="AZ376" s="146"/>
      <c r="BA376" s="146"/>
      <c r="BB376" s="146"/>
      <c r="BC376" s="146"/>
      <c r="BD376" s="146"/>
      <c r="BE376" s="146"/>
      <c r="BF376" s="146"/>
      <c r="BG376" s="146"/>
      <c r="BH376" s="146"/>
    </row>
    <row r="377" spans="1:60" ht="14.25" outlineLevel="3">
      <c r="A377" s="227"/>
      <c r="B377" s="228"/>
      <c r="C377" s="232" t="s">
        <v>2273</v>
      </c>
      <c r="D377" s="233"/>
      <c r="E377" s="234">
        <v>207</v>
      </c>
      <c r="F377" s="226"/>
      <c r="G377" s="226"/>
      <c r="H377" s="226"/>
      <c r="I377" s="226"/>
      <c r="J377" s="226"/>
      <c r="K377" s="226"/>
      <c r="L377" s="226"/>
      <c r="M377" s="226"/>
      <c r="N377" s="231"/>
      <c r="O377" s="231"/>
      <c r="P377" s="231"/>
      <c r="Q377" s="231"/>
      <c r="R377" s="226"/>
      <c r="S377" s="226"/>
      <c r="T377" s="226"/>
      <c r="U377" s="226"/>
      <c r="V377" s="226"/>
      <c r="W377" s="226"/>
      <c r="X377" s="226"/>
      <c r="Y377" s="226"/>
      <c r="Z377" s="146"/>
      <c r="AA377" s="449"/>
      <c r="AB377" s="146"/>
      <c r="AC377" s="146"/>
      <c r="AD377" s="146"/>
      <c r="AE377" s="146"/>
      <c r="AF377" s="146"/>
      <c r="AG377" s="146" t="s">
        <v>214</v>
      </c>
      <c r="AH377" s="146">
        <v>0</v>
      </c>
      <c r="AI377" s="146"/>
      <c r="AJ377" s="146"/>
      <c r="AK377" s="146"/>
      <c r="AL377" s="146"/>
      <c r="AM377" s="146"/>
      <c r="AN377" s="146"/>
      <c r="AO377" s="146"/>
      <c r="AP377" s="146"/>
      <c r="AQ377" s="146"/>
      <c r="AR377" s="146"/>
      <c r="AS377" s="146"/>
      <c r="AT377" s="146"/>
      <c r="AU377" s="146"/>
      <c r="AV377" s="146"/>
      <c r="AW377" s="146"/>
      <c r="AX377" s="146"/>
      <c r="AY377" s="146"/>
      <c r="AZ377" s="146"/>
      <c r="BA377" s="146"/>
      <c r="BB377" s="146"/>
      <c r="BC377" s="146"/>
      <c r="BD377" s="146"/>
      <c r="BE377" s="146"/>
      <c r="BF377" s="146"/>
      <c r="BG377" s="146"/>
      <c r="BH377" s="146"/>
    </row>
    <row r="378" spans="1:60" ht="14.25" outlineLevel="1">
      <c r="A378" s="217">
        <v>117</v>
      </c>
      <c r="B378" s="218" t="s">
        <v>2274</v>
      </c>
      <c r="C378" s="219" t="s">
        <v>2275</v>
      </c>
      <c r="D378" s="220" t="s">
        <v>2146</v>
      </c>
      <c r="E378" s="221">
        <v>129</v>
      </c>
      <c r="F378" s="222"/>
      <c r="G378" s="223">
        <f>ROUND(E378*F378,2)</f>
        <v>0</v>
      </c>
      <c r="H378" s="224">
        <v>120</v>
      </c>
      <c r="I378" s="223">
        <f>ROUND(E378*H378,2)</f>
        <v>15480</v>
      </c>
      <c r="J378" s="224">
        <v>0</v>
      </c>
      <c r="K378" s="223">
        <f>ROUND(E378*J378,2)</f>
        <v>0</v>
      </c>
      <c r="L378" s="223">
        <v>21</v>
      </c>
      <c r="M378" s="223">
        <f>G378*(1+L378/100)</f>
        <v>0</v>
      </c>
      <c r="N378" s="221">
        <v>0.01</v>
      </c>
      <c r="O378" s="221">
        <f>ROUND(E378*N378,2)</f>
        <v>1.29</v>
      </c>
      <c r="P378" s="221">
        <v>0</v>
      </c>
      <c r="Q378" s="221">
        <f>ROUND(E378*P378,2)</f>
        <v>0</v>
      </c>
      <c r="R378" s="223"/>
      <c r="S378" s="223" t="s">
        <v>254</v>
      </c>
      <c r="T378" s="225" t="s">
        <v>255</v>
      </c>
      <c r="U378" s="226">
        <v>0</v>
      </c>
      <c r="V378" s="226">
        <f>ROUND(E378*U378,2)</f>
        <v>0</v>
      </c>
      <c r="W378" s="226"/>
      <c r="X378" s="226" t="s">
        <v>1600</v>
      </c>
      <c r="Y378" s="226" t="s">
        <v>209</v>
      </c>
      <c r="Z378" s="146"/>
      <c r="AA378" s="449"/>
      <c r="AB378" s="146"/>
      <c r="AC378" s="146"/>
      <c r="AD378" s="146"/>
      <c r="AE378" s="146"/>
      <c r="AF378" s="146"/>
      <c r="AG378" s="146" t="s">
        <v>1601</v>
      </c>
      <c r="AH378" s="146"/>
      <c r="AI378" s="146"/>
      <c r="AJ378" s="146"/>
      <c r="AK378" s="146"/>
      <c r="AL378" s="146"/>
      <c r="AM378" s="146"/>
      <c r="AN378" s="146"/>
      <c r="AO378" s="146"/>
      <c r="AP378" s="146"/>
      <c r="AQ378" s="146"/>
      <c r="AR378" s="146"/>
      <c r="AS378" s="146"/>
      <c r="AT378" s="146"/>
      <c r="AU378" s="146"/>
      <c r="AV378" s="146"/>
      <c r="AW378" s="146"/>
      <c r="AX378" s="146"/>
      <c r="AY378" s="146"/>
      <c r="AZ378" s="146"/>
      <c r="BA378" s="146"/>
      <c r="BB378" s="146"/>
      <c r="BC378" s="146"/>
      <c r="BD378" s="146"/>
      <c r="BE378" s="146"/>
      <c r="BF378" s="146"/>
      <c r="BG378" s="146"/>
      <c r="BH378" s="146"/>
    </row>
    <row r="379" spans="1:60" ht="14.25" outlineLevel="2">
      <c r="A379" s="227"/>
      <c r="B379" s="228"/>
      <c r="C379" s="442" t="s">
        <v>1891</v>
      </c>
      <c r="D379" s="443"/>
      <c r="E379" s="444"/>
      <c r="F379" s="226"/>
      <c r="G379" s="226"/>
      <c r="H379" s="226"/>
      <c r="I379" s="226"/>
      <c r="J379" s="226"/>
      <c r="K379" s="226"/>
      <c r="L379" s="226"/>
      <c r="M379" s="226"/>
      <c r="N379" s="231"/>
      <c r="O379" s="231"/>
      <c r="P379" s="231"/>
      <c r="Q379" s="231"/>
      <c r="R379" s="226"/>
      <c r="S379" s="226"/>
      <c r="T379" s="226"/>
      <c r="U379" s="226"/>
      <c r="V379" s="226"/>
      <c r="W379" s="226"/>
      <c r="X379" s="226"/>
      <c r="Y379" s="226"/>
      <c r="Z379" s="146"/>
      <c r="AA379" s="449"/>
      <c r="AB379" s="146"/>
      <c r="AC379" s="146"/>
      <c r="AD379" s="146"/>
      <c r="AE379" s="146"/>
      <c r="AF379" s="146"/>
      <c r="AG379" s="146" t="s">
        <v>214</v>
      </c>
      <c r="AH379" s="146"/>
      <c r="AI379" s="146"/>
      <c r="AJ379" s="146"/>
      <c r="AK379" s="146"/>
      <c r="AL379" s="146"/>
      <c r="AM379" s="146"/>
      <c r="AN379" s="146"/>
      <c r="AO379" s="146"/>
      <c r="AP379" s="146"/>
      <c r="AQ379" s="146"/>
      <c r="AR379" s="146"/>
      <c r="AS379" s="146"/>
      <c r="AT379" s="146"/>
      <c r="AU379" s="146"/>
      <c r="AV379" s="146"/>
      <c r="AW379" s="146"/>
      <c r="AX379" s="146"/>
      <c r="AY379" s="146"/>
      <c r="AZ379" s="146"/>
      <c r="BA379" s="146"/>
      <c r="BB379" s="146"/>
      <c r="BC379" s="146"/>
      <c r="BD379" s="146"/>
      <c r="BE379" s="146"/>
      <c r="BF379" s="146"/>
      <c r="BG379" s="146"/>
      <c r="BH379" s="146"/>
    </row>
    <row r="380" spans="1:60" ht="14.25" outlineLevel="3">
      <c r="A380" s="227"/>
      <c r="B380" s="228"/>
      <c r="C380" s="442" t="s">
        <v>2276</v>
      </c>
      <c r="D380" s="443"/>
      <c r="E380" s="444">
        <f>125*1.03</f>
        <v>128.75</v>
      </c>
      <c r="F380" s="226"/>
      <c r="G380" s="226"/>
      <c r="H380" s="226"/>
      <c r="I380" s="226"/>
      <c r="J380" s="226"/>
      <c r="K380" s="226"/>
      <c r="L380" s="226"/>
      <c r="M380" s="226"/>
      <c r="N380" s="231"/>
      <c r="O380" s="231"/>
      <c r="P380" s="231"/>
      <c r="Q380" s="231"/>
      <c r="R380" s="226"/>
      <c r="S380" s="226"/>
      <c r="T380" s="226"/>
      <c r="U380" s="226"/>
      <c r="V380" s="226"/>
      <c r="W380" s="226"/>
      <c r="X380" s="226"/>
      <c r="Y380" s="226"/>
      <c r="Z380" s="146"/>
      <c r="AA380" s="449"/>
      <c r="AB380" s="146"/>
      <c r="AC380" s="146"/>
      <c r="AD380" s="146"/>
      <c r="AE380" s="146"/>
      <c r="AF380" s="146"/>
      <c r="AG380" s="146" t="s">
        <v>214</v>
      </c>
      <c r="AH380" s="146">
        <v>2</v>
      </c>
      <c r="AI380" s="146"/>
      <c r="AJ380" s="146"/>
      <c r="AK380" s="146"/>
      <c r="AL380" s="146"/>
      <c r="AM380" s="146"/>
      <c r="AN380" s="146"/>
      <c r="AO380" s="146"/>
      <c r="AP380" s="146"/>
      <c r="AQ380" s="146"/>
      <c r="AR380" s="146"/>
      <c r="AS380" s="146"/>
      <c r="AT380" s="146"/>
      <c r="AU380" s="146"/>
      <c r="AV380" s="146"/>
      <c r="AW380" s="146"/>
      <c r="AX380" s="146"/>
      <c r="AY380" s="146"/>
      <c r="AZ380" s="146"/>
      <c r="BA380" s="146"/>
      <c r="BB380" s="146"/>
      <c r="BC380" s="146"/>
      <c r="BD380" s="146"/>
      <c r="BE380" s="146"/>
      <c r="BF380" s="146"/>
      <c r="BG380" s="146"/>
      <c r="BH380" s="146"/>
    </row>
    <row r="381" spans="1:60" ht="14.25" outlineLevel="3">
      <c r="A381" s="227"/>
      <c r="B381" s="228"/>
      <c r="C381" s="442" t="s">
        <v>1893</v>
      </c>
      <c r="D381" s="443"/>
      <c r="E381" s="444"/>
      <c r="F381" s="226"/>
      <c r="G381" s="226"/>
      <c r="H381" s="226"/>
      <c r="I381" s="226"/>
      <c r="J381" s="226"/>
      <c r="K381" s="226"/>
      <c r="L381" s="226"/>
      <c r="M381" s="226"/>
      <c r="N381" s="231"/>
      <c r="O381" s="231"/>
      <c r="P381" s="231"/>
      <c r="Q381" s="231"/>
      <c r="R381" s="226"/>
      <c r="S381" s="226"/>
      <c r="T381" s="226"/>
      <c r="U381" s="226"/>
      <c r="V381" s="226"/>
      <c r="W381" s="226"/>
      <c r="X381" s="226"/>
      <c r="Y381" s="226"/>
      <c r="Z381" s="146"/>
      <c r="AA381" s="449"/>
      <c r="AB381" s="146"/>
      <c r="AC381" s="146"/>
      <c r="AD381" s="146"/>
      <c r="AE381" s="146"/>
      <c r="AF381" s="146"/>
      <c r="AG381" s="146" t="s">
        <v>214</v>
      </c>
      <c r="AH381" s="146"/>
      <c r="AI381" s="146"/>
      <c r="AJ381" s="146"/>
      <c r="AK381" s="146"/>
      <c r="AL381" s="146"/>
      <c r="AM381" s="146"/>
      <c r="AN381" s="146"/>
      <c r="AO381" s="146"/>
      <c r="AP381" s="146"/>
      <c r="AQ381" s="146"/>
      <c r="AR381" s="146"/>
      <c r="AS381" s="146"/>
      <c r="AT381" s="146"/>
      <c r="AU381" s="146"/>
      <c r="AV381" s="146"/>
      <c r="AW381" s="146"/>
      <c r="AX381" s="146"/>
      <c r="AY381" s="146"/>
      <c r="AZ381" s="146"/>
      <c r="BA381" s="146"/>
      <c r="BB381" s="146"/>
      <c r="BC381" s="146"/>
      <c r="BD381" s="146"/>
      <c r="BE381" s="146"/>
      <c r="BF381" s="146"/>
      <c r="BG381" s="146"/>
      <c r="BH381" s="146"/>
    </row>
    <row r="382" spans="1:60" ht="14.25" outlineLevel="3">
      <c r="A382" s="227"/>
      <c r="B382" s="228"/>
      <c r="C382" s="232" t="s">
        <v>2277</v>
      </c>
      <c r="D382" s="233"/>
      <c r="E382" s="234">
        <v>129</v>
      </c>
      <c r="F382" s="226"/>
      <c r="G382" s="226"/>
      <c r="H382" s="226"/>
      <c r="I382" s="226"/>
      <c r="J382" s="226"/>
      <c r="K382" s="226"/>
      <c r="L382" s="226"/>
      <c r="M382" s="226"/>
      <c r="N382" s="231"/>
      <c r="O382" s="231"/>
      <c r="P382" s="231"/>
      <c r="Q382" s="231"/>
      <c r="R382" s="226"/>
      <c r="S382" s="226"/>
      <c r="T382" s="226"/>
      <c r="U382" s="226"/>
      <c r="V382" s="226"/>
      <c r="W382" s="226"/>
      <c r="X382" s="226"/>
      <c r="Y382" s="226"/>
      <c r="Z382" s="146"/>
      <c r="AA382" s="449"/>
      <c r="AB382" s="146"/>
      <c r="AC382" s="146"/>
      <c r="AD382" s="146"/>
      <c r="AE382" s="146"/>
      <c r="AF382" s="146"/>
      <c r="AG382" s="146" t="s">
        <v>214</v>
      </c>
      <c r="AH382" s="146">
        <v>0</v>
      </c>
      <c r="AI382" s="146"/>
      <c r="AJ382" s="146"/>
      <c r="AK382" s="146"/>
      <c r="AL382" s="146"/>
      <c r="AM382" s="146"/>
      <c r="AN382" s="146"/>
      <c r="AO382" s="146"/>
      <c r="AP382" s="146"/>
      <c r="AQ382" s="146"/>
      <c r="AR382" s="146"/>
      <c r="AS382" s="146"/>
      <c r="AT382" s="146"/>
      <c r="AU382" s="146"/>
      <c r="AV382" s="146"/>
      <c r="AW382" s="146"/>
      <c r="AX382" s="146"/>
      <c r="AY382" s="146"/>
      <c r="AZ382" s="146"/>
      <c r="BA382" s="146"/>
      <c r="BB382" s="146"/>
      <c r="BC382" s="146"/>
      <c r="BD382" s="146"/>
      <c r="BE382" s="146"/>
      <c r="BF382" s="146"/>
      <c r="BG382" s="146"/>
      <c r="BH382" s="146"/>
    </row>
    <row r="383" spans="1:60" ht="14.25" outlineLevel="1">
      <c r="A383" s="217">
        <v>120</v>
      </c>
      <c r="B383" s="218" t="s">
        <v>2278</v>
      </c>
      <c r="C383" s="219" t="s">
        <v>2279</v>
      </c>
      <c r="D383" s="220" t="s">
        <v>2146</v>
      </c>
      <c r="E383" s="221">
        <v>212</v>
      </c>
      <c r="F383" s="222"/>
      <c r="G383" s="223">
        <f>ROUND(E383*F383,2)</f>
        <v>0</v>
      </c>
      <c r="H383" s="224">
        <v>120</v>
      </c>
      <c r="I383" s="223">
        <f>ROUND(E383*H383,2)</f>
        <v>25440</v>
      </c>
      <c r="J383" s="224">
        <v>0</v>
      </c>
      <c r="K383" s="223">
        <f>ROUND(E383*J383,2)</f>
        <v>0</v>
      </c>
      <c r="L383" s="223">
        <v>21</v>
      </c>
      <c r="M383" s="223">
        <f>G383*(1+L383/100)</f>
        <v>0</v>
      </c>
      <c r="N383" s="221">
        <v>0.01</v>
      </c>
      <c r="O383" s="221">
        <f>ROUND(E383*N383,2)</f>
        <v>2.12</v>
      </c>
      <c r="P383" s="221">
        <v>0</v>
      </c>
      <c r="Q383" s="221">
        <f>ROUND(E383*P383,2)</f>
        <v>0</v>
      </c>
      <c r="R383" s="223"/>
      <c r="S383" s="223" t="s">
        <v>254</v>
      </c>
      <c r="T383" s="225" t="s">
        <v>255</v>
      </c>
      <c r="U383" s="226">
        <v>0</v>
      </c>
      <c r="V383" s="226">
        <f>ROUND(E383*U383,2)</f>
        <v>0</v>
      </c>
      <c r="W383" s="226"/>
      <c r="X383" s="226" t="s">
        <v>1600</v>
      </c>
      <c r="Y383" s="226" t="s">
        <v>209</v>
      </c>
      <c r="Z383" s="146"/>
      <c r="AA383" s="449"/>
      <c r="AB383" s="146"/>
      <c r="AC383" s="146"/>
      <c r="AD383" s="146"/>
      <c r="AE383" s="146"/>
      <c r="AF383" s="146"/>
      <c r="AG383" s="146" t="s">
        <v>1601</v>
      </c>
      <c r="AH383" s="146"/>
      <c r="AI383" s="146"/>
      <c r="AJ383" s="146"/>
      <c r="AK383" s="146"/>
      <c r="AL383" s="146"/>
      <c r="AM383" s="146"/>
      <c r="AN383" s="146"/>
      <c r="AO383" s="146"/>
      <c r="AP383" s="146"/>
      <c r="AQ383" s="146"/>
      <c r="AR383" s="146"/>
      <c r="AS383" s="146"/>
      <c r="AT383" s="146"/>
      <c r="AU383" s="146"/>
      <c r="AV383" s="146"/>
      <c r="AW383" s="146"/>
      <c r="AX383" s="146"/>
      <c r="AY383" s="146"/>
      <c r="AZ383" s="146"/>
      <c r="BA383" s="146"/>
      <c r="BB383" s="146"/>
      <c r="BC383" s="146"/>
      <c r="BD383" s="146"/>
      <c r="BE383" s="146"/>
      <c r="BF383" s="146"/>
      <c r="BG383" s="146"/>
      <c r="BH383" s="146"/>
    </row>
    <row r="384" spans="1:60" ht="14.25" outlineLevel="2">
      <c r="A384" s="227"/>
      <c r="B384" s="228"/>
      <c r="C384" s="442" t="s">
        <v>1891</v>
      </c>
      <c r="D384" s="443"/>
      <c r="E384" s="444"/>
      <c r="F384" s="226"/>
      <c r="G384" s="226"/>
      <c r="H384" s="226"/>
      <c r="I384" s="226"/>
      <c r="J384" s="226"/>
      <c r="K384" s="226"/>
      <c r="L384" s="226"/>
      <c r="M384" s="226"/>
      <c r="N384" s="231"/>
      <c r="O384" s="231"/>
      <c r="P384" s="231"/>
      <c r="Q384" s="231"/>
      <c r="R384" s="226"/>
      <c r="S384" s="226"/>
      <c r="T384" s="226"/>
      <c r="U384" s="226"/>
      <c r="V384" s="226"/>
      <c r="W384" s="226"/>
      <c r="X384" s="226"/>
      <c r="Y384" s="226"/>
      <c r="Z384" s="146"/>
      <c r="AA384" s="449"/>
      <c r="AB384" s="146"/>
      <c r="AC384" s="146"/>
      <c r="AD384" s="146"/>
      <c r="AE384" s="146"/>
      <c r="AF384" s="146"/>
      <c r="AG384" s="146" t="s">
        <v>214</v>
      </c>
      <c r="AH384" s="146"/>
      <c r="AI384" s="146"/>
      <c r="AJ384" s="146"/>
      <c r="AK384" s="146"/>
      <c r="AL384" s="146"/>
      <c r="AM384" s="146"/>
      <c r="AN384" s="146"/>
      <c r="AO384" s="146"/>
      <c r="AP384" s="146"/>
      <c r="AQ384" s="146"/>
      <c r="AR384" s="146"/>
      <c r="AS384" s="146"/>
      <c r="AT384" s="146"/>
      <c r="AU384" s="146"/>
      <c r="AV384" s="146"/>
      <c r="AW384" s="146"/>
      <c r="AX384" s="146"/>
      <c r="AY384" s="146"/>
      <c r="AZ384" s="146"/>
      <c r="BA384" s="146"/>
      <c r="BB384" s="146"/>
      <c r="BC384" s="146"/>
      <c r="BD384" s="146"/>
      <c r="BE384" s="146"/>
      <c r="BF384" s="146"/>
      <c r="BG384" s="146"/>
      <c r="BH384" s="146"/>
    </row>
    <row r="385" spans="1:60" ht="14.25" outlineLevel="3">
      <c r="A385" s="227"/>
      <c r="B385" s="228"/>
      <c r="C385" s="442" t="s">
        <v>2280</v>
      </c>
      <c r="D385" s="443"/>
      <c r="E385" s="444">
        <v>212.18</v>
      </c>
      <c r="F385" s="226"/>
      <c r="G385" s="226"/>
      <c r="H385" s="226"/>
      <c r="I385" s="226"/>
      <c r="J385" s="226"/>
      <c r="K385" s="226"/>
      <c r="L385" s="226"/>
      <c r="M385" s="226"/>
      <c r="N385" s="231"/>
      <c r="O385" s="231"/>
      <c r="P385" s="231"/>
      <c r="Q385" s="231"/>
      <c r="R385" s="226"/>
      <c r="S385" s="226"/>
      <c r="T385" s="226"/>
      <c r="U385" s="226"/>
      <c r="V385" s="226"/>
      <c r="W385" s="226"/>
      <c r="X385" s="226"/>
      <c r="Y385" s="226"/>
      <c r="Z385" s="146"/>
      <c r="AA385" s="449"/>
      <c r="AB385" s="146"/>
      <c r="AC385" s="146"/>
      <c r="AD385" s="146"/>
      <c r="AE385" s="146"/>
      <c r="AF385" s="146"/>
      <c r="AG385" s="146" t="s">
        <v>214</v>
      </c>
      <c r="AH385" s="146">
        <v>2</v>
      </c>
      <c r="AI385" s="146"/>
      <c r="AJ385" s="146"/>
      <c r="AK385" s="146"/>
      <c r="AL385" s="146"/>
      <c r="AM385" s="146"/>
      <c r="AN385" s="146"/>
      <c r="AO385" s="146"/>
      <c r="AP385" s="146"/>
      <c r="AQ385" s="146"/>
      <c r="AR385" s="146"/>
      <c r="AS385" s="146"/>
      <c r="AT385" s="146"/>
      <c r="AU385" s="146"/>
      <c r="AV385" s="146"/>
      <c r="AW385" s="146"/>
      <c r="AX385" s="146"/>
      <c r="AY385" s="146"/>
      <c r="AZ385" s="146"/>
      <c r="BA385" s="146"/>
      <c r="BB385" s="146"/>
      <c r="BC385" s="146"/>
      <c r="BD385" s="146"/>
      <c r="BE385" s="146"/>
      <c r="BF385" s="146"/>
      <c r="BG385" s="146"/>
      <c r="BH385" s="146"/>
    </row>
    <row r="386" spans="1:60" ht="14.25" outlineLevel="3">
      <c r="A386" s="227"/>
      <c r="B386" s="228"/>
      <c r="C386" s="442" t="s">
        <v>1893</v>
      </c>
      <c r="D386" s="443"/>
      <c r="E386" s="444"/>
      <c r="F386" s="226"/>
      <c r="G386" s="226"/>
      <c r="H386" s="226"/>
      <c r="I386" s="226"/>
      <c r="J386" s="226"/>
      <c r="K386" s="226"/>
      <c r="L386" s="226"/>
      <c r="M386" s="226"/>
      <c r="N386" s="231"/>
      <c r="O386" s="231"/>
      <c r="P386" s="231"/>
      <c r="Q386" s="231"/>
      <c r="R386" s="226"/>
      <c r="S386" s="226"/>
      <c r="T386" s="226"/>
      <c r="U386" s="226"/>
      <c r="V386" s="226"/>
      <c r="W386" s="226"/>
      <c r="X386" s="226"/>
      <c r="Y386" s="226"/>
      <c r="Z386" s="146"/>
      <c r="AA386" s="449"/>
      <c r="AB386" s="146"/>
      <c r="AC386" s="146"/>
      <c r="AD386" s="146"/>
      <c r="AE386" s="146"/>
      <c r="AF386" s="146"/>
      <c r="AG386" s="146" t="s">
        <v>214</v>
      </c>
      <c r="AH386" s="146"/>
      <c r="AI386" s="146"/>
      <c r="AJ386" s="146"/>
      <c r="AK386" s="146"/>
      <c r="AL386" s="146"/>
      <c r="AM386" s="146"/>
      <c r="AN386" s="146"/>
      <c r="AO386" s="146"/>
      <c r="AP386" s="146"/>
      <c r="AQ386" s="146"/>
      <c r="AR386" s="146"/>
      <c r="AS386" s="146"/>
      <c r="AT386" s="146"/>
      <c r="AU386" s="146"/>
      <c r="AV386" s="146"/>
      <c r="AW386" s="146"/>
      <c r="AX386" s="146"/>
      <c r="AY386" s="146"/>
      <c r="AZ386" s="146"/>
      <c r="BA386" s="146"/>
      <c r="BB386" s="146"/>
      <c r="BC386" s="146"/>
      <c r="BD386" s="146"/>
      <c r="BE386" s="146"/>
      <c r="BF386" s="146"/>
      <c r="BG386" s="146"/>
      <c r="BH386" s="146"/>
    </row>
    <row r="387" spans="1:60" ht="14.25" outlineLevel="3">
      <c r="A387" s="227"/>
      <c r="B387" s="228"/>
      <c r="C387" s="232" t="s">
        <v>2281</v>
      </c>
      <c r="D387" s="233"/>
      <c r="E387" s="234">
        <v>212</v>
      </c>
      <c r="F387" s="226"/>
      <c r="G387" s="226"/>
      <c r="H387" s="226"/>
      <c r="I387" s="226"/>
      <c r="J387" s="226"/>
      <c r="K387" s="226"/>
      <c r="L387" s="226"/>
      <c r="M387" s="226"/>
      <c r="N387" s="231"/>
      <c r="O387" s="231"/>
      <c r="P387" s="231"/>
      <c r="Q387" s="231"/>
      <c r="R387" s="226"/>
      <c r="S387" s="226"/>
      <c r="T387" s="226"/>
      <c r="U387" s="226"/>
      <c r="V387" s="226"/>
      <c r="W387" s="226"/>
      <c r="X387" s="226"/>
      <c r="Y387" s="226"/>
      <c r="Z387" s="146"/>
      <c r="AA387" s="449"/>
      <c r="AB387" s="146"/>
      <c r="AC387" s="146"/>
      <c r="AD387" s="146"/>
      <c r="AE387" s="146"/>
      <c r="AF387" s="146"/>
      <c r="AG387" s="146" t="s">
        <v>214</v>
      </c>
      <c r="AH387" s="146">
        <v>0</v>
      </c>
      <c r="AI387" s="146"/>
      <c r="AJ387" s="146"/>
      <c r="AK387" s="146"/>
      <c r="AL387" s="146"/>
      <c r="AM387" s="146"/>
      <c r="AN387" s="146"/>
      <c r="AO387" s="146"/>
      <c r="AP387" s="146"/>
      <c r="AQ387" s="146"/>
      <c r="AR387" s="146"/>
      <c r="AS387" s="146"/>
      <c r="AT387" s="146"/>
      <c r="AU387" s="146"/>
      <c r="AV387" s="146"/>
      <c r="AW387" s="146"/>
      <c r="AX387" s="146"/>
      <c r="AY387" s="146"/>
      <c r="AZ387" s="146"/>
      <c r="BA387" s="146"/>
      <c r="BB387" s="146"/>
      <c r="BC387" s="146"/>
      <c r="BD387" s="146"/>
      <c r="BE387" s="146"/>
      <c r="BF387" s="146"/>
      <c r="BG387" s="146"/>
      <c r="BH387" s="146"/>
    </row>
    <row r="388" spans="1:60" ht="14.25" outlineLevel="1">
      <c r="A388" s="217">
        <v>121</v>
      </c>
      <c r="B388" s="218" t="s">
        <v>2282</v>
      </c>
      <c r="C388" s="219" t="s">
        <v>2283</v>
      </c>
      <c r="D388" s="220" t="s">
        <v>2146</v>
      </c>
      <c r="E388" s="221">
        <v>150</v>
      </c>
      <c r="F388" s="222"/>
      <c r="G388" s="223">
        <f>ROUND(E388*F388,2)</f>
        <v>0</v>
      </c>
      <c r="H388" s="224">
        <v>75</v>
      </c>
      <c r="I388" s="223">
        <f>ROUND(E388*H388,2)</f>
        <v>11250</v>
      </c>
      <c r="J388" s="224">
        <v>0</v>
      </c>
      <c r="K388" s="223">
        <f>ROUND(E388*J388,2)</f>
        <v>0</v>
      </c>
      <c r="L388" s="223">
        <v>21</v>
      </c>
      <c r="M388" s="223">
        <f>G388*(1+L388/100)</f>
        <v>0</v>
      </c>
      <c r="N388" s="221">
        <v>0.01</v>
      </c>
      <c r="O388" s="221">
        <f>ROUND(E388*N388,2)</f>
        <v>1.5</v>
      </c>
      <c r="P388" s="221">
        <v>0</v>
      </c>
      <c r="Q388" s="221">
        <f>ROUND(E388*P388,2)</f>
        <v>0</v>
      </c>
      <c r="R388" s="223"/>
      <c r="S388" s="223" t="s">
        <v>254</v>
      </c>
      <c r="T388" s="225" t="s">
        <v>255</v>
      </c>
      <c r="U388" s="226">
        <v>0</v>
      </c>
      <c r="V388" s="226">
        <f>ROUND(E388*U388,2)</f>
        <v>0</v>
      </c>
      <c r="W388" s="226"/>
      <c r="X388" s="226" t="s">
        <v>1600</v>
      </c>
      <c r="Y388" s="226" t="s">
        <v>209</v>
      </c>
      <c r="Z388" s="146"/>
      <c r="AA388" s="449"/>
      <c r="AB388" s="146"/>
      <c r="AC388" s="146"/>
      <c r="AD388" s="146"/>
      <c r="AE388" s="146"/>
      <c r="AF388" s="146"/>
      <c r="AG388" s="146" t="s">
        <v>1601</v>
      </c>
      <c r="AH388" s="146"/>
      <c r="AI388" s="146"/>
      <c r="AJ388" s="146"/>
      <c r="AK388" s="146"/>
      <c r="AL388" s="146"/>
      <c r="AM388" s="146"/>
      <c r="AN388" s="146"/>
      <c r="AO388" s="146"/>
      <c r="AP388" s="146"/>
      <c r="AQ388" s="146"/>
      <c r="AR388" s="146"/>
      <c r="AS388" s="146"/>
      <c r="AT388" s="146"/>
      <c r="AU388" s="146"/>
      <c r="AV388" s="146"/>
      <c r="AW388" s="146"/>
      <c r="AX388" s="146"/>
      <c r="AY388" s="146"/>
      <c r="AZ388" s="146"/>
      <c r="BA388" s="146"/>
      <c r="BB388" s="146"/>
      <c r="BC388" s="146"/>
      <c r="BD388" s="146"/>
      <c r="BE388" s="146"/>
      <c r="BF388" s="146"/>
      <c r="BG388" s="146"/>
      <c r="BH388" s="146"/>
    </row>
    <row r="389" spans="1:60" ht="14.25" outlineLevel="2">
      <c r="A389" s="227"/>
      <c r="B389" s="228"/>
      <c r="C389" s="442" t="s">
        <v>1891</v>
      </c>
      <c r="D389" s="443"/>
      <c r="E389" s="444"/>
      <c r="F389" s="226"/>
      <c r="G389" s="226"/>
      <c r="H389" s="226"/>
      <c r="I389" s="226"/>
      <c r="J389" s="226"/>
      <c r="K389" s="226"/>
      <c r="L389" s="226"/>
      <c r="M389" s="226"/>
      <c r="N389" s="231"/>
      <c r="O389" s="231"/>
      <c r="P389" s="231"/>
      <c r="Q389" s="231"/>
      <c r="R389" s="226"/>
      <c r="S389" s="226"/>
      <c r="T389" s="226"/>
      <c r="U389" s="226"/>
      <c r="V389" s="226"/>
      <c r="W389" s="226"/>
      <c r="X389" s="226"/>
      <c r="Y389" s="226"/>
      <c r="Z389" s="146"/>
      <c r="AA389" s="449"/>
      <c r="AB389" s="146"/>
      <c r="AC389" s="146"/>
      <c r="AD389" s="146"/>
      <c r="AE389" s="146"/>
      <c r="AF389" s="146"/>
      <c r="AG389" s="146" t="s">
        <v>214</v>
      </c>
      <c r="AH389" s="146"/>
      <c r="AI389" s="146"/>
      <c r="AJ389" s="146"/>
      <c r="AK389" s="146"/>
      <c r="AL389" s="146"/>
      <c r="AM389" s="146"/>
      <c r="AN389" s="146"/>
      <c r="AO389" s="146"/>
      <c r="AP389" s="146"/>
      <c r="AQ389" s="146"/>
      <c r="AR389" s="146"/>
      <c r="AS389" s="146"/>
      <c r="AT389" s="146"/>
      <c r="AU389" s="146"/>
      <c r="AV389" s="146"/>
      <c r="AW389" s="146"/>
      <c r="AX389" s="146"/>
      <c r="AY389" s="146"/>
      <c r="AZ389" s="146"/>
      <c r="BA389" s="146"/>
      <c r="BB389" s="146"/>
      <c r="BC389" s="146"/>
      <c r="BD389" s="146"/>
      <c r="BE389" s="146"/>
      <c r="BF389" s="146"/>
      <c r="BG389" s="146"/>
      <c r="BH389" s="146"/>
    </row>
    <row r="390" spans="1:60" ht="14.25" outlineLevel="3">
      <c r="A390" s="227"/>
      <c r="B390" s="228"/>
      <c r="C390" s="442" t="s">
        <v>2284</v>
      </c>
      <c r="D390" s="443"/>
      <c r="E390" s="444">
        <f>146*1.03</f>
        <v>150.38</v>
      </c>
      <c r="F390" s="226"/>
      <c r="G390" s="226"/>
      <c r="H390" s="226"/>
      <c r="I390" s="226"/>
      <c r="J390" s="226"/>
      <c r="K390" s="226"/>
      <c r="L390" s="226"/>
      <c r="M390" s="226"/>
      <c r="N390" s="231"/>
      <c r="O390" s="231"/>
      <c r="P390" s="231"/>
      <c r="Q390" s="231"/>
      <c r="R390" s="226"/>
      <c r="S390" s="226"/>
      <c r="T390" s="226"/>
      <c r="U390" s="226"/>
      <c r="V390" s="226"/>
      <c r="W390" s="226"/>
      <c r="X390" s="226"/>
      <c r="Y390" s="226"/>
      <c r="Z390" s="146"/>
      <c r="AA390" s="449"/>
      <c r="AB390" s="146"/>
      <c r="AC390" s="146"/>
      <c r="AD390" s="146"/>
      <c r="AE390" s="146"/>
      <c r="AF390" s="146"/>
      <c r="AG390" s="146" t="s">
        <v>214</v>
      </c>
      <c r="AH390" s="146">
        <v>2</v>
      </c>
      <c r="AI390" s="146"/>
      <c r="AJ390" s="146"/>
      <c r="AK390" s="146"/>
      <c r="AL390" s="146"/>
      <c r="AM390" s="146"/>
      <c r="AN390" s="146"/>
      <c r="AO390" s="146"/>
      <c r="AP390" s="146"/>
      <c r="AQ390" s="146"/>
      <c r="AR390" s="146"/>
      <c r="AS390" s="146"/>
      <c r="AT390" s="146"/>
      <c r="AU390" s="146"/>
      <c r="AV390" s="146"/>
      <c r="AW390" s="146"/>
      <c r="AX390" s="146"/>
      <c r="AY390" s="146"/>
      <c r="AZ390" s="146"/>
      <c r="BA390" s="146"/>
      <c r="BB390" s="146"/>
      <c r="BC390" s="146"/>
      <c r="BD390" s="146"/>
      <c r="BE390" s="146"/>
      <c r="BF390" s="146"/>
      <c r="BG390" s="146"/>
      <c r="BH390" s="146"/>
    </row>
    <row r="391" spans="1:60" ht="14.25" outlineLevel="3">
      <c r="A391" s="227"/>
      <c r="B391" s="228"/>
      <c r="C391" s="442" t="s">
        <v>1893</v>
      </c>
      <c r="D391" s="443"/>
      <c r="E391" s="444"/>
      <c r="F391" s="226"/>
      <c r="G391" s="226"/>
      <c r="H391" s="226"/>
      <c r="I391" s="226"/>
      <c r="J391" s="226"/>
      <c r="K391" s="226"/>
      <c r="L391" s="226"/>
      <c r="M391" s="226"/>
      <c r="N391" s="231"/>
      <c r="O391" s="231"/>
      <c r="P391" s="231"/>
      <c r="Q391" s="231"/>
      <c r="R391" s="226"/>
      <c r="S391" s="226"/>
      <c r="T391" s="226"/>
      <c r="U391" s="226"/>
      <c r="V391" s="226"/>
      <c r="W391" s="226"/>
      <c r="X391" s="226"/>
      <c r="Y391" s="226"/>
      <c r="Z391" s="146"/>
      <c r="AA391" s="449"/>
      <c r="AB391" s="146"/>
      <c r="AC391" s="146"/>
      <c r="AD391" s="146"/>
      <c r="AE391" s="146"/>
      <c r="AF391" s="146"/>
      <c r="AG391" s="146" t="s">
        <v>214</v>
      </c>
      <c r="AH391" s="146"/>
      <c r="AI391" s="146"/>
      <c r="AJ391" s="146"/>
      <c r="AK391" s="146"/>
      <c r="AL391" s="146"/>
      <c r="AM391" s="146"/>
      <c r="AN391" s="146"/>
      <c r="AO391" s="146"/>
      <c r="AP391" s="146"/>
      <c r="AQ391" s="146"/>
      <c r="AR391" s="146"/>
      <c r="AS391" s="146"/>
      <c r="AT391" s="146"/>
      <c r="AU391" s="146"/>
      <c r="AV391" s="146"/>
      <c r="AW391" s="146"/>
      <c r="AX391" s="146"/>
      <c r="AY391" s="146"/>
      <c r="AZ391" s="146"/>
      <c r="BA391" s="146"/>
      <c r="BB391" s="146"/>
      <c r="BC391" s="146"/>
      <c r="BD391" s="146"/>
      <c r="BE391" s="146"/>
      <c r="BF391" s="146"/>
      <c r="BG391" s="146"/>
      <c r="BH391" s="146"/>
    </row>
    <row r="392" spans="1:60" ht="14.25" outlineLevel="3">
      <c r="A392" s="227"/>
      <c r="B392" s="228"/>
      <c r="C392" s="232" t="s">
        <v>2285</v>
      </c>
      <c r="D392" s="233"/>
      <c r="E392" s="234">
        <v>150</v>
      </c>
      <c r="F392" s="226"/>
      <c r="G392" s="226"/>
      <c r="H392" s="226"/>
      <c r="I392" s="226"/>
      <c r="J392" s="226"/>
      <c r="K392" s="226"/>
      <c r="L392" s="226"/>
      <c r="M392" s="226"/>
      <c r="N392" s="231"/>
      <c r="O392" s="231"/>
      <c r="P392" s="231"/>
      <c r="Q392" s="231"/>
      <c r="R392" s="226"/>
      <c r="S392" s="226"/>
      <c r="T392" s="226"/>
      <c r="U392" s="226"/>
      <c r="V392" s="226"/>
      <c r="W392" s="226"/>
      <c r="X392" s="226"/>
      <c r="Y392" s="226"/>
      <c r="Z392" s="146"/>
      <c r="AA392" s="449"/>
      <c r="AB392" s="146"/>
      <c r="AC392" s="146"/>
      <c r="AD392" s="146"/>
      <c r="AE392" s="146"/>
      <c r="AF392" s="146"/>
      <c r="AG392" s="146" t="s">
        <v>214</v>
      </c>
      <c r="AH392" s="146">
        <v>0</v>
      </c>
      <c r="AI392" s="146"/>
      <c r="AJ392" s="146"/>
      <c r="AK392" s="146"/>
      <c r="AL392" s="146"/>
      <c r="AM392" s="146"/>
      <c r="AN392" s="146"/>
      <c r="AO392" s="146"/>
      <c r="AP392" s="146"/>
      <c r="AQ392" s="146"/>
      <c r="AR392" s="146"/>
      <c r="AS392" s="146"/>
      <c r="AT392" s="146"/>
      <c r="AU392" s="146"/>
      <c r="AV392" s="146"/>
      <c r="AW392" s="146"/>
      <c r="AX392" s="146"/>
      <c r="AY392" s="146"/>
      <c r="AZ392" s="146"/>
      <c r="BA392" s="146"/>
      <c r="BB392" s="146"/>
      <c r="BC392" s="146"/>
      <c r="BD392" s="146"/>
      <c r="BE392" s="146"/>
      <c r="BF392" s="146"/>
      <c r="BG392" s="146"/>
      <c r="BH392" s="146"/>
    </row>
    <row r="393" spans="1:60" ht="14.25" outlineLevel="1">
      <c r="A393" s="217">
        <v>123</v>
      </c>
      <c r="B393" s="218" t="s">
        <v>2286</v>
      </c>
      <c r="C393" s="219" t="s">
        <v>2287</v>
      </c>
      <c r="D393" s="220" t="s">
        <v>2146</v>
      </c>
      <c r="E393" s="221">
        <v>267</v>
      </c>
      <c r="F393" s="222"/>
      <c r="G393" s="223">
        <f>ROUND(E393*F393,2)</f>
        <v>0</v>
      </c>
      <c r="H393" s="224">
        <v>85</v>
      </c>
      <c r="I393" s="223">
        <f>ROUND(E393*H393,2)</f>
        <v>22695</v>
      </c>
      <c r="J393" s="224">
        <v>0</v>
      </c>
      <c r="K393" s="223">
        <f>ROUND(E393*J393,2)</f>
        <v>0</v>
      </c>
      <c r="L393" s="223">
        <v>21</v>
      </c>
      <c r="M393" s="223">
        <f>G393*(1+L393/100)</f>
        <v>0</v>
      </c>
      <c r="N393" s="221">
        <v>0.01</v>
      </c>
      <c r="O393" s="221">
        <f>ROUND(E393*N393,2)</f>
        <v>2.67</v>
      </c>
      <c r="P393" s="221">
        <v>0</v>
      </c>
      <c r="Q393" s="221">
        <f>ROUND(E393*P393,2)</f>
        <v>0</v>
      </c>
      <c r="R393" s="223"/>
      <c r="S393" s="223" t="s">
        <v>254</v>
      </c>
      <c r="T393" s="225" t="s">
        <v>255</v>
      </c>
      <c r="U393" s="226">
        <v>0</v>
      </c>
      <c r="V393" s="226">
        <f>ROUND(E393*U393,2)</f>
        <v>0</v>
      </c>
      <c r="W393" s="226"/>
      <c r="X393" s="226" t="s">
        <v>1600</v>
      </c>
      <c r="Y393" s="226" t="s">
        <v>209</v>
      </c>
      <c r="Z393" s="146"/>
      <c r="AA393" s="449"/>
      <c r="AB393" s="146"/>
      <c r="AC393" s="146"/>
      <c r="AD393" s="146"/>
      <c r="AE393" s="146"/>
      <c r="AF393" s="146"/>
      <c r="AG393" s="146" t="s">
        <v>1601</v>
      </c>
      <c r="AH393" s="146"/>
      <c r="AI393" s="146"/>
      <c r="AJ393" s="146"/>
      <c r="AK393" s="146"/>
      <c r="AL393" s="146"/>
      <c r="AM393" s="146"/>
      <c r="AN393" s="146"/>
      <c r="AO393" s="146"/>
      <c r="AP393" s="146"/>
      <c r="AQ393" s="146"/>
      <c r="AR393" s="146"/>
      <c r="AS393" s="146"/>
      <c r="AT393" s="146"/>
      <c r="AU393" s="146"/>
      <c r="AV393" s="146"/>
      <c r="AW393" s="146"/>
      <c r="AX393" s="146"/>
      <c r="AY393" s="146"/>
      <c r="AZ393" s="146"/>
      <c r="BA393" s="146"/>
      <c r="BB393" s="146"/>
      <c r="BC393" s="146"/>
      <c r="BD393" s="146"/>
      <c r="BE393" s="146"/>
      <c r="BF393" s="146"/>
      <c r="BG393" s="146"/>
      <c r="BH393" s="146"/>
    </row>
    <row r="394" spans="1:60" ht="14.25" outlineLevel="2">
      <c r="A394" s="227"/>
      <c r="B394" s="228"/>
      <c r="C394" s="442" t="s">
        <v>1891</v>
      </c>
      <c r="D394" s="443"/>
      <c r="E394" s="444"/>
      <c r="F394" s="226"/>
      <c r="G394" s="226"/>
      <c r="H394" s="226"/>
      <c r="I394" s="226"/>
      <c r="J394" s="226"/>
      <c r="K394" s="226"/>
      <c r="L394" s="226"/>
      <c r="M394" s="226"/>
      <c r="N394" s="231"/>
      <c r="O394" s="231"/>
      <c r="P394" s="231"/>
      <c r="Q394" s="231"/>
      <c r="R394" s="226"/>
      <c r="S394" s="226"/>
      <c r="T394" s="226"/>
      <c r="U394" s="226"/>
      <c r="V394" s="226"/>
      <c r="W394" s="226"/>
      <c r="X394" s="226"/>
      <c r="Y394" s="226"/>
      <c r="Z394" s="146"/>
      <c r="AA394" s="449"/>
      <c r="AB394" s="146"/>
      <c r="AC394" s="146"/>
      <c r="AD394" s="146"/>
      <c r="AE394" s="146"/>
      <c r="AF394" s="146"/>
      <c r="AG394" s="146" t="s">
        <v>214</v>
      </c>
      <c r="AH394" s="146"/>
      <c r="AI394" s="146"/>
      <c r="AJ394" s="146"/>
      <c r="AK394" s="146"/>
      <c r="AL394" s="146"/>
      <c r="AM394" s="146"/>
      <c r="AN394" s="146"/>
      <c r="AO394" s="146"/>
      <c r="AP394" s="146"/>
      <c r="AQ394" s="146"/>
      <c r="AR394" s="146"/>
      <c r="AS394" s="146"/>
      <c r="AT394" s="146"/>
      <c r="AU394" s="146"/>
      <c r="AV394" s="146"/>
      <c r="AW394" s="146"/>
      <c r="AX394" s="146"/>
      <c r="AY394" s="146"/>
      <c r="AZ394" s="146"/>
      <c r="BA394" s="146"/>
      <c r="BB394" s="146"/>
      <c r="BC394" s="146"/>
      <c r="BD394" s="146"/>
      <c r="BE394" s="146"/>
      <c r="BF394" s="146"/>
      <c r="BG394" s="146"/>
      <c r="BH394" s="146"/>
    </row>
    <row r="395" spans="1:60" ht="14.25" outlineLevel="3">
      <c r="A395" s="227"/>
      <c r="B395" s="228"/>
      <c r="C395" s="442" t="s">
        <v>2288</v>
      </c>
      <c r="D395" s="443"/>
      <c r="E395" s="444">
        <v>266.77</v>
      </c>
      <c r="F395" s="226"/>
      <c r="G395" s="226"/>
      <c r="H395" s="226"/>
      <c r="I395" s="226"/>
      <c r="J395" s="226"/>
      <c r="K395" s="226"/>
      <c r="L395" s="226"/>
      <c r="M395" s="226"/>
      <c r="N395" s="231"/>
      <c r="O395" s="231"/>
      <c r="P395" s="231"/>
      <c r="Q395" s="231"/>
      <c r="R395" s="226"/>
      <c r="S395" s="226"/>
      <c r="T395" s="226"/>
      <c r="U395" s="226"/>
      <c r="V395" s="226"/>
      <c r="W395" s="226"/>
      <c r="X395" s="226"/>
      <c r="Y395" s="226"/>
      <c r="Z395" s="146"/>
      <c r="AA395" s="449"/>
      <c r="AB395" s="146"/>
      <c r="AC395" s="146"/>
      <c r="AD395" s="146"/>
      <c r="AE395" s="146"/>
      <c r="AF395" s="146"/>
      <c r="AG395" s="146" t="s">
        <v>214</v>
      </c>
      <c r="AH395" s="146">
        <v>2</v>
      </c>
      <c r="AI395" s="146"/>
      <c r="AJ395" s="146"/>
      <c r="AK395" s="146"/>
      <c r="AL395" s="146"/>
      <c r="AM395" s="146"/>
      <c r="AN395" s="146"/>
      <c r="AO395" s="146"/>
      <c r="AP395" s="146"/>
      <c r="AQ395" s="146"/>
      <c r="AR395" s="146"/>
      <c r="AS395" s="146"/>
      <c r="AT395" s="146"/>
      <c r="AU395" s="146"/>
      <c r="AV395" s="146"/>
      <c r="AW395" s="146"/>
      <c r="AX395" s="146"/>
      <c r="AY395" s="146"/>
      <c r="AZ395" s="146"/>
      <c r="BA395" s="146"/>
      <c r="BB395" s="146"/>
      <c r="BC395" s="146"/>
      <c r="BD395" s="146"/>
      <c r="BE395" s="146"/>
      <c r="BF395" s="146"/>
      <c r="BG395" s="146"/>
      <c r="BH395" s="146"/>
    </row>
    <row r="396" spans="1:60" ht="14.25" outlineLevel="3">
      <c r="A396" s="227"/>
      <c r="B396" s="228"/>
      <c r="C396" s="442" t="s">
        <v>1893</v>
      </c>
      <c r="D396" s="443"/>
      <c r="E396" s="444"/>
      <c r="F396" s="226"/>
      <c r="G396" s="226"/>
      <c r="H396" s="226"/>
      <c r="I396" s="226"/>
      <c r="J396" s="226"/>
      <c r="K396" s="226"/>
      <c r="L396" s="226"/>
      <c r="M396" s="226"/>
      <c r="N396" s="231"/>
      <c r="O396" s="231"/>
      <c r="P396" s="231"/>
      <c r="Q396" s="231"/>
      <c r="R396" s="226"/>
      <c r="S396" s="226"/>
      <c r="T396" s="226"/>
      <c r="U396" s="226"/>
      <c r="V396" s="226"/>
      <c r="W396" s="226"/>
      <c r="X396" s="226"/>
      <c r="Y396" s="226"/>
      <c r="Z396" s="146"/>
      <c r="AA396" s="449"/>
      <c r="AB396" s="146"/>
      <c r="AC396" s="146"/>
      <c r="AD396" s="146"/>
      <c r="AE396" s="146"/>
      <c r="AF396" s="146"/>
      <c r="AG396" s="146" t="s">
        <v>214</v>
      </c>
      <c r="AH396" s="146"/>
      <c r="AI396" s="146"/>
      <c r="AJ396" s="146"/>
      <c r="AK396" s="146"/>
      <c r="AL396" s="146"/>
      <c r="AM396" s="146"/>
      <c r="AN396" s="146"/>
      <c r="AO396" s="146"/>
      <c r="AP396" s="146"/>
      <c r="AQ396" s="146"/>
      <c r="AR396" s="146"/>
      <c r="AS396" s="146"/>
      <c r="AT396" s="146"/>
      <c r="AU396" s="146"/>
      <c r="AV396" s="146"/>
      <c r="AW396" s="146"/>
      <c r="AX396" s="146"/>
      <c r="AY396" s="146"/>
      <c r="AZ396" s="146"/>
      <c r="BA396" s="146"/>
      <c r="BB396" s="146"/>
      <c r="BC396" s="146"/>
      <c r="BD396" s="146"/>
      <c r="BE396" s="146"/>
      <c r="BF396" s="146"/>
      <c r="BG396" s="146"/>
      <c r="BH396" s="146"/>
    </row>
    <row r="397" spans="1:60" ht="14.25" outlineLevel="3">
      <c r="A397" s="227"/>
      <c r="B397" s="228"/>
      <c r="C397" s="232" t="s">
        <v>2289</v>
      </c>
      <c r="D397" s="233"/>
      <c r="E397" s="234">
        <v>267</v>
      </c>
      <c r="F397" s="226"/>
      <c r="G397" s="226"/>
      <c r="H397" s="226"/>
      <c r="I397" s="226"/>
      <c r="J397" s="226"/>
      <c r="K397" s="226"/>
      <c r="L397" s="226"/>
      <c r="M397" s="226"/>
      <c r="N397" s="231"/>
      <c r="O397" s="231"/>
      <c r="P397" s="231"/>
      <c r="Q397" s="231"/>
      <c r="R397" s="226"/>
      <c r="S397" s="226"/>
      <c r="T397" s="226"/>
      <c r="U397" s="226"/>
      <c r="V397" s="226"/>
      <c r="W397" s="226"/>
      <c r="X397" s="226"/>
      <c r="Y397" s="226"/>
      <c r="Z397" s="146"/>
      <c r="AA397" s="449"/>
      <c r="AB397" s="146"/>
      <c r="AC397" s="146"/>
      <c r="AD397" s="146"/>
      <c r="AE397" s="146"/>
      <c r="AF397" s="146"/>
      <c r="AG397" s="146" t="s">
        <v>214</v>
      </c>
      <c r="AH397" s="146">
        <v>0</v>
      </c>
      <c r="AI397" s="146"/>
      <c r="AJ397" s="146"/>
      <c r="AK397" s="146"/>
      <c r="AL397" s="146"/>
      <c r="AM397" s="146"/>
      <c r="AN397" s="146"/>
      <c r="AO397" s="146"/>
      <c r="AP397" s="146"/>
      <c r="AQ397" s="146"/>
      <c r="AR397" s="146"/>
      <c r="AS397" s="146"/>
      <c r="AT397" s="146"/>
      <c r="AU397" s="146"/>
      <c r="AV397" s="146"/>
      <c r="AW397" s="146"/>
      <c r="AX397" s="146"/>
      <c r="AY397" s="146"/>
      <c r="AZ397" s="146"/>
      <c r="BA397" s="146"/>
      <c r="BB397" s="146"/>
      <c r="BC397" s="146"/>
      <c r="BD397" s="146"/>
      <c r="BE397" s="146"/>
      <c r="BF397" s="146"/>
      <c r="BG397" s="146"/>
      <c r="BH397" s="146"/>
    </row>
    <row r="398" spans="1:60" ht="14.25" outlineLevel="1">
      <c r="A398" s="217">
        <v>124</v>
      </c>
      <c r="B398" s="218" t="s">
        <v>2290</v>
      </c>
      <c r="C398" s="219" t="s">
        <v>2291</v>
      </c>
      <c r="D398" s="220" t="s">
        <v>2146</v>
      </c>
      <c r="E398" s="221">
        <v>255</v>
      </c>
      <c r="F398" s="222"/>
      <c r="G398" s="223">
        <f>ROUND(E398*F398,2)</f>
        <v>0</v>
      </c>
      <c r="H398" s="224">
        <v>95</v>
      </c>
      <c r="I398" s="223">
        <f>ROUND(E398*H398,2)</f>
        <v>24225</v>
      </c>
      <c r="J398" s="224">
        <v>0</v>
      </c>
      <c r="K398" s="223">
        <f>ROUND(E398*J398,2)</f>
        <v>0</v>
      </c>
      <c r="L398" s="223">
        <v>21</v>
      </c>
      <c r="M398" s="223">
        <f>G398*(1+L398/100)</f>
        <v>0</v>
      </c>
      <c r="N398" s="221">
        <v>0.01</v>
      </c>
      <c r="O398" s="221">
        <f>ROUND(E398*N398,2)</f>
        <v>2.5499999999999998</v>
      </c>
      <c r="P398" s="221">
        <v>0</v>
      </c>
      <c r="Q398" s="221">
        <f>ROUND(E398*P398,2)</f>
        <v>0</v>
      </c>
      <c r="R398" s="223"/>
      <c r="S398" s="223" t="s">
        <v>254</v>
      </c>
      <c r="T398" s="225" t="s">
        <v>255</v>
      </c>
      <c r="U398" s="226">
        <v>0</v>
      </c>
      <c r="V398" s="226">
        <f>ROUND(E398*U398,2)</f>
        <v>0</v>
      </c>
      <c r="W398" s="226"/>
      <c r="X398" s="226" t="s">
        <v>1600</v>
      </c>
      <c r="Y398" s="226" t="s">
        <v>209</v>
      </c>
      <c r="Z398" s="146"/>
      <c r="AA398" s="449"/>
      <c r="AB398" s="146"/>
      <c r="AC398" s="146"/>
      <c r="AD398" s="146"/>
      <c r="AE398" s="146"/>
      <c r="AF398" s="146"/>
      <c r="AG398" s="146" t="s">
        <v>1601</v>
      </c>
      <c r="AH398" s="146"/>
      <c r="AI398" s="146"/>
      <c r="AJ398" s="146"/>
      <c r="AK398" s="146"/>
      <c r="AL398" s="146"/>
      <c r="AM398" s="146"/>
      <c r="AN398" s="146"/>
      <c r="AO398" s="146"/>
      <c r="AP398" s="146"/>
      <c r="AQ398" s="146"/>
      <c r="AR398" s="146"/>
      <c r="AS398" s="146"/>
      <c r="AT398" s="146"/>
      <c r="AU398" s="146"/>
      <c r="AV398" s="146"/>
      <c r="AW398" s="146"/>
      <c r="AX398" s="146"/>
      <c r="AY398" s="146"/>
      <c r="AZ398" s="146"/>
      <c r="BA398" s="146"/>
      <c r="BB398" s="146"/>
      <c r="BC398" s="146"/>
      <c r="BD398" s="146"/>
      <c r="BE398" s="146"/>
      <c r="BF398" s="146"/>
      <c r="BG398" s="146"/>
      <c r="BH398" s="146"/>
    </row>
    <row r="399" spans="1:60" ht="14.25" outlineLevel="2">
      <c r="A399" s="227"/>
      <c r="B399" s="228"/>
      <c r="C399" s="442" t="s">
        <v>1891</v>
      </c>
      <c r="D399" s="443"/>
      <c r="E399" s="444"/>
      <c r="F399" s="226"/>
      <c r="G399" s="226"/>
      <c r="H399" s="226"/>
      <c r="I399" s="226"/>
      <c r="J399" s="226"/>
      <c r="K399" s="226"/>
      <c r="L399" s="226"/>
      <c r="M399" s="226"/>
      <c r="N399" s="231"/>
      <c r="O399" s="231"/>
      <c r="P399" s="231"/>
      <c r="Q399" s="231"/>
      <c r="R399" s="226"/>
      <c r="S399" s="226"/>
      <c r="T399" s="226"/>
      <c r="U399" s="226"/>
      <c r="V399" s="226"/>
      <c r="W399" s="226"/>
      <c r="X399" s="226"/>
      <c r="Y399" s="226"/>
      <c r="Z399" s="146"/>
      <c r="AA399" s="449"/>
      <c r="AB399" s="146"/>
      <c r="AC399" s="146"/>
      <c r="AD399" s="146"/>
      <c r="AE399" s="146"/>
      <c r="AF399" s="146"/>
      <c r="AG399" s="146" t="s">
        <v>214</v>
      </c>
      <c r="AH399" s="146"/>
      <c r="AI399" s="146"/>
      <c r="AJ399" s="146"/>
      <c r="AK399" s="146"/>
      <c r="AL399" s="146"/>
      <c r="AM399" s="146"/>
      <c r="AN399" s="146"/>
      <c r="AO399" s="146"/>
      <c r="AP399" s="146"/>
      <c r="AQ399" s="146"/>
      <c r="AR399" s="146"/>
      <c r="AS399" s="146"/>
      <c r="AT399" s="146"/>
      <c r="AU399" s="146"/>
      <c r="AV399" s="146"/>
      <c r="AW399" s="146"/>
      <c r="AX399" s="146"/>
      <c r="AY399" s="146"/>
      <c r="AZ399" s="146"/>
      <c r="BA399" s="146"/>
      <c r="BB399" s="146"/>
      <c r="BC399" s="146"/>
      <c r="BD399" s="146"/>
      <c r="BE399" s="146"/>
      <c r="BF399" s="146"/>
      <c r="BG399" s="146"/>
      <c r="BH399" s="146"/>
    </row>
    <row r="400" spans="1:60" ht="14.25" outlineLevel="3">
      <c r="A400" s="227"/>
      <c r="B400" s="228"/>
      <c r="C400" s="442" t="s">
        <v>2292</v>
      </c>
      <c r="D400" s="443"/>
      <c r="E400" s="444">
        <f>248*1.03</f>
        <v>255.44</v>
      </c>
      <c r="F400" s="226"/>
      <c r="G400" s="226"/>
      <c r="H400" s="226"/>
      <c r="I400" s="226"/>
      <c r="J400" s="226"/>
      <c r="K400" s="226"/>
      <c r="L400" s="226"/>
      <c r="M400" s="226"/>
      <c r="N400" s="231"/>
      <c r="O400" s="231"/>
      <c r="P400" s="231"/>
      <c r="Q400" s="231"/>
      <c r="R400" s="226"/>
      <c r="S400" s="226"/>
      <c r="T400" s="226"/>
      <c r="U400" s="226"/>
      <c r="V400" s="226"/>
      <c r="W400" s="226"/>
      <c r="X400" s="226"/>
      <c r="Y400" s="226"/>
      <c r="Z400" s="146"/>
      <c r="AA400" s="449"/>
      <c r="AB400" s="146"/>
      <c r="AC400" s="146"/>
      <c r="AD400" s="146"/>
      <c r="AE400" s="146"/>
      <c r="AF400" s="146"/>
      <c r="AG400" s="146" t="s">
        <v>214</v>
      </c>
      <c r="AH400" s="146">
        <v>2</v>
      </c>
      <c r="AI400" s="146"/>
      <c r="AJ400" s="146"/>
      <c r="AK400" s="146"/>
      <c r="AL400" s="146"/>
      <c r="AM400" s="146"/>
      <c r="AN400" s="146"/>
      <c r="AO400" s="146"/>
      <c r="AP400" s="146"/>
      <c r="AQ400" s="146"/>
      <c r="AR400" s="146"/>
      <c r="AS400" s="146"/>
      <c r="AT400" s="146"/>
      <c r="AU400" s="146"/>
      <c r="AV400" s="146"/>
      <c r="AW400" s="146"/>
      <c r="AX400" s="146"/>
      <c r="AY400" s="146"/>
      <c r="AZ400" s="146"/>
      <c r="BA400" s="146"/>
      <c r="BB400" s="146"/>
      <c r="BC400" s="146"/>
      <c r="BD400" s="146"/>
      <c r="BE400" s="146"/>
      <c r="BF400" s="146"/>
      <c r="BG400" s="146"/>
      <c r="BH400" s="146"/>
    </row>
    <row r="401" spans="1:60" ht="14.25" outlineLevel="3">
      <c r="A401" s="227"/>
      <c r="B401" s="228"/>
      <c r="C401" s="442" t="s">
        <v>1893</v>
      </c>
      <c r="D401" s="443"/>
      <c r="E401" s="444"/>
      <c r="F401" s="226"/>
      <c r="G401" s="226"/>
      <c r="H401" s="226"/>
      <c r="I401" s="226"/>
      <c r="J401" s="226"/>
      <c r="K401" s="226"/>
      <c r="L401" s="226"/>
      <c r="M401" s="226"/>
      <c r="N401" s="231"/>
      <c r="O401" s="231"/>
      <c r="P401" s="231"/>
      <c r="Q401" s="231"/>
      <c r="R401" s="226"/>
      <c r="S401" s="226"/>
      <c r="T401" s="226"/>
      <c r="U401" s="226"/>
      <c r="V401" s="226"/>
      <c r="W401" s="226"/>
      <c r="X401" s="226"/>
      <c r="Y401" s="226"/>
      <c r="Z401" s="146"/>
      <c r="AA401" s="449"/>
      <c r="AB401" s="146"/>
      <c r="AC401" s="146"/>
      <c r="AD401" s="146"/>
      <c r="AE401" s="146"/>
      <c r="AF401" s="146"/>
      <c r="AG401" s="146" t="s">
        <v>214</v>
      </c>
      <c r="AH401" s="146"/>
      <c r="AI401" s="146"/>
      <c r="AJ401" s="146"/>
      <c r="AK401" s="146"/>
      <c r="AL401" s="146"/>
      <c r="AM401" s="146"/>
      <c r="AN401" s="146"/>
      <c r="AO401" s="146"/>
      <c r="AP401" s="146"/>
      <c r="AQ401" s="146"/>
      <c r="AR401" s="146"/>
      <c r="AS401" s="146"/>
      <c r="AT401" s="146"/>
      <c r="AU401" s="146"/>
      <c r="AV401" s="146"/>
      <c r="AW401" s="146"/>
      <c r="AX401" s="146"/>
      <c r="AY401" s="146"/>
      <c r="AZ401" s="146"/>
      <c r="BA401" s="146"/>
      <c r="BB401" s="146"/>
      <c r="BC401" s="146"/>
      <c r="BD401" s="146"/>
      <c r="BE401" s="146"/>
      <c r="BF401" s="146"/>
      <c r="BG401" s="146"/>
      <c r="BH401" s="146"/>
    </row>
    <row r="402" spans="1:60" ht="14.25" outlineLevel="3">
      <c r="A402" s="227"/>
      <c r="B402" s="228"/>
      <c r="C402" s="232" t="s">
        <v>2293</v>
      </c>
      <c r="D402" s="233"/>
      <c r="E402" s="234">
        <v>255</v>
      </c>
      <c r="F402" s="226"/>
      <c r="G402" s="226"/>
      <c r="H402" s="226"/>
      <c r="I402" s="226"/>
      <c r="J402" s="226"/>
      <c r="K402" s="226"/>
      <c r="L402" s="226"/>
      <c r="M402" s="226"/>
      <c r="N402" s="231"/>
      <c r="O402" s="231"/>
      <c r="P402" s="231"/>
      <c r="Q402" s="231"/>
      <c r="R402" s="226"/>
      <c r="S402" s="226"/>
      <c r="T402" s="226"/>
      <c r="U402" s="226"/>
      <c r="V402" s="226"/>
      <c r="W402" s="226"/>
      <c r="X402" s="226"/>
      <c r="Y402" s="226"/>
      <c r="Z402" s="146"/>
      <c r="AA402" s="449"/>
      <c r="AB402" s="146"/>
      <c r="AC402" s="146"/>
      <c r="AD402" s="146"/>
      <c r="AE402" s="146"/>
      <c r="AF402" s="146"/>
      <c r="AG402" s="146" t="s">
        <v>214</v>
      </c>
      <c r="AH402" s="146">
        <v>0</v>
      </c>
      <c r="AI402" s="146"/>
      <c r="AJ402" s="146"/>
      <c r="AK402" s="146"/>
      <c r="AL402" s="146"/>
      <c r="AM402" s="146"/>
      <c r="AN402" s="146"/>
      <c r="AO402" s="146"/>
      <c r="AP402" s="146"/>
      <c r="AQ402" s="146"/>
      <c r="AR402" s="146"/>
      <c r="AS402" s="146"/>
      <c r="AT402" s="146"/>
      <c r="AU402" s="146"/>
      <c r="AV402" s="146"/>
      <c r="AW402" s="146"/>
      <c r="AX402" s="146"/>
      <c r="AY402" s="146"/>
      <c r="AZ402" s="146"/>
      <c r="BA402" s="146"/>
      <c r="BB402" s="146"/>
      <c r="BC402" s="146"/>
      <c r="BD402" s="146"/>
      <c r="BE402" s="146"/>
      <c r="BF402" s="146"/>
      <c r="BG402" s="146"/>
      <c r="BH402" s="146"/>
    </row>
    <row r="403" spans="1:60" ht="14.25" outlineLevel="1">
      <c r="A403" s="217">
        <v>126</v>
      </c>
      <c r="B403" s="218" t="s">
        <v>2294</v>
      </c>
      <c r="C403" s="219" t="s">
        <v>2295</v>
      </c>
      <c r="D403" s="220" t="s">
        <v>2146</v>
      </c>
      <c r="E403" s="221">
        <v>75</v>
      </c>
      <c r="F403" s="222"/>
      <c r="G403" s="223">
        <f>ROUND(E403*F403,2)</f>
        <v>0</v>
      </c>
      <c r="H403" s="224">
        <v>75</v>
      </c>
      <c r="I403" s="223">
        <f>ROUND(E403*H403,2)</f>
        <v>5625</v>
      </c>
      <c r="J403" s="224">
        <v>0</v>
      </c>
      <c r="K403" s="223">
        <f>ROUND(E403*J403,2)</f>
        <v>0</v>
      </c>
      <c r="L403" s="223">
        <v>21</v>
      </c>
      <c r="M403" s="223">
        <f>G403*(1+L403/100)</f>
        <v>0</v>
      </c>
      <c r="N403" s="221">
        <v>0.01</v>
      </c>
      <c r="O403" s="221">
        <f>ROUND(E403*N403,2)</f>
        <v>0.75</v>
      </c>
      <c r="P403" s="221">
        <v>0</v>
      </c>
      <c r="Q403" s="221">
        <f>ROUND(E403*P403,2)</f>
        <v>0</v>
      </c>
      <c r="R403" s="223"/>
      <c r="S403" s="223" t="s">
        <v>254</v>
      </c>
      <c r="T403" s="225" t="s">
        <v>255</v>
      </c>
      <c r="U403" s="226">
        <v>0</v>
      </c>
      <c r="V403" s="226">
        <f>ROUND(E403*U403,2)</f>
        <v>0</v>
      </c>
      <c r="W403" s="226"/>
      <c r="X403" s="226" t="s">
        <v>1600</v>
      </c>
      <c r="Y403" s="226" t="s">
        <v>209</v>
      </c>
      <c r="Z403" s="146"/>
      <c r="AA403" s="449"/>
      <c r="AB403" s="146"/>
      <c r="AC403" s="146"/>
      <c r="AD403" s="146"/>
      <c r="AE403" s="146"/>
      <c r="AF403" s="146"/>
      <c r="AG403" s="146" t="s">
        <v>1601</v>
      </c>
      <c r="AH403" s="146"/>
      <c r="AI403" s="146"/>
      <c r="AJ403" s="146"/>
      <c r="AK403" s="146"/>
      <c r="AL403" s="146"/>
      <c r="AM403" s="146"/>
      <c r="AN403" s="146"/>
      <c r="AO403" s="146"/>
      <c r="AP403" s="146"/>
      <c r="AQ403" s="146"/>
      <c r="AR403" s="146"/>
      <c r="AS403" s="146"/>
      <c r="AT403" s="146"/>
      <c r="AU403" s="146"/>
      <c r="AV403" s="146"/>
      <c r="AW403" s="146"/>
      <c r="AX403" s="146"/>
      <c r="AY403" s="146"/>
      <c r="AZ403" s="146"/>
      <c r="BA403" s="146"/>
      <c r="BB403" s="146"/>
      <c r="BC403" s="146"/>
      <c r="BD403" s="146"/>
      <c r="BE403" s="146"/>
      <c r="BF403" s="146"/>
      <c r="BG403" s="146"/>
      <c r="BH403" s="146"/>
    </row>
    <row r="404" spans="1:60" ht="14.25" outlineLevel="2">
      <c r="A404" s="227"/>
      <c r="B404" s="228"/>
      <c r="C404" s="442" t="s">
        <v>1891</v>
      </c>
      <c r="D404" s="443"/>
      <c r="E404" s="444"/>
      <c r="F404" s="226"/>
      <c r="G404" s="226"/>
      <c r="H404" s="226"/>
      <c r="I404" s="226"/>
      <c r="J404" s="226"/>
      <c r="K404" s="226"/>
      <c r="L404" s="226"/>
      <c r="M404" s="226"/>
      <c r="N404" s="231"/>
      <c r="O404" s="231"/>
      <c r="P404" s="231"/>
      <c r="Q404" s="231"/>
      <c r="R404" s="226"/>
      <c r="S404" s="226"/>
      <c r="T404" s="226"/>
      <c r="U404" s="226"/>
      <c r="V404" s="226"/>
      <c r="W404" s="226"/>
      <c r="X404" s="226"/>
      <c r="Y404" s="226"/>
      <c r="Z404" s="146"/>
      <c r="AA404" s="449"/>
      <c r="AB404" s="146"/>
      <c r="AC404" s="146"/>
      <c r="AD404" s="146"/>
      <c r="AE404" s="146"/>
      <c r="AF404" s="146"/>
      <c r="AG404" s="146" t="s">
        <v>214</v>
      </c>
      <c r="AH404" s="146"/>
      <c r="AI404" s="146"/>
      <c r="AJ404" s="146"/>
      <c r="AK404" s="146"/>
      <c r="AL404" s="146"/>
      <c r="AM404" s="146"/>
      <c r="AN404" s="146"/>
      <c r="AO404" s="146"/>
      <c r="AP404" s="146"/>
      <c r="AQ404" s="146"/>
      <c r="AR404" s="146"/>
      <c r="AS404" s="146"/>
      <c r="AT404" s="146"/>
      <c r="AU404" s="146"/>
      <c r="AV404" s="146"/>
      <c r="AW404" s="146"/>
      <c r="AX404" s="146"/>
      <c r="AY404" s="146"/>
      <c r="AZ404" s="146"/>
      <c r="BA404" s="146"/>
      <c r="BB404" s="146"/>
      <c r="BC404" s="146"/>
      <c r="BD404" s="146"/>
      <c r="BE404" s="146"/>
      <c r="BF404" s="146"/>
      <c r="BG404" s="146"/>
      <c r="BH404" s="146"/>
    </row>
    <row r="405" spans="1:60" ht="14.25" outlineLevel="3">
      <c r="A405" s="227"/>
      <c r="B405" s="228"/>
      <c r="C405" s="442" t="s">
        <v>2296</v>
      </c>
      <c r="D405" s="443"/>
      <c r="E405" s="444">
        <v>75.19</v>
      </c>
      <c r="F405" s="226"/>
      <c r="G405" s="226"/>
      <c r="H405" s="226"/>
      <c r="I405" s="226"/>
      <c r="J405" s="226"/>
      <c r="K405" s="226"/>
      <c r="L405" s="226"/>
      <c r="M405" s="226"/>
      <c r="N405" s="231"/>
      <c r="O405" s="231"/>
      <c r="P405" s="231"/>
      <c r="Q405" s="231"/>
      <c r="R405" s="226"/>
      <c r="S405" s="226"/>
      <c r="T405" s="226"/>
      <c r="U405" s="226"/>
      <c r="V405" s="226"/>
      <c r="W405" s="226"/>
      <c r="X405" s="226"/>
      <c r="Y405" s="226"/>
      <c r="Z405" s="146"/>
      <c r="AA405" s="449"/>
      <c r="AB405" s="146"/>
      <c r="AC405" s="146"/>
      <c r="AD405" s="146"/>
      <c r="AE405" s="146"/>
      <c r="AF405" s="146"/>
      <c r="AG405" s="146" t="s">
        <v>214</v>
      </c>
      <c r="AH405" s="146">
        <v>2</v>
      </c>
      <c r="AI405" s="146"/>
      <c r="AJ405" s="146"/>
      <c r="AK405" s="146"/>
      <c r="AL405" s="146"/>
      <c r="AM405" s="146"/>
      <c r="AN405" s="146"/>
      <c r="AO405" s="146"/>
      <c r="AP405" s="146"/>
      <c r="AQ405" s="146"/>
      <c r="AR405" s="146"/>
      <c r="AS405" s="146"/>
      <c r="AT405" s="146"/>
      <c r="AU405" s="146"/>
      <c r="AV405" s="146"/>
      <c r="AW405" s="146"/>
      <c r="AX405" s="146"/>
      <c r="AY405" s="146"/>
      <c r="AZ405" s="146"/>
      <c r="BA405" s="146"/>
      <c r="BB405" s="146"/>
      <c r="BC405" s="146"/>
      <c r="BD405" s="146"/>
      <c r="BE405" s="146"/>
      <c r="BF405" s="146"/>
      <c r="BG405" s="146"/>
      <c r="BH405" s="146"/>
    </row>
    <row r="406" spans="1:60" ht="14.25" outlineLevel="3">
      <c r="A406" s="227"/>
      <c r="B406" s="228"/>
      <c r="C406" s="442" t="s">
        <v>1893</v>
      </c>
      <c r="D406" s="443"/>
      <c r="E406" s="444"/>
      <c r="F406" s="226"/>
      <c r="G406" s="226"/>
      <c r="H406" s="226"/>
      <c r="I406" s="226"/>
      <c r="J406" s="226"/>
      <c r="K406" s="226"/>
      <c r="L406" s="226"/>
      <c r="M406" s="226"/>
      <c r="N406" s="231"/>
      <c r="O406" s="231"/>
      <c r="P406" s="231"/>
      <c r="Q406" s="231"/>
      <c r="R406" s="226"/>
      <c r="S406" s="226"/>
      <c r="T406" s="226"/>
      <c r="U406" s="226"/>
      <c r="V406" s="226"/>
      <c r="W406" s="226"/>
      <c r="X406" s="226"/>
      <c r="Y406" s="226"/>
      <c r="Z406" s="146"/>
      <c r="AA406" s="449"/>
      <c r="AB406" s="146"/>
      <c r="AC406" s="146"/>
      <c r="AD406" s="146"/>
      <c r="AE406" s="146"/>
      <c r="AF406" s="146"/>
      <c r="AG406" s="146" t="s">
        <v>214</v>
      </c>
      <c r="AH406" s="146"/>
      <c r="AI406" s="146"/>
      <c r="AJ406" s="146"/>
      <c r="AK406" s="146"/>
      <c r="AL406" s="146"/>
      <c r="AM406" s="146"/>
      <c r="AN406" s="146"/>
      <c r="AO406" s="146"/>
      <c r="AP406" s="146"/>
      <c r="AQ406" s="146"/>
      <c r="AR406" s="146"/>
      <c r="AS406" s="146"/>
      <c r="AT406" s="146"/>
      <c r="AU406" s="146"/>
      <c r="AV406" s="146"/>
      <c r="AW406" s="146"/>
      <c r="AX406" s="146"/>
      <c r="AY406" s="146"/>
      <c r="AZ406" s="146"/>
      <c r="BA406" s="146"/>
      <c r="BB406" s="146"/>
      <c r="BC406" s="146"/>
      <c r="BD406" s="146"/>
      <c r="BE406" s="146"/>
      <c r="BF406" s="146"/>
      <c r="BG406" s="146"/>
      <c r="BH406" s="146"/>
    </row>
    <row r="407" spans="1:60" ht="14.25" outlineLevel="3">
      <c r="A407" s="227"/>
      <c r="B407" s="228"/>
      <c r="C407" s="232" t="s">
        <v>2297</v>
      </c>
      <c r="D407" s="233"/>
      <c r="E407" s="234">
        <v>75</v>
      </c>
      <c r="F407" s="226"/>
      <c r="G407" s="226"/>
      <c r="H407" s="226"/>
      <c r="I407" s="226"/>
      <c r="J407" s="226"/>
      <c r="K407" s="226"/>
      <c r="L407" s="226"/>
      <c r="M407" s="226"/>
      <c r="N407" s="231"/>
      <c r="O407" s="231"/>
      <c r="P407" s="231"/>
      <c r="Q407" s="231"/>
      <c r="R407" s="226"/>
      <c r="S407" s="226"/>
      <c r="T407" s="226"/>
      <c r="U407" s="226"/>
      <c r="V407" s="226"/>
      <c r="W407" s="226"/>
      <c r="X407" s="226"/>
      <c r="Y407" s="226"/>
      <c r="Z407" s="146"/>
      <c r="AA407" s="449"/>
      <c r="AB407" s="146"/>
      <c r="AC407" s="146"/>
      <c r="AD407" s="146"/>
      <c r="AE407" s="146"/>
      <c r="AF407" s="146"/>
      <c r="AG407" s="146" t="s">
        <v>214</v>
      </c>
      <c r="AH407" s="146">
        <v>0</v>
      </c>
      <c r="AI407" s="146"/>
      <c r="AJ407" s="146"/>
      <c r="AK407" s="146"/>
      <c r="AL407" s="146"/>
      <c r="AM407" s="146"/>
      <c r="AN407" s="146"/>
      <c r="AO407" s="146"/>
      <c r="AP407" s="146"/>
      <c r="AQ407" s="146"/>
      <c r="AR407" s="146"/>
      <c r="AS407" s="146"/>
      <c r="AT407" s="146"/>
      <c r="AU407" s="146"/>
      <c r="AV407" s="146"/>
      <c r="AW407" s="146"/>
      <c r="AX407" s="146"/>
      <c r="AY407" s="146"/>
      <c r="AZ407" s="146"/>
      <c r="BA407" s="146"/>
      <c r="BB407" s="146"/>
      <c r="BC407" s="146"/>
      <c r="BD407" s="146"/>
      <c r="BE407" s="146"/>
      <c r="BF407" s="146"/>
      <c r="BG407" s="146"/>
      <c r="BH407" s="146"/>
    </row>
    <row r="408" spans="1:60" ht="14.25" outlineLevel="1">
      <c r="A408" s="217">
        <v>127</v>
      </c>
      <c r="B408" s="218" t="s">
        <v>2298</v>
      </c>
      <c r="C408" s="219" t="s">
        <v>2299</v>
      </c>
      <c r="D408" s="220" t="s">
        <v>2146</v>
      </c>
      <c r="E408" s="221">
        <v>101</v>
      </c>
      <c r="F408" s="222"/>
      <c r="G408" s="223">
        <f>ROUND(E408*F408,2)</f>
        <v>0</v>
      </c>
      <c r="H408" s="224">
        <v>210</v>
      </c>
      <c r="I408" s="223">
        <f>ROUND(E408*H408,2)</f>
        <v>21210</v>
      </c>
      <c r="J408" s="224">
        <v>0</v>
      </c>
      <c r="K408" s="223">
        <f>ROUND(E408*J408,2)</f>
        <v>0</v>
      </c>
      <c r="L408" s="223">
        <v>21</v>
      </c>
      <c r="M408" s="223">
        <f>G408*(1+L408/100)</f>
        <v>0</v>
      </c>
      <c r="N408" s="221">
        <v>0.01</v>
      </c>
      <c r="O408" s="221">
        <f>ROUND(E408*N408,2)</f>
        <v>1.01</v>
      </c>
      <c r="P408" s="221">
        <v>0</v>
      </c>
      <c r="Q408" s="221">
        <f>ROUND(E408*P408,2)</f>
        <v>0</v>
      </c>
      <c r="R408" s="223"/>
      <c r="S408" s="223" t="s">
        <v>254</v>
      </c>
      <c r="T408" s="225" t="s">
        <v>255</v>
      </c>
      <c r="U408" s="226">
        <v>0</v>
      </c>
      <c r="V408" s="226">
        <f>ROUND(E408*U408,2)</f>
        <v>0</v>
      </c>
      <c r="W408" s="226"/>
      <c r="X408" s="226" t="s">
        <v>1600</v>
      </c>
      <c r="Y408" s="226" t="s">
        <v>209</v>
      </c>
      <c r="Z408" s="146"/>
      <c r="AA408" s="449"/>
      <c r="AB408" s="146"/>
      <c r="AC408" s="146"/>
      <c r="AD408" s="146"/>
      <c r="AE408" s="146"/>
      <c r="AF408" s="146"/>
      <c r="AG408" s="146" t="s">
        <v>1601</v>
      </c>
      <c r="AH408" s="146"/>
      <c r="AI408" s="146"/>
      <c r="AJ408" s="146"/>
      <c r="AK408" s="146"/>
      <c r="AL408" s="146"/>
      <c r="AM408" s="146"/>
      <c r="AN408" s="146"/>
      <c r="AO408" s="146"/>
      <c r="AP408" s="146"/>
      <c r="AQ408" s="146"/>
      <c r="AR408" s="146"/>
      <c r="AS408" s="146"/>
      <c r="AT408" s="146"/>
      <c r="AU408" s="146"/>
      <c r="AV408" s="146"/>
      <c r="AW408" s="146"/>
      <c r="AX408" s="146"/>
      <c r="AY408" s="146"/>
      <c r="AZ408" s="146"/>
      <c r="BA408" s="146"/>
      <c r="BB408" s="146"/>
      <c r="BC408" s="146"/>
      <c r="BD408" s="146"/>
      <c r="BE408" s="146"/>
      <c r="BF408" s="146"/>
      <c r="BG408" s="146"/>
      <c r="BH408" s="146"/>
    </row>
    <row r="409" spans="1:60" ht="14.25" outlineLevel="2">
      <c r="A409" s="227"/>
      <c r="B409" s="228"/>
      <c r="C409" s="442" t="s">
        <v>1891</v>
      </c>
      <c r="D409" s="443"/>
      <c r="E409" s="444"/>
      <c r="F409" s="226"/>
      <c r="G409" s="226"/>
      <c r="H409" s="226"/>
      <c r="I409" s="226"/>
      <c r="J409" s="226"/>
      <c r="K409" s="226"/>
      <c r="L409" s="226"/>
      <c r="M409" s="226"/>
      <c r="N409" s="231"/>
      <c r="O409" s="231"/>
      <c r="P409" s="231"/>
      <c r="Q409" s="231"/>
      <c r="R409" s="226"/>
      <c r="S409" s="226"/>
      <c r="T409" s="226"/>
      <c r="U409" s="226"/>
      <c r="V409" s="226"/>
      <c r="W409" s="226"/>
      <c r="X409" s="226"/>
      <c r="Y409" s="226"/>
      <c r="Z409" s="146"/>
      <c r="AA409" s="449"/>
      <c r="AB409" s="146"/>
      <c r="AC409" s="146"/>
      <c r="AD409" s="146"/>
      <c r="AE409" s="146"/>
      <c r="AF409" s="146"/>
      <c r="AG409" s="146" t="s">
        <v>214</v>
      </c>
      <c r="AH409" s="146"/>
      <c r="AI409" s="146"/>
      <c r="AJ409" s="146"/>
      <c r="AK409" s="146"/>
      <c r="AL409" s="146"/>
      <c r="AM409" s="146"/>
      <c r="AN409" s="146"/>
      <c r="AO409" s="146"/>
      <c r="AP409" s="146"/>
      <c r="AQ409" s="146"/>
      <c r="AR409" s="146"/>
      <c r="AS409" s="146"/>
      <c r="AT409" s="146"/>
      <c r="AU409" s="146"/>
      <c r="AV409" s="146"/>
      <c r="AW409" s="146"/>
      <c r="AX409" s="146"/>
      <c r="AY409" s="146"/>
      <c r="AZ409" s="146"/>
      <c r="BA409" s="146"/>
      <c r="BB409" s="146"/>
      <c r="BC409" s="146"/>
      <c r="BD409" s="146"/>
      <c r="BE409" s="146"/>
      <c r="BF409" s="146"/>
      <c r="BG409" s="146"/>
      <c r="BH409" s="146"/>
    </row>
    <row r="410" spans="1:60" ht="14.25" outlineLevel="3">
      <c r="A410" s="227"/>
      <c r="B410" s="228"/>
      <c r="C410" s="442" t="s">
        <v>2300</v>
      </c>
      <c r="D410" s="443"/>
      <c r="E410" s="444">
        <f>98*1.03</f>
        <v>100.94</v>
      </c>
      <c r="F410" s="226"/>
      <c r="G410" s="226"/>
      <c r="H410" s="226"/>
      <c r="I410" s="226"/>
      <c r="J410" s="226"/>
      <c r="K410" s="226"/>
      <c r="L410" s="226"/>
      <c r="M410" s="226"/>
      <c r="N410" s="231"/>
      <c r="O410" s="231"/>
      <c r="P410" s="231"/>
      <c r="Q410" s="231"/>
      <c r="R410" s="226"/>
      <c r="S410" s="226"/>
      <c r="T410" s="226"/>
      <c r="U410" s="226"/>
      <c r="V410" s="226"/>
      <c r="W410" s="226"/>
      <c r="X410" s="226"/>
      <c r="Y410" s="226"/>
      <c r="Z410" s="146"/>
      <c r="AA410" s="449"/>
      <c r="AB410" s="146"/>
      <c r="AC410" s="146"/>
      <c r="AD410" s="146"/>
      <c r="AE410" s="146"/>
      <c r="AF410" s="146"/>
      <c r="AG410" s="146" t="s">
        <v>214</v>
      </c>
      <c r="AH410" s="146">
        <v>2</v>
      </c>
      <c r="AI410" s="146"/>
      <c r="AJ410" s="146"/>
      <c r="AK410" s="146"/>
      <c r="AL410" s="146"/>
      <c r="AM410" s="146"/>
      <c r="AN410" s="146"/>
      <c r="AO410" s="146"/>
      <c r="AP410" s="146"/>
      <c r="AQ410" s="146"/>
      <c r="AR410" s="146"/>
      <c r="AS410" s="146"/>
      <c r="AT410" s="146"/>
      <c r="AU410" s="146"/>
      <c r="AV410" s="146"/>
      <c r="AW410" s="146"/>
      <c r="AX410" s="146"/>
      <c r="AY410" s="146"/>
      <c r="AZ410" s="146"/>
      <c r="BA410" s="146"/>
      <c r="BB410" s="146"/>
      <c r="BC410" s="146"/>
      <c r="BD410" s="146"/>
      <c r="BE410" s="146"/>
      <c r="BF410" s="146"/>
      <c r="BG410" s="146"/>
      <c r="BH410" s="146"/>
    </row>
    <row r="411" spans="1:60" ht="14.25" outlineLevel="3">
      <c r="A411" s="227"/>
      <c r="B411" s="228"/>
      <c r="C411" s="442" t="s">
        <v>1893</v>
      </c>
      <c r="D411" s="443"/>
      <c r="E411" s="444"/>
      <c r="F411" s="226"/>
      <c r="G411" s="226"/>
      <c r="H411" s="226"/>
      <c r="I411" s="226"/>
      <c r="J411" s="226"/>
      <c r="K411" s="226"/>
      <c r="L411" s="226"/>
      <c r="M411" s="226"/>
      <c r="N411" s="231"/>
      <c r="O411" s="231"/>
      <c r="P411" s="231"/>
      <c r="Q411" s="231"/>
      <c r="R411" s="226"/>
      <c r="S411" s="226"/>
      <c r="T411" s="226"/>
      <c r="U411" s="226"/>
      <c r="V411" s="226"/>
      <c r="W411" s="226"/>
      <c r="X411" s="226"/>
      <c r="Y411" s="226"/>
      <c r="Z411" s="146"/>
      <c r="AA411" s="449"/>
      <c r="AB411" s="146"/>
      <c r="AC411" s="146"/>
      <c r="AD411" s="146"/>
      <c r="AE411" s="146"/>
      <c r="AF411" s="146"/>
      <c r="AG411" s="146" t="s">
        <v>214</v>
      </c>
      <c r="AH411" s="146"/>
      <c r="AI411" s="146"/>
      <c r="AJ411" s="146"/>
      <c r="AK411" s="146"/>
      <c r="AL411" s="146"/>
      <c r="AM411" s="146"/>
      <c r="AN411" s="146"/>
      <c r="AO411" s="146"/>
      <c r="AP411" s="146"/>
      <c r="AQ411" s="146"/>
      <c r="AR411" s="146"/>
      <c r="AS411" s="146"/>
      <c r="AT411" s="146"/>
      <c r="AU411" s="146"/>
      <c r="AV411" s="146"/>
      <c r="AW411" s="146"/>
      <c r="AX411" s="146"/>
      <c r="AY411" s="146"/>
      <c r="AZ411" s="146"/>
      <c r="BA411" s="146"/>
      <c r="BB411" s="146"/>
      <c r="BC411" s="146"/>
      <c r="BD411" s="146"/>
      <c r="BE411" s="146"/>
      <c r="BF411" s="146"/>
      <c r="BG411" s="146"/>
      <c r="BH411" s="146"/>
    </row>
    <row r="412" spans="1:60" ht="14.25" outlineLevel="3">
      <c r="A412" s="227"/>
      <c r="B412" s="228"/>
      <c r="C412" s="232" t="s">
        <v>2301</v>
      </c>
      <c r="D412" s="233"/>
      <c r="E412" s="234">
        <v>101</v>
      </c>
      <c r="F412" s="226"/>
      <c r="G412" s="226"/>
      <c r="H412" s="226"/>
      <c r="I412" s="226"/>
      <c r="J412" s="226"/>
      <c r="K412" s="226"/>
      <c r="L412" s="226"/>
      <c r="M412" s="226"/>
      <c r="N412" s="231"/>
      <c r="O412" s="231"/>
      <c r="P412" s="231"/>
      <c r="Q412" s="231"/>
      <c r="R412" s="226"/>
      <c r="S412" s="226"/>
      <c r="T412" s="226"/>
      <c r="U412" s="226"/>
      <c r="V412" s="226"/>
      <c r="W412" s="226"/>
      <c r="X412" s="226"/>
      <c r="Y412" s="226"/>
      <c r="Z412" s="146"/>
      <c r="AA412" s="449"/>
      <c r="AB412" s="146"/>
      <c r="AC412" s="146"/>
      <c r="AD412" s="146"/>
      <c r="AE412" s="146"/>
      <c r="AF412" s="146"/>
      <c r="AG412" s="146" t="s">
        <v>214</v>
      </c>
      <c r="AH412" s="146">
        <v>0</v>
      </c>
      <c r="AI412" s="146"/>
      <c r="AJ412" s="146"/>
      <c r="AK412" s="146"/>
      <c r="AL412" s="146"/>
      <c r="AM412" s="146"/>
      <c r="AN412" s="146"/>
      <c r="AO412" s="146"/>
      <c r="AP412" s="146"/>
      <c r="AQ412" s="146"/>
      <c r="AR412" s="146"/>
      <c r="AS412" s="146"/>
      <c r="AT412" s="146"/>
      <c r="AU412" s="146"/>
      <c r="AV412" s="146"/>
      <c r="AW412" s="146"/>
      <c r="AX412" s="146"/>
      <c r="AY412" s="146"/>
      <c r="AZ412" s="146"/>
      <c r="BA412" s="146"/>
      <c r="BB412" s="146"/>
      <c r="BC412" s="146"/>
      <c r="BD412" s="146"/>
      <c r="BE412" s="146"/>
      <c r="BF412" s="146"/>
      <c r="BG412" s="146"/>
      <c r="BH412" s="146"/>
    </row>
    <row r="413" spans="1:60" ht="14.25" outlineLevel="1">
      <c r="A413" s="217">
        <v>129</v>
      </c>
      <c r="B413" s="218" t="s">
        <v>2302</v>
      </c>
      <c r="C413" s="219" t="s">
        <v>2303</v>
      </c>
      <c r="D413" s="220" t="s">
        <v>2146</v>
      </c>
      <c r="E413" s="221">
        <v>117</v>
      </c>
      <c r="F413" s="222"/>
      <c r="G413" s="223">
        <f>ROUND(E413*F413,2)</f>
        <v>0</v>
      </c>
      <c r="H413" s="224">
        <v>95</v>
      </c>
      <c r="I413" s="223">
        <f>ROUND(E413*H413,2)</f>
        <v>11115</v>
      </c>
      <c r="J413" s="224">
        <v>0</v>
      </c>
      <c r="K413" s="223">
        <f>ROUND(E413*J413,2)</f>
        <v>0</v>
      </c>
      <c r="L413" s="223">
        <v>21</v>
      </c>
      <c r="M413" s="223">
        <f>G413*(1+L413/100)</f>
        <v>0</v>
      </c>
      <c r="N413" s="221">
        <v>0.01</v>
      </c>
      <c r="O413" s="221">
        <f>ROUND(E413*N413,2)</f>
        <v>1.17</v>
      </c>
      <c r="P413" s="221">
        <v>0</v>
      </c>
      <c r="Q413" s="221">
        <f>ROUND(E413*P413,2)</f>
        <v>0</v>
      </c>
      <c r="R413" s="223"/>
      <c r="S413" s="223" t="s">
        <v>254</v>
      </c>
      <c r="T413" s="225" t="s">
        <v>255</v>
      </c>
      <c r="U413" s="226">
        <v>0</v>
      </c>
      <c r="V413" s="226">
        <f>ROUND(E413*U413,2)</f>
        <v>0</v>
      </c>
      <c r="W413" s="226"/>
      <c r="X413" s="226" t="s">
        <v>1600</v>
      </c>
      <c r="Y413" s="226" t="s">
        <v>209</v>
      </c>
      <c r="Z413" s="146"/>
      <c r="AA413" s="449"/>
      <c r="AB413" s="146"/>
      <c r="AC413" s="146"/>
      <c r="AD413" s="146"/>
      <c r="AE413" s="146"/>
      <c r="AF413" s="146"/>
      <c r="AG413" s="146" t="s">
        <v>1601</v>
      </c>
      <c r="AH413" s="146"/>
      <c r="AI413" s="146"/>
      <c r="AJ413" s="146"/>
      <c r="AK413" s="146"/>
      <c r="AL413" s="146"/>
      <c r="AM413" s="146"/>
      <c r="AN413" s="146"/>
      <c r="AO413" s="146"/>
      <c r="AP413" s="146"/>
      <c r="AQ413" s="146"/>
      <c r="AR413" s="146"/>
      <c r="AS413" s="146"/>
      <c r="AT413" s="146"/>
      <c r="AU413" s="146"/>
      <c r="AV413" s="146"/>
      <c r="AW413" s="146"/>
      <c r="AX413" s="146"/>
      <c r="AY413" s="146"/>
      <c r="AZ413" s="146"/>
      <c r="BA413" s="146"/>
      <c r="BB413" s="146"/>
      <c r="BC413" s="146"/>
      <c r="BD413" s="146"/>
      <c r="BE413" s="146"/>
      <c r="BF413" s="146"/>
      <c r="BG413" s="146"/>
      <c r="BH413" s="146"/>
    </row>
    <row r="414" spans="1:60" ht="14.25" outlineLevel="2">
      <c r="A414" s="227"/>
      <c r="B414" s="228"/>
      <c r="C414" s="442" t="s">
        <v>1891</v>
      </c>
      <c r="D414" s="443"/>
      <c r="E414" s="444"/>
      <c r="F414" s="226"/>
      <c r="G414" s="226"/>
      <c r="H414" s="226"/>
      <c r="I414" s="226"/>
      <c r="J414" s="226"/>
      <c r="K414" s="226"/>
      <c r="L414" s="226"/>
      <c r="M414" s="226"/>
      <c r="N414" s="231"/>
      <c r="O414" s="231"/>
      <c r="P414" s="231"/>
      <c r="Q414" s="231"/>
      <c r="R414" s="226"/>
      <c r="S414" s="226"/>
      <c r="T414" s="226"/>
      <c r="U414" s="226"/>
      <c r="V414" s="226"/>
      <c r="W414" s="226"/>
      <c r="X414" s="226"/>
      <c r="Y414" s="226"/>
      <c r="Z414" s="146"/>
      <c r="AA414" s="449"/>
      <c r="AB414" s="146"/>
      <c r="AC414" s="146"/>
      <c r="AD414" s="146"/>
      <c r="AE414" s="146"/>
      <c r="AF414" s="146"/>
      <c r="AG414" s="146" t="s">
        <v>214</v>
      </c>
      <c r="AH414" s="146"/>
      <c r="AI414" s="146"/>
      <c r="AJ414" s="146"/>
      <c r="AK414" s="146"/>
      <c r="AL414" s="146"/>
      <c r="AM414" s="146"/>
      <c r="AN414" s="146"/>
      <c r="AO414" s="146"/>
      <c r="AP414" s="146"/>
      <c r="AQ414" s="146"/>
      <c r="AR414" s="146"/>
      <c r="AS414" s="146"/>
      <c r="AT414" s="146"/>
      <c r="AU414" s="146"/>
      <c r="AV414" s="146"/>
      <c r="AW414" s="146"/>
      <c r="AX414" s="146"/>
      <c r="AY414" s="146"/>
      <c r="AZ414" s="146"/>
      <c r="BA414" s="146"/>
      <c r="BB414" s="146"/>
      <c r="BC414" s="146"/>
      <c r="BD414" s="146"/>
      <c r="BE414" s="146"/>
      <c r="BF414" s="146"/>
      <c r="BG414" s="146"/>
      <c r="BH414" s="146"/>
    </row>
    <row r="415" spans="1:60" ht="14.25" outlineLevel="3">
      <c r="A415" s="227"/>
      <c r="B415" s="228"/>
      <c r="C415" s="442" t="s">
        <v>2304</v>
      </c>
      <c r="D415" s="443"/>
      <c r="E415" s="444">
        <f>114*1.03</f>
        <v>117.42</v>
      </c>
      <c r="F415" s="226"/>
      <c r="G415" s="226"/>
      <c r="H415" s="226"/>
      <c r="I415" s="226"/>
      <c r="J415" s="226"/>
      <c r="K415" s="226"/>
      <c r="L415" s="226"/>
      <c r="M415" s="226"/>
      <c r="N415" s="231"/>
      <c r="O415" s="231"/>
      <c r="P415" s="231"/>
      <c r="Q415" s="231"/>
      <c r="R415" s="226"/>
      <c r="S415" s="226"/>
      <c r="T415" s="226"/>
      <c r="U415" s="226"/>
      <c r="V415" s="226"/>
      <c r="W415" s="226"/>
      <c r="X415" s="226"/>
      <c r="Y415" s="226"/>
      <c r="Z415" s="146"/>
      <c r="AA415" s="449"/>
      <c r="AB415" s="146"/>
      <c r="AC415" s="146"/>
      <c r="AD415" s="146"/>
      <c r="AE415" s="146"/>
      <c r="AF415" s="146"/>
      <c r="AG415" s="146" t="s">
        <v>214</v>
      </c>
      <c r="AH415" s="146">
        <v>2</v>
      </c>
      <c r="AI415" s="146"/>
      <c r="AJ415" s="146"/>
      <c r="AK415" s="146"/>
      <c r="AL415" s="146"/>
      <c r="AM415" s="146"/>
      <c r="AN415" s="146"/>
      <c r="AO415" s="146"/>
      <c r="AP415" s="146"/>
      <c r="AQ415" s="146"/>
      <c r="AR415" s="146"/>
      <c r="AS415" s="146"/>
      <c r="AT415" s="146"/>
      <c r="AU415" s="146"/>
      <c r="AV415" s="146"/>
      <c r="AW415" s="146"/>
      <c r="AX415" s="146"/>
      <c r="AY415" s="146"/>
      <c r="AZ415" s="146"/>
      <c r="BA415" s="146"/>
      <c r="BB415" s="146"/>
      <c r="BC415" s="146"/>
      <c r="BD415" s="146"/>
      <c r="BE415" s="146"/>
      <c r="BF415" s="146"/>
      <c r="BG415" s="146"/>
      <c r="BH415" s="146"/>
    </row>
    <row r="416" spans="1:60" ht="14.25" outlineLevel="3">
      <c r="A416" s="227"/>
      <c r="B416" s="228"/>
      <c r="C416" s="442" t="s">
        <v>1893</v>
      </c>
      <c r="D416" s="443"/>
      <c r="E416" s="444"/>
      <c r="F416" s="226"/>
      <c r="G416" s="226"/>
      <c r="H416" s="226"/>
      <c r="I416" s="226"/>
      <c r="J416" s="226"/>
      <c r="K416" s="226"/>
      <c r="L416" s="226"/>
      <c r="M416" s="226"/>
      <c r="N416" s="231"/>
      <c r="O416" s="231"/>
      <c r="P416" s="231"/>
      <c r="Q416" s="231"/>
      <c r="R416" s="226"/>
      <c r="S416" s="226"/>
      <c r="T416" s="226"/>
      <c r="U416" s="226"/>
      <c r="V416" s="226"/>
      <c r="W416" s="226"/>
      <c r="X416" s="226"/>
      <c r="Y416" s="226"/>
      <c r="Z416" s="146"/>
      <c r="AA416" s="449"/>
      <c r="AB416" s="146"/>
      <c r="AC416" s="146"/>
      <c r="AD416" s="146"/>
      <c r="AE416" s="146"/>
      <c r="AF416" s="146"/>
      <c r="AG416" s="146" t="s">
        <v>214</v>
      </c>
      <c r="AH416" s="146"/>
      <c r="AI416" s="146"/>
      <c r="AJ416" s="146"/>
      <c r="AK416" s="146"/>
      <c r="AL416" s="146"/>
      <c r="AM416" s="146"/>
      <c r="AN416" s="146"/>
      <c r="AO416" s="146"/>
      <c r="AP416" s="146"/>
      <c r="AQ416" s="146"/>
      <c r="AR416" s="146"/>
      <c r="AS416" s="146"/>
      <c r="AT416" s="146"/>
      <c r="AU416" s="146"/>
      <c r="AV416" s="146"/>
      <c r="AW416" s="146"/>
      <c r="AX416" s="146"/>
      <c r="AY416" s="146"/>
      <c r="AZ416" s="146"/>
      <c r="BA416" s="146"/>
      <c r="BB416" s="146"/>
      <c r="BC416" s="146"/>
      <c r="BD416" s="146"/>
      <c r="BE416" s="146"/>
      <c r="BF416" s="146"/>
      <c r="BG416" s="146"/>
      <c r="BH416" s="146"/>
    </row>
    <row r="417" spans="1:60" ht="14.25" outlineLevel="3">
      <c r="A417" s="227"/>
      <c r="B417" s="228"/>
      <c r="C417" s="232" t="s">
        <v>2305</v>
      </c>
      <c r="D417" s="233"/>
      <c r="E417" s="234">
        <v>117</v>
      </c>
      <c r="F417" s="226"/>
      <c r="G417" s="226"/>
      <c r="H417" s="226"/>
      <c r="I417" s="226"/>
      <c r="J417" s="226"/>
      <c r="K417" s="226"/>
      <c r="L417" s="226"/>
      <c r="M417" s="226"/>
      <c r="N417" s="231"/>
      <c r="O417" s="231"/>
      <c r="P417" s="231"/>
      <c r="Q417" s="231"/>
      <c r="R417" s="226"/>
      <c r="S417" s="226"/>
      <c r="T417" s="226"/>
      <c r="U417" s="226"/>
      <c r="V417" s="226"/>
      <c r="W417" s="226"/>
      <c r="X417" s="226"/>
      <c r="Y417" s="226"/>
      <c r="Z417" s="146"/>
      <c r="AA417" s="449"/>
      <c r="AB417" s="146"/>
      <c r="AC417" s="146"/>
      <c r="AD417" s="146"/>
      <c r="AE417" s="146"/>
      <c r="AF417" s="146"/>
      <c r="AG417" s="146" t="s">
        <v>214</v>
      </c>
      <c r="AH417" s="146">
        <v>0</v>
      </c>
      <c r="AI417" s="146"/>
      <c r="AJ417" s="146"/>
      <c r="AK417" s="146"/>
      <c r="AL417" s="146"/>
      <c r="AM417" s="146"/>
      <c r="AN417" s="146"/>
      <c r="AO417" s="146"/>
      <c r="AP417" s="146"/>
      <c r="AQ417" s="146"/>
      <c r="AR417" s="146"/>
      <c r="AS417" s="146"/>
      <c r="AT417" s="146"/>
      <c r="AU417" s="146"/>
      <c r="AV417" s="146"/>
      <c r="AW417" s="146"/>
      <c r="AX417" s="146"/>
      <c r="AY417" s="146"/>
      <c r="AZ417" s="146"/>
      <c r="BA417" s="146"/>
      <c r="BB417" s="146"/>
      <c r="BC417" s="146"/>
      <c r="BD417" s="146"/>
      <c r="BE417" s="146"/>
      <c r="BF417" s="146"/>
      <c r="BG417" s="146"/>
      <c r="BH417" s="146"/>
    </row>
    <row r="418" spans="1:60" ht="14.25" outlineLevel="1">
      <c r="A418" s="217">
        <v>131</v>
      </c>
      <c r="B418" s="218" t="s">
        <v>2306</v>
      </c>
      <c r="C418" s="219" t="s">
        <v>2307</v>
      </c>
      <c r="D418" s="220" t="s">
        <v>2146</v>
      </c>
      <c r="E418" s="221">
        <v>192</v>
      </c>
      <c r="F418" s="222"/>
      <c r="G418" s="223">
        <f>ROUND(E418*F418,2)</f>
        <v>0</v>
      </c>
      <c r="H418" s="224">
        <v>70</v>
      </c>
      <c r="I418" s="223">
        <f>ROUND(E418*H418,2)</f>
        <v>13440</v>
      </c>
      <c r="J418" s="224">
        <v>0</v>
      </c>
      <c r="K418" s="223">
        <f>ROUND(E418*J418,2)</f>
        <v>0</v>
      </c>
      <c r="L418" s="223">
        <v>21</v>
      </c>
      <c r="M418" s="223">
        <f>G418*(1+L418/100)</f>
        <v>0</v>
      </c>
      <c r="N418" s="221">
        <v>0.01</v>
      </c>
      <c r="O418" s="221">
        <f>ROUND(E418*N418,2)</f>
        <v>1.92</v>
      </c>
      <c r="P418" s="221">
        <v>0</v>
      </c>
      <c r="Q418" s="221">
        <f>ROUND(E418*P418,2)</f>
        <v>0</v>
      </c>
      <c r="R418" s="223"/>
      <c r="S418" s="223" t="s">
        <v>254</v>
      </c>
      <c r="T418" s="225" t="s">
        <v>255</v>
      </c>
      <c r="U418" s="226">
        <v>0</v>
      </c>
      <c r="V418" s="226">
        <f>ROUND(E418*U418,2)</f>
        <v>0</v>
      </c>
      <c r="W418" s="226"/>
      <c r="X418" s="226" t="s">
        <v>1600</v>
      </c>
      <c r="Y418" s="226" t="s">
        <v>209</v>
      </c>
      <c r="Z418" s="146"/>
      <c r="AA418" s="449"/>
      <c r="AB418" s="146"/>
      <c r="AC418" s="146"/>
      <c r="AD418" s="146"/>
      <c r="AE418" s="146"/>
      <c r="AF418" s="146"/>
      <c r="AG418" s="146" t="s">
        <v>1601</v>
      </c>
      <c r="AH418" s="146"/>
      <c r="AI418" s="146"/>
      <c r="AJ418" s="146"/>
      <c r="AK418" s="146"/>
      <c r="AL418" s="146"/>
      <c r="AM418" s="146"/>
      <c r="AN418" s="146"/>
      <c r="AO418" s="146"/>
      <c r="AP418" s="146"/>
      <c r="AQ418" s="146"/>
      <c r="AR418" s="146"/>
      <c r="AS418" s="146"/>
      <c r="AT418" s="146"/>
      <c r="AU418" s="146"/>
      <c r="AV418" s="146"/>
      <c r="AW418" s="146"/>
      <c r="AX418" s="146"/>
      <c r="AY418" s="146"/>
      <c r="AZ418" s="146"/>
      <c r="BA418" s="146"/>
      <c r="BB418" s="146"/>
      <c r="BC418" s="146"/>
      <c r="BD418" s="146"/>
      <c r="BE418" s="146"/>
      <c r="BF418" s="146"/>
      <c r="BG418" s="146"/>
      <c r="BH418" s="146"/>
    </row>
    <row r="419" spans="1:60" ht="14.25" outlineLevel="2">
      <c r="A419" s="227"/>
      <c r="B419" s="228"/>
      <c r="C419" s="442" t="s">
        <v>1891</v>
      </c>
      <c r="D419" s="443"/>
      <c r="E419" s="444"/>
      <c r="F419" s="226"/>
      <c r="G419" s="226"/>
      <c r="H419" s="226"/>
      <c r="I419" s="226"/>
      <c r="J419" s="226"/>
      <c r="K419" s="226"/>
      <c r="L419" s="226"/>
      <c r="M419" s="226"/>
      <c r="N419" s="231"/>
      <c r="O419" s="231"/>
      <c r="P419" s="231"/>
      <c r="Q419" s="231"/>
      <c r="R419" s="226"/>
      <c r="S419" s="226"/>
      <c r="T419" s="226"/>
      <c r="U419" s="226"/>
      <c r="V419" s="226"/>
      <c r="W419" s="226"/>
      <c r="X419" s="226"/>
      <c r="Y419" s="226"/>
      <c r="Z419" s="146"/>
      <c r="AA419" s="449"/>
      <c r="AB419" s="146"/>
      <c r="AC419" s="146"/>
      <c r="AD419" s="146"/>
      <c r="AE419" s="146"/>
      <c r="AF419" s="146"/>
      <c r="AG419" s="146" t="s">
        <v>214</v>
      </c>
      <c r="AH419" s="146"/>
      <c r="AI419" s="146"/>
      <c r="AJ419" s="146"/>
      <c r="AK419" s="146"/>
      <c r="AL419" s="146"/>
      <c r="AM419" s="146"/>
      <c r="AN419" s="146"/>
      <c r="AO419" s="146"/>
      <c r="AP419" s="146"/>
      <c r="AQ419" s="146"/>
      <c r="AR419" s="146"/>
      <c r="AS419" s="146"/>
      <c r="AT419" s="146"/>
      <c r="AU419" s="146"/>
      <c r="AV419" s="146"/>
      <c r="AW419" s="146"/>
      <c r="AX419" s="146"/>
      <c r="AY419" s="146"/>
      <c r="AZ419" s="146"/>
      <c r="BA419" s="146"/>
      <c r="BB419" s="146"/>
      <c r="BC419" s="146"/>
      <c r="BD419" s="146"/>
      <c r="BE419" s="146"/>
      <c r="BF419" s="146"/>
      <c r="BG419" s="146"/>
      <c r="BH419" s="146"/>
    </row>
    <row r="420" spans="1:60" ht="14.25" outlineLevel="3">
      <c r="A420" s="227"/>
      <c r="B420" s="228"/>
      <c r="C420" s="442" t="s">
        <v>2308</v>
      </c>
      <c r="D420" s="443"/>
      <c r="E420" s="444">
        <v>191.58</v>
      </c>
      <c r="F420" s="226"/>
      <c r="G420" s="226"/>
      <c r="H420" s="226"/>
      <c r="I420" s="226"/>
      <c r="J420" s="226"/>
      <c r="K420" s="226"/>
      <c r="L420" s="226"/>
      <c r="M420" s="226"/>
      <c r="N420" s="231"/>
      <c r="O420" s="231"/>
      <c r="P420" s="231"/>
      <c r="Q420" s="231"/>
      <c r="R420" s="226"/>
      <c r="S420" s="226"/>
      <c r="T420" s="226"/>
      <c r="U420" s="226"/>
      <c r="V420" s="226"/>
      <c r="W420" s="226"/>
      <c r="X420" s="226"/>
      <c r="Y420" s="226"/>
      <c r="Z420" s="146"/>
      <c r="AA420" s="449"/>
      <c r="AB420" s="146"/>
      <c r="AC420" s="146"/>
      <c r="AD420" s="146"/>
      <c r="AE420" s="146"/>
      <c r="AF420" s="146"/>
      <c r="AG420" s="146" t="s">
        <v>214</v>
      </c>
      <c r="AH420" s="146">
        <v>2</v>
      </c>
      <c r="AI420" s="146"/>
      <c r="AJ420" s="146"/>
      <c r="AK420" s="146"/>
      <c r="AL420" s="146"/>
      <c r="AM420" s="146"/>
      <c r="AN420" s="146"/>
      <c r="AO420" s="146"/>
      <c r="AP420" s="146"/>
      <c r="AQ420" s="146"/>
      <c r="AR420" s="146"/>
      <c r="AS420" s="146"/>
      <c r="AT420" s="146"/>
      <c r="AU420" s="146"/>
      <c r="AV420" s="146"/>
      <c r="AW420" s="146"/>
      <c r="AX420" s="146"/>
      <c r="AY420" s="146"/>
      <c r="AZ420" s="146"/>
      <c r="BA420" s="146"/>
      <c r="BB420" s="146"/>
      <c r="BC420" s="146"/>
      <c r="BD420" s="146"/>
      <c r="BE420" s="146"/>
      <c r="BF420" s="146"/>
      <c r="BG420" s="146"/>
      <c r="BH420" s="146"/>
    </row>
    <row r="421" spans="1:60" ht="14.25" outlineLevel="3">
      <c r="A421" s="227"/>
      <c r="B421" s="228"/>
      <c r="C421" s="442" t="s">
        <v>1893</v>
      </c>
      <c r="D421" s="443"/>
      <c r="E421" s="444"/>
      <c r="F421" s="226"/>
      <c r="G421" s="226"/>
      <c r="H421" s="226"/>
      <c r="I421" s="226"/>
      <c r="J421" s="226"/>
      <c r="K421" s="226"/>
      <c r="L421" s="226"/>
      <c r="M421" s="226"/>
      <c r="N421" s="231"/>
      <c r="O421" s="231"/>
      <c r="P421" s="231"/>
      <c r="Q421" s="231"/>
      <c r="R421" s="226"/>
      <c r="S421" s="226"/>
      <c r="T421" s="226"/>
      <c r="U421" s="226"/>
      <c r="V421" s="226"/>
      <c r="W421" s="226"/>
      <c r="X421" s="226"/>
      <c r="Y421" s="226"/>
      <c r="Z421" s="146"/>
      <c r="AA421" s="449"/>
      <c r="AB421" s="146"/>
      <c r="AC421" s="146"/>
      <c r="AD421" s="146"/>
      <c r="AE421" s="146"/>
      <c r="AF421" s="146"/>
      <c r="AG421" s="146" t="s">
        <v>214</v>
      </c>
      <c r="AH421" s="146"/>
      <c r="AI421" s="146"/>
      <c r="AJ421" s="146"/>
      <c r="AK421" s="146"/>
      <c r="AL421" s="146"/>
      <c r="AM421" s="146"/>
      <c r="AN421" s="146"/>
      <c r="AO421" s="146"/>
      <c r="AP421" s="146"/>
      <c r="AQ421" s="146"/>
      <c r="AR421" s="146"/>
      <c r="AS421" s="146"/>
      <c r="AT421" s="146"/>
      <c r="AU421" s="146"/>
      <c r="AV421" s="146"/>
      <c r="AW421" s="146"/>
      <c r="AX421" s="146"/>
      <c r="AY421" s="146"/>
      <c r="AZ421" s="146"/>
      <c r="BA421" s="146"/>
      <c r="BB421" s="146"/>
      <c r="BC421" s="146"/>
      <c r="BD421" s="146"/>
      <c r="BE421" s="146"/>
      <c r="BF421" s="146"/>
      <c r="BG421" s="146"/>
      <c r="BH421" s="146"/>
    </row>
    <row r="422" spans="1:60" ht="14.25" outlineLevel="3">
      <c r="A422" s="227"/>
      <c r="B422" s="228"/>
      <c r="C422" s="232" t="s">
        <v>2309</v>
      </c>
      <c r="D422" s="233"/>
      <c r="E422" s="234">
        <v>192</v>
      </c>
      <c r="F422" s="226"/>
      <c r="G422" s="226"/>
      <c r="H422" s="226"/>
      <c r="I422" s="226"/>
      <c r="J422" s="226"/>
      <c r="K422" s="226"/>
      <c r="L422" s="226"/>
      <c r="M422" s="226"/>
      <c r="N422" s="231"/>
      <c r="O422" s="231"/>
      <c r="P422" s="231"/>
      <c r="Q422" s="231"/>
      <c r="R422" s="226"/>
      <c r="S422" s="226"/>
      <c r="T422" s="226"/>
      <c r="U422" s="226"/>
      <c r="V422" s="226"/>
      <c r="W422" s="226"/>
      <c r="X422" s="226"/>
      <c r="Y422" s="226"/>
      <c r="Z422" s="146"/>
      <c r="AA422" s="449"/>
      <c r="AB422" s="146"/>
      <c r="AC422" s="146"/>
      <c r="AD422" s="146"/>
      <c r="AE422" s="146"/>
      <c r="AF422" s="146"/>
      <c r="AG422" s="146" t="s">
        <v>214</v>
      </c>
      <c r="AH422" s="146">
        <v>0</v>
      </c>
      <c r="AI422" s="146"/>
      <c r="AJ422" s="146"/>
      <c r="AK422" s="146"/>
      <c r="AL422" s="146"/>
      <c r="AM422" s="146"/>
      <c r="AN422" s="146"/>
      <c r="AO422" s="146"/>
      <c r="AP422" s="146"/>
      <c r="AQ422" s="146"/>
      <c r="AR422" s="146"/>
      <c r="AS422" s="146"/>
      <c r="AT422" s="146"/>
      <c r="AU422" s="146"/>
      <c r="AV422" s="146"/>
      <c r="AW422" s="146"/>
      <c r="AX422" s="146"/>
      <c r="AY422" s="146"/>
      <c r="AZ422" s="146"/>
      <c r="BA422" s="146"/>
      <c r="BB422" s="146"/>
      <c r="BC422" s="146"/>
      <c r="BD422" s="146"/>
      <c r="BE422" s="146"/>
      <c r="BF422" s="146"/>
      <c r="BG422" s="146"/>
      <c r="BH422" s="146"/>
    </row>
    <row r="423" spans="1:60" ht="14.25" outlineLevel="1">
      <c r="A423" s="217">
        <v>132</v>
      </c>
      <c r="B423" s="218" t="s">
        <v>2310</v>
      </c>
      <c r="C423" s="219" t="s">
        <v>2311</v>
      </c>
      <c r="D423" s="220" t="s">
        <v>2146</v>
      </c>
      <c r="E423" s="221">
        <v>266</v>
      </c>
      <c r="F423" s="222"/>
      <c r="G423" s="223">
        <f>ROUND(E423*F423,2)</f>
        <v>0</v>
      </c>
      <c r="H423" s="224">
        <v>85</v>
      </c>
      <c r="I423" s="223">
        <f>ROUND(E423*H423,2)</f>
        <v>22610</v>
      </c>
      <c r="J423" s="224">
        <v>0</v>
      </c>
      <c r="K423" s="223">
        <f>ROUND(E423*J423,2)</f>
        <v>0</v>
      </c>
      <c r="L423" s="223">
        <v>21</v>
      </c>
      <c r="M423" s="223">
        <f>G423*(1+L423/100)</f>
        <v>0</v>
      </c>
      <c r="N423" s="221">
        <v>0.01</v>
      </c>
      <c r="O423" s="221">
        <f>ROUND(E423*N423,2)</f>
        <v>2.66</v>
      </c>
      <c r="P423" s="221">
        <v>0</v>
      </c>
      <c r="Q423" s="221">
        <f>ROUND(E423*P423,2)</f>
        <v>0</v>
      </c>
      <c r="R423" s="223"/>
      <c r="S423" s="223" t="s">
        <v>254</v>
      </c>
      <c r="T423" s="225" t="s">
        <v>255</v>
      </c>
      <c r="U423" s="226">
        <v>0</v>
      </c>
      <c r="V423" s="226">
        <f>ROUND(E423*U423,2)</f>
        <v>0</v>
      </c>
      <c r="W423" s="226"/>
      <c r="X423" s="226" t="s">
        <v>1600</v>
      </c>
      <c r="Y423" s="226" t="s">
        <v>209</v>
      </c>
      <c r="Z423" s="146"/>
      <c r="AA423" s="449"/>
      <c r="AB423" s="146"/>
      <c r="AC423" s="146"/>
      <c r="AD423" s="146"/>
      <c r="AE423" s="146"/>
      <c r="AF423" s="146"/>
      <c r="AG423" s="146" t="s">
        <v>1601</v>
      </c>
      <c r="AH423" s="146"/>
      <c r="AI423" s="146"/>
      <c r="AJ423" s="146"/>
      <c r="AK423" s="146"/>
      <c r="AL423" s="146"/>
      <c r="AM423" s="146"/>
      <c r="AN423" s="146"/>
      <c r="AO423" s="146"/>
      <c r="AP423" s="146"/>
      <c r="AQ423" s="146"/>
      <c r="AR423" s="146"/>
      <c r="AS423" s="146"/>
      <c r="AT423" s="146"/>
      <c r="AU423" s="146"/>
      <c r="AV423" s="146"/>
      <c r="AW423" s="146"/>
      <c r="AX423" s="146"/>
      <c r="AY423" s="146"/>
      <c r="AZ423" s="146"/>
      <c r="BA423" s="146"/>
      <c r="BB423" s="146"/>
      <c r="BC423" s="146"/>
      <c r="BD423" s="146"/>
      <c r="BE423" s="146"/>
      <c r="BF423" s="146"/>
      <c r="BG423" s="146"/>
      <c r="BH423" s="146"/>
    </row>
    <row r="424" spans="1:60" ht="14.25" outlineLevel="2">
      <c r="A424" s="227"/>
      <c r="B424" s="228"/>
      <c r="C424" s="442" t="s">
        <v>1891</v>
      </c>
      <c r="D424" s="443"/>
      <c r="E424" s="444"/>
      <c r="F424" s="226"/>
      <c r="G424" s="226"/>
      <c r="H424" s="226"/>
      <c r="I424" s="226"/>
      <c r="J424" s="226"/>
      <c r="K424" s="226"/>
      <c r="L424" s="226"/>
      <c r="M424" s="226"/>
      <c r="N424" s="231"/>
      <c r="O424" s="231"/>
      <c r="P424" s="231"/>
      <c r="Q424" s="231"/>
      <c r="R424" s="226"/>
      <c r="S424" s="226"/>
      <c r="T424" s="226"/>
      <c r="U424" s="226"/>
      <c r="V424" s="226"/>
      <c r="W424" s="226"/>
      <c r="X424" s="226"/>
      <c r="Y424" s="226"/>
      <c r="Z424" s="146"/>
      <c r="AA424" s="449"/>
      <c r="AB424" s="146"/>
      <c r="AC424" s="146"/>
      <c r="AD424" s="146"/>
      <c r="AE424" s="146"/>
      <c r="AF424" s="146"/>
      <c r="AG424" s="146" t="s">
        <v>214</v>
      </c>
      <c r="AH424" s="146"/>
      <c r="AI424" s="146"/>
      <c r="AJ424" s="146"/>
      <c r="AK424" s="146"/>
      <c r="AL424" s="146"/>
      <c r="AM424" s="146"/>
      <c r="AN424" s="146"/>
      <c r="AO424" s="146"/>
      <c r="AP424" s="146"/>
      <c r="AQ424" s="146"/>
      <c r="AR424" s="146"/>
      <c r="AS424" s="146"/>
      <c r="AT424" s="146"/>
      <c r="AU424" s="146"/>
      <c r="AV424" s="146"/>
      <c r="AW424" s="146"/>
      <c r="AX424" s="146"/>
      <c r="AY424" s="146"/>
      <c r="AZ424" s="146"/>
      <c r="BA424" s="146"/>
      <c r="BB424" s="146"/>
      <c r="BC424" s="146"/>
      <c r="BD424" s="146"/>
      <c r="BE424" s="146"/>
      <c r="BF424" s="146"/>
      <c r="BG424" s="146"/>
      <c r="BH424" s="146"/>
    </row>
    <row r="425" spans="1:60" ht="14.25" outlineLevel="3">
      <c r="A425" s="227"/>
      <c r="B425" s="228"/>
      <c r="C425" s="442" t="s">
        <v>2312</v>
      </c>
      <c r="D425" s="443"/>
      <c r="E425" s="444">
        <v>265.74</v>
      </c>
      <c r="F425" s="226"/>
      <c r="G425" s="226"/>
      <c r="H425" s="226"/>
      <c r="I425" s="226"/>
      <c r="J425" s="226"/>
      <c r="K425" s="226"/>
      <c r="L425" s="226"/>
      <c r="M425" s="226"/>
      <c r="N425" s="231"/>
      <c r="O425" s="231"/>
      <c r="P425" s="231"/>
      <c r="Q425" s="231"/>
      <c r="R425" s="226"/>
      <c r="S425" s="226"/>
      <c r="T425" s="226"/>
      <c r="U425" s="226"/>
      <c r="V425" s="226"/>
      <c r="W425" s="226"/>
      <c r="X425" s="226"/>
      <c r="Y425" s="226"/>
      <c r="Z425" s="146"/>
      <c r="AA425" s="449"/>
      <c r="AB425" s="146"/>
      <c r="AC425" s="146"/>
      <c r="AD425" s="146"/>
      <c r="AE425" s="146"/>
      <c r="AF425" s="146"/>
      <c r="AG425" s="146" t="s">
        <v>214</v>
      </c>
      <c r="AH425" s="146">
        <v>2</v>
      </c>
      <c r="AI425" s="146"/>
      <c r="AJ425" s="146"/>
      <c r="AK425" s="146"/>
      <c r="AL425" s="146"/>
      <c r="AM425" s="146"/>
      <c r="AN425" s="146"/>
      <c r="AO425" s="146"/>
      <c r="AP425" s="146"/>
      <c r="AQ425" s="146"/>
      <c r="AR425" s="146"/>
      <c r="AS425" s="146"/>
      <c r="AT425" s="146"/>
      <c r="AU425" s="146"/>
      <c r="AV425" s="146"/>
      <c r="AW425" s="146"/>
      <c r="AX425" s="146"/>
      <c r="AY425" s="146"/>
      <c r="AZ425" s="146"/>
      <c r="BA425" s="146"/>
      <c r="BB425" s="146"/>
      <c r="BC425" s="146"/>
      <c r="BD425" s="146"/>
      <c r="BE425" s="146"/>
      <c r="BF425" s="146"/>
      <c r="BG425" s="146"/>
      <c r="BH425" s="146"/>
    </row>
    <row r="426" spans="1:60" ht="14.25" outlineLevel="3">
      <c r="A426" s="227"/>
      <c r="B426" s="228"/>
      <c r="C426" s="442" t="s">
        <v>1893</v>
      </c>
      <c r="D426" s="443"/>
      <c r="E426" s="444"/>
      <c r="F426" s="226"/>
      <c r="G426" s="226"/>
      <c r="H426" s="226"/>
      <c r="I426" s="226"/>
      <c r="J426" s="226"/>
      <c r="K426" s="226"/>
      <c r="L426" s="226"/>
      <c r="M426" s="226"/>
      <c r="N426" s="231"/>
      <c r="O426" s="231"/>
      <c r="P426" s="231"/>
      <c r="Q426" s="231"/>
      <c r="R426" s="226"/>
      <c r="S426" s="226"/>
      <c r="T426" s="226"/>
      <c r="U426" s="226"/>
      <c r="V426" s="226"/>
      <c r="W426" s="226"/>
      <c r="X426" s="226"/>
      <c r="Y426" s="226"/>
      <c r="Z426" s="146"/>
      <c r="AA426" s="449"/>
      <c r="AB426" s="146"/>
      <c r="AC426" s="146"/>
      <c r="AD426" s="146"/>
      <c r="AE426" s="146"/>
      <c r="AF426" s="146"/>
      <c r="AG426" s="146" t="s">
        <v>214</v>
      </c>
      <c r="AH426" s="146"/>
      <c r="AI426" s="146"/>
      <c r="AJ426" s="146"/>
      <c r="AK426" s="146"/>
      <c r="AL426" s="146"/>
      <c r="AM426" s="146"/>
      <c r="AN426" s="146"/>
      <c r="AO426" s="146"/>
      <c r="AP426" s="146"/>
      <c r="AQ426" s="146"/>
      <c r="AR426" s="146"/>
      <c r="AS426" s="146"/>
      <c r="AT426" s="146"/>
      <c r="AU426" s="146"/>
      <c r="AV426" s="146"/>
      <c r="AW426" s="146"/>
      <c r="AX426" s="146"/>
      <c r="AY426" s="146"/>
      <c r="AZ426" s="146"/>
      <c r="BA426" s="146"/>
      <c r="BB426" s="146"/>
      <c r="BC426" s="146"/>
      <c r="BD426" s="146"/>
      <c r="BE426" s="146"/>
      <c r="BF426" s="146"/>
      <c r="BG426" s="146"/>
      <c r="BH426" s="146"/>
    </row>
    <row r="427" spans="1:60" ht="14.25" outlineLevel="3">
      <c r="A427" s="227"/>
      <c r="B427" s="228"/>
      <c r="C427" s="232" t="s">
        <v>2313</v>
      </c>
      <c r="D427" s="233"/>
      <c r="E427" s="234">
        <v>266</v>
      </c>
      <c r="F427" s="226"/>
      <c r="G427" s="226"/>
      <c r="H427" s="226"/>
      <c r="I427" s="226"/>
      <c r="J427" s="226"/>
      <c r="K427" s="226"/>
      <c r="L427" s="226"/>
      <c r="M427" s="226"/>
      <c r="N427" s="231"/>
      <c r="O427" s="231"/>
      <c r="P427" s="231"/>
      <c r="Q427" s="231"/>
      <c r="R427" s="226"/>
      <c r="S427" s="226"/>
      <c r="T427" s="226"/>
      <c r="U427" s="226"/>
      <c r="V427" s="226"/>
      <c r="W427" s="226"/>
      <c r="X427" s="226"/>
      <c r="Y427" s="226"/>
      <c r="Z427" s="146"/>
      <c r="AA427" s="449"/>
      <c r="AB427" s="146"/>
      <c r="AC427" s="146"/>
      <c r="AD427" s="146"/>
      <c r="AE427" s="146"/>
      <c r="AF427" s="146"/>
      <c r="AG427" s="146" t="s">
        <v>214</v>
      </c>
      <c r="AH427" s="146">
        <v>0</v>
      </c>
      <c r="AI427" s="146"/>
      <c r="AJ427" s="146"/>
      <c r="AK427" s="146"/>
      <c r="AL427" s="146"/>
      <c r="AM427" s="146"/>
      <c r="AN427" s="146"/>
      <c r="AO427" s="146"/>
      <c r="AP427" s="146"/>
      <c r="AQ427" s="146"/>
      <c r="AR427" s="146"/>
      <c r="AS427" s="146"/>
      <c r="AT427" s="146"/>
      <c r="AU427" s="146"/>
      <c r="AV427" s="146"/>
      <c r="AW427" s="146"/>
      <c r="AX427" s="146"/>
      <c r="AY427" s="146"/>
      <c r="AZ427" s="146"/>
      <c r="BA427" s="146"/>
      <c r="BB427" s="146"/>
      <c r="BC427" s="146"/>
      <c r="BD427" s="146"/>
      <c r="BE427" s="146"/>
      <c r="BF427" s="146"/>
      <c r="BG427" s="146"/>
      <c r="BH427" s="146"/>
    </row>
    <row r="428" spans="1:60" ht="14.25" outlineLevel="1">
      <c r="A428" s="217">
        <v>133</v>
      </c>
      <c r="B428" s="218" t="s">
        <v>2314</v>
      </c>
      <c r="C428" s="219" t="s">
        <v>2315</v>
      </c>
      <c r="D428" s="220" t="s">
        <v>2146</v>
      </c>
      <c r="E428" s="221">
        <v>671</v>
      </c>
      <c r="F428" s="222"/>
      <c r="G428" s="223">
        <f>ROUND(E428*F428,2)</f>
        <v>0</v>
      </c>
      <c r="H428" s="224">
        <v>135</v>
      </c>
      <c r="I428" s="223">
        <f>ROUND(E428*H428,2)</f>
        <v>90585</v>
      </c>
      <c r="J428" s="224">
        <v>0</v>
      </c>
      <c r="K428" s="223">
        <f>ROUND(E428*J428,2)</f>
        <v>0</v>
      </c>
      <c r="L428" s="223">
        <v>21</v>
      </c>
      <c r="M428" s="223">
        <f>G428*(1+L428/100)</f>
        <v>0</v>
      </c>
      <c r="N428" s="221">
        <v>0.01</v>
      </c>
      <c r="O428" s="221">
        <f>ROUND(E428*N428,2)</f>
        <v>6.71</v>
      </c>
      <c r="P428" s="221">
        <v>0</v>
      </c>
      <c r="Q428" s="221">
        <f>ROUND(E428*P428,2)</f>
        <v>0</v>
      </c>
      <c r="R428" s="223"/>
      <c r="S428" s="223" t="s">
        <v>254</v>
      </c>
      <c r="T428" s="225" t="s">
        <v>255</v>
      </c>
      <c r="U428" s="226">
        <v>0</v>
      </c>
      <c r="V428" s="226">
        <f>ROUND(E428*U428,2)</f>
        <v>0</v>
      </c>
      <c r="W428" s="226"/>
      <c r="X428" s="226" t="s">
        <v>1600</v>
      </c>
      <c r="Y428" s="226" t="s">
        <v>209</v>
      </c>
      <c r="Z428" s="146"/>
      <c r="AA428" s="449"/>
      <c r="AB428" s="146"/>
      <c r="AC428" s="146"/>
      <c r="AD428" s="146"/>
      <c r="AE428" s="146"/>
      <c r="AF428" s="146"/>
      <c r="AG428" s="146" t="s">
        <v>1601</v>
      </c>
      <c r="AH428" s="146"/>
      <c r="AI428" s="146"/>
      <c r="AJ428" s="146"/>
      <c r="AK428" s="146"/>
      <c r="AL428" s="146"/>
      <c r="AM428" s="146"/>
      <c r="AN428" s="146"/>
      <c r="AO428" s="146"/>
      <c r="AP428" s="146"/>
      <c r="AQ428" s="146"/>
      <c r="AR428" s="146"/>
      <c r="AS428" s="146"/>
      <c r="AT428" s="146"/>
      <c r="AU428" s="146"/>
      <c r="AV428" s="146"/>
      <c r="AW428" s="146"/>
      <c r="AX428" s="146"/>
      <c r="AY428" s="146"/>
      <c r="AZ428" s="146"/>
      <c r="BA428" s="146"/>
      <c r="BB428" s="146"/>
      <c r="BC428" s="146"/>
      <c r="BD428" s="146"/>
      <c r="BE428" s="146"/>
      <c r="BF428" s="146"/>
      <c r="BG428" s="146"/>
      <c r="BH428" s="146"/>
    </row>
    <row r="429" spans="1:60" ht="14.25" outlineLevel="2">
      <c r="A429" s="227"/>
      <c r="B429" s="228"/>
      <c r="C429" s="442" t="s">
        <v>1891</v>
      </c>
      <c r="D429" s="443"/>
      <c r="E429" s="444"/>
      <c r="F429" s="226"/>
      <c r="G429" s="226"/>
      <c r="H429" s="226"/>
      <c r="I429" s="226"/>
      <c r="J429" s="226"/>
      <c r="K429" s="226"/>
      <c r="L429" s="226"/>
      <c r="M429" s="226"/>
      <c r="N429" s="231"/>
      <c r="O429" s="231"/>
      <c r="P429" s="231"/>
      <c r="Q429" s="231"/>
      <c r="R429" s="226"/>
      <c r="S429" s="226"/>
      <c r="T429" s="226"/>
      <c r="U429" s="226"/>
      <c r="V429" s="226"/>
      <c r="W429" s="226"/>
      <c r="X429" s="226"/>
      <c r="Y429" s="226"/>
      <c r="Z429" s="146"/>
      <c r="AA429" s="449"/>
      <c r="AB429" s="146"/>
      <c r="AC429" s="146"/>
      <c r="AD429" s="146"/>
      <c r="AE429" s="146"/>
      <c r="AF429" s="146"/>
      <c r="AG429" s="146" t="s">
        <v>214</v>
      </c>
      <c r="AH429" s="146"/>
      <c r="AI429" s="146"/>
      <c r="AJ429" s="146"/>
      <c r="AK429" s="146"/>
      <c r="AL429" s="146"/>
      <c r="AM429" s="146"/>
      <c r="AN429" s="146"/>
      <c r="AO429" s="146"/>
      <c r="AP429" s="146"/>
      <c r="AQ429" s="146"/>
      <c r="AR429" s="146"/>
      <c r="AS429" s="146"/>
      <c r="AT429" s="146"/>
      <c r="AU429" s="146"/>
      <c r="AV429" s="146"/>
      <c r="AW429" s="146"/>
      <c r="AX429" s="146"/>
      <c r="AY429" s="146"/>
      <c r="AZ429" s="146"/>
      <c r="BA429" s="146"/>
      <c r="BB429" s="146"/>
      <c r="BC429" s="146"/>
      <c r="BD429" s="146"/>
      <c r="BE429" s="146"/>
      <c r="BF429" s="146"/>
      <c r="BG429" s="146"/>
      <c r="BH429" s="146"/>
    </row>
    <row r="430" spans="1:60" ht="14.25" outlineLevel="3">
      <c r="A430" s="227"/>
      <c r="B430" s="228"/>
      <c r="C430" s="442" t="s">
        <v>2316</v>
      </c>
      <c r="D430" s="443"/>
      <c r="E430" s="444">
        <f>651*1.03</f>
        <v>670.53</v>
      </c>
      <c r="F430" s="226"/>
      <c r="G430" s="226"/>
      <c r="H430" s="226"/>
      <c r="I430" s="226"/>
      <c r="J430" s="226"/>
      <c r="K430" s="226"/>
      <c r="L430" s="226"/>
      <c r="M430" s="226"/>
      <c r="N430" s="231"/>
      <c r="O430" s="231"/>
      <c r="P430" s="231"/>
      <c r="Q430" s="231"/>
      <c r="R430" s="226"/>
      <c r="S430" s="226"/>
      <c r="T430" s="226"/>
      <c r="U430" s="226"/>
      <c r="V430" s="226"/>
      <c r="W430" s="226"/>
      <c r="X430" s="226"/>
      <c r="Y430" s="226"/>
      <c r="Z430" s="146"/>
      <c r="AA430" s="449"/>
      <c r="AB430" s="146"/>
      <c r="AC430" s="146"/>
      <c r="AD430" s="146"/>
      <c r="AE430" s="146"/>
      <c r="AF430" s="146"/>
      <c r="AG430" s="146" t="s">
        <v>214</v>
      </c>
      <c r="AH430" s="146">
        <v>2</v>
      </c>
      <c r="AI430" s="146"/>
      <c r="AJ430" s="146"/>
      <c r="AK430" s="146"/>
      <c r="AL430" s="146"/>
      <c r="AM430" s="146"/>
      <c r="AN430" s="146"/>
      <c r="AO430" s="146"/>
      <c r="AP430" s="146"/>
      <c r="AQ430" s="146"/>
      <c r="AR430" s="146"/>
      <c r="AS430" s="146"/>
      <c r="AT430" s="146"/>
      <c r="AU430" s="146"/>
      <c r="AV430" s="146"/>
      <c r="AW430" s="146"/>
      <c r="AX430" s="146"/>
      <c r="AY430" s="146"/>
      <c r="AZ430" s="146"/>
      <c r="BA430" s="146"/>
      <c r="BB430" s="146"/>
      <c r="BC430" s="146"/>
      <c r="BD430" s="146"/>
      <c r="BE430" s="146"/>
      <c r="BF430" s="146"/>
      <c r="BG430" s="146"/>
      <c r="BH430" s="146"/>
    </row>
    <row r="431" spans="1:60" ht="14.25" outlineLevel="3">
      <c r="A431" s="227"/>
      <c r="B431" s="228"/>
      <c r="C431" s="442" t="s">
        <v>1893</v>
      </c>
      <c r="D431" s="443"/>
      <c r="E431" s="444"/>
      <c r="F431" s="226"/>
      <c r="G431" s="226"/>
      <c r="H431" s="226"/>
      <c r="I431" s="226"/>
      <c r="J431" s="226"/>
      <c r="K431" s="226"/>
      <c r="L431" s="226"/>
      <c r="M431" s="226"/>
      <c r="N431" s="231"/>
      <c r="O431" s="231"/>
      <c r="P431" s="231"/>
      <c r="Q431" s="231"/>
      <c r="R431" s="226"/>
      <c r="S431" s="226"/>
      <c r="T431" s="226"/>
      <c r="U431" s="226"/>
      <c r="V431" s="226"/>
      <c r="W431" s="226"/>
      <c r="X431" s="226"/>
      <c r="Y431" s="226"/>
      <c r="Z431" s="146"/>
      <c r="AA431" s="449"/>
      <c r="AB431" s="146"/>
      <c r="AC431" s="146"/>
      <c r="AD431" s="146"/>
      <c r="AE431" s="146"/>
      <c r="AF431" s="146"/>
      <c r="AG431" s="146" t="s">
        <v>214</v>
      </c>
      <c r="AH431" s="146"/>
      <c r="AI431" s="146"/>
      <c r="AJ431" s="146"/>
      <c r="AK431" s="146"/>
      <c r="AL431" s="146"/>
      <c r="AM431" s="146"/>
      <c r="AN431" s="146"/>
      <c r="AO431" s="146"/>
      <c r="AP431" s="146"/>
      <c r="AQ431" s="146"/>
      <c r="AR431" s="146"/>
      <c r="AS431" s="146"/>
      <c r="AT431" s="146"/>
      <c r="AU431" s="146"/>
      <c r="AV431" s="146"/>
      <c r="AW431" s="146"/>
      <c r="AX431" s="146"/>
      <c r="AY431" s="146"/>
      <c r="AZ431" s="146"/>
      <c r="BA431" s="146"/>
      <c r="BB431" s="146"/>
      <c r="BC431" s="146"/>
      <c r="BD431" s="146"/>
      <c r="BE431" s="146"/>
      <c r="BF431" s="146"/>
      <c r="BG431" s="146"/>
      <c r="BH431" s="146"/>
    </row>
    <row r="432" spans="1:60" ht="14.25" outlineLevel="3">
      <c r="A432" s="227"/>
      <c r="B432" s="228"/>
      <c r="C432" s="232" t="s">
        <v>2317</v>
      </c>
      <c r="D432" s="233"/>
      <c r="E432" s="234">
        <v>671</v>
      </c>
      <c r="F432" s="226"/>
      <c r="G432" s="226"/>
      <c r="H432" s="226"/>
      <c r="I432" s="226"/>
      <c r="J432" s="226"/>
      <c r="K432" s="226"/>
      <c r="L432" s="226"/>
      <c r="M432" s="226"/>
      <c r="N432" s="231"/>
      <c r="O432" s="231"/>
      <c r="P432" s="231"/>
      <c r="Q432" s="231"/>
      <c r="R432" s="226"/>
      <c r="S432" s="226"/>
      <c r="T432" s="226"/>
      <c r="U432" s="226"/>
      <c r="V432" s="226"/>
      <c r="W432" s="226"/>
      <c r="X432" s="226"/>
      <c r="Y432" s="226"/>
      <c r="Z432" s="146"/>
      <c r="AA432" s="449"/>
      <c r="AB432" s="146"/>
      <c r="AC432" s="146"/>
      <c r="AD432" s="146"/>
      <c r="AE432" s="146"/>
      <c r="AF432" s="146"/>
      <c r="AG432" s="146" t="s">
        <v>214</v>
      </c>
      <c r="AH432" s="146">
        <v>0</v>
      </c>
      <c r="AI432" s="146"/>
      <c r="AJ432" s="146"/>
      <c r="AK432" s="146"/>
      <c r="AL432" s="146"/>
      <c r="AM432" s="146"/>
      <c r="AN432" s="146"/>
      <c r="AO432" s="146"/>
      <c r="AP432" s="146"/>
      <c r="AQ432" s="146"/>
      <c r="AR432" s="146"/>
      <c r="AS432" s="146"/>
      <c r="AT432" s="146"/>
      <c r="AU432" s="146"/>
      <c r="AV432" s="146"/>
      <c r="AW432" s="146"/>
      <c r="AX432" s="146"/>
      <c r="AY432" s="146"/>
      <c r="AZ432" s="146"/>
      <c r="BA432" s="146"/>
      <c r="BB432" s="146"/>
      <c r="BC432" s="146"/>
      <c r="BD432" s="146"/>
      <c r="BE432" s="146"/>
      <c r="BF432" s="146"/>
      <c r="BG432" s="146"/>
      <c r="BH432" s="146"/>
    </row>
    <row r="433" spans="1:60" ht="14.25" outlineLevel="1">
      <c r="A433" s="217">
        <v>135</v>
      </c>
      <c r="B433" s="218" t="s">
        <v>2318</v>
      </c>
      <c r="C433" s="219" t="s">
        <v>2319</v>
      </c>
      <c r="D433" s="220" t="s">
        <v>2146</v>
      </c>
      <c r="E433" s="221">
        <v>362</v>
      </c>
      <c r="F433" s="222"/>
      <c r="G433" s="223">
        <f>ROUND(E433*F433,2)</f>
        <v>0</v>
      </c>
      <c r="H433" s="224">
        <v>65</v>
      </c>
      <c r="I433" s="223">
        <f>ROUND(E433*H433,2)</f>
        <v>23530</v>
      </c>
      <c r="J433" s="224">
        <v>0</v>
      </c>
      <c r="K433" s="223">
        <f>ROUND(E433*J433,2)</f>
        <v>0</v>
      </c>
      <c r="L433" s="223">
        <v>21</v>
      </c>
      <c r="M433" s="223">
        <f>G433*(1+L433/100)</f>
        <v>0</v>
      </c>
      <c r="N433" s="221">
        <v>0.01</v>
      </c>
      <c r="O433" s="221">
        <f>ROUND(E433*N433,2)</f>
        <v>3.62</v>
      </c>
      <c r="P433" s="221">
        <v>0</v>
      </c>
      <c r="Q433" s="221">
        <f>ROUND(E433*P433,2)</f>
        <v>0</v>
      </c>
      <c r="R433" s="223"/>
      <c r="S433" s="223" t="s">
        <v>254</v>
      </c>
      <c r="T433" s="225" t="s">
        <v>255</v>
      </c>
      <c r="U433" s="226">
        <v>0</v>
      </c>
      <c r="V433" s="226">
        <f>ROUND(E433*U433,2)</f>
        <v>0</v>
      </c>
      <c r="W433" s="226"/>
      <c r="X433" s="226" t="s">
        <v>1600</v>
      </c>
      <c r="Y433" s="226" t="s">
        <v>209</v>
      </c>
      <c r="Z433" s="146"/>
      <c r="AA433" s="449"/>
      <c r="AB433" s="146"/>
      <c r="AC433" s="146"/>
      <c r="AD433" s="146"/>
      <c r="AE433" s="146"/>
      <c r="AF433" s="146"/>
      <c r="AG433" s="146" t="s">
        <v>1601</v>
      </c>
      <c r="AH433" s="146"/>
      <c r="AI433" s="146"/>
      <c r="AJ433" s="146"/>
      <c r="AK433" s="146"/>
      <c r="AL433" s="146"/>
      <c r="AM433" s="146"/>
      <c r="AN433" s="146"/>
      <c r="AO433" s="146"/>
      <c r="AP433" s="146"/>
      <c r="AQ433" s="146"/>
      <c r="AR433" s="146"/>
      <c r="AS433" s="146"/>
      <c r="AT433" s="146"/>
      <c r="AU433" s="146"/>
      <c r="AV433" s="146"/>
      <c r="AW433" s="146"/>
      <c r="AX433" s="146"/>
      <c r="AY433" s="146"/>
      <c r="AZ433" s="146"/>
      <c r="BA433" s="146"/>
      <c r="BB433" s="146"/>
      <c r="BC433" s="146"/>
      <c r="BD433" s="146"/>
      <c r="BE433" s="146"/>
      <c r="BF433" s="146"/>
      <c r="BG433" s="146"/>
      <c r="BH433" s="146"/>
    </row>
    <row r="434" spans="1:60" ht="14.25" outlineLevel="2">
      <c r="A434" s="227"/>
      <c r="B434" s="228"/>
      <c r="C434" s="442" t="s">
        <v>1891</v>
      </c>
      <c r="D434" s="443"/>
      <c r="E434" s="444"/>
      <c r="F434" s="226"/>
      <c r="G434" s="226"/>
      <c r="H434" s="226"/>
      <c r="I434" s="226"/>
      <c r="J434" s="226"/>
      <c r="K434" s="226"/>
      <c r="L434" s="226"/>
      <c r="M434" s="226"/>
      <c r="N434" s="231"/>
      <c r="O434" s="231"/>
      <c r="P434" s="231"/>
      <c r="Q434" s="231"/>
      <c r="R434" s="226"/>
      <c r="S434" s="226"/>
      <c r="T434" s="226"/>
      <c r="U434" s="226"/>
      <c r="V434" s="226"/>
      <c r="W434" s="226"/>
      <c r="X434" s="226"/>
      <c r="Y434" s="226"/>
      <c r="Z434" s="146"/>
      <c r="AA434" s="449"/>
      <c r="AB434" s="146"/>
      <c r="AC434" s="146"/>
      <c r="AD434" s="146"/>
      <c r="AE434" s="146"/>
      <c r="AF434" s="146"/>
      <c r="AG434" s="146" t="s">
        <v>214</v>
      </c>
      <c r="AH434" s="146"/>
      <c r="AI434" s="146"/>
      <c r="AJ434" s="146"/>
      <c r="AK434" s="146"/>
      <c r="AL434" s="146"/>
      <c r="AM434" s="146"/>
      <c r="AN434" s="146"/>
      <c r="AO434" s="146"/>
      <c r="AP434" s="146"/>
      <c r="AQ434" s="146"/>
      <c r="AR434" s="146"/>
      <c r="AS434" s="146"/>
      <c r="AT434" s="146"/>
      <c r="AU434" s="146"/>
      <c r="AV434" s="146"/>
      <c r="AW434" s="146"/>
      <c r="AX434" s="146"/>
      <c r="AY434" s="146"/>
      <c r="AZ434" s="146"/>
      <c r="BA434" s="146"/>
      <c r="BB434" s="146"/>
      <c r="BC434" s="146"/>
      <c r="BD434" s="146"/>
      <c r="BE434" s="146"/>
      <c r="BF434" s="146"/>
      <c r="BG434" s="146"/>
      <c r="BH434" s="146"/>
    </row>
    <row r="435" spans="1:60" ht="14.25" outlineLevel="3">
      <c r="A435" s="227"/>
      <c r="B435" s="228"/>
      <c r="C435" s="442" t="s">
        <v>2320</v>
      </c>
      <c r="D435" s="443"/>
      <c r="E435" s="444">
        <v>361.53</v>
      </c>
      <c r="F435" s="226"/>
      <c r="G435" s="226"/>
      <c r="H435" s="226"/>
      <c r="I435" s="226"/>
      <c r="J435" s="226"/>
      <c r="K435" s="226"/>
      <c r="L435" s="226"/>
      <c r="M435" s="226"/>
      <c r="N435" s="231"/>
      <c r="O435" s="231"/>
      <c r="P435" s="231"/>
      <c r="Q435" s="231"/>
      <c r="R435" s="226"/>
      <c r="S435" s="226"/>
      <c r="T435" s="226"/>
      <c r="U435" s="226"/>
      <c r="V435" s="226"/>
      <c r="W435" s="226"/>
      <c r="X435" s="226"/>
      <c r="Y435" s="226"/>
      <c r="Z435" s="146"/>
      <c r="AA435" s="449"/>
      <c r="AB435" s="146"/>
      <c r="AC435" s="146"/>
      <c r="AD435" s="146"/>
      <c r="AE435" s="146"/>
      <c r="AF435" s="146"/>
      <c r="AG435" s="146" t="s">
        <v>214</v>
      </c>
      <c r="AH435" s="146">
        <v>2</v>
      </c>
      <c r="AI435" s="146"/>
      <c r="AJ435" s="146"/>
      <c r="AK435" s="146"/>
      <c r="AL435" s="146"/>
      <c r="AM435" s="146"/>
      <c r="AN435" s="146"/>
      <c r="AO435" s="146"/>
      <c r="AP435" s="146"/>
      <c r="AQ435" s="146"/>
      <c r="AR435" s="146"/>
      <c r="AS435" s="146"/>
      <c r="AT435" s="146"/>
      <c r="AU435" s="146"/>
      <c r="AV435" s="146"/>
      <c r="AW435" s="146"/>
      <c r="AX435" s="146"/>
      <c r="AY435" s="146"/>
      <c r="AZ435" s="146"/>
      <c r="BA435" s="146"/>
      <c r="BB435" s="146"/>
      <c r="BC435" s="146"/>
      <c r="BD435" s="146"/>
      <c r="BE435" s="146"/>
      <c r="BF435" s="146"/>
      <c r="BG435" s="146"/>
      <c r="BH435" s="146"/>
    </row>
    <row r="436" spans="1:60" ht="14.25" outlineLevel="3">
      <c r="A436" s="227"/>
      <c r="B436" s="228"/>
      <c r="C436" s="442" t="s">
        <v>1893</v>
      </c>
      <c r="D436" s="443"/>
      <c r="E436" s="444"/>
      <c r="F436" s="226"/>
      <c r="G436" s="226"/>
      <c r="H436" s="226"/>
      <c r="I436" s="226"/>
      <c r="J436" s="226"/>
      <c r="K436" s="226"/>
      <c r="L436" s="226"/>
      <c r="M436" s="226"/>
      <c r="N436" s="231"/>
      <c r="O436" s="231"/>
      <c r="P436" s="231"/>
      <c r="Q436" s="231"/>
      <c r="R436" s="226"/>
      <c r="S436" s="226"/>
      <c r="T436" s="226"/>
      <c r="U436" s="226"/>
      <c r="V436" s="226"/>
      <c r="W436" s="226"/>
      <c r="X436" s="226"/>
      <c r="Y436" s="226"/>
      <c r="Z436" s="146"/>
      <c r="AA436" s="449"/>
      <c r="AB436" s="146"/>
      <c r="AC436" s="146"/>
      <c r="AD436" s="146"/>
      <c r="AE436" s="146"/>
      <c r="AF436" s="146"/>
      <c r="AG436" s="146" t="s">
        <v>214</v>
      </c>
      <c r="AH436" s="146"/>
      <c r="AI436" s="146"/>
      <c r="AJ436" s="146"/>
      <c r="AK436" s="146"/>
      <c r="AL436" s="146"/>
      <c r="AM436" s="146"/>
      <c r="AN436" s="146"/>
      <c r="AO436" s="146"/>
      <c r="AP436" s="146"/>
      <c r="AQ436" s="146"/>
      <c r="AR436" s="146"/>
      <c r="AS436" s="146"/>
      <c r="AT436" s="146"/>
      <c r="AU436" s="146"/>
      <c r="AV436" s="146"/>
      <c r="AW436" s="146"/>
      <c r="AX436" s="146"/>
      <c r="AY436" s="146"/>
      <c r="AZ436" s="146"/>
      <c r="BA436" s="146"/>
      <c r="BB436" s="146"/>
      <c r="BC436" s="146"/>
      <c r="BD436" s="146"/>
      <c r="BE436" s="146"/>
      <c r="BF436" s="146"/>
      <c r="BG436" s="146"/>
      <c r="BH436" s="146"/>
    </row>
    <row r="437" spans="1:60" ht="14.25" outlineLevel="3">
      <c r="A437" s="227"/>
      <c r="B437" s="228"/>
      <c r="C437" s="232" t="s">
        <v>2321</v>
      </c>
      <c r="D437" s="233"/>
      <c r="E437" s="234">
        <v>362</v>
      </c>
      <c r="F437" s="226"/>
      <c r="G437" s="226"/>
      <c r="H437" s="226"/>
      <c r="I437" s="226"/>
      <c r="J437" s="226"/>
      <c r="K437" s="226"/>
      <c r="L437" s="226"/>
      <c r="M437" s="226"/>
      <c r="N437" s="231"/>
      <c r="O437" s="231"/>
      <c r="P437" s="231"/>
      <c r="Q437" s="231"/>
      <c r="R437" s="226"/>
      <c r="S437" s="226"/>
      <c r="T437" s="226"/>
      <c r="U437" s="226"/>
      <c r="V437" s="226"/>
      <c r="W437" s="226"/>
      <c r="X437" s="226"/>
      <c r="Y437" s="226"/>
      <c r="Z437" s="146"/>
      <c r="AA437" s="449"/>
      <c r="AB437" s="146"/>
      <c r="AC437" s="146"/>
      <c r="AD437" s="146"/>
      <c r="AE437" s="146"/>
      <c r="AF437" s="146"/>
      <c r="AG437" s="146" t="s">
        <v>214</v>
      </c>
      <c r="AH437" s="146">
        <v>0</v>
      </c>
      <c r="AI437" s="146"/>
      <c r="AJ437" s="146"/>
      <c r="AK437" s="146"/>
      <c r="AL437" s="146"/>
      <c r="AM437" s="146"/>
      <c r="AN437" s="146"/>
      <c r="AO437" s="146"/>
      <c r="AP437" s="146"/>
      <c r="AQ437" s="146"/>
      <c r="AR437" s="146"/>
      <c r="AS437" s="146"/>
      <c r="AT437" s="146"/>
      <c r="AU437" s="146"/>
      <c r="AV437" s="146"/>
      <c r="AW437" s="146"/>
      <c r="AX437" s="146"/>
      <c r="AY437" s="146"/>
      <c r="AZ437" s="146"/>
      <c r="BA437" s="146"/>
      <c r="BB437" s="146"/>
      <c r="BC437" s="146"/>
      <c r="BD437" s="146"/>
      <c r="BE437" s="146"/>
      <c r="BF437" s="146"/>
      <c r="BG437" s="146"/>
      <c r="BH437" s="146"/>
    </row>
    <row r="438" spans="1:60" ht="14.25" outlineLevel="1">
      <c r="A438" s="217">
        <v>137</v>
      </c>
      <c r="B438" s="218" t="s">
        <v>2322</v>
      </c>
      <c r="C438" s="219" t="s">
        <v>2323</v>
      </c>
      <c r="D438" s="220" t="s">
        <v>2146</v>
      </c>
      <c r="E438" s="221">
        <v>366</v>
      </c>
      <c r="F438" s="222"/>
      <c r="G438" s="223">
        <f>ROUND(E438*F438,2)</f>
        <v>0</v>
      </c>
      <c r="H438" s="224">
        <v>750</v>
      </c>
      <c r="I438" s="223">
        <f>ROUND(E438*H438,2)</f>
        <v>274500</v>
      </c>
      <c r="J438" s="224">
        <v>0</v>
      </c>
      <c r="K438" s="223">
        <f>ROUND(E438*J438,2)</f>
        <v>0</v>
      </c>
      <c r="L438" s="223">
        <v>21</v>
      </c>
      <c r="M438" s="223">
        <f>G438*(1+L438/100)</f>
        <v>0</v>
      </c>
      <c r="N438" s="221">
        <v>1.4999999999999999E-2</v>
      </c>
      <c r="O438" s="221">
        <f>ROUND(E438*N438,2)</f>
        <v>5.49</v>
      </c>
      <c r="P438" s="221">
        <v>0</v>
      </c>
      <c r="Q438" s="221">
        <f>ROUND(E438*P438,2)</f>
        <v>0</v>
      </c>
      <c r="R438" s="223"/>
      <c r="S438" s="223" t="s">
        <v>254</v>
      </c>
      <c r="T438" s="225" t="s">
        <v>255</v>
      </c>
      <c r="U438" s="226">
        <v>0</v>
      </c>
      <c r="V438" s="226">
        <f>ROUND(E438*U438,2)</f>
        <v>0</v>
      </c>
      <c r="W438" s="226"/>
      <c r="X438" s="226" t="s">
        <v>1600</v>
      </c>
      <c r="Y438" s="226" t="s">
        <v>209</v>
      </c>
      <c r="Z438" s="146"/>
      <c r="AA438" s="449"/>
      <c r="AB438" s="146"/>
      <c r="AC438" s="146"/>
      <c r="AD438" s="146"/>
      <c r="AE438" s="146"/>
      <c r="AF438" s="146"/>
      <c r="AG438" s="146" t="s">
        <v>1601</v>
      </c>
      <c r="AH438" s="146"/>
      <c r="AI438" s="146"/>
      <c r="AJ438" s="146"/>
      <c r="AK438" s="146"/>
      <c r="AL438" s="146"/>
      <c r="AM438" s="146"/>
      <c r="AN438" s="146"/>
      <c r="AO438" s="146"/>
      <c r="AP438" s="146"/>
      <c r="AQ438" s="146"/>
      <c r="AR438" s="146"/>
      <c r="AS438" s="146"/>
      <c r="AT438" s="146"/>
      <c r="AU438" s="146"/>
      <c r="AV438" s="146"/>
      <c r="AW438" s="146"/>
      <c r="AX438" s="146"/>
      <c r="AY438" s="146"/>
      <c r="AZ438" s="146"/>
      <c r="BA438" s="146"/>
      <c r="BB438" s="146"/>
      <c r="BC438" s="146"/>
      <c r="BD438" s="146"/>
      <c r="BE438" s="146"/>
      <c r="BF438" s="146"/>
      <c r="BG438" s="146"/>
      <c r="BH438" s="146"/>
    </row>
    <row r="439" spans="1:60" ht="14.25" outlineLevel="2">
      <c r="A439" s="227"/>
      <c r="B439" s="228"/>
      <c r="C439" s="442" t="s">
        <v>1891</v>
      </c>
      <c r="D439" s="443"/>
      <c r="E439" s="444"/>
      <c r="F439" s="226"/>
      <c r="G439" s="226"/>
      <c r="H439" s="226"/>
      <c r="I439" s="226"/>
      <c r="J439" s="226"/>
      <c r="K439" s="226"/>
      <c r="L439" s="226"/>
      <c r="M439" s="226"/>
      <c r="N439" s="231"/>
      <c r="O439" s="231"/>
      <c r="P439" s="231"/>
      <c r="Q439" s="231"/>
      <c r="R439" s="226"/>
      <c r="S439" s="226"/>
      <c r="T439" s="226"/>
      <c r="U439" s="226"/>
      <c r="V439" s="226"/>
      <c r="W439" s="226"/>
      <c r="X439" s="226"/>
      <c r="Y439" s="226"/>
      <c r="Z439" s="146"/>
      <c r="AA439" s="449"/>
      <c r="AB439" s="146"/>
      <c r="AC439" s="146"/>
      <c r="AD439" s="146"/>
      <c r="AE439" s="146"/>
      <c r="AF439" s="146"/>
      <c r="AG439" s="146" t="s">
        <v>214</v>
      </c>
      <c r="AH439" s="146"/>
      <c r="AI439" s="146"/>
      <c r="AJ439" s="146"/>
      <c r="AK439" s="146"/>
      <c r="AL439" s="146"/>
      <c r="AM439" s="146"/>
      <c r="AN439" s="146"/>
      <c r="AO439" s="146"/>
      <c r="AP439" s="146"/>
      <c r="AQ439" s="146"/>
      <c r="AR439" s="146"/>
      <c r="AS439" s="146"/>
      <c r="AT439" s="146"/>
      <c r="AU439" s="146"/>
      <c r="AV439" s="146"/>
      <c r="AW439" s="146"/>
      <c r="AX439" s="146"/>
      <c r="AY439" s="146"/>
      <c r="AZ439" s="146"/>
      <c r="BA439" s="146"/>
      <c r="BB439" s="146"/>
      <c r="BC439" s="146"/>
      <c r="BD439" s="146"/>
      <c r="BE439" s="146"/>
      <c r="BF439" s="146"/>
      <c r="BG439" s="146"/>
      <c r="BH439" s="146"/>
    </row>
    <row r="440" spans="1:60" ht="14.25" outlineLevel="3">
      <c r="A440" s="227"/>
      <c r="B440" s="228"/>
      <c r="C440" s="442" t="s">
        <v>2324</v>
      </c>
      <c r="D440" s="443"/>
      <c r="E440" s="444">
        <v>365.65</v>
      </c>
      <c r="F440" s="226"/>
      <c r="G440" s="226"/>
      <c r="H440" s="226"/>
      <c r="I440" s="226"/>
      <c r="J440" s="226"/>
      <c r="K440" s="226"/>
      <c r="L440" s="226"/>
      <c r="M440" s="226"/>
      <c r="N440" s="231"/>
      <c r="O440" s="231"/>
      <c r="P440" s="231"/>
      <c r="Q440" s="231"/>
      <c r="R440" s="226"/>
      <c r="S440" s="226"/>
      <c r="T440" s="226"/>
      <c r="U440" s="226"/>
      <c r="V440" s="226"/>
      <c r="W440" s="226"/>
      <c r="X440" s="226"/>
      <c r="Y440" s="226"/>
      <c r="Z440" s="146"/>
      <c r="AA440" s="449"/>
      <c r="AB440" s="146"/>
      <c r="AC440" s="146"/>
      <c r="AD440" s="146"/>
      <c r="AE440" s="146"/>
      <c r="AF440" s="146"/>
      <c r="AG440" s="146" t="s">
        <v>214</v>
      </c>
      <c r="AH440" s="146">
        <v>2</v>
      </c>
      <c r="AI440" s="146"/>
      <c r="AJ440" s="146"/>
      <c r="AK440" s="146"/>
      <c r="AL440" s="146"/>
      <c r="AM440" s="146"/>
      <c r="AN440" s="146"/>
      <c r="AO440" s="146"/>
      <c r="AP440" s="146"/>
      <c r="AQ440" s="146"/>
      <c r="AR440" s="146"/>
      <c r="AS440" s="146"/>
      <c r="AT440" s="146"/>
      <c r="AU440" s="146"/>
      <c r="AV440" s="146"/>
      <c r="AW440" s="146"/>
      <c r="AX440" s="146"/>
      <c r="AY440" s="146"/>
      <c r="AZ440" s="146"/>
      <c r="BA440" s="146"/>
      <c r="BB440" s="146"/>
      <c r="BC440" s="146"/>
      <c r="BD440" s="146"/>
      <c r="BE440" s="146"/>
      <c r="BF440" s="146"/>
      <c r="BG440" s="146"/>
      <c r="BH440" s="146"/>
    </row>
    <row r="441" spans="1:60" ht="14.25" outlineLevel="3">
      <c r="A441" s="227"/>
      <c r="B441" s="228"/>
      <c r="C441" s="442" t="s">
        <v>1893</v>
      </c>
      <c r="D441" s="443"/>
      <c r="E441" s="444"/>
      <c r="F441" s="226"/>
      <c r="G441" s="226"/>
      <c r="H441" s="226"/>
      <c r="I441" s="226"/>
      <c r="J441" s="226"/>
      <c r="K441" s="226"/>
      <c r="L441" s="226"/>
      <c r="M441" s="226"/>
      <c r="N441" s="231"/>
      <c r="O441" s="231"/>
      <c r="P441" s="231"/>
      <c r="Q441" s="231"/>
      <c r="R441" s="226"/>
      <c r="S441" s="226"/>
      <c r="T441" s="226"/>
      <c r="U441" s="226"/>
      <c r="V441" s="226"/>
      <c r="W441" s="226"/>
      <c r="X441" s="226"/>
      <c r="Y441" s="226"/>
      <c r="Z441" s="146"/>
      <c r="AA441" s="449"/>
      <c r="AB441" s="146"/>
      <c r="AC441" s="146"/>
      <c r="AD441" s="146"/>
      <c r="AE441" s="146"/>
      <c r="AF441" s="146"/>
      <c r="AG441" s="146" t="s">
        <v>214</v>
      </c>
      <c r="AH441" s="146"/>
      <c r="AI441" s="146"/>
      <c r="AJ441" s="146"/>
      <c r="AK441" s="146"/>
      <c r="AL441" s="146"/>
      <c r="AM441" s="146"/>
      <c r="AN441" s="146"/>
      <c r="AO441" s="146"/>
      <c r="AP441" s="146"/>
      <c r="AQ441" s="146"/>
      <c r="AR441" s="146"/>
      <c r="AS441" s="146"/>
      <c r="AT441" s="146"/>
      <c r="AU441" s="146"/>
      <c r="AV441" s="146"/>
      <c r="AW441" s="146"/>
      <c r="AX441" s="146"/>
      <c r="AY441" s="146"/>
      <c r="AZ441" s="146"/>
      <c r="BA441" s="146"/>
      <c r="BB441" s="146"/>
      <c r="BC441" s="146"/>
      <c r="BD441" s="146"/>
      <c r="BE441" s="146"/>
      <c r="BF441" s="146"/>
      <c r="BG441" s="146"/>
      <c r="BH441" s="146"/>
    </row>
    <row r="442" spans="1:60" ht="14.25" outlineLevel="3">
      <c r="A442" s="227"/>
      <c r="B442" s="228"/>
      <c r="C442" s="232" t="s">
        <v>2325</v>
      </c>
      <c r="D442" s="233"/>
      <c r="E442" s="234">
        <v>366</v>
      </c>
      <c r="F442" s="226"/>
      <c r="G442" s="226"/>
      <c r="H442" s="226"/>
      <c r="I442" s="226"/>
      <c r="J442" s="226"/>
      <c r="K442" s="226"/>
      <c r="L442" s="226"/>
      <c r="M442" s="226"/>
      <c r="N442" s="231"/>
      <c r="O442" s="231"/>
      <c r="P442" s="231"/>
      <c r="Q442" s="231"/>
      <c r="R442" s="226"/>
      <c r="S442" s="226"/>
      <c r="T442" s="226"/>
      <c r="U442" s="226"/>
      <c r="V442" s="226"/>
      <c r="W442" s="226"/>
      <c r="X442" s="226"/>
      <c r="Y442" s="226"/>
      <c r="Z442" s="146"/>
      <c r="AA442" s="449"/>
      <c r="AB442" s="146"/>
      <c r="AC442" s="146"/>
      <c r="AD442" s="146"/>
      <c r="AE442" s="146"/>
      <c r="AF442" s="146"/>
      <c r="AG442" s="146" t="s">
        <v>214</v>
      </c>
      <c r="AH442" s="146">
        <v>0</v>
      </c>
      <c r="AI442" s="146"/>
      <c r="AJ442" s="146"/>
      <c r="AK442" s="146"/>
      <c r="AL442" s="146"/>
      <c r="AM442" s="146"/>
      <c r="AN442" s="146"/>
      <c r="AO442" s="146"/>
      <c r="AP442" s="146"/>
      <c r="AQ442" s="146"/>
      <c r="AR442" s="146"/>
      <c r="AS442" s="146"/>
      <c r="AT442" s="146"/>
      <c r="AU442" s="146"/>
      <c r="AV442" s="146"/>
      <c r="AW442" s="146"/>
      <c r="AX442" s="146"/>
      <c r="AY442" s="146"/>
      <c r="AZ442" s="146"/>
      <c r="BA442" s="146"/>
      <c r="BB442" s="146"/>
      <c r="BC442" s="146"/>
      <c r="BD442" s="146"/>
      <c r="BE442" s="146"/>
      <c r="BF442" s="146"/>
      <c r="BG442" s="146"/>
      <c r="BH442" s="146"/>
    </row>
    <row r="443" spans="1:60" ht="14.25" outlineLevel="1">
      <c r="A443" s="217">
        <v>138</v>
      </c>
      <c r="B443" s="218" t="s">
        <v>2326</v>
      </c>
      <c r="C443" s="219" t="s">
        <v>2327</v>
      </c>
      <c r="D443" s="220" t="s">
        <v>2146</v>
      </c>
      <c r="E443" s="221">
        <v>283</v>
      </c>
      <c r="F443" s="222"/>
      <c r="G443" s="223">
        <f>ROUND(E443*F443,2)</f>
        <v>0</v>
      </c>
      <c r="H443" s="224">
        <v>18</v>
      </c>
      <c r="I443" s="223">
        <f>ROUND(E443*H443,2)</f>
        <v>5094</v>
      </c>
      <c r="J443" s="224">
        <v>0</v>
      </c>
      <c r="K443" s="223">
        <f>ROUND(E443*J443,2)</f>
        <v>0</v>
      </c>
      <c r="L443" s="223">
        <v>21</v>
      </c>
      <c r="M443" s="223">
        <f>G443*(1+L443/100)</f>
        <v>0</v>
      </c>
      <c r="N443" s="221">
        <v>5.0000000000000002E-5</v>
      </c>
      <c r="O443" s="221">
        <f>ROUND(E443*N443,2)</f>
        <v>0.01</v>
      </c>
      <c r="P443" s="221">
        <v>0</v>
      </c>
      <c r="Q443" s="221">
        <f>ROUND(E443*P443,2)</f>
        <v>0</v>
      </c>
      <c r="R443" s="223"/>
      <c r="S443" s="223" t="s">
        <v>254</v>
      </c>
      <c r="T443" s="225" t="s">
        <v>255</v>
      </c>
      <c r="U443" s="226">
        <v>0</v>
      </c>
      <c r="V443" s="226">
        <f>ROUND(E443*U443,2)</f>
        <v>0</v>
      </c>
      <c r="W443" s="226"/>
      <c r="X443" s="226" t="s">
        <v>1600</v>
      </c>
      <c r="Y443" s="226" t="s">
        <v>209</v>
      </c>
      <c r="Z443" s="146"/>
      <c r="AA443" s="449"/>
      <c r="AB443" s="146"/>
      <c r="AC443" s="146"/>
      <c r="AD443" s="146"/>
      <c r="AE443" s="146"/>
      <c r="AF443" s="146"/>
      <c r="AG443" s="146" t="s">
        <v>1601</v>
      </c>
      <c r="AH443" s="146"/>
      <c r="AI443" s="146"/>
      <c r="AJ443" s="146"/>
      <c r="AK443" s="146"/>
      <c r="AL443" s="146"/>
      <c r="AM443" s="146"/>
      <c r="AN443" s="146"/>
      <c r="AO443" s="146"/>
      <c r="AP443" s="146"/>
      <c r="AQ443" s="146"/>
      <c r="AR443" s="146"/>
      <c r="AS443" s="146"/>
      <c r="AT443" s="146"/>
      <c r="AU443" s="146"/>
      <c r="AV443" s="146"/>
      <c r="AW443" s="146"/>
      <c r="AX443" s="146"/>
      <c r="AY443" s="146"/>
      <c r="AZ443" s="146"/>
      <c r="BA443" s="146"/>
      <c r="BB443" s="146"/>
      <c r="BC443" s="146"/>
      <c r="BD443" s="146"/>
      <c r="BE443" s="146"/>
      <c r="BF443" s="146"/>
      <c r="BG443" s="146"/>
      <c r="BH443" s="146"/>
    </row>
    <row r="444" spans="1:60" ht="14.25" outlineLevel="2">
      <c r="A444" s="227"/>
      <c r="B444" s="228"/>
      <c r="C444" s="442" t="s">
        <v>1891</v>
      </c>
      <c r="D444" s="443"/>
      <c r="E444" s="444"/>
      <c r="F444" s="226"/>
      <c r="G444" s="226"/>
      <c r="H444" s="226"/>
      <c r="I444" s="226"/>
      <c r="J444" s="226"/>
      <c r="K444" s="226"/>
      <c r="L444" s="226"/>
      <c r="M444" s="226"/>
      <c r="N444" s="231"/>
      <c r="O444" s="231"/>
      <c r="P444" s="231"/>
      <c r="Q444" s="231"/>
      <c r="R444" s="226"/>
      <c r="S444" s="226"/>
      <c r="T444" s="226"/>
      <c r="U444" s="226"/>
      <c r="V444" s="226"/>
      <c r="W444" s="226"/>
      <c r="X444" s="226"/>
      <c r="Y444" s="226"/>
      <c r="Z444" s="146"/>
      <c r="AA444" s="449"/>
      <c r="AB444" s="146"/>
      <c r="AC444" s="146"/>
      <c r="AD444" s="146"/>
      <c r="AE444" s="146"/>
      <c r="AF444" s="146"/>
      <c r="AG444" s="146" t="s">
        <v>214</v>
      </c>
      <c r="AH444" s="146"/>
      <c r="AI444" s="146"/>
      <c r="AJ444" s="146"/>
      <c r="AK444" s="146"/>
      <c r="AL444" s="146"/>
      <c r="AM444" s="146"/>
      <c r="AN444" s="146"/>
      <c r="AO444" s="146"/>
      <c r="AP444" s="146"/>
      <c r="AQ444" s="146"/>
      <c r="AR444" s="146"/>
      <c r="AS444" s="146"/>
      <c r="AT444" s="146"/>
      <c r="AU444" s="146"/>
      <c r="AV444" s="146"/>
      <c r="AW444" s="146"/>
      <c r="AX444" s="146"/>
      <c r="AY444" s="146"/>
      <c r="AZ444" s="146"/>
      <c r="BA444" s="146"/>
      <c r="BB444" s="146"/>
      <c r="BC444" s="146"/>
      <c r="BD444" s="146"/>
      <c r="BE444" s="146"/>
      <c r="BF444" s="146"/>
      <c r="BG444" s="146"/>
      <c r="BH444" s="146"/>
    </row>
    <row r="445" spans="1:60" ht="14.25" outlineLevel="3">
      <c r="A445" s="227"/>
      <c r="B445" s="228"/>
      <c r="C445" s="442" t="s">
        <v>2328</v>
      </c>
      <c r="D445" s="443"/>
      <c r="E445" s="444">
        <v>283.25</v>
      </c>
      <c r="F445" s="226"/>
      <c r="G445" s="226"/>
      <c r="H445" s="226"/>
      <c r="I445" s="226"/>
      <c r="J445" s="226"/>
      <c r="K445" s="226"/>
      <c r="L445" s="226"/>
      <c r="M445" s="226"/>
      <c r="N445" s="231"/>
      <c r="O445" s="231"/>
      <c r="P445" s="231"/>
      <c r="Q445" s="231"/>
      <c r="R445" s="226"/>
      <c r="S445" s="226"/>
      <c r="T445" s="226"/>
      <c r="U445" s="226"/>
      <c r="V445" s="226"/>
      <c r="W445" s="226"/>
      <c r="X445" s="226"/>
      <c r="Y445" s="226"/>
      <c r="Z445" s="146"/>
      <c r="AA445" s="449"/>
      <c r="AB445" s="146"/>
      <c r="AC445" s="146"/>
      <c r="AD445" s="146"/>
      <c r="AE445" s="146"/>
      <c r="AF445" s="146"/>
      <c r="AG445" s="146" t="s">
        <v>214</v>
      </c>
      <c r="AH445" s="146">
        <v>2</v>
      </c>
      <c r="AI445" s="146"/>
      <c r="AJ445" s="146"/>
      <c r="AK445" s="146"/>
      <c r="AL445" s="146"/>
      <c r="AM445" s="146"/>
      <c r="AN445" s="146"/>
      <c r="AO445" s="146"/>
      <c r="AP445" s="146"/>
      <c r="AQ445" s="146"/>
      <c r="AR445" s="146"/>
      <c r="AS445" s="146"/>
      <c r="AT445" s="146"/>
      <c r="AU445" s="146"/>
      <c r="AV445" s="146"/>
      <c r="AW445" s="146"/>
      <c r="AX445" s="146"/>
      <c r="AY445" s="146"/>
      <c r="AZ445" s="146"/>
      <c r="BA445" s="146"/>
      <c r="BB445" s="146"/>
      <c r="BC445" s="146"/>
      <c r="BD445" s="146"/>
      <c r="BE445" s="146"/>
      <c r="BF445" s="146"/>
      <c r="BG445" s="146"/>
      <c r="BH445" s="146"/>
    </row>
    <row r="446" spans="1:60" ht="14.25" outlineLevel="3">
      <c r="A446" s="227"/>
      <c r="B446" s="228"/>
      <c r="C446" s="442" t="s">
        <v>1893</v>
      </c>
      <c r="D446" s="443"/>
      <c r="E446" s="444"/>
      <c r="F446" s="226"/>
      <c r="G446" s="226"/>
      <c r="H446" s="226"/>
      <c r="I446" s="226"/>
      <c r="J446" s="226"/>
      <c r="K446" s="226"/>
      <c r="L446" s="226"/>
      <c r="M446" s="226"/>
      <c r="N446" s="231"/>
      <c r="O446" s="231"/>
      <c r="P446" s="231"/>
      <c r="Q446" s="231"/>
      <c r="R446" s="226"/>
      <c r="S446" s="226"/>
      <c r="T446" s="226"/>
      <c r="U446" s="226"/>
      <c r="V446" s="226"/>
      <c r="W446" s="226"/>
      <c r="X446" s="226"/>
      <c r="Y446" s="226"/>
      <c r="Z446" s="146"/>
      <c r="AA446" s="449"/>
      <c r="AB446" s="146"/>
      <c r="AC446" s="146"/>
      <c r="AD446" s="146"/>
      <c r="AE446" s="146"/>
      <c r="AF446" s="146"/>
      <c r="AG446" s="146" t="s">
        <v>214</v>
      </c>
      <c r="AH446" s="146"/>
      <c r="AI446" s="146"/>
      <c r="AJ446" s="146"/>
      <c r="AK446" s="146"/>
      <c r="AL446" s="146"/>
      <c r="AM446" s="146"/>
      <c r="AN446" s="146"/>
      <c r="AO446" s="146"/>
      <c r="AP446" s="146"/>
      <c r="AQ446" s="146"/>
      <c r="AR446" s="146"/>
      <c r="AS446" s="146"/>
      <c r="AT446" s="146"/>
      <c r="AU446" s="146"/>
      <c r="AV446" s="146"/>
      <c r="AW446" s="146"/>
      <c r="AX446" s="146"/>
      <c r="AY446" s="146"/>
      <c r="AZ446" s="146"/>
      <c r="BA446" s="146"/>
      <c r="BB446" s="146"/>
      <c r="BC446" s="146"/>
      <c r="BD446" s="146"/>
      <c r="BE446" s="146"/>
      <c r="BF446" s="146"/>
      <c r="BG446" s="146"/>
      <c r="BH446" s="146"/>
    </row>
    <row r="447" spans="1:60" ht="14.25" outlineLevel="3">
      <c r="A447" s="227"/>
      <c r="B447" s="228"/>
      <c r="C447" s="232" t="s">
        <v>2329</v>
      </c>
      <c r="D447" s="233"/>
      <c r="E447" s="234">
        <v>283</v>
      </c>
      <c r="F447" s="226"/>
      <c r="G447" s="226"/>
      <c r="H447" s="226"/>
      <c r="I447" s="226"/>
      <c r="J447" s="226"/>
      <c r="K447" s="226"/>
      <c r="L447" s="226"/>
      <c r="M447" s="226"/>
      <c r="N447" s="231"/>
      <c r="O447" s="231"/>
      <c r="P447" s="231"/>
      <c r="Q447" s="231"/>
      <c r="R447" s="226"/>
      <c r="S447" s="226"/>
      <c r="T447" s="226"/>
      <c r="U447" s="226"/>
      <c r="V447" s="226"/>
      <c r="W447" s="226"/>
      <c r="X447" s="226"/>
      <c r="Y447" s="226"/>
      <c r="Z447" s="146"/>
      <c r="AA447" s="449"/>
      <c r="AB447" s="146"/>
      <c r="AC447" s="146"/>
      <c r="AD447" s="146"/>
      <c r="AE447" s="146"/>
      <c r="AF447" s="146"/>
      <c r="AG447" s="146" t="s">
        <v>214</v>
      </c>
      <c r="AH447" s="146">
        <v>0</v>
      </c>
      <c r="AI447" s="146"/>
      <c r="AJ447" s="146"/>
      <c r="AK447" s="146"/>
      <c r="AL447" s="146"/>
      <c r="AM447" s="146"/>
      <c r="AN447" s="146"/>
      <c r="AO447" s="146"/>
      <c r="AP447" s="146"/>
      <c r="AQ447" s="146"/>
      <c r="AR447" s="146"/>
      <c r="AS447" s="146"/>
      <c r="AT447" s="146"/>
      <c r="AU447" s="146"/>
      <c r="AV447" s="146"/>
      <c r="AW447" s="146"/>
      <c r="AX447" s="146"/>
      <c r="AY447" s="146"/>
      <c r="AZ447" s="146"/>
      <c r="BA447" s="146"/>
      <c r="BB447" s="146"/>
      <c r="BC447" s="146"/>
      <c r="BD447" s="146"/>
      <c r="BE447" s="146"/>
      <c r="BF447" s="146"/>
      <c r="BG447" s="146"/>
      <c r="BH447" s="146"/>
    </row>
    <row r="448" spans="1:60" ht="14.25" outlineLevel="1">
      <c r="A448" s="217">
        <v>139</v>
      </c>
      <c r="B448" s="218" t="s">
        <v>2330</v>
      </c>
      <c r="C448" s="219" t="s">
        <v>2331</v>
      </c>
      <c r="D448" s="220" t="s">
        <v>2146</v>
      </c>
      <c r="E448" s="221">
        <v>340</v>
      </c>
      <c r="F448" s="222"/>
      <c r="G448" s="223">
        <f>ROUND(E448*F448,2)</f>
        <v>0</v>
      </c>
      <c r="H448" s="224">
        <v>18</v>
      </c>
      <c r="I448" s="223">
        <f>ROUND(E448*H448,2)</f>
        <v>6120</v>
      </c>
      <c r="J448" s="224">
        <v>0</v>
      </c>
      <c r="K448" s="223">
        <f>ROUND(E448*J448,2)</f>
        <v>0</v>
      </c>
      <c r="L448" s="223">
        <v>21</v>
      </c>
      <c r="M448" s="223">
        <f>G448*(1+L448/100)</f>
        <v>0</v>
      </c>
      <c r="N448" s="221">
        <v>5.0000000000000002E-5</v>
      </c>
      <c r="O448" s="221">
        <f>ROUND(E448*N448,2)</f>
        <v>0.02</v>
      </c>
      <c r="P448" s="221">
        <v>0</v>
      </c>
      <c r="Q448" s="221">
        <f>ROUND(E448*P448,2)</f>
        <v>0</v>
      </c>
      <c r="R448" s="223"/>
      <c r="S448" s="223" t="s">
        <v>254</v>
      </c>
      <c r="T448" s="225" t="s">
        <v>255</v>
      </c>
      <c r="U448" s="226">
        <v>0</v>
      </c>
      <c r="V448" s="226">
        <f>ROUND(E448*U448,2)</f>
        <v>0</v>
      </c>
      <c r="W448" s="226"/>
      <c r="X448" s="226" t="s">
        <v>1600</v>
      </c>
      <c r="Y448" s="226" t="s">
        <v>209</v>
      </c>
      <c r="Z448" s="146"/>
      <c r="AA448" s="449"/>
      <c r="AB448" s="146"/>
      <c r="AC448" s="146"/>
      <c r="AD448" s="146"/>
      <c r="AE448" s="146"/>
      <c r="AF448" s="146"/>
      <c r="AG448" s="146" t="s">
        <v>1601</v>
      </c>
      <c r="AH448" s="146"/>
      <c r="AI448" s="146"/>
      <c r="AJ448" s="146"/>
      <c r="AK448" s="146"/>
      <c r="AL448" s="146"/>
      <c r="AM448" s="146"/>
      <c r="AN448" s="146"/>
      <c r="AO448" s="146"/>
      <c r="AP448" s="146"/>
      <c r="AQ448" s="146"/>
      <c r="AR448" s="146"/>
      <c r="AS448" s="146"/>
      <c r="AT448" s="146"/>
      <c r="AU448" s="146"/>
      <c r="AV448" s="146"/>
      <c r="AW448" s="146"/>
      <c r="AX448" s="146"/>
      <c r="AY448" s="146"/>
      <c r="AZ448" s="146"/>
      <c r="BA448" s="146"/>
      <c r="BB448" s="146"/>
      <c r="BC448" s="146"/>
      <c r="BD448" s="146"/>
      <c r="BE448" s="146"/>
      <c r="BF448" s="146"/>
      <c r="BG448" s="146"/>
      <c r="BH448" s="146"/>
    </row>
    <row r="449" spans="1:60" ht="14.25" outlineLevel="2">
      <c r="A449" s="227"/>
      <c r="B449" s="228"/>
      <c r="C449" s="442" t="s">
        <v>1891</v>
      </c>
      <c r="D449" s="443"/>
      <c r="E449" s="444"/>
      <c r="F449" s="226"/>
      <c r="G449" s="226"/>
      <c r="H449" s="226"/>
      <c r="I449" s="226"/>
      <c r="J449" s="226"/>
      <c r="K449" s="226"/>
      <c r="L449" s="226"/>
      <c r="M449" s="226"/>
      <c r="N449" s="231"/>
      <c r="O449" s="231"/>
      <c r="P449" s="231"/>
      <c r="Q449" s="231"/>
      <c r="R449" s="226"/>
      <c r="S449" s="226"/>
      <c r="T449" s="226"/>
      <c r="U449" s="226"/>
      <c r="V449" s="226"/>
      <c r="W449" s="226"/>
      <c r="X449" s="226"/>
      <c r="Y449" s="226"/>
      <c r="Z449" s="146"/>
      <c r="AA449" s="449"/>
      <c r="AB449" s="146"/>
      <c r="AC449" s="146"/>
      <c r="AD449" s="146"/>
      <c r="AE449" s="146"/>
      <c r="AF449" s="146"/>
      <c r="AG449" s="146" t="s">
        <v>214</v>
      </c>
      <c r="AH449" s="146"/>
      <c r="AI449" s="146"/>
      <c r="AJ449" s="146"/>
      <c r="AK449" s="146"/>
      <c r="AL449" s="146"/>
      <c r="AM449" s="146"/>
      <c r="AN449" s="146"/>
      <c r="AO449" s="146"/>
      <c r="AP449" s="146"/>
      <c r="AQ449" s="146"/>
      <c r="AR449" s="146"/>
      <c r="AS449" s="146"/>
      <c r="AT449" s="146"/>
      <c r="AU449" s="146"/>
      <c r="AV449" s="146"/>
      <c r="AW449" s="146"/>
      <c r="AX449" s="146"/>
      <c r="AY449" s="146"/>
      <c r="AZ449" s="146"/>
      <c r="BA449" s="146"/>
      <c r="BB449" s="146"/>
      <c r="BC449" s="146"/>
      <c r="BD449" s="146"/>
      <c r="BE449" s="146"/>
      <c r="BF449" s="146"/>
      <c r="BG449" s="146"/>
      <c r="BH449" s="146"/>
    </row>
    <row r="450" spans="1:60" ht="14.25" outlineLevel="3">
      <c r="A450" s="227"/>
      <c r="B450" s="228"/>
      <c r="C450" s="442" t="s">
        <v>2332</v>
      </c>
      <c r="D450" s="443"/>
      <c r="E450" s="444">
        <v>339.9</v>
      </c>
      <c r="F450" s="226"/>
      <c r="G450" s="226"/>
      <c r="H450" s="226"/>
      <c r="I450" s="226"/>
      <c r="J450" s="226"/>
      <c r="K450" s="226"/>
      <c r="L450" s="226"/>
      <c r="M450" s="226"/>
      <c r="N450" s="231"/>
      <c r="O450" s="231"/>
      <c r="P450" s="231"/>
      <c r="Q450" s="231"/>
      <c r="R450" s="226"/>
      <c r="S450" s="226"/>
      <c r="T450" s="226"/>
      <c r="U450" s="226"/>
      <c r="V450" s="226"/>
      <c r="W450" s="226"/>
      <c r="X450" s="226"/>
      <c r="Y450" s="226"/>
      <c r="Z450" s="146"/>
      <c r="AA450" s="449"/>
      <c r="AB450" s="146"/>
      <c r="AC450" s="146"/>
      <c r="AD450" s="146"/>
      <c r="AE450" s="146"/>
      <c r="AF450" s="146"/>
      <c r="AG450" s="146" t="s">
        <v>214</v>
      </c>
      <c r="AH450" s="146">
        <v>2</v>
      </c>
      <c r="AI450" s="146"/>
      <c r="AJ450" s="146"/>
      <c r="AK450" s="146"/>
      <c r="AL450" s="146"/>
      <c r="AM450" s="146"/>
      <c r="AN450" s="146"/>
      <c r="AO450" s="146"/>
      <c r="AP450" s="146"/>
      <c r="AQ450" s="146"/>
      <c r="AR450" s="146"/>
      <c r="AS450" s="146"/>
      <c r="AT450" s="146"/>
      <c r="AU450" s="146"/>
      <c r="AV450" s="146"/>
      <c r="AW450" s="146"/>
      <c r="AX450" s="146"/>
      <c r="AY450" s="146"/>
      <c r="AZ450" s="146"/>
      <c r="BA450" s="146"/>
      <c r="BB450" s="146"/>
      <c r="BC450" s="146"/>
      <c r="BD450" s="146"/>
      <c r="BE450" s="146"/>
      <c r="BF450" s="146"/>
      <c r="BG450" s="146"/>
      <c r="BH450" s="146"/>
    </row>
    <row r="451" spans="1:60" ht="14.25" outlineLevel="3">
      <c r="A451" s="227"/>
      <c r="B451" s="228"/>
      <c r="C451" s="442" t="s">
        <v>1893</v>
      </c>
      <c r="D451" s="443"/>
      <c r="E451" s="444"/>
      <c r="F451" s="226"/>
      <c r="G451" s="226"/>
      <c r="H451" s="226"/>
      <c r="I451" s="226"/>
      <c r="J451" s="226"/>
      <c r="K451" s="226"/>
      <c r="L451" s="226"/>
      <c r="M451" s="226"/>
      <c r="N451" s="231"/>
      <c r="O451" s="231"/>
      <c r="P451" s="231"/>
      <c r="Q451" s="231"/>
      <c r="R451" s="226"/>
      <c r="S451" s="226"/>
      <c r="T451" s="226"/>
      <c r="U451" s="226"/>
      <c r="V451" s="226"/>
      <c r="W451" s="226"/>
      <c r="X451" s="226"/>
      <c r="Y451" s="226"/>
      <c r="Z451" s="146"/>
      <c r="AA451" s="449"/>
      <c r="AB451" s="146"/>
      <c r="AC451" s="146"/>
      <c r="AD451" s="146"/>
      <c r="AE451" s="146"/>
      <c r="AF451" s="146"/>
      <c r="AG451" s="146" t="s">
        <v>214</v>
      </c>
      <c r="AH451" s="146"/>
      <c r="AI451" s="146"/>
      <c r="AJ451" s="146"/>
      <c r="AK451" s="146"/>
      <c r="AL451" s="146"/>
      <c r="AM451" s="146"/>
      <c r="AN451" s="146"/>
      <c r="AO451" s="146"/>
      <c r="AP451" s="146"/>
      <c r="AQ451" s="146"/>
      <c r="AR451" s="146"/>
      <c r="AS451" s="146"/>
      <c r="AT451" s="146"/>
      <c r="AU451" s="146"/>
      <c r="AV451" s="146"/>
      <c r="AW451" s="146"/>
      <c r="AX451" s="146"/>
      <c r="AY451" s="146"/>
      <c r="AZ451" s="146"/>
      <c r="BA451" s="146"/>
      <c r="BB451" s="146"/>
      <c r="BC451" s="146"/>
      <c r="BD451" s="146"/>
      <c r="BE451" s="146"/>
      <c r="BF451" s="146"/>
      <c r="BG451" s="146"/>
      <c r="BH451" s="146"/>
    </row>
    <row r="452" spans="1:60" ht="14.25" outlineLevel="3">
      <c r="A452" s="227"/>
      <c r="B452" s="228"/>
      <c r="C452" s="232" t="s">
        <v>2333</v>
      </c>
      <c r="D452" s="233"/>
      <c r="E452" s="234">
        <v>340</v>
      </c>
      <c r="F452" s="226"/>
      <c r="G452" s="226"/>
      <c r="H452" s="226"/>
      <c r="I452" s="226"/>
      <c r="J452" s="226"/>
      <c r="K452" s="226"/>
      <c r="L452" s="226"/>
      <c r="M452" s="226"/>
      <c r="N452" s="231"/>
      <c r="O452" s="231"/>
      <c r="P452" s="231"/>
      <c r="Q452" s="231"/>
      <c r="R452" s="226"/>
      <c r="S452" s="226"/>
      <c r="T452" s="226"/>
      <c r="U452" s="226"/>
      <c r="V452" s="226"/>
      <c r="W452" s="226"/>
      <c r="X452" s="226"/>
      <c r="Y452" s="226"/>
      <c r="Z452" s="146"/>
      <c r="AA452" s="449"/>
      <c r="AB452" s="146"/>
      <c r="AC452" s="146"/>
      <c r="AD452" s="146"/>
      <c r="AE452" s="146"/>
      <c r="AF452" s="146"/>
      <c r="AG452" s="146" t="s">
        <v>214</v>
      </c>
      <c r="AH452" s="146">
        <v>0</v>
      </c>
      <c r="AI452" s="146"/>
      <c r="AJ452" s="146"/>
      <c r="AK452" s="146"/>
      <c r="AL452" s="146"/>
      <c r="AM452" s="146"/>
      <c r="AN452" s="146"/>
      <c r="AO452" s="146"/>
      <c r="AP452" s="146"/>
      <c r="AQ452" s="146"/>
      <c r="AR452" s="146"/>
      <c r="AS452" s="146"/>
      <c r="AT452" s="146"/>
      <c r="AU452" s="146"/>
      <c r="AV452" s="146"/>
      <c r="AW452" s="146"/>
      <c r="AX452" s="146"/>
      <c r="AY452" s="146"/>
      <c r="AZ452" s="146"/>
      <c r="BA452" s="146"/>
      <c r="BB452" s="146"/>
      <c r="BC452" s="146"/>
      <c r="BD452" s="146"/>
      <c r="BE452" s="146"/>
      <c r="BF452" s="146"/>
      <c r="BG452" s="146"/>
      <c r="BH452" s="146"/>
    </row>
    <row r="453" spans="1:60" ht="14.25" outlineLevel="1">
      <c r="A453" s="217">
        <v>140</v>
      </c>
      <c r="B453" s="218" t="s">
        <v>2334</v>
      </c>
      <c r="C453" s="219" t="s">
        <v>2335</v>
      </c>
      <c r="D453" s="220" t="s">
        <v>2146</v>
      </c>
      <c r="E453" s="221">
        <v>443</v>
      </c>
      <c r="F453" s="222"/>
      <c r="G453" s="223">
        <f>ROUND(E453*F453,2)</f>
        <v>0</v>
      </c>
      <c r="H453" s="224">
        <v>18</v>
      </c>
      <c r="I453" s="223">
        <f>ROUND(E453*H453,2)</f>
        <v>7974</v>
      </c>
      <c r="J453" s="224">
        <v>0</v>
      </c>
      <c r="K453" s="223">
        <f>ROUND(E453*J453,2)</f>
        <v>0</v>
      </c>
      <c r="L453" s="223">
        <v>21</v>
      </c>
      <c r="M453" s="223">
        <f>G453*(1+L453/100)</f>
        <v>0</v>
      </c>
      <c r="N453" s="221">
        <v>5.0000000000000002E-5</v>
      </c>
      <c r="O453" s="221">
        <f>ROUND(E453*N453,2)</f>
        <v>0.02</v>
      </c>
      <c r="P453" s="221">
        <v>0</v>
      </c>
      <c r="Q453" s="221">
        <f>ROUND(E453*P453,2)</f>
        <v>0</v>
      </c>
      <c r="R453" s="223"/>
      <c r="S453" s="223" t="s">
        <v>254</v>
      </c>
      <c r="T453" s="225" t="s">
        <v>255</v>
      </c>
      <c r="U453" s="226">
        <v>0</v>
      </c>
      <c r="V453" s="226">
        <f>ROUND(E453*U453,2)</f>
        <v>0</v>
      </c>
      <c r="W453" s="226"/>
      <c r="X453" s="226" t="s">
        <v>1600</v>
      </c>
      <c r="Y453" s="226" t="s">
        <v>209</v>
      </c>
      <c r="Z453" s="146"/>
      <c r="AA453" s="449"/>
      <c r="AB453" s="146"/>
      <c r="AC453" s="146"/>
      <c r="AD453" s="146"/>
      <c r="AE453" s="146"/>
      <c r="AF453" s="146"/>
      <c r="AG453" s="146" t="s">
        <v>1601</v>
      </c>
      <c r="AH453" s="146"/>
      <c r="AI453" s="146"/>
      <c r="AJ453" s="146"/>
      <c r="AK453" s="146"/>
      <c r="AL453" s="146"/>
      <c r="AM453" s="146"/>
      <c r="AN453" s="146"/>
      <c r="AO453" s="146"/>
      <c r="AP453" s="146"/>
      <c r="AQ453" s="146"/>
      <c r="AR453" s="146"/>
      <c r="AS453" s="146"/>
      <c r="AT453" s="146"/>
      <c r="AU453" s="146"/>
      <c r="AV453" s="146"/>
      <c r="AW453" s="146"/>
      <c r="AX453" s="146"/>
      <c r="AY453" s="146"/>
      <c r="AZ453" s="146"/>
      <c r="BA453" s="146"/>
      <c r="BB453" s="146"/>
      <c r="BC453" s="146"/>
      <c r="BD453" s="146"/>
      <c r="BE453" s="146"/>
      <c r="BF453" s="146"/>
      <c r="BG453" s="146"/>
      <c r="BH453" s="146"/>
    </row>
    <row r="454" spans="1:60" ht="14.25" outlineLevel="2">
      <c r="A454" s="227"/>
      <c r="B454" s="228"/>
      <c r="C454" s="442" t="s">
        <v>1891</v>
      </c>
      <c r="D454" s="443"/>
      <c r="E454" s="444"/>
      <c r="F454" s="226"/>
      <c r="G454" s="226"/>
      <c r="H454" s="226"/>
      <c r="I454" s="226"/>
      <c r="J454" s="226"/>
      <c r="K454" s="226"/>
      <c r="L454" s="226"/>
      <c r="M454" s="226"/>
      <c r="N454" s="231"/>
      <c r="O454" s="231"/>
      <c r="P454" s="231"/>
      <c r="Q454" s="231"/>
      <c r="R454" s="226"/>
      <c r="S454" s="226"/>
      <c r="T454" s="226"/>
      <c r="U454" s="226"/>
      <c r="V454" s="226"/>
      <c r="W454" s="226"/>
      <c r="X454" s="226"/>
      <c r="Y454" s="226"/>
      <c r="Z454" s="146"/>
      <c r="AA454" s="449"/>
      <c r="AB454" s="146"/>
      <c r="AC454" s="146"/>
      <c r="AD454" s="146"/>
      <c r="AE454" s="146"/>
      <c r="AF454" s="146"/>
      <c r="AG454" s="146" t="s">
        <v>214</v>
      </c>
      <c r="AH454" s="146"/>
      <c r="AI454" s="146"/>
      <c r="AJ454" s="146"/>
      <c r="AK454" s="146"/>
      <c r="AL454" s="146"/>
      <c r="AM454" s="146"/>
      <c r="AN454" s="146"/>
      <c r="AO454" s="146"/>
      <c r="AP454" s="146"/>
      <c r="AQ454" s="146"/>
      <c r="AR454" s="146"/>
      <c r="AS454" s="146"/>
      <c r="AT454" s="146"/>
      <c r="AU454" s="146"/>
      <c r="AV454" s="146"/>
      <c r="AW454" s="146"/>
      <c r="AX454" s="146"/>
      <c r="AY454" s="146"/>
      <c r="AZ454" s="146"/>
      <c r="BA454" s="146"/>
      <c r="BB454" s="146"/>
      <c r="BC454" s="146"/>
      <c r="BD454" s="146"/>
      <c r="BE454" s="146"/>
      <c r="BF454" s="146"/>
      <c r="BG454" s="146"/>
      <c r="BH454" s="146"/>
    </row>
    <row r="455" spans="1:60" ht="14.25" outlineLevel="3">
      <c r="A455" s="227"/>
      <c r="B455" s="228"/>
      <c r="C455" s="442" t="s">
        <v>2336</v>
      </c>
      <c r="D455" s="443"/>
      <c r="E455" s="444">
        <v>442.9</v>
      </c>
      <c r="F455" s="226"/>
      <c r="G455" s="226"/>
      <c r="H455" s="226"/>
      <c r="I455" s="226"/>
      <c r="J455" s="226"/>
      <c r="K455" s="226"/>
      <c r="L455" s="226"/>
      <c r="M455" s="226"/>
      <c r="N455" s="231"/>
      <c r="O455" s="231"/>
      <c r="P455" s="231"/>
      <c r="Q455" s="231"/>
      <c r="R455" s="226"/>
      <c r="S455" s="226"/>
      <c r="T455" s="226"/>
      <c r="U455" s="226"/>
      <c r="V455" s="226"/>
      <c r="W455" s="226"/>
      <c r="X455" s="226"/>
      <c r="Y455" s="226"/>
      <c r="Z455" s="146"/>
      <c r="AA455" s="449"/>
      <c r="AB455" s="146"/>
      <c r="AC455" s="146"/>
      <c r="AD455" s="146"/>
      <c r="AE455" s="146"/>
      <c r="AF455" s="146"/>
      <c r="AG455" s="146" t="s">
        <v>214</v>
      </c>
      <c r="AH455" s="146">
        <v>2</v>
      </c>
      <c r="AI455" s="146"/>
      <c r="AJ455" s="146"/>
      <c r="AK455" s="146"/>
      <c r="AL455" s="146"/>
      <c r="AM455" s="146"/>
      <c r="AN455" s="146"/>
      <c r="AO455" s="146"/>
      <c r="AP455" s="146"/>
      <c r="AQ455" s="146"/>
      <c r="AR455" s="146"/>
      <c r="AS455" s="146"/>
      <c r="AT455" s="146"/>
      <c r="AU455" s="146"/>
      <c r="AV455" s="146"/>
      <c r="AW455" s="146"/>
      <c r="AX455" s="146"/>
      <c r="AY455" s="146"/>
      <c r="AZ455" s="146"/>
      <c r="BA455" s="146"/>
      <c r="BB455" s="146"/>
      <c r="BC455" s="146"/>
      <c r="BD455" s="146"/>
      <c r="BE455" s="146"/>
      <c r="BF455" s="146"/>
      <c r="BG455" s="146"/>
      <c r="BH455" s="146"/>
    </row>
    <row r="456" spans="1:60" ht="14.25" outlineLevel="3">
      <c r="A456" s="227"/>
      <c r="B456" s="228"/>
      <c r="C456" s="442" t="s">
        <v>1893</v>
      </c>
      <c r="D456" s="443"/>
      <c r="E456" s="444"/>
      <c r="F456" s="226"/>
      <c r="G456" s="226"/>
      <c r="H456" s="226"/>
      <c r="I456" s="226"/>
      <c r="J456" s="226"/>
      <c r="K456" s="226"/>
      <c r="L456" s="226"/>
      <c r="M456" s="226"/>
      <c r="N456" s="231"/>
      <c r="O456" s="231"/>
      <c r="P456" s="231"/>
      <c r="Q456" s="231"/>
      <c r="R456" s="226"/>
      <c r="S456" s="226"/>
      <c r="T456" s="226"/>
      <c r="U456" s="226"/>
      <c r="V456" s="226"/>
      <c r="W456" s="226"/>
      <c r="X456" s="226"/>
      <c r="Y456" s="226"/>
      <c r="Z456" s="146"/>
      <c r="AA456" s="449"/>
      <c r="AB456" s="146"/>
      <c r="AC456" s="146"/>
      <c r="AD456" s="146"/>
      <c r="AE456" s="146"/>
      <c r="AF456" s="146"/>
      <c r="AG456" s="146" t="s">
        <v>214</v>
      </c>
      <c r="AH456" s="146"/>
      <c r="AI456" s="146"/>
      <c r="AJ456" s="146"/>
      <c r="AK456" s="146"/>
      <c r="AL456" s="146"/>
      <c r="AM456" s="146"/>
      <c r="AN456" s="146"/>
      <c r="AO456" s="146"/>
      <c r="AP456" s="146"/>
      <c r="AQ456" s="146"/>
      <c r="AR456" s="146"/>
      <c r="AS456" s="146"/>
      <c r="AT456" s="146"/>
      <c r="AU456" s="146"/>
      <c r="AV456" s="146"/>
      <c r="AW456" s="146"/>
      <c r="AX456" s="146"/>
      <c r="AY456" s="146"/>
      <c r="AZ456" s="146"/>
      <c r="BA456" s="146"/>
      <c r="BB456" s="146"/>
      <c r="BC456" s="146"/>
      <c r="BD456" s="146"/>
      <c r="BE456" s="146"/>
      <c r="BF456" s="146"/>
      <c r="BG456" s="146"/>
      <c r="BH456" s="146"/>
    </row>
    <row r="457" spans="1:60" ht="14.25" outlineLevel="3">
      <c r="A457" s="227"/>
      <c r="B457" s="228"/>
      <c r="C457" s="232" t="s">
        <v>2337</v>
      </c>
      <c r="D457" s="233"/>
      <c r="E457" s="234">
        <v>443</v>
      </c>
      <c r="F457" s="226"/>
      <c r="G457" s="226"/>
      <c r="H457" s="226"/>
      <c r="I457" s="226"/>
      <c r="J457" s="226"/>
      <c r="K457" s="226"/>
      <c r="L457" s="226"/>
      <c r="M457" s="226"/>
      <c r="N457" s="231"/>
      <c r="O457" s="231"/>
      <c r="P457" s="231"/>
      <c r="Q457" s="231"/>
      <c r="R457" s="226"/>
      <c r="S457" s="226"/>
      <c r="T457" s="226"/>
      <c r="U457" s="226"/>
      <c r="V457" s="226"/>
      <c r="W457" s="226"/>
      <c r="X457" s="226"/>
      <c r="Y457" s="226"/>
      <c r="Z457" s="146"/>
      <c r="AA457" s="449"/>
      <c r="AB457" s="146"/>
      <c r="AC457" s="146"/>
      <c r="AD457" s="146"/>
      <c r="AE457" s="146"/>
      <c r="AF457" s="146"/>
      <c r="AG457" s="146" t="s">
        <v>214</v>
      </c>
      <c r="AH457" s="146">
        <v>0</v>
      </c>
      <c r="AI457" s="146"/>
      <c r="AJ457" s="146"/>
      <c r="AK457" s="146"/>
      <c r="AL457" s="146"/>
      <c r="AM457" s="146"/>
      <c r="AN457" s="146"/>
      <c r="AO457" s="146"/>
      <c r="AP457" s="146"/>
      <c r="AQ457" s="146"/>
      <c r="AR457" s="146"/>
      <c r="AS457" s="146"/>
      <c r="AT457" s="146"/>
      <c r="AU457" s="146"/>
      <c r="AV457" s="146"/>
      <c r="AW457" s="146"/>
      <c r="AX457" s="146"/>
      <c r="AY457" s="146"/>
      <c r="AZ457" s="146"/>
      <c r="BA457" s="146"/>
      <c r="BB457" s="146"/>
      <c r="BC457" s="146"/>
      <c r="BD457" s="146"/>
      <c r="BE457" s="146"/>
      <c r="BF457" s="146"/>
      <c r="BG457" s="146"/>
      <c r="BH457" s="146"/>
    </row>
    <row r="458" spans="1:60" ht="22.5" outlineLevel="1">
      <c r="A458" s="217">
        <v>141</v>
      </c>
      <c r="B458" s="218" t="s">
        <v>2015</v>
      </c>
      <c r="C458" s="219" t="s">
        <v>2016</v>
      </c>
      <c r="D458" s="220" t="s">
        <v>2017</v>
      </c>
      <c r="E458" s="221">
        <f>E460</f>
        <v>5.1190999999999995</v>
      </c>
      <c r="F458" s="222"/>
      <c r="G458" s="223">
        <f>ROUND(E458*F458,2)</f>
        <v>0</v>
      </c>
      <c r="H458" s="224">
        <v>325.5</v>
      </c>
      <c r="I458" s="223">
        <f>ROUND(E458*H458,2)</f>
        <v>1666.27</v>
      </c>
      <c r="J458" s="224">
        <v>0</v>
      </c>
      <c r="K458" s="223">
        <f>ROUND(E458*J458,2)</f>
        <v>0</v>
      </c>
      <c r="L458" s="223">
        <v>21</v>
      </c>
      <c r="M458" s="223">
        <f>G458*(1+L458/100)</f>
        <v>0</v>
      </c>
      <c r="N458" s="221">
        <v>1E-3</v>
      </c>
      <c r="O458" s="221">
        <f>ROUND(E458*N458,2)</f>
        <v>0.01</v>
      </c>
      <c r="P458" s="221">
        <v>0</v>
      </c>
      <c r="Q458" s="221">
        <f>ROUND(E458*P458,2)</f>
        <v>0</v>
      </c>
      <c r="R458" s="223" t="s">
        <v>1610</v>
      </c>
      <c r="S458" s="223" t="s">
        <v>207</v>
      </c>
      <c r="T458" s="225" t="s">
        <v>207</v>
      </c>
      <c r="U458" s="226">
        <v>0</v>
      </c>
      <c r="V458" s="226">
        <f>ROUND(E458*U458,2)</f>
        <v>0</v>
      </c>
      <c r="W458" s="226"/>
      <c r="X458" s="226" t="s">
        <v>1600</v>
      </c>
      <c r="Y458" s="226" t="s">
        <v>209</v>
      </c>
      <c r="Z458" s="146"/>
      <c r="AA458" s="449"/>
      <c r="AB458" s="146"/>
      <c r="AC458" s="146"/>
      <c r="AD458" s="146"/>
      <c r="AE458" s="146"/>
      <c r="AF458" s="146"/>
      <c r="AG458" s="146" t="s">
        <v>1601</v>
      </c>
      <c r="AH458" s="146"/>
      <c r="AI458" s="146"/>
      <c r="AJ458" s="146"/>
      <c r="AK458" s="146"/>
      <c r="AL458" s="146"/>
      <c r="AM458" s="146"/>
      <c r="AN458" s="146"/>
      <c r="AO458" s="146"/>
      <c r="AP458" s="146"/>
      <c r="AQ458" s="146"/>
      <c r="AR458" s="146"/>
      <c r="AS458" s="146"/>
      <c r="AT458" s="146"/>
      <c r="AU458" s="146"/>
      <c r="AV458" s="146"/>
      <c r="AW458" s="146"/>
      <c r="AX458" s="146"/>
      <c r="AY458" s="146"/>
      <c r="AZ458" s="146"/>
      <c r="BA458" s="146"/>
      <c r="BB458" s="146"/>
      <c r="BC458" s="146"/>
      <c r="BD458" s="146"/>
      <c r="BE458" s="146"/>
      <c r="BF458" s="146"/>
      <c r="BG458" s="146"/>
      <c r="BH458" s="146"/>
    </row>
    <row r="459" spans="1:60" ht="14.25" outlineLevel="2">
      <c r="A459" s="227"/>
      <c r="B459" s="228"/>
      <c r="C459" s="232" t="s">
        <v>2018</v>
      </c>
      <c r="D459" s="233"/>
      <c r="E459" s="234"/>
      <c r="F459" s="226"/>
      <c r="G459" s="226"/>
      <c r="H459" s="226"/>
      <c r="I459" s="226"/>
      <c r="J459" s="226"/>
      <c r="K459" s="226"/>
      <c r="L459" s="226"/>
      <c r="M459" s="226"/>
      <c r="N459" s="231"/>
      <c r="O459" s="231"/>
      <c r="P459" s="231"/>
      <c r="Q459" s="231"/>
      <c r="R459" s="226"/>
      <c r="S459" s="226"/>
      <c r="T459" s="226"/>
      <c r="U459" s="226"/>
      <c r="V459" s="226"/>
      <c r="W459" s="226"/>
      <c r="X459" s="226"/>
      <c r="Y459" s="226"/>
      <c r="Z459" s="146"/>
      <c r="AA459" s="449"/>
      <c r="AB459" s="146"/>
      <c r="AC459" s="146"/>
      <c r="AD459" s="146"/>
      <c r="AE459" s="146"/>
      <c r="AF459" s="146"/>
      <c r="AG459" s="146" t="s">
        <v>214</v>
      </c>
      <c r="AH459" s="146">
        <v>0</v>
      </c>
      <c r="AI459" s="146"/>
      <c r="AJ459" s="146"/>
      <c r="AK459" s="146"/>
      <c r="AL459" s="146"/>
      <c r="AM459" s="146"/>
      <c r="AN459" s="146"/>
      <c r="AO459" s="146"/>
      <c r="AP459" s="146"/>
      <c r="AQ459" s="146"/>
      <c r="AR459" s="146"/>
      <c r="AS459" s="146"/>
      <c r="AT459" s="146"/>
      <c r="AU459" s="146"/>
      <c r="AV459" s="146"/>
      <c r="AW459" s="146"/>
      <c r="AX459" s="146"/>
      <c r="AY459" s="146"/>
      <c r="AZ459" s="146"/>
      <c r="BA459" s="146"/>
      <c r="BB459" s="146"/>
      <c r="BC459" s="146"/>
      <c r="BD459" s="146"/>
      <c r="BE459" s="146"/>
      <c r="BF459" s="146"/>
      <c r="BG459" s="146"/>
      <c r="BH459" s="146"/>
    </row>
    <row r="460" spans="1:60" ht="14.25" outlineLevel="3">
      <c r="A460" s="227"/>
      <c r="B460" s="228"/>
      <c r="C460" s="232" t="s">
        <v>2338</v>
      </c>
      <c r="D460" s="233"/>
      <c r="E460" s="234">
        <f>497*2*0.005*1.03</f>
        <v>5.1190999999999995</v>
      </c>
      <c r="F460" s="226"/>
      <c r="G460" s="226"/>
      <c r="H460" s="226"/>
      <c r="I460" s="226"/>
      <c r="J460" s="226"/>
      <c r="K460" s="226"/>
      <c r="L460" s="226"/>
      <c r="M460" s="226"/>
      <c r="N460" s="231"/>
      <c r="O460" s="231"/>
      <c r="P460" s="231"/>
      <c r="Q460" s="231"/>
      <c r="R460" s="226"/>
      <c r="S460" s="226"/>
      <c r="T460" s="226"/>
      <c r="U460" s="226"/>
      <c r="V460" s="226"/>
      <c r="W460" s="226"/>
      <c r="X460" s="226"/>
      <c r="Y460" s="226"/>
      <c r="Z460" s="146"/>
      <c r="AA460" s="449"/>
      <c r="AB460" s="146"/>
      <c r="AC460" s="146"/>
      <c r="AD460" s="146"/>
      <c r="AE460" s="146"/>
      <c r="AF460" s="146"/>
      <c r="AG460" s="146" t="s">
        <v>214</v>
      </c>
      <c r="AH460" s="146">
        <v>0</v>
      </c>
      <c r="AI460" s="146"/>
      <c r="AJ460" s="146"/>
      <c r="AK460" s="146"/>
      <c r="AL460" s="146"/>
      <c r="AM460" s="146"/>
      <c r="AN460" s="146"/>
      <c r="AO460" s="146"/>
      <c r="AP460" s="146"/>
      <c r="AQ460" s="146"/>
      <c r="AR460" s="146"/>
      <c r="AS460" s="146"/>
      <c r="AT460" s="146"/>
      <c r="AU460" s="146"/>
      <c r="AV460" s="146"/>
      <c r="AW460" s="146"/>
      <c r="AX460" s="146"/>
      <c r="AY460" s="146"/>
      <c r="AZ460" s="146"/>
      <c r="BA460" s="146"/>
      <c r="BB460" s="146"/>
      <c r="BC460" s="146"/>
      <c r="BD460" s="146"/>
      <c r="BE460" s="146"/>
      <c r="BF460" s="146"/>
      <c r="BG460" s="146"/>
      <c r="BH460" s="146"/>
    </row>
    <row r="461" spans="1:60" ht="14.25" outlineLevel="3">
      <c r="A461" s="227"/>
      <c r="B461" s="228"/>
      <c r="C461" s="232" t="s">
        <v>2339</v>
      </c>
      <c r="D461" s="233"/>
      <c r="E461" s="234">
        <v>1.0918000000000001</v>
      </c>
      <c r="F461" s="226"/>
      <c r="G461" s="226"/>
      <c r="H461" s="226"/>
      <c r="I461" s="226"/>
      <c r="J461" s="226"/>
      <c r="K461" s="226"/>
      <c r="L461" s="226"/>
      <c r="M461" s="226"/>
      <c r="N461" s="231"/>
      <c r="O461" s="231"/>
      <c r="P461" s="231"/>
      <c r="Q461" s="231"/>
      <c r="R461" s="226"/>
      <c r="S461" s="226"/>
      <c r="T461" s="226"/>
      <c r="U461" s="226"/>
      <c r="V461" s="226"/>
      <c r="W461" s="226"/>
      <c r="X461" s="226"/>
      <c r="Y461" s="226"/>
      <c r="Z461" s="146"/>
      <c r="AA461" s="449"/>
      <c r="AB461" s="146"/>
      <c r="AC461" s="146"/>
      <c r="AD461" s="146"/>
      <c r="AE461" s="146"/>
      <c r="AF461" s="146"/>
      <c r="AG461" s="146" t="s">
        <v>214</v>
      </c>
      <c r="AH461" s="146">
        <v>0</v>
      </c>
      <c r="AI461" s="146"/>
      <c r="AJ461" s="146"/>
      <c r="AK461" s="146"/>
      <c r="AL461" s="146"/>
      <c r="AM461" s="146"/>
      <c r="AN461" s="146"/>
      <c r="AO461" s="146"/>
      <c r="AP461" s="146"/>
      <c r="AQ461" s="146"/>
      <c r="AR461" s="146"/>
      <c r="AS461" s="146"/>
      <c r="AT461" s="146"/>
      <c r="AU461" s="146"/>
      <c r="AV461" s="146"/>
      <c r="AW461" s="146"/>
      <c r="AX461" s="146"/>
      <c r="AY461" s="146"/>
      <c r="AZ461" s="146"/>
      <c r="BA461" s="146"/>
      <c r="BB461" s="146"/>
      <c r="BC461" s="146"/>
      <c r="BD461" s="146"/>
      <c r="BE461" s="146"/>
      <c r="BF461" s="146"/>
      <c r="BG461" s="146"/>
      <c r="BH461" s="146"/>
    </row>
    <row r="462" spans="1:60" ht="14.25" outlineLevel="1">
      <c r="A462" s="217">
        <v>142</v>
      </c>
      <c r="B462" s="218" t="s">
        <v>2057</v>
      </c>
      <c r="C462" s="219" t="s">
        <v>2058</v>
      </c>
      <c r="D462" s="220" t="s">
        <v>132</v>
      </c>
      <c r="E462" s="221">
        <f>E463</f>
        <v>329.67003999999997</v>
      </c>
      <c r="F462" s="222"/>
      <c r="G462" s="223">
        <f>ROUND(E462*F462,2)</f>
        <v>0</v>
      </c>
      <c r="H462" s="224">
        <v>618</v>
      </c>
      <c r="I462" s="223">
        <f>ROUND(E462*H462,2)</f>
        <v>203736.08</v>
      </c>
      <c r="J462" s="224">
        <v>0</v>
      </c>
      <c r="K462" s="223">
        <f>ROUND(E462*J462,2)</f>
        <v>0</v>
      </c>
      <c r="L462" s="223">
        <v>21</v>
      </c>
      <c r="M462" s="223">
        <f>G462*(1+L462/100)</f>
        <v>0</v>
      </c>
      <c r="N462" s="221">
        <v>1</v>
      </c>
      <c r="O462" s="221">
        <f>ROUND(E462*N462,2)</f>
        <v>329.67</v>
      </c>
      <c r="P462" s="221">
        <v>0</v>
      </c>
      <c r="Q462" s="221">
        <f>ROUND(E462*P462,2)</f>
        <v>0</v>
      </c>
      <c r="R462" s="223" t="s">
        <v>1610</v>
      </c>
      <c r="S462" s="223" t="s">
        <v>207</v>
      </c>
      <c r="T462" s="225" t="s">
        <v>207</v>
      </c>
      <c r="U462" s="226">
        <v>0</v>
      </c>
      <c r="V462" s="226">
        <f>ROUND(E462*U462,2)</f>
        <v>0</v>
      </c>
      <c r="W462" s="226"/>
      <c r="X462" s="226" t="s">
        <v>1600</v>
      </c>
      <c r="Y462" s="226" t="s">
        <v>209</v>
      </c>
      <c r="Z462" s="146"/>
      <c r="AA462" s="449"/>
      <c r="AB462" s="146"/>
      <c r="AC462" s="146"/>
      <c r="AD462" s="146"/>
      <c r="AE462" s="146"/>
      <c r="AF462" s="146"/>
      <c r="AG462" s="146" t="s">
        <v>1601</v>
      </c>
      <c r="AH462" s="146"/>
      <c r="AI462" s="146"/>
      <c r="AJ462" s="146"/>
      <c r="AK462" s="146"/>
      <c r="AL462" s="146"/>
      <c r="AM462" s="146"/>
      <c r="AN462" s="146"/>
      <c r="AO462" s="146"/>
      <c r="AP462" s="146"/>
      <c r="AQ462" s="146"/>
      <c r="AR462" s="146"/>
      <c r="AS462" s="146"/>
      <c r="AT462" s="146"/>
      <c r="AU462" s="146"/>
      <c r="AV462" s="146"/>
      <c r="AW462" s="146"/>
      <c r="AX462" s="146"/>
      <c r="AY462" s="146"/>
      <c r="AZ462" s="146"/>
      <c r="BA462" s="146"/>
      <c r="BB462" s="146"/>
      <c r="BC462" s="146"/>
      <c r="BD462" s="146"/>
      <c r="BE462" s="146"/>
      <c r="BF462" s="146"/>
      <c r="BG462" s="146"/>
      <c r="BH462" s="146"/>
    </row>
    <row r="463" spans="1:60" ht="14.25" outlineLevel="2">
      <c r="A463" s="227"/>
      <c r="B463" s="228"/>
      <c r="C463" s="232" t="s">
        <v>2340</v>
      </c>
      <c r="D463" s="233"/>
      <c r="E463" s="234">
        <f>497*0.46*1.4*1.03</f>
        <v>329.67003999999997</v>
      </c>
      <c r="F463" s="226"/>
      <c r="G463" s="226"/>
      <c r="H463" s="226"/>
      <c r="I463" s="226"/>
      <c r="J463" s="226"/>
      <c r="K463" s="226"/>
      <c r="L463" s="226"/>
      <c r="M463" s="226"/>
      <c r="N463" s="231"/>
      <c r="O463" s="231"/>
      <c r="P463" s="231"/>
      <c r="Q463" s="231"/>
      <c r="R463" s="226"/>
      <c r="S463" s="226"/>
      <c r="T463" s="226"/>
      <c r="U463" s="226"/>
      <c r="V463" s="226"/>
      <c r="W463" s="226"/>
      <c r="X463" s="226"/>
      <c r="Y463" s="226"/>
      <c r="Z463" s="146"/>
      <c r="AA463" s="449"/>
      <c r="AB463" s="146"/>
      <c r="AC463" s="146"/>
      <c r="AD463" s="146"/>
      <c r="AE463" s="146"/>
      <c r="AF463" s="146"/>
      <c r="AG463" s="146" t="s">
        <v>214</v>
      </c>
      <c r="AH463" s="146">
        <v>0</v>
      </c>
      <c r="AI463" s="146"/>
      <c r="AJ463" s="146"/>
      <c r="AK463" s="146"/>
      <c r="AL463" s="146"/>
      <c r="AM463" s="146"/>
      <c r="AN463" s="146"/>
      <c r="AO463" s="146"/>
      <c r="AP463" s="146"/>
      <c r="AQ463" s="146"/>
      <c r="AR463" s="146"/>
      <c r="AS463" s="146"/>
      <c r="AT463" s="146"/>
      <c r="AU463" s="146"/>
      <c r="AV463" s="146"/>
      <c r="AW463" s="146"/>
      <c r="AX463" s="146"/>
      <c r="AY463" s="146"/>
      <c r="AZ463" s="146"/>
      <c r="BA463" s="146"/>
      <c r="BB463" s="146"/>
      <c r="BC463" s="146"/>
      <c r="BD463" s="146"/>
      <c r="BE463" s="146"/>
      <c r="BF463" s="146"/>
      <c r="BG463" s="146"/>
      <c r="BH463" s="146"/>
    </row>
    <row r="464" spans="1:60" ht="14.25">
      <c r="A464" s="209" t="s">
        <v>200</v>
      </c>
      <c r="B464" s="210" t="s">
        <v>2341</v>
      </c>
      <c r="C464" s="211" t="s">
        <v>2342</v>
      </c>
      <c r="D464" s="212"/>
      <c r="E464" s="213"/>
      <c r="F464" s="214"/>
      <c r="G464" s="214">
        <f>SUMIF(AG465:AG539,"&lt;&gt;NOR",G465:G539)</f>
        <v>0</v>
      </c>
      <c r="H464" s="214"/>
      <c r="I464" s="214">
        <f>SUM(I465:I539)</f>
        <v>54316.66</v>
      </c>
      <c r="J464" s="214"/>
      <c r="K464" s="214">
        <f>SUM(K465:K539)</f>
        <v>27400.589999999997</v>
      </c>
      <c r="L464" s="214"/>
      <c r="M464" s="214">
        <f>SUM(M465:M539)</f>
        <v>0</v>
      </c>
      <c r="N464" s="213"/>
      <c r="O464" s="213">
        <f>SUM(O465:O539)</f>
        <v>4.2299999999999995</v>
      </c>
      <c r="P464" s="213"/>
      <c r="Q464" s="213">
        <f>SUM(Q465:Q539)</f>
        <v>0</v>
      </c>
      <c r="R464" s="214"/>
      <c r="S464" s="214"/>
      <c r="T464" s="215"/>
      <c r="U464" s="216"/>
      <c r="V464" s="216">
        <f>SUM(V465:V539)</f>
        <v>42.730000000000004</v>
      </c>
      <c r="W464" s="216"/>
      <c r="X464" s="216"/>
      <c r="Y464" s="216"/>
      <c r="AA464" s="448"/>
      <c r="AG464" s="66" t="s">
        <v>203</v>
      </c>
    </row>
    <row r="465" spans="1:60" ht="22.5" outlineLevel="1">
      <c r="A465" s="217">
        <v>144</v>
      </c>
      <c r="B465" s="218" t="s">
        <v>2217</v>
      </c>
      <c r="C465" s="219" t="s">
        <v>2218</v>
      </c>
      <c r="D465" s="220" t="s">
        <v>78</v>
      </c>
      <c r="E465" s="221">
        <v>124</v>
      </c>
      <c r="F465" s="222"/>
      <c r="G465" s="223">
        <f>ROUND(E465*F465,2)</f>
        <v>0</v>
      </c>
      <c r="H465" s="224">
        <v>0.11</v>
      </c>
      <c r="I465" s="223">
        <f>ROUND(E465*H465,2)</f>
        <v>13.64</v>
      </c>
      <c r="J465" s="224">
        <v>8.49</v>
      </c>
      <c r="K465" s="223">
        <f>ROUND(E465*J465,2)</f>
        <v>1052.76</v>
      </c>
      <c r="L465" s="223">
        <v>21</v>
      </c>
      <c r="M465" s="223">
        <f>G465*(1+L465/100)</f>
        <v>0</v>
      </c>
      <c r="N465" s="221">
        <v>0</v>
      </c>
      <c r="O465" s="221">
        <f>ROUND(E465*N465,2)</f>
        <v>0</v>
      </c>
      <c r="P465" s="221">
        <v>0</v>
      </c>
      <c r="Q465" s="221">
        <f>ROUND(E465*P465,2)</f>
        <v>0</v>
      </c>
      <c r="R465" s="223" t="s">
        <v>1550</v>
      </c>
      <c r="S465" s="223" t="s">
        <v>207</v>
      </c>
      <c r="T465" s="225" t="s">
        <v>207</v>
      </c>
      <c r="U465" s="226">
        <v>0.01</v>
      </c>
      <c r="V465" s="226">
        <f>ROUND(E465*U465,2)</f>
        <v>1.24</v>
      </c>
      <c r="W465" s="226"/>
      <c r="X465" s="226" t="s">
        <v>208</v>
      </c>
      <c r="Y465" s="226" t="s">
        <v>209</v>
      </c>
      <c r="Z465" s="146"/>
      <c r="AA465" s="449"/>
      <c r="AB465" s="146"/>
      <c r="AC465" s="146"/>
      <c r="AD465" s="146"/>
      <c r="AE465" s="146"/>
      <c r="AF465" s="146"/>
      <c r="AG465" s="146" t="s">
        <v>210</v>
      </c>
      <c r="AH465" s="146"/>
      <c r="AI465" s="146"/>
      <c r="AJ465" s="146"/>
      <c r="AK465" s="146"/>
      <c r="AL465" s="146"/>
      <c r="AM465" s="146"/>
      <c r="AN465" s="146"/>
      <c r="AO465" s="146"/>
      <c r="AP465" s="146"/>
      <c r="AQ465" s="146"/>
      <c r="AR465" s="146"/>
      <c r="AS465" s="146"/>
      <c r="AT465" s="146"/>
      <c r="AU465" s="146"/>
      <c r="AV465" s="146"/>
      <c r="AW465" s="146"/>
      <c r="AX465" s="146"/>
      <c r="AY465" s="146"/>
      <c r="AZ465" s="146"/>
      <c r="BA465" s="146"/>
      <c r="BB465" s="146"/>
      <c r="BC465" s="146"/>
      <c r="BD465" s="146"/>
      <c r="BE465" s="146"/>
      <c r="BF465" s="146"/>
      <c r="BG465" s="146"/>
      <c r="BH465" s="146"/>
    </row>
    <row r="466" spans="1:60" ht="14.25" outlineLevel="2">
      <c r="A466" s="227"/>
      <c r="B466" s="228"/>
      <c r="C466" s="232" t="s">
        <v>2343</v>
      </c>
      <c r="D466" s="233"/>
      <c r="E466" s="234">
        <v>124</v>
      </c>
      <c r="F466" s="226"/>
      <c r="G466" s="226"/>
      <c r="H466" s="226"/>
      <c r="I466" s="226"/>
      <c r="J466" s="226"/>
      <c r="K466" s="226"/>
      <c r="L466" s="226"/>
      <c r="M466" s="226"/>
      <c r="N466" s="231"/>
      <c r="O466" s="231"/>
      <c r="P466" s="231"/>
      <c r="Q466" s="231"/>
      <c r="R466" s="226"/>
      <c r="S466" s="226"/>
      <c r="T466" s="226"/>
      <c r="U466" s="226"/>
      <c r="V466" s="226"/>
      <c r="W466" s="226"/>
      <c r="X466" s="226"/>
      <c r="Y466" s="226"/>
      <c r="Z466" s="146"/>
      <c r="AA466" s="449"/>
      <c r="AB466" s="146"/>
      <c r="AC466" s="146"/>
      <c r="AD466" s="146"/>
      <c r="AE466" s="146"/>
      <c r="AF466" s="146"/>
      <c r="AG466" s="146" t="s">
        <v>214</v>
      </c>
      <c r="AH466" s="146">
        <v>0</v>
      </c>
      <c r="AI466" s="146"/>
      <c r="AJ466" s="146"/>
      <c r="AK466" s="146"/>
      <c r="AL466" s="146"/>
      <c r="AM466" s="146"/>
      <c r="AN466" s="146"/>
      <c r="AO466" s="146"/>
      <c r="AP466" s="146"/>
      <c r="AQ466" s="146"/>
      <c r="AR466" s="146"/>
      <c r="AS466" s="146"/>
      <c r="AT466" s="146"/>
      <c r="AU466" s="146"/>
      <c r="AV466" s="146"/>
      <c r="AW466" s="146"/>
      <c r="AX466" s="146"/>
      <c r="AY466" s="146"/>
      <c r="AZ466" s="146"/>
      <c r="BA466" s="146"/>
      <c r="BB466" s="146"/>
      <c r="BC466" s="146"/>
      <c r="BD466" s="146"/>
      <c r="BE466" s="146"/>
      <c r="BF466" s="146"/>
      <c r="BG466" s="146"/>
      <c r="BH466" s="146"/>
    </row>
    <row r="467" spans="1:60" ht="22.5" outlineLevel="1">
      <c r="A467" s="217">
        <v>145</v>
      </c>
      <c r="B467" s="218" t="s">
        <v>2344</v>
      </c>
      <c r="C467" s="219" t="s">
        <v>2345</v>
      </c>
      <c r="D467" s="220" t="s">
        <v>78</v>
      </c>
      <c r="E467" s="221">
        <v>124</v>
      </c>
      <c r="F467" s="222"/>
      <c r="G467" s="223">
        <f>ROUND(E467*F467,2)</f>
        <v>0</v>
      </c>
      <c r="H467" s="224">
        <v>0</v>
      </c>
      <c r="I467" s="223">
        <f>ROUND(E467*H467,2)</f>
        <v>0</v>
      </c>
      <c r="J467" s="224">
        <v>1.8</v>
      </c>
      <c r="K467" s="223">
        <f>ROUND(E467*J467,2)</f>
        <v>223.2</v>
      </c>
      <c r="L467" s="223">
        <v>21</v>
      </c>
      <c r="M467" s="223">
        <f>G467*(1+L467/100)</f>
        <v>0</v>
      </c>
      <c r="N467" s="221">
        <v>0</v>
      </c>
      <c r="O467" s="221">
        <f>ROUND(E467*N467,2)</f>
        <v>0</v>
      </c>
      <c r="P467" s="221">
        <v>0</v>
      </c>
      <c r="Q467" s="221">
        <f>ROUND(E467*P467,2)</f>
        <v>0</v>
      </c>
      <c r="R467" s="223" t="s">
        <v>1550</v>
      </c>
      <c r="S467" s="223" t="s">
        <v>207</v>
      </c>
      <c r="T467" s="225" t="s">
        <v>207</v>
      </c>
      <c r="U467" s="226">
        <v>3.0000000000000001E-3</v>
      </c>
      <c r="V467" s="226">
        <f>ROUND(E467*U467,2)</f>
        <v>0.37</v>
      </c>
      <c r="W467" s="226"/>
      <c r="X467" s="226" t="s">
        <v>208</v>
      </c>
      <c r="Y467" s="226" t="s">
        <v>209</v>
      </c>
      <c r="Z467" s="146"/>
      <c r="AA467" s="449"/>
      <c r="AB467" s="146"/>
      <c r="AC467" s="146"/>
      <c r="AD467" s="146"/>
      <c r="AE467" s="146"/>
      <c r="AF467" s="146"/>
      <c r="AG467" s="146" t="s">
        <v>210</v>
      </c>
      <c r="AH467" s="146"/>
      <c r="AI467" s="146"/>
      <c r="AJ467" s="146"/>
      <c r="AK467" s="146"/>
      <c r="AL467" s="146"/>
      <c r="AM467" s="146"/>
      <c r="AN467" s="146"/>
      <c r="AO467" s="146"/>
      <c r="AP467" s="146"/>
      <c r="AQ467" s="146"/>
      <c r="AR467" s="146"/>
      <c r="AS467" s="146"/>
      <c r="AT467" s="146"/>
      <c r="AU467" s="146"/>
      <c r="AV467" s="146"/>
      <c r="AW467" s="146"/>
      <c r="AX467" s="146"/>
      <c r="AY467" s="146"/>
      <c r="AZ467" s="146"/>
      <c r="BA467" s="146"/>
      <c r="BB467" s="146"/>
      <c r="BC467" s="146"/>
      <c r="BD467" s="146"/>
      <c r="BE467" s="146"/>
      <c r="BF467" s="146"/>
      <c r="BG467" s="146"/>
      <c r="BH467" s="146"/>
    </row>
    <row r="468" spans="1:60" ht="14.25" outlineLevel="2">
      <c r="A468" s="227"/>
      <c r="B468" s="228"/>
      <c r="C468" s="232" t="s">
        <v>2346</v>
      </c>
      <c r="D468" s="233"/>
      <c r="E468" s="234"/>
      <c r="F468" s="226"/>
      <c r="G468" s="226"/>
      <c r="H468" s="226"/>
      <c r="I468" s="226"/>
      <c r="J468" s="226"/>
      <c r="K468" s="226"/>
      <c r="L468" s="226"/>
      <c r="M468" s="226"/>
      <c r="N468" s="231"/>
      <c r="O468" s="231"/>
      <c r="P468" s="231"/>
      <c r="Q468" s="231"/>
      <c r="R468" s="226"/>
      <c r="S468" s="226"/>
      <c r="T468" s="226"/>
      <c r="U468" s="226"/>
      <c r="V468" s="226"/>
      <c r="W468" s="226"/>
      <c r="X468" s="226"/>
      <c r="Y468" s="226"/>
      <c r="Z468" s="146"/>
      <c r="AA468" s="449"/>
      <c r="AB468" s="146"/>
      <c r="AC468" s="146"/>
      <c r="AD468" s="146"/>
      <c r="AE468" s="146"/>
      <c r="AF468" s="146"/>
      <c r="AG468" s="146" t="s">
        <v>214</v>
      </c>
      <c r="AH468" s="146">
        <v>0</v>
      </c>
      <c r="AI468" s="146"/>
      <c r="AJ468" s="146"/>
      <c r="AK468" s="146"/>
      <c r="AL468" s="146"/>
      <c r="AM468" s="146"/>
      <c r="AN468" s="146"/>
      <c r="AO468" s="146"/>
      <c r="AP468" s="146"/>
      <c r="AQ468" s="146"/>
      <c r="AR468" s="146"/>
      <c r="AS468" s="146"/>
      <c r="AT468" s="146"/>
      <c r="AU468" s="146"/>
      <c r="AV468" s="146"/>
      <c r="AW468" s="146"/>
      <c r="AX468" s="146"/>
      <c r="AY468" s="146"/>
      <c r="AZ468" s="146"/>
      <c r="BA468" s="146"/>
      <c r="BB468" s="146"/>
      <c r="BC468" s="146"/>
      <c r="BD468" s="146"/>
      <c r="BE468" s="146"/>
      <c r="BF468" s="146"/>
      <c r="BG468" s="146"/>
      <c r="BH468" s="146"/>
    </row>
    <row r="469" spans="1:60" ht="14.25" outlineLevel="3">
      <c r="A469" s="227"/>
      <c r="B469" s="228"/>
      <c r="C469" s="232" t="s">
        <v>2347</v>
      </c>
      <c r="D469" s="233"/>
      <c r="E469" s="234">
        <v>124</v>
      </c>
      <c r="F469" s="226"/>
      <c r="G469" s="226"/>
      <c r="H469" s="226"/>
      <c r="I469" s="226"/>
      <c r="J469" s="226"/>
      <c r="K469" s="226"/>
      <c r="L469" s="226"/>
      <c r="M469" s="226"/>
      <c r="N469" s="231"/>
      <c r="O469" s="231"/>
      <c r="P469" s="231"/>
      <c r="Q469" s="231"/>
      <c r="R469" s="226"/>
      <c r="S469" s="226"/>
      <c r="T469" s="226"/>
      <c r="U469" s="226"/>
      <c r="V469" s="226"/>
      <c r="W469" s="226"/>
      <c r="X469" s="226"/>
      <c r="Y469" s="226"/>
      <c r="Z469" s="146"/>
      <c r="AA469" s="449"/>
      <c r="AB469" s="146"/>
      <c r="AC469" s="146"/>
      <c r="AD469" s="146"/>
      <c r="AE469" s="146"/>
      <c r="AF469" s="146"/>
      <c r="AG469" s="146" t="s">
        <v>214</v>
      </c>
      <c r="AH469" s="146">
        <v>0</v>
      </c>
      <c r="AI469" s="146"/>
      <c r="AJ469" s="146"/>
      <c r="AK469" s="146"/>
      <c r="AL469" s="146"/>
      <c r="AM469" s="146"/>
      <c r="AN469" s="146"/>
      <c r="AO469" s="146"/>
      <c r="AP469" s="146"/>
      <c r="AQ469" s="146"/>
      <c r="AR469" s="146"/>
      <c r="AS469" s="146"/>
      <c r="AT469" s="146"/>
      <c r="AU469" s="146"/>
      <c r="AV469" s="146"/>
      <c r="AW469" s="146"/>
      <c r="AX469" s="146"/>
      <c r="AY469" s="146"/>
      <c r="AZ469" s="146"/>
      <c r="BA469" s="146"/>
      <c r="BB469" s="146"/>
      <c r="BC469" s="146"/>
      <c r="BD469" s="146"/>
      <c r="BE469" s="146"/>
      <c r="BF469" s="146"/>
      <c r="BG469" s="146"/>
      <c r="BH469" s="146"/>
    </row>
    <row r="470" spans="1:60" ht="14.25" outlineLevel="1">
      <c r="A470" s="217">
        <v>146</v>
      </c>
      <c r="B470" s="218" t="s">
        <v>2236</v>
      </c>
      <c r="C470" s="219" t="s">
        <v>2237</v>
      </c>
      <c r="D470" s="220" t="s">
        <v>124</v>
      </c>
      <c r="E470" s="221">
        <v>39</v>
      </c>
      <c r="F470" s="222"/>
      <c r="G470" s="223">
        <f>ROUND(E470*F470,2)</f>
        <v>0</v>
      </c>
      <c r="H470" s="224">
        <v>0</v>
      </c>
      <c r="I470" s="223">
        <f>ROUND(E470*H470,2)</f>
        <v>0</v>
      </c>
      <c r="J470" s="224">
        <v>76.400000000000006</v>
      </c>
      <c r="K470" s="223">
        <f>ROUND(E470*J470,2)</f>
        <v>2979.6</v>
      </c>
      <c r="L470" s="223">
        <v>21</v>
      </c>
      <c r="M470" s="223">
        <f>G470*(1+L470/100)</f>
        <v>0</v>
      </c>
      <c r="N470" s="221">
        <v>0</v>
      </c>
      <c r="O470" s="221">
        <f>ROUND(E470*N470,2)</f>
        <v>0</v>
      </c>
      <c r="P470" s="221">
        <v>0</v>
      </c>
      <c r="Q470" s="221">
        <f>ROUND(E470*P470,2)</f>
        <v>0</v>
      </c>
      <c r="R470" s="223" t="s">
        <v>1550</v>
      </c>
      <c r="S470" s="223" t="s">
        <v>207</v>
      </c>
      <c r="T470" s="225" t="s">
        <v>207</v>
      </c>
      <c r="U470" s="226">
        <v>0.15</v>
      </c>
      <c r="V470" s="226">
        <f>ROUND(E470*U470,2)</f>
        <v>5.85</v>
      </c>
      <c r="W470" s="226"/>
      <c r="X470" s="226" t="s">
        <v>208</v>
      </c>
      <c r="Y470" s="226" t="s">
        <v>209</v>
      </c>
      <c r="Z470" s="146"/>
      <c r="AA470" s="449"/>
      <c r="AB470" s="146"/>
      <c r="AC470" s="146"/>
      <c r="AD470" s="146"/>
      <c r="AE470" s="146"/>
      <c r="AF470" s="146"/>
      <c r="AG470" s="146" t="s">
        <v>210</v>
      </c>
      <c r="AH470" s="146"/>
      <c r="AI470" s="146"/>
      <c r="AJ470" s="146"/>
      <c r="AK470" s="146"/>
      <c r="AL470" s="146"/>
      <c r="AM470" s="146"/>
      <c r="AN470" s="146"/>
      <c r="AO470" s="146"/>
      <c r="AP470" s="146"/>
      <c r="AQ470" s="146"/>
      <c r="AR470" s="146"/>
      <c r="AS470" s="146"/>
      <c r="AT470" s="146"/>
      <c r="AU470" s="146"/>
      <c r="AV470" s="146"/>
      <c r="AW470" s="146"/>
      <c r="AX470" s="146"/>
      <c r="AY470" s="146"/>
      <c r="AZ470" s="146"/>
      <c r="BA470" s="146"/>
      <c r="BB470" s="146"/>
      <c r="BC470" s="146"/>
      <c r="BD470" s="146"/>
      <c r="BE470" s="146"/>
      <c r="BF470" s="146"/>
      <c r="BG470" s="146"/>
      <c r="BH470" s="146"/>
    </row>
    <row r="471" spans="1:60" ht="22.5" outlineLevel="2">
      <c r="A471" s="227"/>
      <c r="B471" s="228"/>
      <c r="C471" s="229" t="s">
        <v>2238</v>
      </c>
      <c r="D471" s="230"/>
      <c r="E471" s="230"/>
      <c r="F471" s="230"/>
      <c r="G471" s="230"/>
      <c r="H471" s="226"/>
      <c r="I471" s="226"/>
      <c r="J471" s="226"/>
      <c r="K471" s="226"/>
      <c r="L471" s="226"/>
      <c r="M471" s="226"/>
      <c r="N471" s="231"/>
      <c r="O471" s="231"/>
      <c r="P471" s="231"/>
      <c r="Q471" s="231"/>
      <c r="R471" s="226"/>
      <c r="S471" s="226"/>
      <c r="T471" s="226"/>
      <c r="U471" s="226"/>
      <c r="V471" s="226"/>
      <c r="W471" s="226"/>
      <c r="X471" s="226"/>
      <c r="Y471" s="226"/>
      <c r="Z471" s="146"/>
      <c r="AA471" s="449"/>
      <c r="AB471" s="146"/>
      <c r="AC471" s="146"/>
      <c r="AD471" s="146"/>
      <c r="AE471" s="146"/>
      <c r="AF471" s="146"/>
      <c r="AG471" s="146" t="s">
        <v>212</v>
      </c>
      <c r="AH471" s="146"/>
      <c r="AI471" s="146"/>
      <c r="AJ471" s="146"/>
      <c r="AK471" s="146"/>
      <c r="AL471" s="146"/>
      <c r="AM471" s="146"/>
      <c r="AN471" s="146"/>
      <c r="AO471" s="146"/>
      <c r="AP471" s="146"/>
      <c r="AQ471" s="146"/>
      <c r="AR471" s="146"/>
      <c r="AS471" s="146"/>
      <c r="AT471" s="146"/>
      <c r="AU471" s="146"/>
      <c r="AV471" s="146"/>
      <c r="AW471" s="146"/>
      <c r="AX471" s="146"/>
      <c r="AY471" s="146"/>
      <c r="AZ471" s="146"/>
      <c r="BA471" s="235" t="str">
        <f>C471</f>
        <v>tj. vypletí s případným odstraněním odkvetlých částí rostlin, s naložením odpadu na dopravní prostředek, odvozem do 20 km a se složením,</v>
      </c>
      <c r="BB471" s="146"/>
      <c r="BC471" s="146"/>
      <c r="BD471" s="146"/>
      <c r="BE471" s="146"/>
      <c r="BF471" s="146"/>
      <c r="BG471" s="146"/>
      <c r="BH471" s="146"/>
    </row>
    <row r="472" spans="1:60" ht="14.25" outlineLevel="2">
      <c r="A472" s="227"/>
      <c r="B472" s="228"/>
      <c r="C472" s="232" t="s">
        <v>2348</v>
      </c>
      <c r="D472" s="233"/>
      <c r="E472" s="234">
        <v>39</v>
      </c>
      <c r="F472" s="226"/>
      <c r="G472" s="226"/>
      <c r="H472" s="226"/>
      <c r="I472" s="226"/>
      <c r="J472" s="226"/>
      <c r="K472" s="226"/>
      <c r="L472" s="226"/>
      <c r="M472" s="226"/>
      <c r="N472" s="231"/>
      <c r="O472" s="231"/>
      <c r="P472" s="231"/>
      <c r="Q472" s="231"/>
      <c r="R472" s="226"/>
      <c r="S472" s="226"/>
      <c r="T472" s="226"/>
      <c r="U472" s="226"/>
      <c r="V472" s="226"/>
      <c r="W472" s="226"/>
      <c r="X472" s="226"/>
      <c r="Y472" s="226"/>
      <c r="Z472" s="146"/>
      <c r="AA472" s="449"/>
      <c r="AB472" s="146"/>
      <c r="AC472" s="146"/>
      <c r="AD472" s="146"/>
      <c r="AE472" s="146"/>
      <c r="AF472" s="146"/>
      <c r="AG472" s="146" t="s">
        <v>214</v>
      </c>
      <c r="AH472" s="146">
        <v>0</v>
      </c>
      <c r="AI472" s="146"/>
      <c r="AJ472" s="146"/>
      <c r="AK472" s="146"/>
      <c r="AL472" s="146"/>
      <c r="AM472" s="146"/>
      <c r="AN472" s="146"/>
      <c r="AO472" s="146"/>
      <c r="AP472" s="146"/>
      <c r="AQ472" s="146"/>
      <c r="AR472" s="146"/>
      <c r="AS472" s="146"/>
      <c r="AT472" s="146"/>
      <c r="AU472" s="146"/>
      <c r="AV472" s="146"/>
      <c r="AW472" s="146"/>
      <c r="AX472" s="146"/>
      <c r="AY472" s="146"/>
      <c r="AZ472" s="146"/>
      <c r="BA472" s="146"/>
      <c r="BB472" s="146"/>
      <c r="BC472" s="146"/>
      <c r="BD472" s="146"/>
      <c r="BE472" s="146"/>
      <c r="BF472" s="146"/>
      <c r="BG472" s="146"/>
      <c r="BH472" s="146"/>
    </row>
    <row r="473" spans="1:60" ht="14.25" outlineLevel="1">
      <c r="A473" s="217">
        <v>147</v>
      </c>
      <c r="B473" s="218" t="s">
        <v>2349</v>
      </c>
      <c r="C473" s="219" t="s">
        <v>2350</v>
      </c>
      <c r="D473" s="220" t="s">
        <v>124</v>
      </c>
      <c r="E473" s="221">
        <v>39</v>
      </c>
      <c r="F473" s="222"/>
      <c r="G473" s="223">
        <f>ROUND(E473*F473,2)</f>
        <v>0</v>
      </c>
      <c r="H473" s="224">
        <v>0</v>
      </c>
      <c r="I473" s="223">
        <f>ROUND(E473*H473,2)</f>
        <v>0</v>
      </c>
      <c r="J473" s="224">
        <v>22.2</v>
      </c>
      <c r="K473" s="223">
        <f>ROUND(E473*J473,2)</f>
        <v>865.8</v>
      </c>
      <c r="L473" s="223">
        <v>21</v>
      </c>
      <c r="M473" s="223">
        <f>G473*(1+L473/100)</f>
        <v>0</v>
      </c>
      <c r="N473" s="221">
        <v>0</v>
      </c>
      <c r="O473" s="221">
        <f>ROUND(E473*N473,2)</f>
        <v>0</v>
      </c>
      <c r="P473" s="221">
        <v>0</v>
      </c>
      <c r="Q473" s="221">
        <f>ROUND(E473*P473,2)</f>
        <v>0</v>
      </c>
      <c r="R473" s="223" t="s">
        <v>1550</v>
      </c>
      <c r="S473" s="223" t="s">
        <v>207</v>
      </c>
      <c r="T473" s="225" t="s">
        <v>207</v>
      </c>
      <c r="U473" s="226">
        <v>0.04</v>
      </c>
      <c r="V473" s="226">
        <f>ROUND(E473*U473,2)</f>
        <v>1.56</v>
      </c>
      <c r="W473" s="226"/>
      <c r="X473" s="226" t="s">
        <v>208</v>
      </c>
      <c r="Y473" s="226" t="s">
        <v>209</v>
      </c>
      <c r="Z473" s="146"/>
      <c r="AA473" s="449"/>
      <c r="AB473" s="146"/>
      <c r="AC473" s="146"/>
      <c r="AD473" s="146"/>
      <c r="AE473" s="146"/>
      <c r="AF473" s="146"/>
      <c r="AG473" s="146" t="s">
        <v>210</v>
      </c>
      <c r="AH473" s="146"/>
      <c r="AI473" s="146"/>
      <c r="AJ473" s="146"/>
      <c r="AK473" s="146"/>
      <c r="AL473" s="146"/>
      <c r="AM473" s="146"/>
      <c r="AN473" s="146"/>
      <c r="AO473" s="146"/>
      <c r="AP473" s="146"/>
      <c r="AQ473" s="146"/>
      <c r="AR473" s="146"/>
      <c r="AS473" s="146"/>
      <c r="AT473" s="146"/>
      <c r="AU473" s="146"/>
      <c r="AV473" s="146"/>
      <c r="AW473" s="146"/>
      <c r="AX473" s="146"/>
      <c r="AY473" s="146"/>
      <c r="AZ473" s="146"/>
      <c r="BA473" s="146"/>
      <c r="BB473" s="146"/>
      <c r="BC473" s="146"/>
      <c r="BD473" s="146"/>
      <c r="BE473" s="146"/>
      <c r="BF473" s="146"/>
      <c r="BG473" s="146"/>
      <c r="BH473" s="146"/>
    </row>
    <row r="474" spans="1:60" ht="22.5" outlineLevel="2">
      <c r="A474" s="227"/>
      <c r="B474" s="228"/>
      <c r="C474" s="229" t="s">
        <v>2238</v>
      </c>
      <c r="D474" s="230"/>
      <c r="E474" s="230"/>
      <c r="F474" s="230"/>
      <c r="G474" s="230"/>
      <c r="H474" s="226"/>
      <c r="I474" s="226"/>
      <c r="J474" s="226"/>
      <c r="K474" s="226"/>
      <c r="L474" s="226"/>
      <c r="M474" s="226"/>
      <c r="N474" s="231"/>
      <c r="O474" s="231"/>
      <c r="P474" s="231"/>
      <c r="Q474" s="231"/>
      <c r="R474" s="226"/>
      <c r="S474" s="226"/>
      <c r="T474" s="226"/>
      <c r="U474" s="226"/>
      <c r="V474" s="226"/>
      <c r="W474" s="226"/>
      <c r="X474" s="226"/>
      <c r="Y474" s="226"/>
      <c r="Z474" s="146"/>
      <c r="AA474" s="478"/>
      <c r="AB474" s="146"/>
      <c r="AC474" s="146"/>
      <c r="AD474" s="146"/>
      <c r="AE474" s="146"/>
      <c r="AF474" s="146"/>
      <c r="AG474" s="146" t="s">
        <v>212</v>
      </c>
      <c r="AH474" s="146"/>
      <c r="AI474" s="146"/>
      <c r="AJ474" s="146"/>
      <c r="AK474" s="146"/>
      <c r="AL474" s="146"/>
      <c r="AM474" s="146"/>
      <c r="AN474" s="146"/>
      <c r="AO474" s="146"/>
      <c r="AP474" s="146"/>
      <c r="AQ474" s="146"/>
      <c r="AR474" s="146"/>
      <c r="AS474" s="146"/>
      <c r="AT474" s="146"/>
      <c r="AU474" s="146"/>
      <c r="AV474" s="146"/>
      <c r="AW474" s="146"/>
      <c r="AX474" s="146"/>
      <c r="AY474" s="146"/>
      <c r="AZ474" s="146"/>
      <c r="BA474" s="235" t="str">
        <f>C474</f>
        <v>tj. vypletí s případným odstraněním odkvetlých částí rostlin, s naložením odpadu na dopravní prostředek, odvozem do 20 km a se složením,</v>
      </c>
      <c r="BB474" s="146"/>
      <c r="BC474" s="146"/>
      <c r="BD474" s="146"/>
      <c r="BE474" s="146"/>
      <c r="BF474" s="146"/>
      <c r="BG474" s="146"/>
      <c r="BH474" s="146"/>
    </row>
    <row r="475" spans="1:60" ht="14.25" outlineLevel="2">
      <c r="A475" s="227"/>
      <c r="B475" s="228"/>
      <c r="C475" s="232" t="s">
        <v>2351</v>
      </c>
      <c r="D475" s="233"/>
      <c r="E475" s="234">
        <v>39</v>
      </c>
      <c r="F475" s="226"/>
      <c r="G475" s="226"/>
      <c r="H475" s="226"/>
      <c r="I475" s="226"/>
      <c r="J475" s="226"/>
      <c r="K475" s="226"/>
      <c r="L475" s="226"/>
      <c r="M475" s="226"/>
      <c r="N475" s="231"/>
      <c r="O475" s="231"/>
      <c r="P475" s="231"/>
      <c r="Q475" s="231"/>
      <c r="R475" s="226"/>
      <c r="S475" s="226"/>
      <c r="T475" s="226"/>
      <c r="U475" s="226"/>
      <c r="V475" s="226"/>
      <c r="W475" s="226"/>
      <c r="X475" s="226"/>
      <c r="Y475" s="226"/>
      <c r="Z475" s="146"/>
      <c r="AA475" s="478"/>
      <c r="AB475" s="146"/>
      <c r="AC475" s="146"/>
      <c r="AD475" s="146"/>
      <c r="AE475" s="146"/>
      <c r="AF475" s="146"/>
      <c r="AG475" s="146" t="s">
        <v>214</v>
      </c>
      <c r="AH475" s="146">
        <v>0</v>
      </c>
      <c r="AI475" s="146"/>
      <c r="AJ475" s="146"/>
      <c r="AK475" s="146"/>
      <c r="AL475" s="146"/>
      <c r="AM475" s="146"/>
      <c r="AN475" s="146"/>
      <c r="AO475" s="146"/>
      <c r="AP475" s="146"/>
      <c r="AQ475" s="146"/>
      <c r="AR475" s="146"/>
      <c r="AS475" s="146"/>
      <c r="AT475" s="146"/>
      <c r="AU475" s="146"/>
      <c r="AV475" s="146"/>
      <c r="AW475" s="146"/>
      <c r="AX475" s="146"/>
      <c r="AY475" s="146"/>
      <c r="AZ475" s="146"/>
      <c r="BA475" s="146"/>
      <c r="BB475" s="146"/>
      <c r="BC475" s="146"/>
      <c r="BD475" s="146"/>
      <c r="BE475" s="146"/>
      <c r="BF475" s="146"/>
      <c r="BG475" s="146"/>
      <c r="BH475" s="146"/>
    </row>
    <row r="476" spans="1:60" ht="14.25" outlineLevel="1">
      <c r="A476" s="217">
        <v>148</v>
      </c>
      <c r="B476" s="218" t="s">
        <v>2129</v>
      </c>
      <c r="C476" s="219" t="s">
        <v>2130</v>
      </c>
      <c r="D476" s="220" t="s">
        <v>107</v>
      </c>
      <c r="E476" s="221">
        <v>4.68</v>
      </c>
      <c r="F476" s="222"/>
      <c r="G476" s="223">
        <f>ROUND(E476*F476,2)</f>
        <v>0</v>
      </c>
      <c r="H476" s="224">
        <v>0</v>
      </c>
      <c r="I476" s="223">
        <f>ROUND(E476*H476,2)</f>
        <v>0</v>
      </c>
      <c r="J476" s="224">
        <v>1057</v>
      </c>
      <c r="K476" s="223">
        <f>ROUND(E476*J476,2)</f>
        <v>4946.76</v>
      </c>
      <c r="L476" s="223">
        <v>21</v>
      </c>
      <c r="M476" s="223">
        <f>G476*(1+L476/100)</f>
        <v>0</v>
      </c>
      <c r="N476" s="221">
        <v>0</v>
      </c>
      <c r="O476" s="221">
        <f>ROUND(E476*N476,2)</f>
        <v>0</v>
      </c>
      <c r="P476" s="221">
        <v>0</v>
      </c>
      <c r="Q476" s="221">
        <f>ROUND(E476*P476,2)</f>
        <v>0</v>
      </c>
      <c r="R476" s="223" t="s">
        <v>1620</v>
      </c>
      <c r="S476" s="223" t="s">
        <v>207</v>
      </c>
      <c r="T476" s="225" t="s">
        <v>207</v>
      </c>
      <c r="U476" s="226">
        <v>1.84</v>
      </c>
      <c r="V476" s="226">
        <f>ROUND(E476*U476,2)</f>
        <v>8.61</v>
      </c>
      <c r="W476" s="226"/>
      <c r="X476" s="226" t="s">
        <v>208</v>
      </c>
      <c r="Y476" s="226" t="s">
        <v>209</v>
      </c>
      <c r="Z476" s="146"/>
      <c r="AA476" s="478"/>
      <c r="AB476" s="146"/>
      <c r="AC476" s="146"/>
      <c r="AD476" s="146"/>
      <c r="AE476" s="146"/>
      <c r="AF476" s="146"/>
      <c r="AG476" s="146" t="s">
        <v>210</v>
      </c>
      <c r="AH476" s="146"/>
      <c r="AI476" s="146"/>
      <c r="AJ476" s="146"/>
      <c r="AK476" s="146"/>
      <c r="AL476" s="146"/>
      <c r="AM476" s="146"/>
      <c r="AN476" s="146"/>
      <c r="AO476" s="146"/>
      <c r="AP476" s="146"/>
      <c r="AQ476" s="146"/>
      <c r="AR476" s="146"/>
      <c r="AS476" s="146"/>
      <c r="AT476" s="146"/>
      <c r="AU476" s="146"/>
      <c r="AV476" s="146"/>
      <c r="AW476" s="146"/>
      <c r="AX476" s="146"/>
      <c r="AY476" s="146"/>
      <c r="AZ476" s="146"/>
      <c r="BA476" s="146"/>
      <c r="BB476" s="146"/>
      <c r="BC476" s="146"/>
      <c r="BD476" s="146"/>
      <c r="BE476" s="146"/>
      <c r="BF476" s="146"/>
      <c r="BG476" s="146"/>
      <c r="BH476" s="146"/>
    </row>
    <row r="477" spans="1:60" ht="22.5" outlineLevel="2">
      <c r="A477" s="227"/>
      <c r="B477" s="228"/>
      <c r="C477" s="229" t="s">
        <v>2127</v>
      </c>
      <c r="D477" s="230"/>
      <c r="E477" s="230"/>
      <c r="F477" s="230"/>
      <c r="G477" s="230"/>
      <c r="H477" s="226"/>
      <c r="I477" s="226"/>
      <c r="J477" s="226"/>
      <c r="K477" s="226"/>
      <c r="L477" s="226"/>
      <c r="M477" s="226"/>
      <c r="N477" s="231"/>
      <c r="O477" s="231"/>
      <c r="P477" s="231"/>
      <c r="Q477" s="231"/>
      <c r="R477" s="226"/>
      <c r="S477" s="226"/>
      <c r="T477" s="226"/>
      <c r="U477" s="226"/>
      <c r="V477" s="226"/>
      <c r="W477" s="226"/>
      <c r="X477" s="226"/>
      <c r="Y477" s="226"/>
      <c r="Z477" s="146"/>
      <c r="AA477" s="478"/>
      <c r="AB477" s="146"/>
      <c r="AC477" s="146"/>
      <c r="AD477" s="146"/>
      <c r="AE477" s="146"/>
      <c r="AF477" s="146"/>
      <c r="AG477" s="146" t="s">
        <v>212</v>
      </c>
      <c r="AH477" s="146"/>
      <c r="AI477" s="146"/>
      <c r="AJ477" s="146"/>
      <c r="AK477" s="146"/>
      <c r="AL477" s="146"/>
      <c r="AM477" s="146"/>
      <c r="AN477" s="146"/>
      <c r="AO477" s="146"/>
      <c r="AP477" s="146"/>
      <c r="AQ477" s="146"/>
      <c r="AR477" s="146"/>
      <c r="AS477" s="146"/>
      <c r="AT477" s="146"/>
      <c r="AU477" s="146"/>
      <c r="AV477" s="146"/>
      <c r="AW477" s="146"/>
      <c r="AX477" s="146"/>
      <c r="AY477" s="146"/>
      <c r="AZ477" s="146"/>
      <c r="BA477" s="235" t="str">
        <f>C477</f>
        <v>pod mazaniny a dlažby, popř. na plochých střechách, vodorovný nebo ve spádu, s udusáním a urovnáním povrchu,</v>
      </c>
      <c r="BB477" s="146"/>
      <c r="BC477" s="146"/>
      <c r="BD477" s="146"/>
      <c r="BE477" s="146"/>
      <c r="BF477" s="146"/>
      <c r="BG477" s="146"/>
      <c r="BH477" s="146"/>
    </row>
    <row r="478" spans="1:60" ht="14.25" outlineLevel="2">
      <c r="A478" s="227"/>
      <c r="B478" s="228"/>
      <c r="C478" s="232" t="s">
        <v>2352</v>
      </c>
      <c r="D478" s="233"/>
      <c r="E478" s="234">
        <v>4.68</v>
      </c>
      <c r="F478" s="226"/>
      <c r="G478" s="226"/>
      <c r="H478" s="226"/>
      <c r="I478" s="226"/>
      <c r="J478" s="226"/>
      <c r="K478" s="226"/>
      <c r="L478" s="226"/>
      <c r="M478" s="226"/>
      <c r="N478" s="231"/>
      <c r="O478" s="231"/>
      <c r="P478" s="231"/>
      <c r="Q478" s="231"/>
      <c r="R478" s="226"/>
      <c r="S478" s="226"/>
      <c r="T478" s="226"/>
      <c r="U478" s="226"/>
      <c r="V478" s="226"/>
      <c r="W478" s="226"/>
      <c r="X478" s="226"/>
      <c r="Y478" s="226"/>
      <c r="Z478" s="146"/>
      <c r="AA478" s="478"/>
      <c r="AB478" s="146"/>
      <c r="AC478" s="146"/>
      <c r="AD478" s="146"/>
      <c r="AE478" s="146"/>
      <c r="AF478" s="146"/>
      <c r="AG478" s="146" t="s">
        <v>214</v>
      </c>
      <c r="AH478" s="146">
        <v>0</v>
      </c>
      <c r="AI478" s="146"/>
      <c r="AJ478" s="146"/>
      <c r="AK478" s="146"/>
      <c r="AL478" s="146"/>
      <c r="AM478" s="146"/>
      <c r="AN478" s="146"/>
      <c r="AO478" s="146"/>
      <c r="AP478" s="146"/>
      <c r="AQ478" s="146"/>
      <c r="AR478" s="146"/>
      <c r="AS478" s="146"/>
      <c r="AT478" s="146"/>
      <c r="AU478" s="146"/>
      <c r="AV478" s="146"/>
      <c r="AW478" s="146"/>
      <c r="AX478" s="146"/>
      <c r="AY478" s="146"/>
      <c r="AZ478" s="146"/>
      <c r="BA478" s="146"/>
      <c r="BB478" s="146"/>
      <c r="BC478" s="146"/>
      <c r="BD478" s="146"/>
      <c r="BE478" s="146"/>
      <c r="BF478" s="146"/>
      <c r="BG478" s="146"/>
      <c r="BH478" s="146"/>
    </row>
    <row r="479" spans="1:60" ht="22.5" outlineLevel="1">
      <c r="A479" s="217">
        <v>149</v>
      </c>
      <c r="B479" s="218" t="s">
        <v>2353</v>
      </c>
      <c r="C479" s="219" t="s">
        <v>2354</v>
      </c>
      <c r="D479" s="220" t="s">
        <v>124</v>
      </c>
      <c r="E479" s="221">
        <v>39</v>
      </c>
      <c r="F479" s="222"/>
      <c r="G479" s="223">
        <f>ROUND(E479*F479,2)</f>
        <v>0</v>
      </c>
      <c r="H479" s="224">
        <v>38.99</v>
      </c>
      <c r="I479" s="223">
        <f>ROUND(E479*H479,2)</f>
        <v>1520.61</v>
      </c>
      <c r="J479" s="224">
        <v>35.11</v>
      </c>
      <c r="K479" s="223">
        <f>ROUND(E479*J479,2)</f>
        <v>1369.29</v>
      </c>
      <c r="L479" s="223">
        <v>21</v>
      </c>
      <c r="M479" s="223">
        <f>G479*(1+L479/100)</f>
        <v>0</v>
      </c>
      <c r="N479" s="221">
        <v>3.2000000000000003E-4</v>
      </c>
      <c r="O479" s="221">
        <f>ROUND(E479*N479,2)</f>
        <v>0.01</v>
      </c>
      <c r="P479" s="221">
        <v>0</v>
      </c>
      <c r="Q479" s="221">
        <f>ROUND(E479*P479,2)</f>
        <v>0</v>
      </c>
      <c r="R479" s="223" t="s">
        <v>2355</v>
      </c>
      <c r="S479" s="223" t="s">
        <v>207</v>
      </c>
      <c r="T479" s="225" t="s">
        <v>207</v>
      </c>
      <c r="U479" s="226">
        <v>0.05</v>
      </c>
      <c r="V479" s="226">
        <f>ROUND(E479*U479,2)</f>
        <v>1.95</v>
      </c>
      <c r="W479" s="226"/>
      <c r="X479" s="226" t="s">
        <v>208</v>
      </c>
      <c r="Y479" s="226" t="s">
        <v>209</v>
      </c>
      <c r="Z479" s="146"/>
      <c r="AA479" s="478"/>
      <c r="AB479" s="146"/>
      <c r="AC479" s="146"/>
      <c r="AD479" s="146"/>
      <c r="AE479" s="146"/>
      <c r="AF479" s="146"/>
      <c r="AG479" s="146" t="s">
        <v>210</v>
      </c>
      <c r="AH479" s="146"/>
      <c r="AI479" s="146"/>
      <c r="AJ479" s="146"/>
      <c r="AK479" s="146"/>
      <c r="AL479" s="146"/>
      <c r="AM479" s="146"/>
      <c r="AN479" s="146"/>
      <c r="AO479" s="146"/>
      <c r="AP479" s="146"/>
      <c r="AQ479" s="146"/>
      <c r="AR479" s="146"/>
      <c r="AS479" s="146"/>
      <c r="AT479" s="146"/>
      <c r="AU479" s="146"/>
      <c r="AV479" s="146"/>
      <c r="AW479" s="146"/>
      <c r="AX479" s="146"/>
      <c r="AY479" s="146"/>
      <c r="AZ479" s="146"/>
      <c r="BA479" s="146"/>
      <c r="BB479" s="146"/>
      <c r="BC479" s="146"/>
      <c r="BD479" s="146"/>
      <c r="BE479" s="146"/>
      <c r="BF479" s="146"/>
      <c r="BG479" s="146"/>
      <c r="BH479" s="146"/>
    </row>
    <row r="480" spans="1:60" ht="14.25" outlineLevel="2">
      <c r="A480" s="227"/>
      <c r="B480" s="228"/>
      <c r="C480" s="232" t="s">
        <v>2356</v>
      </c>
      <c r="D480" s="233"/>
      <c r="E480" s="234">
        <v>39</v>
      </c>
      <c r="F480" s="226"/>
      <c r="G480" s="226"/>
      <c r="H480" s="226"/>
      <c r="I480" s="226"/>
      <c r="J480" s="226"/>
      <c r="K480" s="226"/>
      <c r="L480" s="226"/>
      <c r="M480" s="226"/>
      <c r="N480" s="231"/>
      <c r="O480" s="231"/>
      <c r="P480" s="231"/>
      <c r="Q480" s="231"/>
      <c r="R480" s="226"/>
      <c r="S480" s="226"/>
      <c r="T480" s="226"/>
      <c r="U480" s="226"/>
      <c r="V480" s="226"/>
      <c r="W480" s="226"/>
      <c r="X480" s="226"/>
      <c r="Y480" s="226"/>
      <c r="Z480" s="146"/>
      <c r="AA480" s="478"/>
      <c r="AB480" s="146"/>
      <c r="AC480" s="146"/>
      <c r="AD480" s="146"/>
      <c r="AE480" s="146"/>
      <c r="AF480" s="146"/>
      <c r="AG480" s="146" t="s">
        <v>214</v>
      </c>
      <c r="AH480" s="146">
        <v>0</v>
      </c>
      <c r="AI480" s="146"/>
      <c r="AJ480" s="146"/>
      <c r="AK480" s="146"/>
      <c r="AL480" s="146"/>
      <c r="AM480" s="146"/>
      <c r="AN480" s="146"/>
      <c r="AO480" s="146"/>
      <c r="AP480" s="146"/>
      <c r="AQ480" s="146"/>
      <c r="AR480" s="146"/>
      <c r="AS480" s="146"/>
      <c r="AT480" s="146"/>
      <c r="AU480" s="146"/>
      <c r="AV480" s="146"/>
      <c r="AW480" s="146"/>
      <c r="AX480" s="146"/>
      <c r="AY480" s="146"/>
      <c r="AZ480" s="146"/>
      <c r="BA480" s="146"/>
      <c r="BB480" s="146"/>
      <c r="BC480" s="146"/>
      <c r="BD480" s="146"/>
      <c r="BE480" s="146"/>
      <c r="BF480" s="146"/>
      <c r="BG480" s="146"/>
      <c r="BH480" s="146"/>
    </row>
    <row r="481" spans="1:60" ht="22.5" outlineLevel="1">
      <c r="A481" s="217">
        <v>150</v>
      </c>
      <c r="B481" s="218" t="s">
        <v>2357</v>
      </c>
      <c r="C481" s="219" t="s">
        <v>2358</v>
      </c>
      <c r="D481" s="220" t="s">
        <v>124</v>
      </c>
      <c r="E481" s="221">
        <v>39</v>
      </c>
      <c r="F481" s="222"/>
      <c r="G481" s="223">
        <f>ROUND(E481*F481,2)</f>
        <v>0</v>
      </c>
      <c r="H481" s="224">
        <v>0</v>
      </c>
      <c r="I481" s="223">
        <f>ROUND(E481*H481,2)</f>
        <v>0</v>
      </c>
      <c r="J481" s="224">
        <v>162</v>
      </c>
      <c r="K481" s="223">
        <f>ROUND(E481*J481,2)</f>
        <v>6318</v>
      </c>
      <c r="L481" s="223">
        <v>21</v>
      </c>
      <c r="M481" s="223">
        <f>G481*(1+L481/100)</f>
        <v>0</v>
      </c>
      <c r="N481" s="221">
        <v>0</v>
      </c>
      <c r="O481" s="221">
        <f>ROUND(E481*N481,2)</f>
        <v>0</v>
      </c>
      <c r="P481" s="221">
        <v>0</v>
      </c>
      <c r="Q481" s="221">
        <f>ROUND(E481*P481,2)</f>
        <v>0</v>
      </c>
      <c r="R481" s="223" t="s">
        <v>2355</v>
      </c>
      <c r="S481" s="223" t="s">
        <v>207</v>
      </c>
      <c r="T481" s="225" t="s">
        <v>207</v>
      </c>
      <c r="U481" s="226">
        <v>0.23</v>
      </c>
      <c r="V481" s="226">
        <f>ROUND(E481*U481,2)</f>
        <v>8.9700000000000006</v>
      </c>
      <c r="W481" s="226"/>
      <c r="X481" s="226" t="s">
        <v>208</v>
      </c>
      <c r="Y481" s="226" t="s">
        <v>209</v>
      </c>
      <c r="Z481" s="146"/>
      <c r="AA481" s="478"/>
      <c r="AB481" s="146"/>
      <c r="AC481" s="146"/>
      <c r="AD481" s="146"/>
      <c r="AE481" s="146"/>
      <c r="AF481" s="146"/>
      <c r="AG481" s="146" t="s">
        <v>210</v>
      </c>
      <c r="AH481" s="146"/>
      <c r="AI481" s="146"/>
      <c r="AJ481" s="146"/>
      <c r="AK481" s="146"/>
      <c r="AL481" s="146"/>
      <c r="AM481" s="146"/>
      <c r="AN481" s="146"/>
      <c r="AO481" s="146"/>
      <c r="AP481" s="146"/>
      <c r="AQ481" s="146"/>
      <c r="AR481" s="146"/>
      <c r="AS481" s="146"/>
      <c r="AT481" s="146"/>
      <c r="AU481" s="146"/>
      <c r="AV481" s="146"/>
      <c r="AW481" s="146"/>
      <c r="AX481" s="146"/>
      <c r="AY481" s="146"/>
      <c r="AZ481" s="146"/>
      <c r="BA481" s="146"/>
      <c r="BB481" s="146"/>
      <c r="BC481" s="146"/>
      <c r="BD481" s="146"/>
      <c r="BE481" s="146"/>
      <c r="BF481" s="146"/>
      <c r="BG481" s="146"/>
      <c r="BH481" s="146"/>
    </row>
    <row r="482" spans="1:60" ht="14.25" outlineLevel="2">
      <c r="A482" s="227"/>
      <c r="B482" s="228"/>
      <c r="C482" s="232" t="s">
        <v>2359</v>
      </c>
      <c r="D482" s="233"/>
      <c r="E482" s="234">
        <v>39</v>
      </c>
      <c r="F482" s="226"/>
      <c r="G482" s="226"/>
      <c r="H482" s="226"/>
      <c r="I482" s="226"/>
      <c r="J482" s="226"/>
      <c r="K482" s="226"/>
      <c r="L482" s="226"/>
      <c r="M482" s="226"/>
      <c r="N482" s="231"/>
      <c r="O482" s="231"/>
      <c r="P482" s="231"/>
      <c r="Q482" s="231"/>
      <c r="R482" s="226"/>
      <c r="S482" s="226"/>
      <c r="T482" s="226"/>
      <c r="U482" s="226"/>
      <c r="V482" s="226"/>
      <c r="W482" s="226"/>
      <c r="X482" s="226"/>
      <c r="Y482" s="226"/>
      <c r="Z482" s="146"/>
      <c r="AA482" s="478"/>
      <c r="AB482" s="146"/>
      <c r="AC482" s="146"/>
      <c r="AD482" s="146"/>
      <c r="AE482" s="146"/>
      <c r="AF482" s="146"/>
      <c r="AG482" s="146" t="s">
        <v>214</v>
      </c>
      <c r="AH482" s="146">
        <v>0</v>
      </c>
      <c r="AI482" s="146"/>
      <c r="AJ482" s="146"/>
      <c r="AK482" s="146"/>
      <c r="AL482" s="146"/>
      <c r="AM482" s="146"/>
      <c r="AN482" s="146"/>
      <c r="AO482" s="146"/>
      <c r="AP482" s="146"/>
      <c r="AQ482" s="146"/>
      <c r="AR482" s="146"/>
      <c r="AS482" s="146"/>
      <c r="AT482" s="146"/>
      <c r="AU482" s="146"/>
      <c r="AV482" s="146"/>
      <c r="AW482" s="146"/>
      <c r="AX482" s="146"/>
      <c r="AY482" s="146"/>
      <c r="AZ482" s="146"/>
      <c r="BA482" s="146"/>
      <c r="BB482" s="146"/>
      <c r="BC482" s="146"/>
      <c r="BD482" s="146"/>
      <c r="BE482" s="146"/>
      <c r="BF482" s="146"/>
      <c r="BG482" s="146"/>
      <c r="BH482" s="146"/>
    </row>
    <row r="483" spans="1:60" ht="22.5" outlineLevel="1">
      <c r="A483" s="217">
        <v>151</v>
      </c>
      <c r="B483" s="218" t="s">
        <v>2360</v>
      </c>
      <c r="C483" s="219" t="s">
        <v>2361</v>
      </c>
      <c r="D483" s="220" t="s">
        <v>124</v>
      </c>
      <c r="E483" s="221">
        <v>20.399999999999999</v>
      </c>
      <c r="F483" s="222"/>
      <c r="G483" s="223">
        <f>ROUND(E483*F483,2)</f>
        <v>0</v>
      </c>
      <c r="H483" s="224">
        <v>33.700000000000003</v>
      </c>
      <c r="I483" s="223">
        <f>ROUND(E483*H483,2)</f>
        <v>687.48</v>
      </c>
      <c r="J483" s="224">
        <v>63.2</v>
      </c>
      <c r="K483" s="223">
        <f>ROUND(E483*J483,2)</f>
        <v>1289.28</v>
      </c>
      <c r="L483" s="223">
        <v>21</v>
      </c>
      <c r="M483" s="223">
        <f>G483*(1+L483/100)</f>
        <v>0</v>
      </c>
      <c r="N483" s="221">
        <v>2.5999999999999998E-4</v>
      </c>
      <c r="O483" s="221">
        <f>ROUND(E483*N483,2)</f>
        <v>0.01</v>
      </c>
      <c r="P483" s="221">
        <v>0</v>
      </c>
      <c r="Q483" s="221">
        <f>ROUND(E483*P483,2)</f>
        <v>0</v>
      </c>
      <c r="R483" s="223" t="s">
        <v>2355</v>
      </c>
      <c r="S483" s="223" t="s">
        <v>207</v>
      </c>
      <c r="T483" s="225" t="s">
        <v>207</v>
      </c>
      <c r="U483" s="226">
        <v>0.09</v>
      </c>
      <c r="V483" s="226">
        <f>ROUND(E483*U483,2)</f>
        <v>1.84</v>
      </c>
      <c r="W483" s="226"/>
      <c r="X483" s="226" t="s">
        <v>208</v>
      </c>
      <c r="Y483" s="226" t="s">
        <v>209</v>
      </c>
      <c r="Z483" s="146"/>
      <c r="AA483" s="478"/>
      <c r="AB483" s="146"/>
      <c r="AC483" s="146"/>
      <c r="AD483" s="146"/>
      <c r="AE483" s="146"/>
      <c r="AF483" s="146"/>
      <c r="AG483" s="146" t="s">
        <v>210</v>
      </c>
      <c r="AH483" s="146"/>
      <c r="AI483" s="146"/>
      <c r="AJ483" s="146"/>
      <c r="AK483" s="146"/>
      <c r="AL483" s="146"/>
      <c r="AM483" s="146"/>
      <c r="AN483" s="146"/>
      <c r="AO483" s="146"/>
      <c r="AP483" s="146"/>
      <c r="AQ483" s="146"/>
      <c r="AR483" s="146"/>
      <c r="AS483" s="146"/>
      <c r="AT483" s="146"/>
      <c r="AU483" s="146"/>
      <c r="AV483" s="146"/>
      <c r="AW483" s="146"/>
      <c r="AX483" s="146"/>
      <c r="AY483" s="146"/>
      <c r="AZ483" s="146"/>
      <c r="BA483" s="146"/>
      <c r="BB483" s="146"/>
      <c r="BC483" s="146"/>
      <c r="BD483" s="146"/>
      <c r="BE483" s="146"/>
      <c r="BF483" s="146"/>
      <c r="BG483" s="146"/>
      <c r="BH483" s="146"/>
    </row>
    <row r="484" spans="1:60" ht="14.25" outlineLevel="2">
      <c r="A484" s="227"/>
      <c r="B484" s="228"/>
      <c r="C484" s="232" t="s">
        <v>2362</v>
      </c>
      <c r="D484" s="233"/>
      <c r="E484" s="234">
        <v>20.399999999999999</v>
      </c>
      <c r="F484" s="226"/>
      <c r="G484" s="226"/>
      <c r="H484" s="226"/>
      <c r="I484" s="226"/>
      <c r="J484" s="226"/>
      <c r="K484" s="226"/>
      <c r="L484" s="226"/>
      <c r="M484" s="226"/>
      <c r="N484" s="231"/>
      <c r="O484" s="231"/>
      <c r="P484" s="231"/>
      <c r="Q484" s="231"/>
      <c r="R484" s="226"/>
      <c r="S484" s="226"/>
      <c r="T484" s="226"/>
      <c r="U484" s="226"/>
      <c r="V484" s="226"/>
      <c r="W484" s="226"/>
      <c r="X484" s="226"/>
      <c r="Y484" s="226"/>
      <c r="Z484" s="146"/>
      <c r="AA484" s="478"/>
      <c r="AB484" s="146"/>
      <c r="AC484" s="146"/>
      <c r="AD484" s="146"/>
      <c r="AE484" s="146"/>
      <c r="AF484" s="146"/>
      <c r="AG484" s="146" t="s">
        <v>214</v>
      </c>
      <c r="AH484" s="146">
        <v>0</v>
      </c>
      <c r="AI484" s="146"/>
      <c r="AJ484" s="146"/>
      <c r="AK484" s="146"/>
      <c r="AL484" s="146"/>
      <c r="AM484" s="146"/>
      <c r="AN484" s="146"/>
      <c r="AO484" s="146"/>
      <c r="AP484" s="146"/>
      <c r="AQ484" s="146"/>
      <c r="AR484" s="146"/>
      <c r="AS484" s="146"/>
      <c r="AT484" s="146"/>
      <c r="AU484" s="146"/>
      <c r="AV484" s="146"/>
      <c r="AW484" s="146"/>
      <c r="AX484" s="146"/>
      <c r="AY484" s="146"/>
      <c r="AZ484" s="146"/>
      <c r="BA484" s="146"/>
      <c r="BB484" s="146"/>
      <c r="BC484" s="146"/>
      <c r="BD484" s="146"/>
      <c r="BE484" s="146"/>
      <c r="BF484" s="146"/>
      <c r="BG484" s="146"/>
      <c r="BH484" s="146"/>
    </row>
    <row r="485" spans="1:60" ht="22.5" outlineLevel="1">
      <c r="A485" s="217">
        <v>152</v>
      </c>
      <c r="B485" s="218" t="s">
        <v>2363</v>
      </c>
      <c r="C485" s="219" t="s">
        <v>2364</v>
      </c>
      <c r="D485" s="220" t="s">
        <v>276</v>
      </c>
      <c r="E485" s="221">
        <v>40</v>
      </c>
      <c r="F485" s="222"/>
      <c r="G485" s="223">
        <f>ROUND(E485*F485,2)</f>
        <v>0</v>
      </c>
      <c r="H485" s="224">
        <v>11.29</v>
      </c>
      <c r="I485" s="223">
        <f>ROUND(E485*H485,2)</f>
        <v>451.6</v>
      </c>
      <c r="J485" s="224">
        <v>177.21</v>
      </c>
      <c r="K485" s="223">
        <f>ROUND(E485*J485,2)</f>
        <v>7088.4</v>
      </c>
      <c r="L485" s="223">
        <v>21</v>
      </c>
      <c r="M485" s="223">
        <f>G485*(1+L485/100)</f>
        <v>0</v>
      </c>
      <c r="N485" s="221">
        <v>5.0000000000000002E-5</v>
      </c>
      <c r="O485" s="221">
        <f>ROUND(E485*N485,2)</f>
        <v>0</v>
      </c>
      <c r="P485" s="221">
        <v>0</v>
      </c>
      <c r="Q485" s="221">
        <f>ROUND(E485*P485,2)</f>
        <v>0</v>
      </c>
      <c r="R485" s="223" t="s">
        <v>2355</v>
      </c>
      <c r="S485" s="223" t="s">
        <v>207</v>
      </c>
      <c r="T485" s="225" t="s">
        <v>207</v>
      </c>
      <c r="U485" s="226">
        <v>0.25</v>
      </c>
      <c r="V485" s="226">
        <f>ROUND(E485*U485,2)</f>
        <v>10</v>
      </c>
      <c r="W485" s="226"/>
      <c r="X485" s="226" t="s">
        <v>208</v>
      </c>
      <c r="Y485" s="226" t="s">
        <v>209</v>
      </c>
      <c r="Z485" s="146"/>
      <c r="AA485" s="478"/>
      <c r="AB485" s="146"/>
      <c r="AC485" s="146"/>
      <c r="AD485" s="146"/>
      <c r="AE485" s="146"/>
      <c r="AF485" s="146"/>
      <c r="AG485" s="146" t="s">
        <v>210</v>
      </c>
      <c r="AH485" s="146"/>
      <c r="AI485" s="146"/>
      <c r="AJ485" s="146"/>
      <c r="AK485" s="146"/>
      <c r="AL485" s="146"/>
      <c r="AM485" s="146"/>
      <c r="AN485" s="146"/>
      <c r="AO485" s="146"/>
      <c r="AP485" s="146"/>
      <c r="AQ485" s="146"/>
      <c r="AR485" s="146"/>
      <c r="AS485" s="146"/>
      <c r="AT485" s="146"/>
      <c r="AU485" s="146"/>
      <c r="AV485" s="146"/>
      <c r="AW485" s="146"/>
      <c r="AX485" s="146"/>
      <c r="AY485" s="146"/>
      <c r="AZ485" s="146"/>
      <c r="BA485" s="146"/>
      <c r="BB485" s="146"/>
      <c r="BC485" s="146"/>
      <c r="BD485" s="146"/>
      <c r="BE485" s="146"/>
      <c r="BF485" s="146"/>
      <c r="BG485" s="146"/>
      <c r="BH485" s="146"/>
    </row>
    <row r="486" spans="1:60" ht="14.25" outlineLevel="2">
      <c r="A486" s="227"/>
      <c r="B486" s="228"/>
      <c r="C486" s="232" t="s">
        <v>2365</v>
      </c>
      <c r="D486" s="233"/>
      <c r="E486" s="234">
        <v>40</v>
      </c>
      <c r="F486" s="226"/>
      <c r="G486" s="226"/>
      <c r="H486" s="226"/>
      <c r="I486" s="226"/>
      <c r="J486" s="226"/>
      <c r="K486" s="226"/>
      <c r="L486" s="226"/>
      <c r="M486" s="226"/>
      <c r="N486" s="231"/>
      <c r="O486" s="231"/>
      <c r="P486" s="231"/>
      <c r="Q486" s="231"/>
      <c r="R486" s="226"/>
      <c r="S486" s="226"/>
      <c r="T486" s="226"/>
      <c r="U486" s="226"/>
      <c r="V486" s="226"/>
      <c r="W486" s="226"/>
      <c r="X486" s="226"/>
      <c r="Y486" s="226"/>
      <c r="Z486" s="146"/>
      <c r="AA486" s="478"/>
      <c r="AB486" s="146"/>
      <c r="AC486" s="146"/>
      <c r="AD486" s="146"/>
      <c r="AE486" s="146"/>
      <c r="AF486" s="146"/>
      <c r="AG486" s="146" t="s">
        <v>214</v>
      </c>
      <c r="AH486" s="146">
        <v>0</v>
      </c>
      <c r="AI486" s="146"/>
      <c r="AJ486" s="146"/>
      <c r="AK486" s="146"/>
      <c r="AL486" s="146"/>
      <c r="AM486" s="146"/>
      <c r="AN486" s="146"/>
      <c r="AO486" s="146"/>
      <c r="AP486" s="146"/>
      <c r="AQ486" s="146"/>
      <c r="AR486" s="146"/>
      <c r="AS486" s="146"/>
      <c r="AT486" s="146"/>
      <c r="AU486" s="146"/>
      <c r="AV486" s="146"/>
      <c r="AW486" s="146"/>
      <c r="AX486" s="146"/>
      <c r="AY486" s="146"/>
      <c r="AZ486" s="146"/>
      <c r="BA486" s="146"/>
      <c r="BB486" s="146"/>
      <c r="BC486" s="146"/>
      <c r="BD486" s="146"/>
      <c r="BE486" s="146"/>
      <c r="BF486" s="146"/>
      <c r="BG486" s="146"/>
      <c r="BH486" s="146"/>
    </row>
    <row r="487" spans="1:60" ht="14.25" outlineLevel="1">
      <c r="A487" s="217">
        <v>153</v>
      </c>
      <c r="B487" s="218" t="s">
        <v>2366</v>
      </c>
      <c r="C487" s="219" t="s">
        <v>2367</v>
      </c>
      <c r="D487" s="220" t="s">
        <v>124</v>
      </c>
      <c r="E487" s="221">
        <v>39</v>
      </c>
      <c r="F487" s="222"/>
      <c r="G487" s="223">
        <f>ROUND(E487*F487,2)</f>
        <v>0</v>
      </c>
      <c r="H487" s="224">
        <v>0</v>
      </c>
      <c r="I487" s="223">
        <f>ROUND(E487*H487,2)</f>
        <v>0</v>
      </c>
      <c r="J487" s="224">
        <v>32.5</v>
      </c>
      <c r="K487" s="223">
        <f>ROUND(E487*J487,2)</f>
        <v>1267.5</v>
      </c>
      <c r="L487" s="223">
        <v>21</v>
      </c>
      <c r="M487" s="223">
        <f>G487*(1+L487/100)</f>
        <v>0</v>
      </c>
      <c r="N487" s="221">
        <v>0</v>
      </c>
      <c r="O487" s="221">
        <f>ROUND(E487*N487,2)</f>
        <v>0</v>
      </c>
      <c r="P487" s="221">
        <v>0</v>
      </c>
      <c r="Q487" s="221">
        <f>ROUND(E487*P487,2)</f>
        <v>0</v>
      </c>
      <c r="R487" s="223"/>
      <c r="S487" s="223" t="s">
        <v>254</v>
      </c>
      <c r="T487" s="225" t="s">
        <v>2368</v>
      </c>
      <c r="U487" s="226">
        <v>0.06</v>
      </c>
      <c r="V487" s="226">
        <f>ROUND(E487*U487,2)</f>
        <v>2.34</v>
      </c>
      <c r="W487" s="226"/>
      <c r="X487" s="226" t="s">
        <v>208</v>
      </c>
      <c r="Y487" s="226" t="s">
        <v>209</v>
      </c>
      <c r="Z487" s="146"/>
      <c r="AA487" s="478"/>
      <c r="AB487" s="146"/>
      <c r="AC487" s="146"/>
      <c r="AD487" s="146"/>
      <c r="AE487" s="146"/>
      <c r="AF487" s="146"/>
      <c r="AG487" s="146" t="s">
        <v>210</v>
      </c>
      <c r="AH487" s="146"/>
      <c r="AI487" s="146"/>
      <c r="AJ487" s="146"/>
      <c r="AK487" s="146"/>
      <c r="AL487" s="146"/>
      <c r="AM487" s="146"/>
      <c r="AN487" s="146"/>
      <c r="AO487" s="146"/>
      <c r="AP487" s="146"/>
      <c r="AQ487" s="146"/>
      <c r="AR487" s="146"/>
      <c r="AS487" s="146"/>
      <c r="AT487" s="146"/>
      <c r="AU487" s="146"/>
      <c r="AV487" s="146"/>
      <c r="AW487" s="146"/>
      <c r="AX487" s="146"/>
      <c r="AY487" s="146"/>
      <c r="AZ487" s="146"/>
      <c r="BA487" s="146"/>
      <c r="BB487" s="146"/>
      <c r="BC487" s="146"/>
      <c r="BD487" s="146"/>
      <c r="BE487" s="146"/>
      <c r="BF487" s="146"/>
      <c r="BG487" s="146"/>
      <c r="BH487" s="146"/>
    </row>
    <row r="488" spans="1:60" ht="14.25" outlineLevel="2">
      <c r="A488" s="227"/>
      <c r="B488" s="228"/>
      <c r="C488" s="232" t="s">
        <v>2356</v>
      </c>
      <c r="D488" s="233"/>
      <c r="E488" s="234">
        <v>39</v>
      </c>
      <c r="F488" s="226"/>
      <c r="G488" s="226"/>
      <c r="H488" s="226"/>
      <c r="I488" s="226"/>
      <c r="J488" s="226"/>
      <c r="K488" s="226"/>
      <c r="L488" s="226"/>
      <c r="M488" s="226"/>
      <c r="N488" s="231"/>
      <c r="O488" s="231"/>
      <c r="P488" s="231"/>
      <c r="Q488" s="231"/>
      <c r="R488" s="226"/>
      <c r="S488" s="226"/>
      <c r="T488" s="226"/>
      <c r="U488" s="226"/>
      <c r="V488" s="226"/>
      <c r="W488" s="226"/>
      <c r="X488" s="226"/>
      <c r="Y488" s="226"/>
      <c r="Z488" s="146"/>
      <c r="AA488" s="478"/>
      <c r="AB488" s="146"/>
      <c r="AC488" s="146"/>
      <c r="AD488" s="146"/>
      <c r="AE488" s="146"/>
      <c r="AF488" s="146"/>
      <c r="AG488" s="146" t="s">
        <v>214</v>
      </c>
      <c r="AH488" s="146">
        <v>0</v>
      </c>
      <c r="AI488" s="146"/>
      <c r="AJ488" s="146"/>
      <c r="AK488" s="146"/>
      <c r="AL488" s="146"/>
      <c r="AM488" s="146"/>
      <c r="AN488" s="146"/>
      <c r="AO488" s="146"/>
      <c r="AP488" s="146"/>
      <c r="AQ488" s="146"/>
      <c r="AR488" s="146"/>
      <c r="AS488" s="146"/>
      <c r="AT488" s="146"/>
      <c r="AU488" s="146"/>
      <c r="AV488" s="146"/>
      <c r="AW488" s="146"/>
      <c r="AX488" s="146"/>
      <c r="AY488" s="146"/>
      <c r="AZ488" s="146"/>
      <c r="BA488" s="146"/>
      <c r="BB488" s="146"/>
      <c r="BC488" s="146"/>
      <c r="BD488" s="146"/>
      <c r="BE488" s="146"/>
      <c r="BF488" s="146"/>
      <c r="BG488" s="146"/>
      <c r="BH488" s="146"/>
    </row>
    <row r="489" spans="1:60" ht="22.5" outlineLevel="1">
      <c r="A489" s="217">
        <v>154</v>
      </c>
      <c r="B489" s="218" t="s">
        <v>2369</v>
      </c>
      <c r="C489" s="219" t="s">
        <v>2370</v>
      </c>
      <c r="D489" s="220" t="s">
        <v>292</v>
      </c>
      <c r="E489" s="221">
        <v>6.6950000000000003</v>
      </c>
      <c r="F489" s="222"/>
      <c r="G489" s="223">
        <f>ROUND(E489*F489,2)</f>
        <v>0</v>
      </c>
      <c r="H489" s="224">
        <v>852</v>
      </c>
      <c r="I489" s="223">
        <f>ROUND(E489*H489,2)</f>
        <v>5704.14</v>
      </c>
      <c r="J489" s="224">
        <v>0</v>
      </c>
      <c r="K489" s="223">
        <f>ROUND(E489*J489,2)</f>
        <v>0</v>
      </c>
      <c r="L489" s="223">
        <v>21</v>
      </c>
      <c r="M489" s="223">
        <f>G489*(1+L489/100)</f>
        <v>0</v>
      </c>
      <c r="N489" s="221">
        <v>1E-3</v>
      </c>
      <c r="O489" s="221">
        <f>ROUND(E489*N489,2)</f>
        <v>0.01</v>
      </c>
      <c r="P489" s="221">
        <v>0</v>
      </c>
      <c r="Q489" s="221">
        <f>ROUND(E489*P489,2)</f>
        <v>0</v>
      </c>
      <c r="R489" s="223" t="s">
        <v>1610</v>
      </c>
      <c r="S489" s="223" t="s">
        <v>207</v>
      </c>
      <c r="T489" s="225" t="s">
        <v>207</v>
      </c>
      <c r="U489" s="226">
        <v>0</v>
      </c>
      <c r="V489" s="226">
        <f>ROUND(E489*U489,2)</f>
        <v>0</v>
      </c>
      <c r="W489" s="226"/>
      <c r="X489" s="226" t="s">
        <v>1600</v>
      </c>
      <c r="Y489" s="226" t="s">
        <v>209</v>
      </c>
      <c r="Z489" s="146"/>
      <c r="AA489" s="478"/>
      <c r="AB489" s="146"/>
      <c r="AC489" s="146"/>
      <c r="AD489" s="146"/>
      <c r="AE489" s="146"/>
      <c r="AF489" s="146"/>
      <c r="AG489" s="146" t="s">
        <v>1601</v>
      </c>
      <c r="AH489" s="146"/>
      <c r="AI489" s="146"/>
      <c r="AJ489" s="146"/>
      <c r="AK489" s="146"/>
      <c r="AL489" s="146"/>
      <c r="AM489" s="146"/>
      <c r="AN489" s="146"/>
      <c r="AO489" s="146"/>
      <c r="AP489" s="146"/>
      <c r="AQ489" s="146"/>
      <c r="AR489" s="146"/>
      <c r="AS489" s="146"/>
      <c r="AT489" s="146"/>
      <c r="AU489" s="146"/>
      <c r="AV489" s="146"/>
      <c r="AW489" s="146"/>
      <c r="AX489" s="146"/>
      <c r="AY489" s="146"/>
      <c r="AZ489" s="146"/>
      <c r="BA489" s="146"/>
      <c r="BB489" s="146"/>
      <c r="BC489" s="146"/>
      <c r="BD489" s="146"/>
      <c r="BE489" s="146"/>
      <c r="BF489" s="146"/>
      <c r="BG489" s="146"/>
      <c r="BH489" s="146"/>
    </row>
    <row r="490" spans="1:60" ht="14.25" outlineLevel="2">
      <c r="A490" s="227"/>
      <c r="B490" s="228"/>
      <c r="C490" s="232" t="s">
        <v>2371</v>
      </c>
      <c r="D490" s="233"/>
      <c r="E490" s="234">
        <v>6.6950000000000003</v>
      </c>
      <c r="F490" s="226"/>
      <c r="G490" s="226"/>
      <c r="H490" s="226"/>
      <c r="I490" s="226"/>
      <c r="J490" s="226"/>
      <c r="K490" s="226"/>
      <c r="L490" s="226"/>
      <c r="M490" s="226"/>
      <c r="N490" s="231"/>
      <c r="O490" s="231"/>
      <c r="P490" s="231"/>
      <c r="Q490" s="231"/>
      <c r="R490" s="226"/>
      <c r="S490" s="226"/>
      <c r="T490" s="226"/>
      <c r="U490" s="226"/>
      <c r="V490" s="226"/>
      <c r="W490" s="226"/>
      <c r="X490" s="226"/>
      <c r="Y490" s="226"/>
      <c r="Z490" s="146"/>
      <c r="AA490" s="478"/>
      <c r="AB490" s="146"/>
      <c r="AC490" s="146"/>
      <c r="AD490" s="146"/>
      <c r="AE490" s="146"/>
      <c r="AF490" s="146"/>
      <c r="AG490" s="146" t="s">
        <v>214</v>
      </c>
      <c r="AH490" s="146">
        <v>0</v>
      </c>
      <c r="AI490" s="146"/>
      <c r="AJ490" s="146"/>
      <c r="AK490" s="146"/>
      <c r="AL490" s="146"/>
      <c r="AM490" s="146"/>
      <c r="AN490" s="146"/>
      <c r="AO490" s="146"/>
      <c r="AP490" s="146"/>
      <c r="AQ490" s="146"/>
      <c r="AR490" s="146"/>
      <c r="AS490" s="146"/>
      <c r="AT490" s="146"/>
      <c r="AU490" s="146"/>
      <c r="AV490" s="146"/>
      <c r="AW490" s="146"/>
      <c r="AX490" s="146"/>
      <c r="AY490" s="146"/>
      <c r="AZ490" s="146"/>
      <c r="BA490" s="146"/>
      <c r="BB490" s="146"/>
      <c r="BC490" s="146"/>
      <c r="BD490" s="146"/>
      <c r="BE490" s="146"/>
      <c r="BF490" s="146"/>
      <c r="BG490" s="146"/>
      <c r="BH490" s="146"/>
    </row>
    <row r="491" spans="1:60" ht="14.25" outlineLevel="1">
      <c r="A491" s="217">
        <v>155</v>
      </c>
      <c r="B491" s="218" t="s">
        <v>2372</v>
      </c>
      <c r="C491" s="219" t="s">
        <v>2373</v>
      </c>
      <c r="D491" s="220" t="s">
        <v>107</v>
      </c>
      <c r="E491" s="221">
        <v>4.8204000000000002</v>
      </c>
      <c r="F491" s="222"/>
      <c r="G491" s="223">
        <f>ROUND(E491*F491,2)</f>
        <v>0</v>
      </c>
      <c r="H491" s="224">
        <v>3315</v>
      </c>
      <c r="I491" s="223">
        <f>ROUND(E491*H491,2)</f>
        <v>15979.63</v>
      </c>
      <c r="J491" s="224">
        <v>0</v>
      </c>
      <c r="K491" s="223">
        <f>ROUND(E491*J491,2)</f>
        <v>0</v>
      </c>
      <c r="L491" s="223">
        <v>21</v>
      </c>
      <c r="M491" s="223">
        <f>G491*(1+L491/100)</f>
        <v>0</v>
      </c>
      <c r="N491" s="221">
        <v>0.6</v>
      </c>
      <c r="O491" s="221">
        <f>ROUND(E491*N491,2)</f>
        <v>2.89</v>
      </c>
      <c r="P491" s="221">
        <v>0</v>
      </c>
      <c r="Q491" s="221">
        <f>ROUND(E491*P491,2)</f>
        <v>0</v>
      </c>
      <c r="R491" s="223" t="s">
        <v>1610</v>
      </c>
      <c r="S491" s="223" t="s">
        <v>207</v>
      </c>
      <c r="T491" s="225" t="s">
        <v>207</v>
      </c>
      <c r="U491" s="226">
        <v>0</v>
      </c>
      <c r="V491" s="226">
        <f>ROUND(E491*U491,2)</f>
        <v>0</v>
      </c>
      <c r="W491" s="226"/>
      <c r="X491" s="226" t="s">
        <v>1600</v>
      </c>
      <c r="Y491" s="226" t="s">
        <v>209</v>
      </c>
      <c r="Z491" s="146"/>
      <c r="AA491" s="478"/>
      <c r="AB491" s="146"/>
      <c r="AC491" s="146"/>
      <c r="AD491" s="146"/>
      <c r="AE491" s="146"/>
      <c r="AF491" s="146"/>
      <c r="AG491" s="146" t="s">
        <v>1601</v>
      </c>
      <c r="AH491" s="146"/>
      <c r="AI491" s="146"/>
      <c r="AJ491" s="146"/>
      <c r="AK491" s="146"/>
      <c r="AL491" s="146"/>
      <c r="AM491" s="146"/>
      <c r="AN491" s="146"/>
      <c r="AO491" s="146"/>
      <c r="AP491" s="146"/>
      <c r="AQ491" s="146"/>
      <c r="AR491" s="146"/>
      <c r="AS491" s="146"/>
      <c r="AT491" s="146"/>
      <c r="AU491" s="146"/>
      <c r="AV491" s="146"/>
      <c r="AW491" s="146"/>
      <c r="AX491" s="146"/>
      <c r="AY491" s="146"/>
      <c r="AZ491" s="146"/>
      <c r="BA491" s="146"/>
      <c r="BB491" s="146"/>
      <c r="BC491" s="146"/>
      <c r="BD491" s="146"/>
      <c r="BE491" s="146"/>
      <c r="BF491" s="146"/>
      <c r="BG491" s="146"/>
      <c r="BH491" s="146"/>
    </row>
    <row r="492" spans="1:60" ht="14.25" outlineLevel="2">
      <c r="A492" s="227"/>
      <c r="B492" s="228"/>
      <c r="C492" s="232" t="s">
        <v>2374</v>
      </c>
      <c r="D492" s="233"/>
      <c r="E492" s="234">
        <v>4.8204000000000002</v>
      </c>
      <c r="F492" s="226"/>
      <c r="G492" s="226"/>
      <c r="H492" s="226"/>
      <c r="I492" s="226"/>
      <c r="J492" s="226"/>
      <c r="K492" s="226"/>
      <c r="L492" s="226"/>
      <c r="M492" s="226"/>
      <c r="N492" s="231"/>
      <c r="O492" s="231"/>
      <c r="P492" s="231"/>
      <c r="Q492" s="231"/>
      <c r="R492" s="226"/>
      <c r="S492" s="226"/>
      <c r="T492" s="226"/>
      <c r="U492" s="226"/>
      <c r="V492" s="226"/>
      <c r="W492" s="226"/>
      <c r="X492" s="226"/>
      <c r="Y492" s="226"/>
      <c r="Z492" s="146"/>
      <c r="AA492" s="478"/>
      <c r="AB492" s="146"/>
      <c r="AC492" s="146"/>
      <c r="AD492" s="146"/>
      <c r="AE492" s="146"/>
      <c r="AF492" s="146"/>
      <c r="AG492" s="146" t="s">
        <v>214</v>
      </c>
      <c r="AH492" s="146">
        <v>0</v>
      </c>
      <c r="AI492" s="146"/>
      <c r="AJ492" s="146"/>
      <c r="AK492" s="146"/>
      <c r="AL492" s="146"/>
      <c r="AM492" s="146"/>
      <c r="AN492" s="146"/>
      <c r="AO492" s="146"/>
      <c r="AP492" s="146"/>
      <c r="AQ492" s="146"/>
      <c r="AR492" s="146"/>
      <c r="AS492" s="146"/>
      <c r="AT492" s="146"/>
      <c r="AU492" s="146"/>
      <c r="AV492" s="146"/>
      <c r="AW492" s="146"/>
      <c r="AX492" s="146"/>
      <c r="AY492" s="146"/>
      <c r="AZ492" s="146"/>
      <c r="BA492" s="146"/>
      <c r="BB492" s="146"/>
      <c r="BC492" s="146"/>
      <c r="BD492" s="146"/>
      <c r="BE492" s="146"/>
      <c r="BF492" s="146"/>
      <c r="BG492" s="146"/>
      <c r="BH492" s="146"/>
    </row>
    <row r="493" spans="1:60" ht="14.25" outlineLevel="1">
      <c r="A493" s="217">
        <v>156</v>
      </c>
      <c r="B493" s="218" t="s">
        <v>2375</v>
      </c>
      <c r="C493" s="219" t="s">
        <v>2376</v>
      </c>
      <c r="D493" s="220" t="s">
        <v>2146</v>
      </c>
      <c r="E493" s="221">
        <v>12</v>
      </c>
      <c r="F493" s="222"/>
      <c r="G493" s="223">
        <f>ROUND(E493*F493,2)</f>
        <v>0</v>
      </c>
      <c r="H493" s="224">
        <v>90</v>
      </c>
      <c r="I493" s="223">
        <f>ROUND(E493*H493,2)</f>
        <v>1080</v>
      </c>
      <c r="J493" s="224">
        <v>0</v>
      </c>
      <c r="K493" s="223">
        <f>ROUND(E493*J493,2)</f>
        <v>0</v>
      </c>
      <c r="L493" s="223">
        <v>21</v>
      </c>
      <c r="M493" s="223">
        <f>G493*(1+L493/100)</f>
        <v>0</v>
      </c>
      <c r="N493" s="221">
        <v>0.01</v>
      </c>
      <c r="O493" s="221">
        <f>ROUND(E493*N493,2)</f>
        <v>0.12</v>
      </c>
      <c r="P493" s="221">
        <v>0</v>
      </c>
      <c r="Q493" s="221">
        <f>ROUND(E493*P493,2)</f>
        <v>0</v>
      </c>
      <c r="R493" s="223"/>
      <c r="S493" s="223" t="s">
        <v>254</v>
      </c>
      <c r="T493" s="225" t="s">
        <v>255</v>
      </c>
      <c r="U493" s="226">
        <v>0</v>
      </c>
      <c r="V493" s="226">
        <f>ROUND(E493*U493,2)</f>
        <v>0</v>
      </c>
      <c r="W493" s="226"/>
      <c r="X493" s="226" t="s">
        <v>1600</v>
      </c>
      <c r="Y493" s="226" t="s">
        <v>209</v>
      </c>
      <c r="Z493" s="146"/>
      <c r="AA493" s="478"/>
      <c r="AB493" s="146"/>
      <c r="AC493" s="146"/>
      <c r="AD493" s="146"/>
      <c r="AE493" s="146"/>
      <c r="AF493" s="146"/>
      <c r="AG493" s="146" t="s">
        <v>1601</v>
      </c>
      <c r="AH493" s="146"/>
      <c r="AI493" s="146"/>
      <c r="AJ493" s="146"/>
      <c r="AK493" s="146"/>
      <c r="AL493" s="146"/>
      <c r="AM493" s="146"/>
      <c r="AN493" s="146"/>
      <c r="AO493" s="146"/>
      <c r="AP493" s="146"/>
      <c r="AQ493" s="146"/>
      <c r="AR493" s="146"/>
      <c r="AS493" s="146"/>
      <c r="AT493" s="146"/>
      <c r="AU493" s="146"/>
      <c r="AV493" s="146"/>
      <c r="AW493" s="146"/>
      <c r="AX493" s="146"/>
      <c r="AY493" s="146"/>
      <c r="AZ493" s="146"/>
      <c r="BA493" s="146"/>
      <c r="BB493" s="146"/>
      <c r="BC493" s="146"/>
      <c r="BD493" s="146"/>
      <c r="BE493" s="146"/>
      <c r="BF493" s="146"/>
      <c r="BG493" s="146"/>
      <c r="BH493" s="146"/>
    </row>
    <row r="494" spans="1:60" ht="14.25" outlineLevel="2">
      <c r="A494" s="227"/>
      <c r="B494" s="228"/>
      <c r="C494" s="442" t="s">
        <v>1891</v>
      </c>
      <c r="D494" s="443"/>
      <c r="E494" s="444"/>
      <c r="F494" s="226"/>
      <c r="G494" s="226"/>
      <c r="H494" s="226"/>
      <c r="I494" s="226"/>
      <c r="J494" s="226"/>
      <c r="K494" s="226"/>
      <c r="L494" s="226"/>
      <c r="M494" s="226"/>
      <c r="N494" s="231"/>
      <c r="O494" s="231"/>
      <c r="P494" s="231"/>
      <c r="Q494" s="231"/>
      <c r="R494" s="226"/>
      <c r="S494" s="226"/>
      <c r="T494" s="226"/>
      <c r="U494" s="226"/>
      <c r="V494" s="226"/>
      <c r="W494" s="226"/>
      <c r="X494" s="226"/>
      <c r="Y494" s="226"/>
      <c r="Z494" s="146"/>
      <c r="AA494" s="478"/>
      <c r="AB494" s="146"/>
      <c r="AC494" s="146"/>
      <c r="AD494" s="146"/>
      <c r="AE494" s="146"/>
      <c r="AF494" s="146"/>
      <c r="AG494" s="146" t="s">
        <v>214</v>
      </c>
      <c r="AH494" s="146"/>
      <c r="AI494" s="146"/>
      <c r="AJ494" s="146"/>
      <c r="AK494" s="146"/>
      <c r="AL494" s="146"/>
      <c r="AM494" s="146"/>
      <c r="AN494" s="146"/>
      <c r="AO494" s="146"/>
      <c r="AP494" s="146"/>
      <c r="AQ494" s="146"/>
      <c r="AR494" s="146"/>
      <c r="AS494" s="146"/>
      <c r="AT494" s="146"/>
      <c r="AU494" s="146"/>
      <c r="AV494" s="146"/>
      <c r="AW494" s="146"/>
      <c r="AX494" s="146"/>
      <c r="AY494" s="146"/>
      <c r="AZ494" s="146"/>
      <c r="BA494" s="146"/>
      <c r="BB494" s="146"/>
      <c r="BC494" s="146"/>
      <c r="BD494" s="146"/>
      <c r="BE494" s="146"/>
      <c r="BF494" s="146"/>
      <c r="BG494" s="146"/>
      <c r="BH494" s="146"/>
    </row>
    <row r="495" spans="1:60" ht="14.25" outlineLevel="3">
      <c r="A495" s="227"/>
      <c r="B495" s="228"/>
      <c r="C495" s="442" t="s">
        <v>2377</v>
      </c>
      <c r="D495" s="443"/>
      <c r="E495" s="444">
        <v>12.36</v>
      </c>
      <c r="F495" s="226"/>
      <c r="G495" s="226"/>
      <c r="H495" s="226"/>
      <c r="I495" s="226"/>
      <c r="J495" s="226"/>
      <c r="K495" s="226"/>
      <c r="L495" s="226"/>
      <c r="M495" s="226"/>
      <c r="N495" s="231"/>
      <c r="O495" s="231"/>
      <c r="P495" s="231"/>
      <c r="Q495" s="231"/>
      <c r="R495" s="226"/>
      <c r="S495" s="226"/>
      <c r="T495" s="226"/>
      <c r="U495" s="226"/>
      <c r="V495" s="226"/>
      <c r="W495" s="226"/>
      <c r="X495" s="226"/>
      <c r="Y495" s="226"/>
      <c r="Z495" s="146"/>
      <c r="AA495" s="478"/>
      <c r="AB495" s="146"/>
      <c r="AC495" s="146"/>
      <c r="AD495" s="146"/>
      <c r="AE495" s="146"/>
      <c r="AF495" s="146"/>
      <c r="AG495" s="146" t="s">
        <v>214</v>
      </c>
      <c r="AH495" s="146">
        <v>2</v>
      </c>
      <c r="AI495" s="146"/>
      <c r="AJ495" s="146"/>
      <c r="AK495" s="146"/>
      <c r="AL495" s="146"/>
      <c r="AM495" s="146"/>
      <c r="AN495" s="146"/>
      <c r="AO495" s="146"/>
      <c r="AP495" s="146"/>
      <c r="AQ495" s="146"/>
      <c r="AR495" s="146"/>
      <c r="AS495" s="146"/>
      <c r="AT495" s="146"/>
      <c r="AU495" s="146"/>
      <c r="AV495" s="146"/>
      <c r="AW495" s="146"/>
      <c r="AX495" s="146"/>
      <c r="AY495" s="146"/>
      <c r="AZ495" s="146"/>
      <c r="BA495" s="146"/>
      <c r="BB495" s="146"/>
      <c r="BC495" s="146"/>
      <c r="BD495" s="146"/>
      <c r="BE495" s="146"/>
      <c r="BF495" s="146"/>
      <c r="BG495" s="146"/>
      <c r="BH495" s="146"/>
    </row>
    <row r="496" spans="1:60" ht="14.25" outlineLevel="3">
      <c r="A496" s="227"/>
      <c r="B496" s="228"/>
      <c r="C496" s="442" t="s">
        <v>1893</v>
      </c>
      <c r="D496" s="443"/>
      <c r="E496" s="444"/>
      <c r="F496" s="226"/>
      <c r="G496" s="226"/>
      <c r="H496" s="226"/>
      <c r="I496" s="226"/>
      <c r="J496" s="226"/>
      <c r="K496" s="226"/>
      <c r="L496" s="226"/>
      <c r="M496" s="226"/>
      <c r="N496" s="231"/>
      <c r="O496" s="231"/>
      <c r="P496" s="231"/>
      <c r="Q496" s="231"/>
      <c r="R496" s="226"/>
      <c r="S496" s="226"/>
      <c r="T496" s="226"/>
      <c r="U496" s="226"/>
      <c r="V496" s="226"/>
      <c r="W496" s="226"/>
      <c r="X496" s="226"/>
      <c r="Y496" s="226"/>
      <c r="Z496" s="146"/>
      <c r="AA496" s="478"/>
      <c r="AB496" s="146"/>
      <c r="AC496" s="146"/>
      <c r="AD496" s="146"/>
      <c r="AE496" s="146"/>
      <c r="AF496" s="146"/>
      <c r="AG496" s="146" t="s">
        <v>214</v>
      </c>
      <c r="AH496" s="146"/>
      <c r="AI496" s="146"/>
      <c r="AJ496" s="146"/>
      <c r="AK496" s="146"/>
      <c r="AL496" s="146"/>
      <c r="AM496" s="146"/>
      <c r="AN496" s="146"/>
      <c r="AO496" s="146"/>
      <c r="AP496" s="146"/>
      <c r="AQ496" s="146"/>
      <c r="AR496" s="146"/>
      <c r="AS496" s="146"/>
      <c r="AT496" s="146"/>
      <c r="AU496" s="146"/>
      <c r="AV496" s="146"/>
      <c r="AW496" s="146"/>
      <c r="AX496" s="146"/>
      <c r="AY496" s="146"/>
      <c r="AZ496" s="146"/>
      <c r="BA496" s="146"/>
      <c r="BB496" s="146"/>
      <c r="BC496" s="146"/>
      <c r="BD496" s="146"/>
      <c r="BE496" s="146"/>
      <c r="BF496" s="146"/>
      <c r="BG496" s="146"/>
      <c r="BH496" s="146"/>
    </row>
    <row r="497" spans="1:60" ht="14.25" outlineLevel="3">
      <c r="A497" s="227"/>
      <c r="B497" s="228"/>
      <c r="C497" s="232" t="s">
        <v>2378</v>
      </c>
      <c r="D497" s="233"/>
      <c r="E497" s="234">
        <v>12</v>
      </c>
      <c r="F497" s="226"/>
      <c r="G497" s="226"/>
      <c r="H497" s="226"/>
      <c r="I497" s="226"/>
      <c r="J497" s="226"/>
      <c r="K497" s="226"/>
      <c r="L497" s="226"/>
      <c r="M497" s="226"/>
      <c r="N497" s="231"/>
      <c r="O497" s="231"/>
      <c r="P497" s="231"/>
      <c r="Q497" s="231"/>
      <c r="R497" s="226"/>
      <c r="S497" s="226"/>
      <c r="T497" s="226"/>
      <c r="U497" s="226"/>
      <c r="V497" s="226"/>
      <c r="W497" s="226"/>
      <c r="X497" s="226"/>
      <c r="Y497" s="226"/>
      <c r="Z497" s="146"/>
      <c r="AA497" s="478"/>
      <c r="AB497" s="146"/>
      <c r="AC497" s="146"/>
      <c r="AD497" s="146"/>
      <c r="AE497" s="146"/>
      <c r="AF497" s="146"/>
      <c r="AG497" s="146" t="s">
        <v>214</v>
      </c>
      <c r="AH497" s="146">
        <v>0</v>
      </c>
      <c r="AI497" s="146"/>
      <c r="AJ497" s="146"/>
      <c r="AK497" s="146"/>
      <c r="AL497" s="146"/>
      <c r="AM497" s="146"/>
      <c r="AN497" s="146"/>
      <c r="AO497" s="146"/>
      <c r="AP497" s="146"/>
      <c r="AQ497" s="146"/>
      <c r="AR497" s="146"/>
      <c r="AS497" s="146"/>
      <c r="AT497" s="146"/>
      <c r="AU497" s="146"/>
      <c r="AV497" s="146"/>
      <c r="AW497" s="146"/>
      <c r="AX497" s="146"/>
      <c r="AY497" s="146"/>
      <c r="AZ497" s="146"/>
      <c r="BA497" s="146"/>
      <c r="BB497" s="146"/>
      <c r="BC497" s="146"/>
      <c r="BD497" s="146"/>
      <c r="BE497" s="146"/>
      <c r="BF497" s="146"/>
      <c r="BG497" s="146"/>
      <c r="BH497" s="146"/>
    </row>
    <row r="498" spans="1:60" ht="14.25" outlineLevel="1">
      <c r="A498" s="217">
        <v>157</v>
      </c>
      <c r="B498" s="218" t="s">
        <v>2379</v>
      </c>
      <c r="C498" s="219" t="s">
        <v>2380</v>
      </c>
      <c r="D498" s="220" t="s">
        <v>2146</v>
      </c>
      <c r="E498" s="221">
        <v>6</v>
      </c>
      <c r="F498" s="222"/>
      <c r="G498" s="223">
        <f>ROUND(E498*F498,2)</f>
        <v>0</v>
      </c>
      <c r="H498" s="224">
        <v>75</v>
      </c>
      <c r="I498" s="223">
        <f>ROUND(E498*H498,2)</f>
        <v>450</v>
      </c>
      <c r="J498" s="224">
        <v>0</v>
      </c>
      <c r="K498" s="223">
        <f>ROUND(E498*J498,2)</f>
        <v>0</v>
      </c>
      <c r="L498" s="223">
        <v>21</v>
      </c>
      <c r="M498" s="223">
        <f>G498*(1+L498/100)</f>
        <v>0</v>
      </c>
      <c r="N498" s="221">
        <v>0.01</v>
      </c>
      <c r="O498" s="221">
        <f>ROUND(E498*N498,2)</f>
        <v>0.06</v>
      </c>
      <c r="P498" s="221">
        <v>0</v>
      </c>
      <c r="Q498" s="221">
        <f>ROUND(E498*P498,2)</f>
        <v>0</v>
      </c>
      <c r="R498" s="223"/>
      <c r="S498" s="223" t="s">
        <v>254</v>
      </c>
      <c r="T498" s="225" t="s">
        <v>255</v>
      </c>
      <c r="U498" s="226">
        <v>0</v>
      </c>
      <c r="V498" s="226">
        <f>ROUND(E498*U498,2)</f>
        <v>0</v>
      </c>
      <c r="W498" s="226"/>
      <c r="X498" s="226" t="s">
        <v>1600</v>
      </c>
      <c r="Y498" s="226" t="s">
        <v>209</v>
      </c>
      <c r="Z498" s="146"/>
      <c r="AA498" s="478"/>
      <c r="AB498" s="146"/>
      <c r="AC498" s="146"/>
      <c r="AD498" s="146"/>
      <c r="AE498" s="146"/>
      <c r="AF498" s="146"/>
      <c r="AG498" s="146" t="s">
        <v>1601</v>
      </c>
      <c r="AH498" s="146"/>
      <c r="AI498" s="146"/>
      <c r="AJ498" s="146"/>
      <c r="AK498" s="146"/>
      <c r="AL498" s="146"/>
      <c r="AM498" s="146"/>
      <c r="AN498" s="146"/>
      <c r="AO498" s="146"/>
      <c r="AP498" s="146"/>
      <c r="AQ498" s="146"/>
      <c r="AR498" s="146"/>
      <c r="AS498" s="146"/>
      <c r="AT498" s="146"/>
      <c r="AU498" s="146"/>
      <c r="AV498" s="146"/>
      <c r="AW498" s="146"/>
      <c r="AX498" s="146"/>
      <c r="AY498" s="146"/>
      <c r="AZ498" s="146"/>
      <c r="BA498" s="146"/>
      <c r="BB498" s="146"/>
      <c r="BC498" s="146"/>
      <c r="BD498" s="146"/>
      <c r="BE498" s="146"/>
      <c r="BF498" s="146"/>
      <c r="BG498" s="146"/>
      <c r="BH498" s="146"/>
    </row>
    <row r="499" spans="1:60" ht="14.25" outlineLevel="2">
      <c r="A499" s="227"/>
      <c r="B499" s="228"/>
      <c r="C499" s="442" t="s">
        <v>1891</v>
      </c>
      <c r="D499" s="443"/>
      <c r="E499" s="444"/>
      <c r="F499" s="226"/>
      <c r="G499" s="226"/>
      <c r="H499" s="226"/>
      <c r="I499" s="226"/>
      <c r="J499" s="226"/>
      <c r="K499" s="226"/>
      <c r="L499" s="226"/>
      <c r="M499" s="226"/>
      <c r="N499" s="231"/>
      <c r="O499" s="231"/>
      <c r="P499" s="231"/>
      <c r="Q499" s="231"/>
      <c r="R499" s="226"/>
      <c r="S499" s="226"/>
      <c r="T499" s="226"/>
      <c r="U499" s="226"/>
      <c r="V499" s="226"/>
      <c r="W499" s="226"/>
      <c r="X499" s="226"/>
      <c r="Y499" s="226"/>
      <c r="Z499" s="146"/>
      <c r="AA499" s="478"/>
      <c r="AB499" s="146"/>
      <c r="AC499" s="146"/>
      <c r="AD499" s="146"/>
      <c r="AE499" s="146"/>
      <c r="AF499" s="146"/>
      <c r="AG499" s="146" t="s">
        <v>214</v>
      </c>
      <c r="AH499" s="146"/>
      <c r="AI499" s="146"/>
      <c r="AJ499" s="146"/>
      <c r="AK499" s="146"/>
      <c r="AL499" s="146"/>
      <c r="AM499" s="146"/>
      <c r="AN499" s="146"/>
      <c r="AO499" s="146"/>
      <c r="AP499" s="146"/>
      <c r="AQ499" s="146"/>
      <c r="AR499" s="146"/>
      <c r="AS499" s="146"/>
      <c r="AT499" s="146"/>
      <c r="AU499" s="146"/>
      <c r="AV499" s="146"/>
      <c r="AW499" s="146"/>
      <c r="AX499" s="146"/>
      <c r="AY499" s="146"/>
      <c r="AZ499" s="146"/>
      <c r="BA499" s="146"/>
      <c r="BB499" s="146"/>
      <c r="BC499" s="146"/>
      <c r="BD499" s="146"/>
      <c r="BE499" s="146"/>
      <c r="BF499" s="146"/>
      <c r="BG499" s="146"/>
      <c r="BH499" s="146"/>
    </row>
    <row r="500" spans="1:60" ht="14.25" outlineLevel="3">
      <c r="A500" s="227"/>
      <c r="B500" s="228"/>
      <c r="C500" s="442" t="s">
        <v>2256</v>
      </c>
      <c r="D500" s="443"/>
      <c r="E500" s="444">
        <v>6.18</v>
      </c>
      <c r="F500" s="226"/>
      <c r="G500" s="226"/>
      <c r="H500" s="226"/>
      <c r="I500" s="226"/>
      <c r="J500" s="226"/>
      <c r="K500" s="226"/>
      <c r="L500" s="226"/>
      <c r="M500" s="226"/>
      <c r="N500" s="231"/>
      <c r="O500" s="231"/>
      <c r="P500" s="231"/>
      <c r="Q500" s="231"/>
      <c r="R500" s="226"/>
      <c r="S500" s="226"/>
      <c r="T500" s="226"/>
      <c r="U500" s="226"/>
      <c r="V500" s="226"/>
      <c r="W500" s="226"/>
      <c r="X500" s="226"/>
      <c r="Y500" s="226"/>
      <c r="Z500" s="146"/>
      <c r="AA500" s="478"/>
      <c r="AB500" s="146"/>
      <c r="AC500" s="146"/>
      <c r="AD500" s="146"/>
      <c r="AE500" s="146"/>
      <c r="AF500" s="146"/>
      <c r="AG500" s="146" t="s">
        <v>214</v>
      </c>
      <c r="AH500" s="146">
        <v>2</v>
      </c>
      <c r="AI500" s="146"/>
      <c r="AJ500" s="146"/>
      <c r="AK500" s="146"/>
      <c r="AL500" s="146"/>
      <c r="AM500" s="146"/>
      <c r="AN500" s="146"/>
      <c r="AO500" s="146"/>
      <c r="AP500" s="146"/>
      <c r="AQ500" s="146"/>
      <c r="AR500" s="146"/>
      <c r="AS500" s="146"/>
      <c r="AT500" s="146"/>
      <c r="AU500" s="146"/>
      <c r="AV500" s="146"/>
      <c r="AW500" s="146"/>
      <c r="AX500" s="146"/>
      <c r="AY500" s="146"/>
      <c r="AZ500" s="146"/>
      <c r="BA500" s="146"/>
      <c r="BB500" s="146"/>
      <c r="BC500" s="146"/>
      <c r="BD500" s="146"/>
      <c r="BE500" s="146"/>
      <c r="BF500" s="146"/>
      <c r="BG500" s="146"/>
      <c r="BH500" s="146"/>
    </row>
    <row r="501" spans="1:60" ht="14.25" outlineLevel="3">
      <c r="A501" s="227"/>
      <c r="B501" s="228"/>
      <c r="C501" s="442" t="s">
        <v>1893</v>
      </c>
      <c r="D501" s="443"/>
      <c r="E501" s="444"/>
      <c r="F501" s="226"/>
      <c r="G501" s="226"/>
      <c r="H501" s="226"/>
      <c r="I501" s="226"/>
      <c r="J501" s="226"/>
      <c r="K501" s="226"/>
      <c r="L501" s="226"/>
      <c r="M501" s="226"/>
      <c r="N501" s="231"/>
      <c r="O501" s="231"/>
      <c r="P501" s="231"/>
      <c r="Q501" s="231"/>
      <c r="R501" s="226"/>
      <c r="S501" s="226"/>
      <c r="T501" s="226"/>
      <c r="U501" s="226"/>
      <c r="V501" s="226"/>
      <c r="W501" s="226"/>
      <c r="X501" s="226"/>
      <c r="Y501" s="226"/>
      <c r="Z501" s="146"/>
      <c r="AA501" s="478"/>
      <c r="AB501" s="146"/>
      <c r="AC501" s="146"/>
      <c r="AD501" s="146"/>
      <c r="AE501" s="146"/>
      <c r="AF501" s="146"/>
      <c r="AG501" s="146" t="s">
        <v>214</v>
      </c>
      <c r="AH501" s="146"/>
      <c r="AI501" s="146"/>
      <c r="AJ501" s="146"/>
      <c r="AK501" s="146"/>
      <c r="AL501" s="146"/>
      <c r="AM501" s="146"/>
      <c r="AN501" s="146"/>
      <c r="AO501" s="146"/>
      <c r="AP501" s="146"/>
      <c r="AQ501" s="146"/>
      <c r="AR501" s="146"/>
      <c r="AS501" s="146"/>
      <c r="AT501" s="146"/>
      <c r="AU501" s="146"/>
      <c r="AV501" s="146"/>
      <c r="AW501" s="146"/>
      <c r="AX501" s="146"/>
      <c r="AY501" s="146"/>
      <c r="AZ501" s="146"/>
      <c r="BA501" s="146"/>
      <c r="BB501" s="146"/>
      <c r="BC501" s="146"/>
      <c r="BD501" s="146"/>
      <c r="BE501" s="146"/>
      <c r="BF501" s="146"/>
      <c r="BG501" s="146"/>
      <c r="BH501" s="146"/>
    </row>
    <row r="502" spans="1:60" ht="14.25" outlineLevel="3">
      <c r="A502" s="227"/>
      <c r="B502" s="228"/>
      <c r="C502" s="232" t="s">
        <v>2257</v>
      </c>
      <c r="D502" s="233"/>
      <c r="E502" s="234">
        <v>6</v>
      </c>
      <c r="F502" s="226"/>
      <c r="G502" s="226"/>
      <c r="H502" s="226"/>
      <c r="I502" s="226"/>
      <c r="J502" s="226"/>
      <c r="K502" s="226"/>
      <c r="L502" s="226"/>
      <c r="M502" s="226"/>
      <c r="N502" s="231"/>
      <c r="O502" s="231"/>
      <c r="P502" s="231"/>
      <c r="Q502" s="231"/>
      <c r="R502" s="226"/>
      <c r="S502" s="226"/>
      <c r="T502" s="226"/>
      <c r="U502" s="226"/>
      <c r="V502" s="226"/>
      <c r="W502" s="226"/>
      <c r="X502" s="226"/>
      <c r="Y502" s="226"/>
      <c r="Z502" s="146"/>
      <c r="AA502" s="478"/>
      <c r="AB502" s="146"/>
      <c r="AC502" s="146"/>
      <c r="AD502" s="146"/>
      <c r="AE502" s="146"/>
      <c r="AF502" s="146"/>
      <c r="AG502" s="146" t="s">
        <v>214</v>
      </c>
      <c r="AH502" s="146">
        <v>0</v>
      </c>
      <c r="AI502" s="146"/>
      <c r="AJ502" s="146"/>
      <c r="AK502" s="146"/>
      <c r="AL502" s="146"/>
      <c r="AM502" s="146"/>
      <c r="AN502" s="146"/>
      <c r="AO502" s="146"/>
      <c r="AP502" s="146"/>
      <c r="AQ502" s="146"/>
      <c r="AR502" s="146"/>
      <c r="AS502" s="146"/>
      <c r="AT502" s="146"/>
      <c r="AU502" s="146"/>
      <c r="AV502" s="146"/>
      <c r="AW502" s="146"/>
      <c r="AX502" s="146"/>
      <c r="AY502" s="146"/>
      <c r="AZ502" s="146"/>
      <c r="BA502" s="146"/>
      <c r="BB502" s="146"/>
      <c r="BC502" s="146"/>
      <c r="BD502" s="146"/>
      <c r="BE502" s="146"/>
      <c r="BF502" s="146"/>
      <c r="BG502" s="146"/>
      <c r="BH502" s="146"/>
    </row>
    <row r="503" spans="1:60" ht="14.25" outlineLevel="1">
      <c r="A503" s="217">
        <v>158</v>
      </c>
      <c r="B503" s="218" t="s">
        <v>2381</v>
      </c>
      <c r="C503" s="219" t="s">
        <v>2382</v>
      </c>
      <c r="D503" s="220" t="s">
        <v>2146</v>
      </c>
      <c r="E503" s="221">
        <v>6</v>
      </c>
      <c r="F503" s="222"/>
      <c r="G503" s="223">
        <f>ROUND(E503*F503,2)</f>
        <v>0</v>
      </c>
      <c r="H503" s="224">
        <v>120</v>
      </c>
      <c r="I503" s="223">
        <f>ROUND(E503*H503,2)</f>
        <v>720</v>
      </c>
      <c r="J503" s="224">
        <v>0</v>
      </c>
      <c r="K503" s="223">
        <f>ROUND(E503*J503,2)</f>
        <v>0</v>
      </c>
      <c r="L503" s="223">
        <v>21</v>
      </c>
      <c r="M503" s="223">
        <f>G503*(1+L503/100)</f>
        <v>0</v>
      </c>
      <c r="N503" s="221">
        <v>0.01</v>
      </c>
      <c r="O503" s="221">
        <f>ROUND(E503*N503,2)</f>
        <v>0.06</v>
      </c>
      <c r="P503" s="221">
        <v>0</v>
      </c>
      <c r="Q503" s="221">
        <f>ROUND(E503*P503,2)</f>
        <v>0</v>
      </c>
      <c r="R503" s="223"/>
      <c r="S503" s="223" t="s">
        <v>254</v>
      </c>
      <c r="T503" s="225" t="s">
        <v>255</v>
      </c>
      <c r="U503" s="226">
        <v>0</v>
      </c>
      <c r="V503" s="226">
        <f>ROUND(E503*U503,2)</f>
        <v>0</v>
      </c>
      <c r="W503" s="226"/>
      <c r="X503" s="226" t="s">
        <v>1600</v>
      </c>
      <c r="Y503" s="226" t="s">
        <v>209</v>
      </c>
      <c r="Z503" s="146"/>
      <c r="AA503" s="478"/>
      <c r="AB503" s="146"/>
      <c r="AC503" s="146"/>
      <c r="AD503" s="146"/>
      <c r="AE503" s="146"/>
      <c r="AF503" s="146"/>
      <c r="AG503" s="146" t="s">
        <v>1601</v>
      </c>
      <c r="AH503" s="146"/>
      <c r="AI503" s="146"/>
      <c r="AJ503" s="146"/>
      <c r="AK503" s="146"/>
      <c r="AL503" s="146"/>
      <c r="AM503" s="146"/>
      <c r="AN503" s="146"/>
      <c r="AO503" s="146"/>
      <c r="AP503" s="146"/>
      <c r="AQ503" s="146"/>
      <c r="AR503" s="146"/>
      <c r="AS503" s="146"/>
      <c r="AT503" s="146"/>
      <c r="AU503" s="146"/>
      <c r="AV503" s="146"/>
      <c r="AW503" s="146"/>
      <c r="AX503" s="146"/>
      <c r="AY503" s="146"/>
      <c r="AZ503" s="146"/>
      <c r="BA503" s="146"/>
      <c r="BB503" s="146"/>
      <c r="BC503" s="146"/>
      <c r="BD503" s="146"/>
      <c r="BE503" s="146"/>
      <c r="BF503" s="146"/>
      <c r="BG503" s="146"/>
      <c r="BH503" s="146"/>
    </row>
    <row r="504" spans="1:60" ht="14.25" outlineLevel="2">
      <c r="A504" s="227"/>
      <c r="B504" s="228"/>
      <c r="C504" s="442" t="s">
        <v>1891</v>
      </c>
      <c r="D504" s="443"/>
      <c r="E504" s="444"/>
      <c r="F504" s="226"/>
      <c r="G504" s="226"/>
      <c r="H504" s="226"/>
      <c r="I504" s="226"/>
      <c r="J504" s="226"/>
      <c r="K504" s="226"/>
      <c r="L504" s="226"/>
      <c r="M504" s="226"/>
      <c r="N504" s="231"/>
      <c r="O504" s="231"/>
      <c r="P504" s="231"/>
      <c r="Q504" s="231"/>
      <c r="R504" s="226"/>
      <c r="S504" s="226"/>
      <c r="T504" s="226"/>
      <c r="U504" s="226"/>
      <c r="V504" s="226"/>
      <c r="W504" s="226"/>
      <c r="X504" s="226"/>
      <c r="Y504" s="226"/>
      <c r="Z504" s="146"/>
      <c r="AA504" s="478"/>
      <c r="AB504" s="146"/>
      <c r="AC504" s="146"/>
      <c r="AD504" s="146"/>
      <c r="AE504" s="146"/>
      <c r="AF504" s="146"/>
      <c r="AG504" s="146" t="s">
        <v>214</v>
      </c>
      <c r="AH504" s="146"/>
      <c r="AI504" s="146"/>
      <c r="AJ504" s="146"/>
      <c r="AK504" s="146"/>
      <c r="AL504" s="146"/>
      <c r="AM504" s="146"/>
      <c r="AN504" s="146"/>
      <c r="AO504" s="146"/>
      <c r="AP504" s="146"/>
      <c r="AQ504" s="146"/>
      <c r="AR504" s="146"/>
      <c r="AS504" s="146"/>
      <c r="AT504" s="146"/>
      <c r="AU504" s="146"/>
      <c r="AV504" s="146"/>
      <c r="AW504" s="146"/>
      <c r="AX504" s="146"/>
      <c r="AY504" s="146"/>
      <c r="AZ504" s="146"/>
      <c r="BA504" s="146"/>
      <c r="BB504" s="146"/>
      <c r="BC504" s="146"/>
      <c r="BD504" s="146"/>
      <c r="BE504" s="146"/>
      <c r="BF504" s="146"/>
      <c r="BG504" s="146"/>
      <c r="BH504" s="146"/>
    </row>
    <row r="505" spans="1:60" ht="14.25" outlineLevel="3">
      <c r="A505" s="227"/>
      <c r="B505" s="228"/>
      <c r="C505" s="442" t="s">
        <v>2256</v>
      </c>
      <c r="D505" s="443"/>
      <c r="E505" s="444">
        <v>6.18</v>
      </c>
      <c r="F505" s="226"/>
      <c r="G505" s="226"/>
      <c r="H505" s="226"/>
      <c r="I505" s="226"/>
      <c r="J505" s="226"/>
      <c r="K505" s="226"/>
      <c r="L505" s="226"/>
      <c r="M505" s="226"/>
      <c r="N505" s="231"/>
      <c r="O505" s="231"/>
      <c r="P505" s="231"/>
      <c r="Q505" s="231"/>
      <c r="R505" s="226"/>
      <c r="S505" s="226"/>
      <c r="T505" s="226"/>
      <c r="U505" s="226"/>
      <c r="V505" s="226"/>
      <c r="W505" s="226"/>
      <c r="X505" s="226"/>
      <c r="Y505" s="226"/>
      <c r="Z505" s="146"/>
      <c r="AA505" s="478"/>
      <c r="AB505" s="146"/>
      <c r="AC505" s="146"/>
      <c r="AD505" s="146"/>
      <c r="AE505" s="146"/>
      <c r="AF505" s="146"/>
      <c r="AG505" s="146" t="s">
        <v>214</v>
      </c>
      <c r="AH505" s="146">
        <v>2</v>
      </c>
      <c r="AI505" s="146"/>
      <c r="AJ505" s="146"/>
      <c r="AK505" s="146"/>
      <c r="AL505" s="146"/>
      <c r="AM505" s="146"/>
      <c r="AN505" s="146"/>
      <c r="AO505" s="146"/>
      <c r="AP505" s="146"/>
      <c r="AQ505" s="146"/>
      <c r="AR505" s="146"/>
      <c r="AS505" s="146"/>
      <c r="AT505" s="146"/>
      <c r="AU505" s="146"/>
      <c r="AV505" s="146"/>
      <c r="AW505" s="146"/>
      <c r="AX505" s="146"/>
      <c r="AY505" s="146"/>
      <c r="AZ505" s="146"/>
      <c r="BA505" s="146"/>
      <c r="BB505" s="146"/>
      <c r="BC505" s="146"/>
      <c r="BD505" s="146"/>
      <c r="BE505" s="146"/>
      <c r="BF505" s="146"/>
      <c r="BG505" s="146"/>
      <c r="BH505" s="146"/>
    </row>
    <row r="506" spans="1:60" ht="14.25" outlineLevel="3">
      <c r="A506" s="227"/>
      <c r="B506" s="228"/>
      <c r="C506" s="442" t="s">
        <v>1893</v>
      </c>
      <c r="D506" s="443"/>
      <c r="E506" s="444"/>
      <c r="F506" s="226"/>
      <c r="G506" s="226"/>
      <c r="H506" s="226"/>
      <c r="I506" s="226"/>
      <c r="J506" s="226"/>
      <c r="K506" s="226"/>
      <c r="L506" s="226"/>
      <c r="M506" s="226"/>
      <c r="N506" s="231"/>
      <c r="O506" s="231"/>
      <c r="P506" s="231"/>
      <c r="Q506" s="231"/>
      <c r="R506" s="226"/>
      <c r="S506" s="226"/>
      <c r="T506" s="226"/>
      <c r="U506" s="226"/>
      <c r="V506" s="226"/>
      <c r="W506" s="226"/>
      <c r="X506" s="226"/>
      <c r="Y506" s="226"/>
      <c r="Z506" s="146"/>
      <c r="AA506" s="478"/>
      <c r="AB506" s="146"/>
      <c r="AC506" s="146"/>
      <c r="AD506" s="146"/>
      <c r="AE506" s="146"/>
      <c r="AF506" s="146"/>
      <c r="AG506" s="146" t="s">
        <v>214</v>
      </c>
      <c r="AH506" s="146"/>
      <c r="AI506" s="146"/>
      <c r="AJ506" s="146"/>
      <c r="AK506" s="146"/>
      <c r="AL506" s="146"/>
      <c r="AM506" s="146"/>
      <c r="AN506" s="146"/>
      <c r="AO506" s="146"/>
      <c r="AP506" s="146"/>
      <c r="AQ506" s="146"/>
      <c r="AR506" s="146"/>
      <c r="AS506" s="146"/>
      <c r="AT506" s="146"/>
      <c r="AU506" s="146"/>
      <c r="AV506" s="146"/>
      <c r="AW506" s="146"/>
      <c r="AX506" s="146"/>
      <c r="AY506" s="146"/>
      <c r="AZ506" s="146"/>
      <c r="BA506" s="146"/>
      <c r="BB506" s="146"/>
      <c r="BC506" s="146"/>
      <c r="BD506" s="146"/>
      <c r="BE506" s="146"/>
      <c r="BF506" s="146"/>
      <c r="BG506" s="146"/>
      <c r="BH506" s="146"/>
    </row>
    <row r="507" spans="1:60" ht="14.25" outlineLevel="3">
      <c r="A507" s="227"/>
      <c r="B507" s="228"/>
      <c r="C507" s="232" t="s">
        <v>2257</v>
      </c>
      <c r="D507" s="233"/>
      <c r="E507" s="234">
        <v>6</v>
      </c>
      <c r="F507" s="226"/>
      <c r="G507" s="226"/>
      <c r="H507" s="226"/>
      <c r="I507" s="226"/>
      <c r="J507" s="226"/>
      <c r="K507" s="226"/>
      <c r="L507" s="226"/>
      <c r="M507" s="226"/>
      <c r="N507" s="231"/>
      <c r="O507" s="231"/>
      <c r="P507" s="231"/>
      <c r="Q507" s="231"/>
      <c r="R507" s="226"/>
      <c r="S507" s="226"/>
      <c r="T507" s="226"/>
      <c r="U507" s="226"/>
      <c r="V507" s="226"/>
      <c r="W507" s="226"/>
      <c r="X507" s="226"/>
      <c r="Y507" s="226"/>
      <c r="Z507" s="146"/>
      <c r="AA507" s="478"/>
      <c r="AB507" s="146"/>
      <c r="AC507" s="146"/>
      <c r="AD507" s="146"/>
      <c r="AE507" s="146"/>
      <c r="AF507" s="146"/>
      <c r="AG507" s="146" t="s">
        <v>214</v>
      </c>
      <c r="AH507" s="146">
        <v>0</v>
      </c>
      <c r="AI507" s="146"/>
      <c r="AJ507" s="146"/>
      <c r="AK507" s="146"/>
      <c r="AL507" s="146"/>
      <c r="AM507" s="146"/>
      <c r="AN507" s="146"/>
      <c r="AO507" s="146"/>
      <c r="AP507" s="146"/>
      <c r="AQ507" s="146"/>
      <c r="AR507" s="146"/>
      <c r="AS507" s="146"/>
      <c r="AT507" s="146"/>
      <c r="AU507" s="146"/>
      <c r="AV507" s="146"/>
      <c r="AW507" s="146"/>
      <c r="AX507" s="146"/>
      <c r="AY507" s="146"/>
      <c r="AZ507" s="146"/>
      <c r="BA507" s="146"/>
      <c r="BB507" s="146"/>
      <c r="BC507" s="146"/>
      <c r="BD507" s="146"/>
      <c r="BE507" s="146"/>
      <c r="BF507" s="146"/>
      <c r="BG507" s="146"/>
      <c r="BH507" s="146"/>
    </row>
    <row r="508" spans="1:60" ht="14.25" outlineLevel="1">
      <c r="A508" s="217">
        <v>159</v>
      </c>
      <c r="B508" s="218" t="s">
        <v>2383</v>
      </c>
      <c r="C508" s="219" t="s">
        <v>2384</v>
      </c>
      <c r="D508" s="220" t="s">
        <v>2146</v>
      </c>
      <c r="E508" s="221">
        <v>21</v>
      </c>
      <c r="F508" s="222"/>
      <c r="G508" s="223">
        <f>ROUND(E508*F508,2)</f>
        <v>0</v>
      </c>
      <c r="H508" s="224">
        <v>90</v>
      </c>
      <c r="I508" s="223">
        <f>ROUND(E508*H508,2)</f>
        <v>1890</v>
      </c>
      <c r="J508" s="224">
        <v>0</v>
      </c>
      <c r="K508" s="223">
        <f>ROUND(E508*J508,2)</f>
        <v>0</v>
      </c>
      <c r="L508" s="223">
        <v>21</v>
      </c>
      <c r="M508" s="223">
        <f>G508*(1+L508/100)</f>
        <v>0</v>
      </c>
      <c r="N508" s="221">
        <v>0.01</v>
      </c>
      <c r="O508" s="221">
        <f>ROUND(E508*N508,2)</f>
        <v>0.21</v>
      </c>
      <c r="P508" s="221">
        <v>0</v>
      </c>
      <c r="Q508" s="221">
        <f>ROUND(E508*P508,2)</f>
        <v>0</v>
      </c>
      <c r="R508" s="223"/>
      <c r="S508" s="223" t="s">
        <v>254</v>
      </c>
      <c r="T508" s="225" t="s">
        <v>255</v>
      </c>
      <c r="U508" s="226">
        <v>0</v>
      </c>
      <c r="V508" s="226">
        <f>ROUND(E508*U508,2)</f>
        <v>0</v>
      </c>
      <c r="W508" s="226"/>
      <c r="X508" s="226" t="s">
        <v>1600</v>
      </c>
      <c r="Y508" s="226" t="s">
        <v>209</v>
      </c>
      <c r="Z508" s="146"/>
      <c r="AA508" s="478"/>
      <c r="AB508" s="146"/>
      <c r="AC508" s="146"/>
      <c r="AD508" s="146"/>
      <c r="AE508" s="146"/>
      <c r="AF508" s="146"/>
      <c r="AG508" s="146" t="s">
        <v>1601</v>
      </c>
      <c r="AH508" s="146"/>
      <c r="AI508" s="146"/>
      <c r="AJ508" s="146"/>
      <c r="AK508" s="146"/>
      <c r="AL508" s="146"/>
      <c r="AM508" s="146"/>
      <c r="AN508" s="146"/>
      <c r="AO508" s="146"/>
      <c r="AP508" s="146"/>
      <c r="AQ508" s="146"/>
      <c r="AR508" s="146"/>
      <c r="AS508" s="146"/>
      <c r="AT508" s="146"/>
      <c r="AU508" s="146"/>
      <c r="AV508" s="146"/>
      <c r="AW508" s="146"/>
      <c r="AX508" s="146"/>
      <c r="AY508" s="146"/>
      <c r="AZ508" s="146"/>
      <c r="BA508" s="146"/>
      <c r="BB508" s="146"/>
      <c r="BC508" s="146"/>
      <c r="BD508" s="146"/>
      <c r="BE508" s="146"/>
      <c r="BF508" s="146"/>
      <c r="BG508" s="146"/>
      <c r="BH508" s="146"/>
    </row>
    <row r="509" spans="1:60" ht="14.25" outlineLevel="2">
      <c r="A509" s="227"/>
      <c r="B509" s="228"/>
      <c r="C509" s="442" t="s">
        <v>1891</v>
      </c>
      <c r="D509" s="443"/>
      <c r="E509" s="444"/>
      <c r="F509" s="226"/>
      <c r="G509" s="226"/>
      <c r="H509" s="226"/>
      <c r="I509" s="226"/>
      <c r="J509" s="226"/>
      <c r="K509" s="226"/>
      <c r="L509" s="226"/>
      <c r="M509" s="226"/>
      <c r="N509" s="231"/>
      <c r="O509" s="231"/>
      <c r="P509" s="231"/>
      <c r="Q509" s="231"/>
      <c r="R509" s="226"/>
      <c r="S509" s="226"/>
      <c r="T509" s="226"/>
      <c r="U509" s="226"/>
      <c r="V509" s="226"/>
      <c r="W509" s="226"/>
      <c r="X509" s="226"/>
      <c r="Y509" s="226"/>
      <c r="Z509" s="146"/>
      <c r="AA509" s="478"/>
      <c r="AB509" s="146"/>
      <c r="AC509" s="146"/>
      <c r="AD509" s="146"/>
      <c r="AE509" s="146"/>
      <c r="AF509" s="146"/>
      <c r="AG509" s="146" t="s">
        <v>214</v>
      </c>
      <c r="AH509" s="146"/>
      <c r="AI509" s="146"/>
      <c r="AJ509" s="146"/>
      <c r="AK509" s="146"/>
      <c r="AL509" s="146"/>
      <c r="AM509" s="146"/>
      <c r="AN509" s="146"/>
      <c r="AO509" s="146"/>
      <c r="AP509" s="146"/>
      <c r="AQ509" s="146"/>
      <c r="AR509" s="146"/>
      <c r="AS509" s="146"/>
      <c r="AT509" s="146"/>
      <c r="AU509" s="146"/>
      <c r="AV509" s="146"/>
      <c r="AW509" s="146"/>
      <c r="AX509" s="146"/>
      <c r="AY509" s="146"/>
      <c r="AZ509" s="146"/>
      <c r="BA509" s="146"/>
      <c r="BB509" s="146"/>
      <c r="BC509" s="146"/>
      <c r="BD509" s="146"/>
      <c r="BE509" s="146"/>
      <c r="BF509" s="146"/>
      <c r="BG509" s="146"/>
      <c r="BH509" s="146"/>
    </row>
    <row r="510" spans="1:60" ht="14.25" outlineLevel="3">
      <c r="A510" s="227"/>
      <c r="B510" s="228"/>
      <c r="C510" s="442" t="s">
        <v>2246</v>
      </c>
      <c r="D510" s="443"/>
      <c r="E510" s="444">
        <v>20.6</v>
      </c>
      <c r="F510" s="226"/>
      <c r="G510" s="226"/>
      <c r="H510" s="226"/>
      <c r="I510" s="226"/>
      <c r="J510" s="226"/>
      <c r="K510" s="226"/>
      <c r="L510" s="226"/>
      <c r="M510" s="226"/>
      <c r="N510" s="231"/>
      <c r="O510" s="231"/>
      <c r="P510" s="231"/>
      <c r="Q510" s="231"/>
      <c r="R510" s="226"/>
      <c r="S510" s="226"/>
      <c r="T510" s="226"/>
      <c r="U510" s="226"/>
      <c r="V510" s="226"/>
      <c r="W510" s="226"/>
      <c r="X510" s="226"/>
      <c r="Y510" s="226"/>
      <c r="Z510" s="146"/>
      <c r="AA510" s="478"/>
      <c r="AB510" s="146"/>
      <c r="AC510" s="146"/>
      <c r="AD510" s="146"/>
      <c r="AE510" s="146"/>
      <c r="AF510" s="146"/>
      <c r="AG510" s="146" t="s">
        <v>214</v>
      </c>
      <c r="AH510" s="146">
        <v>2</v>
      </c>
      <c r="AI510" s="146"/>
      <c r="AJ510" s="146"/>
      <c r="AK510" s="146"/>
      <c r="AL510" s="146"/>
      <c r="AM510" s="146"/>
      <c r="AN510" s="146"/>
      <c r="AO510" s="146"/>
      <c r="AP510" s="146"/>
      <c r="AQ510" s="146"/>
      <c r="AR510" s="146"/>
      <c r="AS510" s="146"/>
      <c r="AT510" s="146"/>
      <c r="AU510" s="146"/>
      <c r="AV510" s="146"/>
      <c r="AW510" s="146"/>
      <c r="AX510" s="146"/>
      <c r="AY510" s="146"/>
      <c r="AZ510" s="146"/>
      <c r="BA510" s="146"/>
      <c r="BB510" s="146"/>
      <c r="BC510" s="146"/>
      <c r="BD510" s="146"/>
      <c r="BE510" s="146"/>
      <c r="BF510" s="146"/>
      <c r="BG510" s="146"/>
      <c r="BH510" s="146"/>
    </row>
    <row r="511" spans="1:60" ht="14.25" outlineLevel="3">
      <c r="A511" s="227"/>
      <c r="B511" s="228"/>
      <c r="C511" s="442" t="s">
        <v>1893</v>
      </c>
      <c r="D511" s="443"/>
      <c r="E511" s="444"/>
      <c r="F511" s="226"/>
      <c r="G511" s="226"/>
      <c r="H511" s="226"/>
      <c r="I511" s="226"/>
      <c r="J511" s="226"/>
      <c r="K511" s="226"/>
      <c r="L511" s="226"/>
      <c r="M511" s="226"/>
      <c r="N511" s="231"/>
      <c r="O511" s="231"/>
      <c r="P511" s="231"/>
      <c r="Q511" s="231"/>
      <c r="R511" s="226"/>
      <c r="S511" s="226"/>
      <c r="T511" s="226"/>
      <c r="U511" s="226"/>
      <c r="V511" s="226"/>
      <c r="W511" s="226"/>
      <c r="X511" s="226"/>
      <c r="Y511" s="226"/>
      <c r="Z511" s="146"/>
      <c r="AA511" s="478"/>
      <c r="AB511" s="146"/>
      <c r="AC511" s="146"/>
      <c r="AD511" s="146"/>
      <c r="AE511" s="146"/>
      <c r="AF511" s="146"/>
      <c r="AG511" s="146" t="s">
        <v>214</v>
      </c>
      <c r="AH511" s="146"/>
      <c r="AI511" s="146"/>
      <c r="AJ511" s="146"/>
      <c r="AK511" s="146"/>
      <c r="AL511" s="146"/>
      <c r="AM511" s="146"/>
      <c r="AN511" s="146"/>
      <c r="AO511" s="146"/>
      <c r="AP511" s="146"/>
      <c r="AQ511" s="146"/>
      <c r="AR511" s="146"/>
      <c r="AS511" s="146"/>
      <c r="AT511" s="146"/>
      <c r="AU511" s="146"/>
      <c r="AV511" s="146"/>
      <c r="AW511" s="146"/>
      <c r="AX511" s="146"/>
      <c r="AY511" s="146"/>
      <c r="AZ511" s="146"/>
      <c r="BA511" s="146"/>
      <c r="BB511" s="146"/>
      <c r="BC511" s="146"/>
      <c r="BD511" s="146"/>
      <c r="BE511" s="146"/>
      <c r="BF511" s="146"/>
      <c r="BG511" s="146"/>
      <c r="BH511" s="146"/>
    </row>
    <row r="512" spans="1:60" ht="14.25" outlineLevel="3">
      <c r="A512" s="227"/>
      <c r="B512" s="228"/>
      <c r="C512" s="232" t="s">
        <v>2247</v>
      </c>
      <c r="D512" s="233"/>
      <c r="E512" s="234">
        <v>21</v>
      </c>
      <c r="F512" s="226"/>
      <c r="G512" s="226"/>
      <c r="H512" s="226"/>
      <c r="I512" s="226"/>
      <c r="J512" s="226"/>
      <c r="K512" s="226"/>
      <c r="L512" s="226"/>
      <c r="M512" s="226"/>
      <c r="N512" s="231"/>
      <c r="O512" s="231"/>
      <c r="P512" s="231"/>
      <c r="Q512" s="231"/>
      <c r="R512" s="226"/>
      <c r="S512" s="226"/>
      <c r="T512" s="226"/>
      <c r="U512" s="226"/>
      <c r="V512" s="226"/>
      <c r="W512" s="226"/>
      <c r="X512" s="226"/>
      <c r="Y512" s="226"/>
      <c r="Z512" s="146"/>
      <c r="AA512" s="478"/>
      <c r="AB512" s="146"/>
      <c r="AC512" s="146"/>
      <c r="AD512" s="146"/>
      <c r="AE512" s="146"/>
      <c r="AF512" s="146"/>
      <c r="AG512" s="146" t="s">
        <v>214</v>
      </c>
      <c r="AH512" s="146">
        <v>0</v>
      </c>
      <c r="AI512" s="146"/>
      <c r="AJ512" s="146"/>
      <c r="AK512" s="146"/>
      <c r="AL512" s="146"/>
      <c r="AM512" s="146"/>
      <c r="AN512" s="146"/>
      <c r="AO512" s="146"/>
      <c r="AP512" s="146"/>
      <c r="AQ512" s="146"/>
      <c r="AR512" s="146"/>
      <c r="AS512" s="146"/>
      <c r="AT512" s="146"/>
      <c r="AU512" s="146"/>
      <c r="AV512" s="146"/>
      <c r="AW512" s="146"/>
      <c r="AX512" s="146"/>
      <c r="AY512" s="146"/>
      <c r="AZ512" s="146"/>
      <c r="BA512" s="146"/>
      <c r="BB512" s="146"/>
      <c r="BC512" s="146"/>
      <c r="BD512" s="146"/>
      <c r="BE512" s="146"/>
      <c r="BF512" s="146"/>
      <c r="BG512" s="146"/>
      <c r="BH512" s="146"/>
    </row>
    <row r="513" spans="1:60" ht="14.25" outlineLevel="1">
      <c r="A513" s="217">
        <v>160</v>
      </c>
      <c r="B513" s="218" t="s">
        <v>2385</v>
      </c>
      <c r="C513" s="219" t="s">
        <v>2386</v>
      </c>
      <c r="D513" s="220" t="s">
        <v>2146</v>
      </c>
      <c r="E513" s="221">
        <v>31</v>
      </c>
      <c r="F513" s="222"/>
      <c r="G513" s="223">
        <f>ROUND(E513*F513,2)</f>
        <v>0</v>
      </c>
      <c r="H513" s="224">
        <v>95</v>
      </c>
      <c r="I513" s="223">
        <f>ROUND(E513*H513,2)</f>
        <v>2945</v>
      </c>
      <c r="J513" s="224">
        <v>0</v>
      </c>
      <c r="K513" s="223">
        <f>ROUND(E513*J513,2)</f>
        <v>0</v>
      </c>
      <c r="L513" s="223">
        <v>21</v>
      </c>
      <c r="M513" s="223">
        <f>G513*(1+L513/100)</f>
        <v>0</v>
      </c>
      <c r="N513" s="221">
        <v>0.01</v>
      </c>
      <c r="O513" s="221">
        <f>ROUND(E513*N513,2)</f>
        <v>0.31</v>
      </c>
      <c r="P513" s="221">
        <v>0</v>
      </c>
      <c r="Q513" s="221">
        <f>ROUND(E513*P513,2)</f>
        <v>0</v>
      </c>
      <c r="R513" s="223"/>
      <c r="S513" s="223" t="s">
        <v>254</v>
      </c>
      <c r="T513" s="225" t="s">
        <v>255</v>
      </c>
      <c r="U513" s="226">
        <v>0</v>
      </c>
      <c r="V513" s="226">
        <f>ROUND(E513*U513,2)</f>
        <v>0</v>
      </c>
      <c r="W513" s="226"/>
      <c r="X513" s="226" t="s">
        <v>1600</v>
      </c>
      <c r="Y513" s="226" t="s">
        <v>209</v>
      </c>
      <c r="Z513" s="146"/>
      <c r="AA513" s="478"/>
      <c r="AB513" s="146"/>
      <c r="AC513" s="146"/>
      <c r="AD513" s="146"/>
      <c r="AE513" s="146"/>
      <c r="AF513" s="146"/>
      <c r="AG513" s="146" t="s">
        <v>1601</v>
      </c>
      <c r="AH513" s="146"/>
      <c r="AI513" s="146"/>
      <c r="AJ513" s="146"/>
      <c r="AK513" s="146"/>
      <c r="AL513" s="146"/>
      <c r="AM513" s="146"/>
      <c r="AN513" s="146"/>
      <c r="AO513" s="146"/>
      <c r="AP513" s="146"/>
      <c r="AQ513" s="146"/>
      <c r="AR513" s="146"/>
      <c r="AS513" s="146"/>
      <c r="AT513" s="146"/>
      <c r="AU513" s="146"/>
      <c r="AV513" s="146"/>
      <c r="AW513" s="146"/>
      <c r="AX513" s="146"/>
      <c r="AY513" s="146"/>
      <c r="AZ513" s="146"/>
      <c r="BA513" s="146"/>
      <c r="BB513" s="146"/>
      <c r="BC513" s="146"/>
      <c r="BD513" s="146"/>
      <c r="BE513" s="146"/>
      <c r="BF513" s="146"/>
      <c r="BG513" s="146"/>
      <c r="BH513" s="146"/>
    </row>
    <row r="514" spans="1:60" ht="14.25" outlineLevel="2">
      <c r="A514" s="227"/>
      <c r="B514" s="228"/>
      <c r="C514" s="442" t="s">
        <v>1891</v>
      </c>
      <c r="D514" s="443"/>
      <c r="E514" s="444"/>
      <c r="F514" s="226"/>
      <c r="G514" s="226"/>
      <c r="H514" s="226"/>
      <c r="I514" s="226"/>
      <c r="J514" s="226"/>
      <c r="K514" s="226"/>
      <c r="L514" s="226"/>
      <c r="M514" s="226"/>
      <c r="N514" s="231"/>
      <c r="O514" s="231"/>
      <c r="P514" s="231"/>
      <c r="Q514" s="231"/>
      <c r="R514" s="226"/>
      <c r="S514" s="226"/>
      <c r="T514" s="226"/>
      <c r="U514" s="226"/>
      <c r="V514" s="226"/>
      <c r="W514" s="226"/>
      <c r="X514" s="226"/>
      <c r="Y514" s="226"/>
      <c r="Z514" s="146"/>
      <c r="AA514" s="478"/>
      <c r="AB514" s="146"/>
      <c r="AC514" s="146"/>
      <c r="AD514" s="146"/>
      <c r="AE514" s="146"/>
      <c r="AF514" s="146"/>
      <c r="AG514" s="146" t="s">
        <v>214</v>
      </c>
      <c r="AH514" s="146"/>
      <c r="AI514" s="146"/>
      <c r="AJ514" s="146"/>
      <c r="AK514" s="146"/>
      <c r="AL514" s="146"/>
      <c r="AM514" s="146"/>
      <c r="AN514" s="146"/>
      <c r="AO514" s="146"/>
      <c r="AP514" s="146"/>
      <c r="AQ514" s="146"/>
      <c r="AR514" s="146"/>
      <c r="AS514" s="146"/>
      <c r="AT514" s="146"/>
      <c r="AU514" s="146"/>
      <c r="AV514" s="146"/>
      <c r="AW514" s="146"/>
      <c r="AX514" s="146"/>
      <c r="AY514" s="146"/>
      <c r="AZ514" s="146"/>
      <c r="BA514" s="146"/>
      <c r="BB514" s="146"/>
      <c r="BC514" s="146"/>
      <c r="BD514" s="146"/>
      <c r="BE514" s="146"/>
      <c r="BF514" s="146"/>
      <c r="BG514" s="146"/>
      <c r="BH514" s="146"/>
    </row>
    <row r="515" spans="1:60" ht="14.25" outlineLevel="3">
      <c r="A515" s="227"/>
      <c r="B515" s="228"/>
      <c r="C515" s="442" t="s">
        <v>2387</v>
      </c>
      <c r="D515" s="443"/>
      <c r="E515" s="444">
        <v>30.9</v>
      </c>
      <c r="F515" s="226"/>
      <c r="G515" s="226"/>
      <c r="H515" s="226"/>
      <c r="I515" s="226"/>
      <c r="J515" s="226"/>
      <c r="K515" s="226"/>
      <c r="L515" s="226"/>
      <c r="M515" s="226"/>
      <c r="N515" s="231"/>
      <c r="O515" s="231"/>
      <c r="P515" s="231"/>
      <c r="Q515" s="231"/>
      <c r="R515" s="226"/>
      <c r="S515" s="226"/>
      <c r="T515" s="226"/>
      <c r="U515" s="226"/>
      <c r="V515" s="226"/>
      <c r="W515" s="226"/>
      <c r="X515" s="226"/>
      <c r="Y515" s="226"/>
      <c r="Z515" s="146"/>
      <c r="AA515" s="478"/>
      <c r="AB515" s="146"/>
      <c r="AC515" s="146"/>
      <c r="AD515" s="146"/>
      <c r="AE515" s="146"/>
      <c r="AF515" s="146"/>
      <c r="AG515" s="146" t="s">
        <v>214</v>
      </c>
      <c r="AH515" s="146">
        <v>2</v>
      </c>
      <c r="AI515" s="146"/>
      <c r="AJ515" s="146"/>
      <c r="AK515" s="146"/>
      <c r="AL515" s="146"/>
      <c r="AM515" s="146"/>
      <c r="AN515" s="146"/>
      <c r="AO515" s="146"/>
      <c r="AP515" s="146"/>
      <c r="AQ515" s="146"/>
      <c r="AR515" s="146"/>
      <c r="AS515" s="146"/>
      <c r="AT515" s="146"/>
      <c r="AU515" s="146"/>
      <c r="AV515" s="146"/>
      <c r="AW515" s="146"/>
      <c r="AX515" s="146"/>
      <c r="AY515" s="146"/>
      <c r="AZ515" s="146"/>
      <c r="BA515" s="146"/>
      <c r="BB515" s="146"/>
      <c r="BC515" s="146"/>
      <c r="BD515" s="146"/>
      <c r="BE515" s="146"/>
      <c r="BF515" s="146"/>
      <c r="BG515" s="146"/>
      <c r="BH515" s="146"/>
    </row>
    <row r="516" spans="1:60" ht="14.25" outlineLevel="3">
      <c r="A516" s="227"/>
      <c r="B516" s="228"/>
      <c r="C516" s="442" t="s">
        <v>1893</v>
      </c>
      <c r="D516" s="443"/>
      <c r="E516" s="444"/>
      <c r="F516" s="226"/>
      <c r="G516" s="226"/>
      <c r="H516" s="226"/>
      <c r="I516" s="226"/>
      <c r="J516" s="226"/>
      <c r="K516" s="226"/>
      <c r="L516" s="226"/>
      <c r="M516" s="226"/>
      <c r="N516" s="231"/>
      <c r="O516" s="231"/>
      <c r="P516" s="231"/>
      <c r="Q516" s="231"/>
      <c r="R516" s="226"/>
      <c r="S516" s="226"/>
      <c r="T516" s="226"/>
      <c r="U516" s="226"/>
      <c r="V516" s="226"/>
      <c r="W516" s="226"/>
      <c r="X516" s="226"/>
      <c r="Y516" s="226"/>
      <c r="Z516" s="146"/>
      <c r="AA516" s="478"/>
      <c r="AB516" s="146"/>
      <c r="AC516" s="146"/>
      <c r="AD516" s="146"/>
      <c r="AE516" s="146"/>
      <c r="AF516" s="146"/>
      <c r="AG516" s="146" t="s">
        <v>214</v>
      </c>
      <c r="AH516" s="146"/>
      <c r="AI516" s="146"/>
      <c r="AJ516" s="146"/>
      <c r="AK516" s="146"/>
      <c r="AL516" s="146"/>
      <c r="AM516" s="146"/>
      <c r="AN516" s="146"/>
      <c r="AO516" s="146"/>
      <c r="AP516" s="146"/>
      <c r="AQ516" s="146"/>
      <c r="AR516" s="146"/>
      <c r="AS516" s="146"/>
      <c r="AT516" s="146"/>
      <c r="AU516" s="146"/>
      <c r="AV516" s="146"/>
      <c r="AW516" s="146"/>
      <c r="AX516" s="146"/>
      <c r="AY516" s="146"/>
      <c r="AZ516" s="146"/>
      <c r="BA516" s="146"/>
      <c r="BB516" s="146"/>
      <c r="BC516" s="146"/>
      <c r="BD516" s="146"/>
      <c r="BE516" s="146"/>
      <c r="BF516" s="146"/>
      <c r="BG516" s="146"/>
      <c r="BH516" s="146"/>
    </row>
    <row r="517" spans="1:60" ht="14.25" outlineLevel="3">
      <c r="A517" s="227"/>
      <c r="B517" s="228"/>
      <c r="C517" s="232" t="s">
        <v>2388</v>
      </c>
      <c r="D517" s="233"/>
      <c r="E517" s="234">
        <v>31</v>
      </c>
      <c r="F517" s="226"/>
      <c r="G517" s="226"/>
      <c r="H517" s="226"/>
      <c r="I517" s="226"/>
      <c r="J517" s="226"/>
      <c r="K517" s="226"/>
      <c r="L517" s="226"/>
      <c r="M517" s="226"/>
      <c r="N517" s="231"/>
      <c r="O517" s="231"/>
      <c r="P517" s="231"/>
      <c r="Q517" s="231"/>
      <c r="R517" s="226"/>
      <c r="S517" s="226"/>
      <c r="T517" s="226"/>
      <c r="U517" s="226"/>
      <c r="V517" s="226"/>
      <c r="W517" s="226"/>
      <c r="X517" s="226"/>
      <c r="Y517" s="226"/>
      <c r="Z517" s="146"/>
      <c r="AA517" s="478"/>
      <c r="AB517" s="146"/>
      <c r="AC517" s="146"/>
      <c r="AD517" s="146"/>
      <c r="AE517" s="146"/>
      <c r="AF517" s="146"/>
      <c r="AG517" s="146" t="s">
        <v>214</v>
      </c>
      <c r="AH517" s="146">
        <v>0</v>
      </c>
      <c r="AI517" s="146"/>
      <c r="AJ517" s="146"/>
      <c r="AK517" s="146"/>
      <c r="AL517" s="146"/>
      <c r="AM517" s="146"/>
      <c r="AN517" s="146"/>
      <c r="AO517" s="146"/>
      <c r="AP517" s="146"/>
      <c r="AQ517" s="146"/>
      <c r="AR517" s="146"/>
      <c r="AS517" s="146"/>
      <c r="AT517" s="146"/>
      <c r="AU517" s="146"/>
      <c r="AV517" s="146"/>
      <c r="AW517" s="146"/>
      <c r="AX517" s="146"/>
      <c r="AY517" s="146"/>
      <c r="AZ517" s="146"/>
      <c r="BA517" s="146"/>
      <c r="BB517" s="146"/>
      <c r="BC517" s="146"/>
      <c r="BD517" s="146"/>
      <c r="BE517" s="146"/>
      <c r="BF517" s="146"/>
      <c r="BG517" s="146"/>
      <c r="BH517" s="146"/>
    </row>
    <row r="518" spans="1:60" ht="14.25" outlineLevel="1">
      <c r="A518" s="217">
        <v>161</v>
      </c>
      <c r="B518" s="218" t="s">
        <v>2389</v>
      </c>
      <c r="C518" s="219" t="s">
        <v>2390</v>
      </c>
      <c r="D518" s="220" t="s">
        <v>2146</v>
      </c>
      <c r="E518" s="221">
        <v>10</v>
      </c>
      <c r="F518" s="222"/>
      <c r="G518" s="223">
        <f>ROUND(E518*F518,2)</f>
        <v>0</v>
      </c>
      <c r="H518" s="224">
        <v>90</v>
      </c>
      <c r="I518" s="223">
        <f>ROUND(E518*H518,2)</f>
        <v>900</v>
      </c>
      <c r="J518" s="224">
        <v>0</v>
      </c>
      <c r="K518" s="223">
        <f>ROUND(E518*J518,2)</f>
        <v>0</v>
      </c>
      <c r="L518" s="223">
        <v>21</v>
      </c>
      <c r="M518" s="223">
        <f>G518*(1+L518/100)</f>
        <v>0</v>
      </c>
      <c r="N518" s="221">
        <v>0.01</v>
      </c>
      <c r="O518" s="221">
        <f>ROUND(E518*N518,2)</f>
        <v>0.1</v>
      </c>
      <c r="P518" s="221">
        <v>0</v>
      </c>
      <c r="Q518" s="221">
        <f>ROUND(E518*P518,2)</f>
        <v>0</v>
      </c>
      <c r="R518" s="223"/>
      <c r="S518" s="223" t="s">
        <v>254</v>
      </c>
      <c r="T518" s="225" t="s">
        <v>255</v>
      </c>
      <c r="U518" s="226">
        <v>0</v>
      </c>
      <c r="V518" s="226">
        <f>ROUND(E518*U518,2)</f>
        <v>0</v>
      </c>
      <c r="W518" s="226"/>
      <c r="X518" s="226" t="s">
        <v>1600</v>
      </c>
      <c r="Y518" s="226" t="s">
        <v>209</v>
      </c>
      <c r="Z518" s="146"/>
      <c r="AA518" s="478"/>
      <c r="AB518" s="146"/>
      <c r="AC518" s="146"/>
      <c r="AD518" s="146"/>
      <c r="AE518" s="146"/>
      <c r="AF518" s="146"/>
      <c r="AG518" s="146" t="s">
        <v>1601</v>
      </c>
      <c r="AH518" s="146"/>
      <c r="AI518" s="146"/>
      <c r="AJ518" s="146"/>
      <c r="AK518" s="146"/>
      <c r="AL518" s="146"/>
      <c r="AM518" s="146"/>
      <c r="AN518" s="146"/>
      <c r="AO518" s="146"/>
      <c r="AP518" s="146"/>
      <c r="AQ518" s="146"/>
      <c r="AR518" s="146"/>
      <c r="AS518" s="146"/>
      <c r="AT518" s="146"/>
      <c r="AU518" s="146"/>
      <c r="AV518" s="146"/>
      <c r="AW518" s="146"/>
      <c r="AX518" s="146"/>
      <c r="AY518" s="146"/>
      <c r="AZ518" s="146"/>
      <c r="BA518" s="146"/>
      <c r="BB518" s="146"/>
      <c r="BC518" s="146"/>
      <c r="BD518" s="146"/>
      <c r="BE518" s="146"/>
      <c r="BF518" s="146"/>
      <c r="BG518" s="146"/>
      <c r="BH518" s="146"/>
    </row>
    <row r="519" spans="1:60" ht="14.25" outlineLevel="2">
      <c r="A519" s="227"/>
      <c r="B519" s="228"/>
      <c r="C519" s="442" t="s">
        <v>1891</v>
      </c>
      <c r="D519" s="443"/>
      <c r="E519" s="444"/>
      <c r="F519" s="226"/>
      <c r="G519" s="226"/>
      <c r="H519" s="226"/>
      <c r="I519" s="226"/>
      <c r="J519" s="226"/>
      <c r="K519" s="226"/>
      <c r="L519" s="226"/>
      <c r="M519" s="226"/>
      <c r="N519" s="231"/>
      <c r="O519" s="231"/>
      <c r="P519" s="231"/>
      <c r="Q519" s="231"/>
      <c r="R519" s="226"/>
      <c r="S519" s="226"/>
      <c r="T519" s="226"/>
      <c r="U519" s="226"/>
      <c r="V519" s="226"/>
      <c r="W519" s="226"/>
      <c r="X519" s="226"/>
      <c r="Y519" s="226"/>
      <c r="Z519" s="146"/>
      <c r="AA519" s="478"/>
      <c r="AB519" s="146"/>
      <c r="AC519" s="146"/>
      <c r="AD519" s="146"/>
      <c r="AE519" s="146"/>
      <c r="AF519" s="146"/>
      <c r="AG519" s="146" t="s">
        <v>214</v>
      </c>
      <c r="AH519" s="146"/>
      <c r="AI519" s="146"/>
      <c r="AJ519" s="146"/>
      <c r="AK519" s="146"/>
      <c r="AL519" s="146"/>
      <c r="AM519" s="146"/>
      <c r="AN519" s="146"/>
      <c r="AO519" s="146"/>
      <c r="AP519" s="146"/>
      <c r="AQ519" s="146"/>
      <c r="AR519" s="146"/>
      <c r="AS519" s="146"/>
      <c r="AT519" s="146"/>
      <c r="AU519" s="146"/>
      <c r="AV519" s="146"/>
      <c r="AW519" s="146"/>
      <c r="AX519" s="146"/>
      <c r="AY519" s="146"/>
      <c r="AZ519" s="146"/>
      <c r="BA519" s="146"/>
      <c r="BB519" s="146"/>
      <c r="BC519" s="146"/>
      <c r="BD519" s="146"/>
      <c r="BE519" s="146"/>
      <c r="BF519" s="146"/>
      <c r="BG519" s="146"/>
      <c r="BH519" s="146"/>
    </row>
    <row r="520" spans="1:60" ht="14.25" outlineLevel="3">
      <c r="A520" s="227"/>
      <c r="B520" s="228"/>
      <c r="C520" s="442" t="s">
        <v>2391</v>
      </c>
      <c r="D520" s="443"/>
      <c r="E520" s="444">
        <v>10.3</v>
      </c>
      <c r="F520" s="226"/>
      <c r="G520" s="226"/>
      <c r="H520" s="226"/>
      <c r="I520" s="226"/>
      <c r="J520" s="226"/>
      <c r="K520" s="226"/>
      <c r="L520" s="226"/>
      <c r="M520" s="226"/>
      <c r="N520" s="231"/>
      <c r="O520" s="231"/>
      <c r="P520" s="231"/>
      <c r="Q520" s="231"/>
      <c r="R520" s="226"/>
      <c r="S520" s="226"/>
      <c r="T520" s="226"/>
      <c r="U520" s="226"/>
      <c r="V520" s="226"/>
      <c r="W520" s="226"/>
      <c r="X520" s="226"/>
      <c r="Y520" s="226"/>
      <c r="Z520" s="146"/>
      <c r="AA520" s="478"/>
      <c r="AB520" s="146"/>
      <c r="AC520" s="146"/>
      <c r="AD520" s="146"/>
      <c r="AE520" s="146"/>
      <c r="AF520" s="146"/>
      <c r="AG520" s="146" t="s">
        <v>214</v>
      </c>
      <c r="AH520" s="146">
        <v>2</v>
      </c>
      <c r="AI520" s="146"/>
      <c r="AJ520" s="146"/>
      <c r="AK520" s="146"/>
      <c r="AL520" s="146"/>
      <c r="AM520" s="146"/>
      <c r="AN520" s="146"/>
      <c r="AO520" s="146"/>
      <c r="AP520" s="146"/>
      <c r="AQ520" s="146"/>
      <c r="AR520" s="146"/>
      <c r="AS520" s="146"/>
      <c r="AT520" s="146"/>
      <c r="AU520" s="146"/>
      <c r="AV520" s="146"/>
      <c r="AW520" s="146"/>
      <c r="AX520" s="146"/>
      <c r="AY520" s="146"/>
      <c r="AZ520" s="146"/>
      <c r="BA520" s="146"/>
      <c r="BB520" s="146"/>
      <c r="BC520" s="146"/>
      <c r="BD520" s="146"/>
      <c r="BE520" s="146"/>
      <c r="BF520" s="146"/>
      <c r="BG520" s="146"/>
      <c r="BH520" s="146"/>
    </row>
    <row r="521" spans="1:60" ht="14.25" outlineLevel="3">
      <c r="A521" s="227"/>
      <c r="B521" s="228"/>
      <c r="C521" s="442" t="s">
        <v>1893</v>
      </c>
      <c r="D521" s="443"/>
      <c r="E521" s="444"/>
      <c r="F521" s="226"/>
      <c r="G521" s="226"/>
      <c r="H521" s="226"/>
      <c r="I521" s="226"/>
      <c r="J521" s="226"/>
      <c r="K521" s="226"/>
      <c r="L521" s="226"/>
      <c r="M521" s="226"/>
      <c r="N521" s="231"/>
      <c r="O521" s="231"/>
      <c r="P521" s="231"/>
      <c r="Q521" s="231"/>
      <c r="R521" s="226"/>
      <c r="S521" s="226"/>
      <c r="T521" s="226"/>
      <c r="U521" s="226"/>
      <c r="V521" s="226"/>
      <c r="W521" s="226"/>
      <c r="X521" s="226"/>
      <c r="Y521" s="226"/>
      <c r="Z521" s="146"/>
      <c r="AA521" s="478"/>
      <c r="AB521" s="146"/>
      <c r="AC521" s="146"/>
      <c r="AD521" s="146"/>
      <c r="AE521" s="146"/>
      <c r="AF521" s="146"/>
      <c r="AG521" s="146" t="s">
        <v>214</v>
      </c>
      <c r="AH521" s="146"/>
      <c r="AI521" s="146"/>
      <c r="AJ521" s="146"/>
      <c r="AK521" s="146"/>
      <c r="AL521" s="146"/>
      <c r="AM521" s="146"/>
      <c r="AN521" s="146"/>
      <c r="AO521" s="146"/>
      <c r="AP521" s="146"/>
      <c r="AQ521" s="146"/>
      <c r="AR521" s="146"/>
      <c r="AS521" s="146"/>
      <c r="AT521" s="146"/>
      <c r="AU521" s="146"/>
      <c r="AV521" s="146"/>
      <c r="AW521" s="146"/>
      <c r="AX521" s="146"/>
      <c r="AY521" s="146"/>
      <c r="AZ521" s="146"/>
      <c r="BA521" s="146"/>
      <c r="BB521" s="146"/>
      <c r="BC521" s="146"/>
      <c r="BD521" s="146"/>
      <c r="BE521" s="146"/>
      <c r="BF521" s="146"/>
      <c r="BG521" s="146"/>
      <c r="BH521" s="146"/>
    </row>
    <row r="522" spans="1:60" ht="14.25" outlineLevel="3">
      <c r="A522" s="227"/>
      <c r="B522" s="228"/>
      <c r="C522" s="232" t="s">
        <v>2392</v>
      </c>
      <c r="D522" s="233"/>
      <c r="E522" s="234">
        <v>10</v>
      </c>
      <c r="F522" s="226"/>
      <c r="G522" s="226"/>
      <c r="H522" s="226"/>
      <c r="I522" s="226"/>
      <c r="J522" s="226"/>
      <c r="K522" s="226"/>
      <c r="L522" s="226"/>
      <c r="M522" s="226"/>
      <c r="N522" s="231"/>
      <c r="O522" s="231"/>
      <c r="P522" s="231"/>
      <c r="Q522" s="231"/>
      <c r="R522" s="226"/>
      <c r="S522" s="226"/>
      <c r="T522" s="226"/>
      <c r="U522" s="226"/>
      <c r="V522" s="226"/>
      <c r="W522" s="226"/>
      <c r="X522" s="226"/>
      <c r="Y522" s="226"/>
      <c r="Z522" s="146"/>
      <c r="AA522" s="478"/>
      <c r="AB522" s="146"/>
      <c r="AC522" s="146"/>
      <c r="AD522" s="146"/>
      <c r="AE522" s="146"/>
      <c r="AF522" s="146"/>
      <c r="AG522" s="146" t="s">
        <v>214</v>
      </c>
      <c r="AH522" s="146">
        <v>0</v>
      </c>
      <c r="AI522" s="146"/>
      <c r="AJ522" s="146"/>
      <c r="AK522" s="146"/>
      <c r="AL522" s="146"/>
      <c r="AM522" s="146"/>
      <c r="AN522" s="146"/>
      <c r="AO522" s="146"/>
      <c r="AP522" s="146"/>
      <c r="AQ522" s="146"/>
      <c r="AR522" s="146"/>
      <c r="AS522" s="146"/>
      <c r="AT522" s="146"/>
      <c r="AU522" s="146"/>
      <c r="AV522" s="146"/>
      <c r="AW522" s="146"/>
      <c r="AX522" s="146"/>
      <c r="AY522" s="146"/>
      <c r="AZ522" s="146"/>
      <c r="BA522" s="146"/>
      <c r="BB522" s="146"/>
      <c r="BC522" s="146"/>
      <c r="BD522" s="146"/>
      <c r="BE522" s="146"/>
      <c r="BF522" s="146"/>
      <c r="BG522" s="146"/>
      <c r="BH522" s="146"/>
    </row>
    <row r="523" spans="1:60" ht="14.25" outlineLevel="1">
      <c r="A523" s="217">
        <v>162</v>
      </c>
      <c r="B523" s="218" t="s">
        <v>2393</v>
      </c>
      <c r="C523" s="219" t="s">
        <v>2394</v>
      </c>
      <c r="D523" s="220" t="s">
        <v>2146</v>
      </c>
      <c r="E523" s="221">
        <v>15</v>
      </c>
      <c r="F523" s="222"/>
      <c r="G523" s="223">
        <f>ROUND(E523*F523,2)</f>
        <v>0</v>
      </c>
      <c r="H523" s="224">
        <v>90</v>
      </c>
      <c r="I523" s="223">
        <f>ROUND(E523*H523,2)</f>
        <v>1350</v>
      </c>
      <c r="J523" s="224">
        <v>0</v>
      </c>
      <c r="K523" s="223">
        <f>ROUND(E523*J523,2)</f>
        <v>0</v>
      </c>
      <c r="L523" s="223">
        <v>21</v>
      </c>
      <c r="M523" s="223">
        <f>G523*(1+L523/100)</f>
        <v>0</v>
      </c>
      <c r="N523" s="221">
        <v>0.01</v>
      </c>
      <c r="O523" s="221">
        <f>ROUND(E523*N523,2)</f>
        <v>0.15</v>
      </c>
      <c r="P523" s="221">
        <v>0</v>
      </c>
      <c r="Q523" s="221">
        <f>ROUND(E523*P523,2)</f>
        <v>0</v>
      </c>
      <c r="R523" s="223"/>
      <c r="S523" s="223" t="s">
        <v>254</v>
      </c>
      <c r="T523" s="225" t="s">
        <v>255</v>
      </c>
      <c r="U523" s="226">
        <v>0</v>
      </c>
      <c r="V523" s="226">
        <f>ROUND(E523*U523,2)</f>
        <v>0</v>
      </c>
      <c r="W523" s="226"/>
      <c r="X523" s="226" t="s">
        <v>1600</v>
      </c>
      <c r="Y523" s="226" t="s">
        <v>14</v>
      </c>
      <c r="Z523" s="146"/>
      <c r="AA523" s="478"/>
      <c r="AB523" s="146"/>
      <c r="AC523" s="146"/>
      <c r="AD523" s="146"/>
      <c r="AE523" s="146"/>
      <c r="AF523" s="146"/>
      <c r="AG523" s="146" t="s">
        <v>1601</v>
      </c>
      <c r="AH523" s="146"/>
      <c r="AI523" s="146"/>
      <c r="AJ523" s="146"/>
      <c r="AK523" s="146"/>
      <c r="AL523" s="146"/>
      <c r="AM523" s="146"/>
      <c r="AN523" s="146"/>
      <c r="AO523" s="146"/>
      <c r="AP523" s="146"/>
      <c r="AQ523" s="146"/>
      <c r="AR523" s="146"/>
      <c r="AS523" s="146"/>
      <c r="AT523" s="146"/>
      <c r="AU523" s="146"/>
      <c r="AV523" s="146"/>
      <c r="AW523" s="146"/>
      <c r="AX523" s="146"/>
      <c r="AY523" s="146"/>
      <c r="AZ523" s="146"/>
      <c r="BA523" s="146"/>
      <c r="BB523" s="146"/>
      <c r="BC523" s="146"/>
      <c r="BD523" s="146"/>
      <c r="BE523" s="146"/>
      <c r="BF523" s="146"/>
      <c r="BG523" s="146"/>
      <c r="BH523" s="146"/>
    </row>
    <row r="524" spans="1:60" ht="14.25" outlineLevel="2">
      <c r="A524" s="227"/>
      <c r="B524" s="228"/>
      <c r="C524" s="442" t="s">
        <v>1891</v>
      </c>
      <c r="D524" s="443"/>
      <c r="E524" s="444"/>
      <c r="F524" s="226"/>
      <c r="G524" s="226"/>
      <c r="H524" s="226"/>
      <c r="I524" s="226"/>
      <c r="J524" s="226"/>
      <c r="K524" s="226"/>
      <c r="L524" s="226"/>
      <c r="M524" s="226"/>
      <c r="N524" s="231"/>
      <c r="O524" s="231"/>
      <c r="P524" s="231"/>
      <c r="Q524" s="231"/>
      <c r="R524" s="226"/>
      <c r="S524" s="226"/>
      <c r="T524" s="226"/>
      <c r="U524" s="226"/>
      <c r="V524" s="226"/>
      <c r="W524" s="226"/>
      <c r="X524" s="226"/>
      <c r="Y524" s="226"/>
      <c r="Z524" s="146"/>
      <c r="AA524" s="478"/>
      <c r="AB524" s="146"/>
      <c r="AC524" s="146"/>
      <c r="AD524" s="146"/>
      <c r="AE524" s="146"/>
      <c r="AF524" s="146"/>
      <c r="AG524" s="146" t="s">
        <v>214</v>
      </c>
      <c r="AH524" s="146"/>
      <c r="AI524" s="146"/>
      <c r="AJ524" s="146"/>
      <c r="AK524" s="146"/>
      <c r="AL524" s="146"/>
      <c r="AM524" s="146"/>
      <c r="AN524" s="146"/>
      <c r="AO524" s="146"/>
      <c r="AP524" s="146"/>
      <c r="AQ524" s="146"/>
      <c r="AR524" s="146"/>
      <c r="AS524" s="146"/>
      <c r="AT524" s="146"/>
      <c r="AU524" s="146"/>
      <c r="AV524" s="146"/>
      <c r="AW524" s="146"/>
      <c r="AX524" s="146"/>
      <c r="AY524" s="146"/>
      <c r="AZ524" s="146"/>
      <c r="BA524" s="146"/>
      <c r="BB524" s="146"/>
      <c r="BC524" s="146"/>
      <c r="BD524" s="146"/>
      <c r="BE524" s="146"/>
      <c r="BF524" s="146"/>
      <c r="BG524" s="146"/>
      <c r="BH524" s="146"/>
    </row>
    <row r="525" spans="1:60" ht="14.25" outlineLevel="3">
      <c r="A525" s="227"/>
      <c r="B525" s="228"/>
      <c r="C525" s="442" t="s">
        <v>2395</v>
      </c>
      <c r="D525" s="443"/>
      <c r="E525" s="444">
        <v>15.45</v>
      </c>
      <c r="F525" s="226"/>
      <c r="G525" s="226"/>
      <c r="H525" s="226"/>
      <c r="I525" s="226"/>
      <c r="J525" s="226"/>
      <c r="K525" s="226"/>
      <c r="L525" s="226"/>
      <c r="M525" s="226"/>
      <c r="N525" s="231"/>
      <c r="O525" s="231"/>
      <c r="P525" s="231"/>
      <c r="Q525" s="231"/>
      <c r="R525" s="226"/>
      <c r="S525" s="226"/>
      <c r="T525" s="226"/>
      <c r="U525" s="226"/>
      <c r="V525" s="226"/>
      <c r="W525" s="226"/>
      <c r="X525" s="226"/>
      <c r="Y525" s="226"/>
      <c r="Z525" s="146"/>
      <c r="AA525" s="478"/>
      <c r="AB525" s="146"/>
      <c r="AC525" s="146"/>
      <c r="AD525" s="146"/>
      <c r="AE525" s="146"/>
      <c r="AF525" s="146"/>
      <c r="AG525" s="146" t="s">
        <v>214</v>
      </c>
      <c r="AH525" s="146">
        <v>2</v>
      </c>
      <c r="AI525" s="146"/>
      <c r="AJ525" s="146"/>
      <c r="AK525" s="146"/>
      <c r="AL525" s="146"/>
      <c r="AM525" s="146"/>
      <c r="AN525" s="146"/>
      <c r="AO525" s="146"/>
      <c r="AP525" s="146"/>
      <c r="AQ525" s="146"/>
      <c r="AR525" s="146"/>
      <c r="AS525" s="146"/>
      <c r="AT525" s="146"/>
      <c r="AU525" s="146"/>
      <c r="AV525" s="146"/>
      <c r="AW525" s="146"/>
      <c r="AX525" s="146"/>
      <c r="AY525" s="146"/>
      <c r="AZ525" s="146"/>
      <c r="BA525" s="146"/>
      <c r="BB525" s="146"/>
      <c r="BC525" s="146"/>
      <c r="BD525" s="146"/>
      <c r="BE525" s="146"/>
      <c r="BF525" s="146"/>
      <c r="BG525" s="146"/>
      <c r="BH525" s="146"/>
    </row>
    <row r="526" spans="1:60" ht="14.25" outlineLevel="3">
      <c r="A526" s="227"/>
      <c r="B526" s="228"/>
      <c r="C526" s="442" t="s">
        <v>1893</v>
      </c>
      <c r="D526" s="443"/>
      <c r="E526" s="444"/>
      <c r="F526" s="226"/>
      <c r="G526" s="226"/>
      <c r="H526" s="226"/>
      <c r="I526" s="226"/>
      <c r="J526" s="226"/>
      <c r="K526" s="226"/>
      <c r="L526" s="226"/>
      <c r="M526" s="226"/>
      <c r="N526" s="231"/>
      <c r="O526" s="231"/>
      <c r="P526" s="231"/>
      <c r="Q526" s="231"/>
      <c r="R526" s="226"/>
      <c r="S526" s="226"/>
      <c r="T526" s="226"/>
      <c r="U526" s="226"/>
      <c r="V526" s="226"/>
      <c r="W526" s="226"/>
      <c r="X526" s="226"/>
      <c r="Y526" s="226"/>
      <c r="Z526" s="146"/>
      <c r="AA526" s="478"/>
      <c r="AB526" s="146"/>
      <c r="AC526" s="146"/>
      <c r="AD526" s="146"/>
      <c r="AE526" s="146"/>
      <c r="AF526" s="146"/>
      <c r="AG526" s="146" t="s">
        <v>214</v>
      </c>
      <c r="AH526" s="146"/>
      <c r="AI526" s="146"/>
      <c r="AJ526" s="146"/>
      <c r="AK526" s="146"/>
      <c r="AL526" s="146"/>
      <c r="AM526" s="146"/>
      <c r="AN526" s="146"/>
      <c r="AO526" s="146"/>
      <c r="AP526" s="146"/>
      <c r="AQ526" s="146"/>
      <c r="AR526" s="146"/>
      <c r="AS526" s="146"/>
      <c r="AT526" s="146"/>
      <c r="AU526" s="146"/>
      <c r="AV526" s="146"/>
      <c r="AW526" s="146"/>
      <c r="AX526" s="146"/>
      <c r="AY526" s="146"/>
      <c r="AZ526" s="146"/>
      <c r="BA526" s="146"/>
      <c r="BB526" s="146"/>
      <c r="BC526" s="146"/>
      <c r="BD526" s="146"/>
      <c r="BE526" s="146"/>
      <c r="BF526" s="146"/>
      <c r="BG526" s="146"/>
      <c r="BH526" s="146"/>
    </row>
    <row r="527" spans="1:60" ht="14.25" outlineLevel="3">
      <c r="A527" s="227"/>
      <c r="B527" s="228"/>
      <c r="C527" s="232" t="s">
        <v>2396</v>
      </c>
      <c r="D527" s="233"/>
      <c r="E527" s="234">
        <v>15</v>
      </c>
      <c r="F527" s="226"/>
      <c r="G527" s="226"/>
      <c r="H527" s="226"/>
      <c r="I527" s="226"/>
      <c r="J527" s="226"/>
      <c r="K527" s="226"/>
      <c r="L527" s="226"/>
      <c r="M527" s="226"/>
      <c r="N527" s="231"/>
      <c r="O527" s="231"/>
      <c r="P527" s="231"/>
      <c r="Q527" s="231"/>
      <c r="R527" s="226"/>
      <c r="S527" s="226"/>
      <c r="T527" s="226"/>
      <c r="U527" s="226"/>
      <c r="V527" s="226"/>
      <c r="W527" s="226"/>
      <c r="X527" s="226"/>
      <c r="Y527" s="226"/>
      <c r="Z527" s="146"/>
      <c r="AA527" s="478"/>
      <c r="AB527" s="146"/>
      <c r="AC527" s="146"/>
      <c r="AD527" s="146"/>
      <c r="AE527" s="146"/>
      <c r="AF527" s="146"/>
      <c r="AG527" s="146" t="s">
        <v>214</v>
      </c>
      <c r="AH527" s="146">
        <v>0</v>
      </c>
      <c r="AI527" s="146"/>
      <c r="AJ527" s="146"/>
      <c r="AK527" s="146"/>
      <c r="AL527" s="146"/>
      <c r="AM527" s="146"/>
      <c r="AN527" s="146"/>
      <c r="AO527" s="146"/>
      <c r="AP527" s="146"/>
      <c r="AQ527" s="146"/>
      <c r="AR527" s="146"/>
      <c r="AS527" s="146"/>
      <c r="AT527" s="146"/>
      <c r="AU527" s="146"/>
      <c r="AV527" s="146"/>
      <c r="AW527" s="146"/>
      <c r="AX527" s="146"/>
      <c r="AY527" s="146"/>
      <c r="AZ527" s="146"/>
      <c r="BA527" s="146"/>
      <c r="BB527" s="146"/>
      <c r="BC527" s="146"/>
      <c r="BD527" s="146"/>
      <c r="BE527" s="146"/>
      <c r="BF527" s="146"/>
      <c r="BG527" s="146"/>
      <c r="BH527" s="146"/>
    </row>
    <row r="528" spans="1:60" ht="14.25" outlineLevel="1">
      <c r="A528" s="217">
        <v>163</v>
      </c>
      <c r="B528" s="218" t="s">
        <v>2397</v>
      </c>
      <c r="C528" s="219" t="s">
        <v>2398</v>
      </c>
      <c r="D528" s="220" t="s">
        <v>2146</v>
      </c>
      <c r="E528" s="221">
        <v>15</v>
      </c>
      <c r="F528" s="222"/>
      <c r="G528" s="223">
        <f>ROUND(E528*F528,2)</f>
        <v>0</v>
      </c>
      <c r="H528" s="224">
        <v>75</v>
      </c>
      <c r="I528" s="223">
        <f>ROUND(E528*H528,2)</f>
        <v>1125</v>
      </c>
      <c r="J528" s="224">
        <v>0</v>
      </c>
      <c r="K528" s="223">
        <f>ROUND(E528*J528,2)</f>
        <v>0</v>
      </c>
      <c r="L528" s="223">
        <v>21</v>
      </c>
      <c r="M528" s="223">
        <f>G528*(1+L528/100)</f>
        <v>0</v>
      </c>
      <c r="N528" s="221">
        <v>0.01</v>
      </c>
      <c r="O528" s="221">
        <f>ROUND(E528*N528,2)</f>
        <v>0.15</v>
      </c>
      <c r="P528" s="221">
        <v>0</v>
      </c>
      <c r="Q528" s="221">
        <f>ROUND(E528*P528,2)</f>
        <v>0</v>
      </c>
      <c r="R528" s="223"/>
      <c r="S528" s="223" t="s">
        <v>254</v>
      </c>
      <c r="T528" s="225" t="s">
        <v>255</v>
      </c>
      <c r="U528" s="226">
        <v>0</v>
      </c>
      <c r="V528" s="226">
        <f>ROUND(E528*U528,2)</f>
        <v>0</v>
      </c>
      <c r="W528" s="226"/>
      <c r="X528" s="226" t="s">
        <v>1600</v>
      </c>
      <c r="Y528" s="226" t="s">
        <v>209</v>
      </c>
      <c r="Z528" s="146"/>
      <c r="AA528" s="478"/>
      <c r="AB528" s="146"/>
      <c r="AC528" s="146"/>
      <c r="AD528" s="146"/>
      <c r="AE528" s="146"/>
      <c r="AF528" s="146"/>
      <c r="AG528" s="146" t="s">
        <v>1601</v>
      </c>
      <c r="AH528" s="146"/>
      <c r="AI528" s="146"/>
      <c r="AJ528" s="146"/>
      <c r="AK528" s="146"/>
      <c r="AL528" s="146"/>
      <c r="AM528" s="146"/>
      <c r="AN528" s="146"/>
      <c r="AO528" s="146"/>
      <c r="AP528" s="146"/>
      <c r="AQ528" s="146"/>
      <c r="AR528" s="146"/>
      <c r="AS528" s="146"/>
      <c r="AT528" s="146"/>
      <c r="AU528" s="146"/>
      <c r="AV528" s="146"/>
      <c r="AW528" s="146"/>
      <c r="AX528" s="146"/>
      <c r="AY528" s="146"/>
      <c r="AZ528" s="146"/>
      <c r="BA528" s="146"/>
      <c r="BB528" s="146"/>
      <c r="BC528" s="146"/>
      <c r="BD528" s="146"/>
      <c r="BE528" s="146"/>
      <c r="BF528" s="146"/>
      <c r="BG528" s="146"/>
      <c r="BH528" s="146"/>
    </row>
    <row r="529" spans="1:60" ht="14.25" outlineLevel="2">
      <c r="A529" s="227"/>
      <c r="B529" s="228"/>
      <c r="C529" s="442" t="s">
        <v>1891</v>
      </c>
      <c r="D529" s="443"/>
      <c r="E529" s="444"/>
      <c r="F529" s="226"/>
      <c r="G529" s="226"/>
      <c r="H529" s="226"/>
      <c r="I529" s="226"/>
      <c r="J529" s="226"/>
      <c r="K529" s="226"/>
      <c r="L529" s="226"/>
      <c r="M529" s="226"/>
      <c r="N529" s="231"/>
      <c r="O529" s="231"/>
      <c r="P529" s="231"/>
      <c r="Q529" s="231"/>
      <c r="R529" s="226"/>
      <c r="S529" s="226"/>
      <c r="T529" s="226"/>
      <c r="U529" s="226"/>
      <c r="V529" s="226"/>
      <c r="W529" s="226"/>
      <c r="X529" s="226"/>
      <c r="Y529" s="226"/>
      <c r="Z529" s="146"/>
      <c r="AA529" s="478"/>
      <c r="AB529" s="146"/>
      <c r="AC529" s="146"/>
      <c r="AD529" s="146"/>
      <c r="AE529" s="146"/>
      <c r="AF529" s="146"/>
      <c r="AG529" s="146" t="s">
        <v>214</v>
      </c>
      <c r="AH529" s="146"/>
      <c r="AI529" s="146"/>
      <c r="AJ529" s="146"/>
      <c r="AK529" s="146"/>
      <c r="AL529" s="146"/>
      <c r="AM529" s="146"/>
      <c r="AN529" s="146"/>
      <c r="AO529" s="146"/>
      <c r="AP529" s="146"/>
      <c r="AQ529" s="146"/>
      <c r="AR529" s="146"/>
      <c r="AS529" s="146"/>
      <c r="AT529" s="146"/>
      <c r="AU529" s="146"/>
      <c r="AV529" s="146"/>
      <c r="AW529" s="146"/>
      <c r="AX529" s="146"/>
      <c r="AY529" s="146"/>
      <c r="AZ529" s="146"/>
      <c r="BA529" s="146"/>
      <c r="BB529" s="146"/>
      <c r="BC529" s="146"/>
      <c r="BD529" s="146"/>
      <c r="BE529" s="146"/>
      <c r="BF529" s="146"/>
      <c r="BG529" s="146"/>
      <c r="BH529" s="146"/>
    </row>
    <row r="530" spans="1:60" ht="14.25" outlineLevel="3">
      <c r="A530" s="227"/>
      <c r="B530" s="228"/>
      <c r="C530" s="442" t="s">
        <v>2395</v>
      </c>
      <c r="D530" s="443"/>
      <c r="E530" s="444">
        <v>15.45</v>
      </c>
      <c r="F530" s="226"/>
      <c r="G530" s="226"/>
      <c r="H530" s="226"/>
      <c r="I530" s="226"/>
      <c r="J530" s="226"/>
      <c r="K530" s="226"/>
      <c r="L530" s="226"/>
      <c r="M530" s="226"/>
      <c r="N530" s="231"/>
      <c r="O530" s="231"/>
      <c r="P530" s="231"/>
      <c r="Q530" s="231"/>
      <c r="R530" s="226"/>
      <c r="S530" s="226"/>
      <c r="T530" s="226"/>
      <c r="U530" s="226"/>
      <c r="V530" s="226"/>
      <c r="W530" s="226"/>
      <c r="X530" s="226"/>
      <c r="Y530" s="226"/>
      <c r="Z530" s="146"/>
      <c r="AA530" s="478"/>
      <c r="AB530" s="146"/>
      <c r="AC530" s="146"/>
      <c r="AD530" s="146"/>
      <c r="AE530" s="146"/>
      <c r="AF530" s="146"/>
      <c r="AG530" s="146" t="s">
        <v>214</v>
      </c>
      <c r="AH530" s="146">
        <v>2</v>
      </c>
      <c r="AI530" s="146"/>
      <c r="AJ530" s="146"/>
      <c r="AK530" s="146"/>
      <c r="AL530" s="146"/>
      <c r="AM530" s="146"/>
      <c r="AN530" s="146"/>
      <c r="AO530" s="146"/>
      <c r="AP530" s="146"/>
      <c r="AQ530" s="146"/>
      <c r="AR530" s="146"/>
      <c r="AS530" s="146"/>
      <c r="AT530" s="146"/>
      <c r="AU530" s="146"/>
      <c r="AV530" s="146"/>
      <c r="AW530" s="146"/>
      <c r="AX530" s="146"/>
      <c r="AY530" s="146"/>
      <c r="AZ530" s="146"/>
      <c r="BA530" s="146"/>
      <c r="BB530" s="146"/>
      <c r="BC530" s="146"/>
      <c r="BD530" s="146"/>
      <c r="BE530" s="146"/>
      <c r="BF530" s="146"/>
      <c r="BG530" s="146"/>
      <c r="BH530" s="146"/>
    </row>
    <row r="531" spans="1:60" ht="14.25" outlineLevel="3">
      <c r="A531" s="227"/>
      <c r="B531" s="228"/>
      <c r="C531" s="442" t="s">
        <v>1893</v>
      </c>
      <c r="D531" s="443"/>
      <c r="E531" s="444"/>
      <c r="F531" s="226"/>
      <c r="G531" s="226"/>
      <c r="H531" s="226"/>
      <c r="I531" s="226"/>
      <c r="J531" s="226"/>
      <c r="K531" s="226"/>
      <c r="L531" s="226"/>
      <c r="M531" s="226"/>
      <c r="N531" s="231"/>
      <c r="O531" s="231"/>
      <c r="P531" s="231"/>
      <c r="Q531" s="231"/>
      <c r="R531" s="226"/>
      <c r="S531" s="226"/>
      <c r="T531" s="226"/>
      <c r="U531" s="226"/>
      <c r="V531" s="226"/>
      <c r="W531" s="226"/>
      <c r="X531" s="226"/>
      <c r="Y531" s="226"/>
      <c r="Z531" s="146"/>
      <c r="AA531" s="478"/>
      <c r="AB531" s="146"/>
      <c r="AC531" s="146"/>
      <c r="AD531" s="146"/>
      <c r="AE531" s="146"/>
      <c r="AF531" s="146"/>
      <c r="AG531" s="146" t="s">
        <v>214</v>
      </c>
      <c r="AH531" s="146"/>
      <c r="AI531" s="146"/>
      <c r="AJ531" s="146"/>
      <c r="AK531" s="146"/>
      <c r="AL531" s="146"/>
      <c r="AM531" s="146"/>
      <c r="AN531" s="146"/>
      <c r="AO531" s="146"/>
      <c r="AP531" s="146"/>
      <c r="AQ531" s="146"/>
      <c r="AR531" s="146"/>
      <c r="AS531" s="146"/>
      <c r="AT531" s="146"/>
      <c r="AU531" s="146"/>
      <c r="AV531" s="146"/>
      <c r="AW531" s="146"/>
      <c r="AX531" s="146"/>
      <c r="AY531" s="146"/>
      <c r="AZ531" s="146"/>
      <c r="BA531" s="146"/>
      <c r="BB531" s="146"/>
      <c r="BC531" s="146"/>
      <c r="BD531" s="146"/>
      <c r="BE531" s="146"/>
      <c r="BF531" s="146"/>
      <c r="BG531" s="146"/>
      <c r="BH531" s="146"/>
    </row>
    <row r="532" spans="1:60" ht="14.25" outlineLevel="3">
      <c r="A532" s="227"/>
      <c r="B532" s="228"/>
      <c r="C532" s="232" t="s">
        <v>2396</v>
      </c>
      <c r="D532" s="233"/>
      <c r="E532" s="234">
        <v>15</v>
      </c>
      <c r="F532" s="226"/>
      <c r="G532" s="226"/>
      <c r="H532" s="226"/>
      <c r="I532" s="226"/>
      <c r="J532" s="226"/>
      <c r="K532" s="226"/>
      <c r="L532" s="226"/>
      <c r="M532" s="226"/>
      <c r="N532" s="231"/>
      <c r="O532" s="231"/>
      <c r="P532" s="231"/>
      <c r="Q532" s="231"/>
      <c r="R532" s="226"/>
      <c r="S532" s="226"/>
      <c r="T532" s="226"/>
      <c r="U532" s="226"/>
      <c r="V532" s="226"/>
      <c r="W532" s="226"/>
      <c r="X532" s="226"/>
      <c r="Y532" s="226"/>
      <c r="Z532" s="146"/>
      <c r="AA532" s="478"/>
      <c r="AB532" s="146"/>
      <c r="AC532" s="146"/>
      <c r="AD532" s="146"/>
      <c r="AE532" s="146"/>
      <c r="AF532" s="146"/>
      <c r="AG532" s="146" t="s">
        <v>214</v>
      </c>
      <c r="AH532" s="146">
        <v>0</v>
      </c>
      <c r="AI532" s="146"/>
      <c r="AJ532" s="146"/>
      <c r="AK532" s="146"/>
      <c r="AL532" s="146"/>
      <c r="AM532" s="146"/>
      <c r="AN532" s="146"/>
      <c r="AO532" s="146"/>
      <c r="AP532" s="146"/>
      <c r="AQ532" s="146"/>
      <c r="AR532" s="146"/>
      <c r="AS532" s="146"/>
      <c r="AT532" s="146"/>
      <c r="AU532" s="146"/>
      <c r="AV532" s="146"/>
      <c r="AW532" s="146"/>
      <c r="AX532" s="146"/>
      <c r="AY532" s="146"/>
      <c r="AZ532" s="146"/>
      <c r="BA532" s="146"/>
      <c r="BB532" s="146"/>
      <c r="BC532" s="146"/>
      <c r="BD532" s="146"/>
      <c r="BE532" s="146"/>
      <c r="BF532" s="146"/>
      <c r="BG532" s="146"/>
      <c r="BH532" s="146"/>
    </row>
    <row r="533" spans="1:60" ht="14.25" outlineLevel="1">
      <c r="A533" s="217">
        <v>164</v>
      </c>
      <c r="B533" s="218" t="s">
        <v>2399</v>
      </c>
      <c r="C533" s="219" t="s">
        <v>2400</v>
      </c>
      <c r="D533" s="220" t="s">
        <v>2146</v>
      </c>
      <c r="E533" s="221">
        <v>10</v>
      </c>
      <c r="F533" s="222"/>
      <c r="G533" s="223">
        <f>ROUND(E533*F533,2)</f>
        <v>0</v>
      </c>
      <c r="H533" s="224">
        <v>70</v>
      </c>
      <c r="I533" s="223">
        <f>ROUND(E533*H533,2)</f>
        <v>700</v>
      </c>
      <c r="J533" s="224">
        <v>0</v>
      </c>
      <c r="K533" s="223">
        <f>ROUND(E533*J533,2)</f>
        <v>0</v>
      </c>
      <c r="L533" s="223">
        <v>21</v>
      </c>
      <c r="M533" s="223">
        <f>G533*(1+L533/100)</f>
        <v>0</v>
      </c>
      <c r="N533" s="221">
        <v>0.01</v>
      </c>
      <c r="O533" s="221">
        <f>ROUND(E533*N533,2)</f>
        <v>0.1</v>
      </c>
      <c r="P533" s="221">
        <v>0</v>
      </c>
      <c r="Q533" s="221">
        <f>ROUND(E533*P533,2)</f>
        <v>0</v>
      </c>
      <c r="R533" s="223"/>
      <c r="S533" s="223" t="s">
        <v>254</v>
      </c>
      <c r="T533" s="225" t="s">
        <v>255</v>
      </c>
      <c r="U533" s="226">
        <v>0</v>
      </c>
      <c r="V533" s="226">
        <f>ROUND(E533*U533,2)</f>
        <v>0</v>
      </c>
      <c r="W533" s="226"/>
      <c r="X533" s="226" t="s">
        <v>1600</v>
      </c>
      <c r="Y533" s="226" t="s">
        <v>209</v>
      </c>
      <c r="Z533" s="146"/>
      <c r="AA533" s="478"/>
      <c r="AB533" s="146"/>
      <c r="AC533" s="146"/>
      <c r="AD533" s="146"/>
      <c r="AE533" s="146"/>
      <c r="AF533" s="146"/>
      <c r="AG533" s="146" t="s">
        <v>1601</v>
      </c>
      <c r="AH533" s="146"/>
      <c r="AI533" s="146"/>
      <c r="AJ533" s="146"/>
      <c r="AK533" s="146"/>
      <c r="AL533" s="146"/>
      <c r="AM533" s="146"/>
      <c r="AN533" s="146"/>
      <c r="AO533" s="146"/>
      <c r="AP533" s="146"/>
      <c r="AQ533" s="146"/>
      <c r="AR533" s="146"/>
      <c r="AS533" s="146"/>
      <c r="AT533" s="146"/>
      <c r="AU533" s="146"/>
      <c r="AV533" s="146"/>
      <c r="AW533" s="146"/>
      <c r="AX533" s="146"/>
      <c r="AY533" s="146"/>
      <c r="AZ533" s="146"/>
      <c r="BA533" s="146"/>
      <c r="BB533" s="146"/>
      <c r="BC533" s="146"/>
      <c r="BD533" s="146"/>
      <c r="BE533" s="146"/>
      <c r="BF533" s="146"/>
      <c r="BG533" s="146"/>
      <c r="BH533" s="146"/>
    </row>
    <row r="534" spans="1:60" ht="14.25" outlineLevel="2">
      <c r="A534" s="227"/>
      <c r="B534" s="228"/>
      <c r="C534" s="442" t="s">
        <v>1891</v>
      </c>
      <c r="D534" s="443"/>
      <c r="E534" s="444"/>
      <c r="F534" s="226"/>
      <c r="G534" s="226"/>
      <c r="H534" s="226"/>
      <c r="I534" s="226"/>
      <c r="J534" s="226"/>
      <c r="K534" s="226"/>
      <c r="L534" s="226"/>
      <c r="M534" s="226"/>
      <c r="N534" s="231"/>
      <c r="O534" s="231"/>
      <c r="P534" s="231"/>
      <c r="Q534" s="231"/>
      <c r="R534" s="226"/>
      <c r="S534" s="226"/>
      <c r="T534" s="226"/>
      <c r="U534" s="226"/>
      <c r="V534" s="226"/>
      <c r="W534" s="226"/>
      <c r="X534" s="226"/>
      <c r="Y534" s="226"/>
      <c r="Z534" s="146"/>
      <c r="AA534" s="478"/>
      <c r="AB534" s="146"/>
      <c r="AC534" s="146"/>
      <c r="AD534" s="146"/>
      <c r="AE534" s="146"/>
      <c r="AF534" s="146"/>
      <c r="AG534" s="146" t="s">
        <v>214</v>
      </c>
      <c r="AH534" s="146"/>
      <c r="AI534" s="146"/>
      <c r="AJ534" s="146"/>
      <c r="AK534" s="146"/>
      <c r="AL534" s="146"/>
      <c r="AM534" s="146"/>
      <c r="AN534" s="146"/>
      <c r="AO534" s="146"/>
      <c r="AP534" s="146"/>
      <c r="AQ534" s="146"/>
      <c r="AR534" s="146"/>
      <c r="AS534" s="146"/>
      <c r="AT534" s="146"/>
      <c r="AU534" s="146"/>
      <c r="AV534" s="146"/>
      <c r="AW534" s="146"/>
      <c r="AX534" s="146"/>
      <c r="AY534" s="146"/>
      <c r="AZ534" s="146"/>
      <c r="BA534" s="146"/>
      <c r="BB534" s="146"/>
      <c r="BC534" s="146"/>
      <c r="BD534" s="146"/>
      <c r="BE534" s="146"/>
      <c r="BF534" s="146"/>
      <c r="BG534" s="146"/>
      <c r="BH534" s="146"/>
    </row>
    <row r="535" spans="1:60" ht="14.25" outlineLevel="3">
      <c r="A535" s="227"/>
      <c r="B535" s="228"/>
      <c r="C535" s="442" t="s">
        <v>2391</v>
      </c>
      <c r="D535" s="443"/>
      <c r="E535" s="444">
        <v>10.3</v>
      </c>
      <c r="F535" s="226"/>
      <c r="G535" s="226"/>
      <c r="H535" s="226"/>
      <c r="I535" s="226"/>
      <c r="J535" s="226"/>
      <c r="K535" s="226"/>
      <c r="L535" s="226"/>
      <c r="M535" s="226"/>
      <c r="N535" s="231"/>
      <c r="O535" s="231"/>
      <c r="P535" s="231"/>
      <c r="Q535" s="231"/>
      <c r="R535" s="226"/>
      <c r="S535" s="226"/>
      <c r="T535" s="226"/>
      <c r="U535" s="226"/>
      <c r="V535" s="226"/>
      <c r="W535" s="226"/>
      <c r="X535" s="226"/>
      <c r="Y535" s="226"/>
      <c r="Z535" s="146"/>
      <c r="AA535" s="478"/>
      <c r="AB535" s="146"/>
      <c r="AC535" s="146"/>
      <c r="AD535" s="146"/>
      <c r="AE535" s="146"/>
      <c r="AF535" s="146"/>
      <c r="AG535" s="146" t="s">
        <v>214</v>
      </c>
      <c r="AH535" s="146">
        <v>2</v>
      </c>
      <c r="AI535" s="146"/>
      <c r="AJ535" s="146"/>
      <c r="AK535" s="146"/>
      <c r="AL535" s="146"/>
      <c r="AM535" s="146"/>
      <c r="AN535" s="146"/>
      <c r="AO535" s="146"/>
      <c r="AP535" s="146"/>
      <c r="AQ535" s="146"/>
      <c r="AR535" s="146"/>
      <c r="AS535" s="146"/>
      <c r="AT535" s="146"/>
      <c r="AU535" s="146"/>
      <c r="AV535" s="146"/>
      <c r="AW535" s="146"/>
      <c r="AX535" s="146"/>
      <c r="AY535" s="146"/>
      <c r="AZ535" s="146"/>
      <c r="BA535" s="146"/>
      <c r="BB535" s="146"/>
      <c r="BC535" s="146"/>
      <c r="BD535" s="146"/>
      <c r="BE535" s="146"/>
      <c r="BF535" s="146"/>
      <c r="BG535" s="146"/>
      <c r="BH535" s="146"/>
    </row>
    <row r="536" spans="1:60" ht="14.25" outlineLevel="3">
      <c r="A536" s="227"/>
      <c r="B536" s="228"/>
      <c r="C536" s="442" t="s">
        <v>1893</v>
      </c>
      <c r="D536" s="443"/>
      <c r="E536" s="444"/>
      <c r="F536" s="226"/>
      <c r="G536" s="226"/>
      <c r="H536" s="226"/>
      <c r="I536" s="226"/>
      <c r="J536" s="226"/>
      <c r="K536" s="226"/>
      <c r="L536" s="226"/>
      <c r="M536" s="226"/>
      <c r="N536" s="231"/>
      <c r="O536" s="231"/>
      <c r="P536" s="231"/>
      <c r="Q536" s="231"/>
      <c r="R536" s="226"/>
      <c r="S536" s="226"/>
      <c r="T536" s="226"/>
      <c r="U536" s="226"/>
      <c r="V536" s="226"/>
      <c r="W536" s="226"/>
      <c r="X536" s="226"/>
      <c r="Y536" s="226"/>
      <c r="Z536" s="146"/>
      <c r="AA536" s="478"/>
      <c r="AB536" s="146"/>
      <c r="AC536" s="146"/>
      <c r="AD536" s="146"/>
      <c r="AE536" s="146"/>
      <c r="AF536" s="146"/>
      <c r="AG536" s="146" t="s">
        <v>214</v>
      </c>
      <c r="AH536" s="146"/>
      <c r="AI536" s="146"/>
      <c r="AJ536" s="146"/>
      <c r="AK536" s="146"/>
      <c r="AL536" s="146"/>
      <c r="AM536" s="146"/>
      <c r="AN536" s="146"/>
      <c r="AO536" s="146"/>
      <c r="AP536" s="146"/>
      <c r="AQ536" s="146"/>
      <c r="AR536" s="146"/>
      <c r="AS536" s="146"/>
      <c r="AT536" s="146"/>
      <c r="AU536" s="146"/>
      <c r="AV536" s="146"/>
      <c r="AW536" s="146"/>
      <c r="AX536" s="146"/>
      <c r="AY536" s="146"/>
      <c r="AZ536" s="146"/>
      <c r="BA536" s="146"/>
      <c r="BB536" s="146"/>
      <c r="BC536" s="146"/>
      <c r="BD536" s="146"/>
      <c r="BE536" s="146"/>
      <c r="BF536" s="146"/>
      <c r="BG536" s="146"/>
      <c r="BH536" s="146"/>
    </row>
    <row r="537" spans="1:60" ht="14.25" outlineLevel="3">
      <c r="A537" s="227"/>
      <c r="B537" s="228"/>
      <c r="C537" s="232" t="s">
        <v>2392</v>
      </c>
      <c r="D537" s="233"/>
      <c r="E537" s="234">
        <v>10</v>
      </c>
      <c r="F537" s="226"/>
      <c r="G537" s="226"/>
      <c r="H537" s="226"/>
      <c r="I537" s="226"/>
      <c r="J537" s="226"/>
      <c r="K537" s="226"/>
      <c r="L537" s="226"/>
      <c r="M537" s="226"/>
      <c r="N537" s="231"/>
      <c r="O537" s="231"/>
      <c r="P537" s="231"/>
      <c r="Q537" s="231"/>
      <c r="R537" s="226"/>
      <c r="S537" s="226"/>
      <c r="T537" s="226"/>
      <c r="U537" s="226"/>
      <c r="V537" s="226"/>
      <c r="W537" s="226"/>
      <c r="X537" s="226"/>
      <c r="Y537" s="226"/>
      <c r="Z537" s="146"/>
      <c r="AA537" s="478"/>
      <c r="AB537" s="146"/>
      <c r="AC537" s="146"/>
      <c r="AD537" s="146"/>
      <c r="AE537" s="146"/>
      <c r="AF537" s="146"/>
      <c r="AG537" s="146" t="s">
        <v>214</v>
      </c>
      <c r="AH537" s="146">
        <v>0</v>
      </c>
      <c r="AI537" s="146"/>
      <c r="AJ537" s="146"/>
      <c r="AK537" s="146"/>
      <c r="AL537" s="146"/>
      <c r="AM537" s="146"/>
      <c r="AN537" s="146"/>
      <c r="AO537" s="146"/>
      <c r="AP537" s="146"/>
      <c r="AQ537" s="146"/>
      <c r="AR537" s="146"/>
      <c r="AS537" s="146"/>
      <c r="AT537" s="146"/>
      <c r="AU537" s="146"/>
      <c r="AV537" s="146"/>
      <c r="AW537" s="146"/>
      <c r="AX537" s="146"/>
      <c r="AY537" s="146"/>
      <c r="AZ537" s="146"/>
      <c r="BA537" s="146"/>
      <c r="BB537" s="146"/>
      <c r="BC537" s="146"/>
      <c r="BD537" s="146"/>
      <c r="BE537" s="146"/>
      <c r="BF537" s="146"/>
      <c r="BG537" s="146"/>
      <c r="BH537" s="146"/>
    </row>
    <row r="538" spans="1:60" ht="22.5" outlineLevel="1">
      <c r="A538" s="217">
        <v>165</v>
      </c>
      <c r="B538" s="218" t="s">
        <v>2401</v>
      </c>
      <c r="C538" s="219" t="s">
        <v>2402</v>
      </c>
      <c r="D538" s="220" t="s">
        <v>124</v>
      </c>
      <c r="E538" s="221">
        <v>48.204000000000001</v>
      </c>
      <c r="F538" s="222"/>
      <c r="G538" s="223">
        <f>ROUND(E538*F538,2)</f>
        <v>0</v>
      </c>
      <c r="H538" s="224">
        <v>390</v>
      </c>
      <c r="I538" s="223">
        <f>ROUND(E538*H538,2)</f>
        <v>18799.560000000001</v>
      </c>
      <c r="J538" s="224">
        <v>0</v>
      </c>
      <c r="K538" s="223">
        <f>ROUND(E538*J538,2)</f>
        <v>0</v>
      </c>
      <c r="L538" s="223">
        <v>21</v>
      </c>
      <c r="M538" s="223">
        <f>G538*(1+L538/100)</f>
        <v>0</v>
      </c>
      <c r="N538" s="221">
        <v>1.0200000000000001E-3</v>
      </c>
      <c r="O538" s="221">
        <f>ROUND(E538*N538,2)</f>
        <v>0.05</v>
      </c>
      <c r="P538" s="221">
        <v>0</v>
      </c>
      <c r="Q538" s="221">
        <f>ROUND(E538*P538,2)</f>
        <v>0</v>
      </c>
      <c r="R538" s="223"/>
      <c r="S538" s="223" t="s">
        <v>254</v>
      </c>
      <c r="T538" s="225" t="s">
        <v>255</v>
      </c>
      <c r="U538" s="226">
        <v>0</v>
      </c>
      <c r="V538" s="226">
        <f>ROUND(E538*U538,2)</f>
        <v>0</v>
      </c>
      <c r="W538" s="226"/>
      <c r="X538" s="226" t="s">
        <v>1600</v>
      </c>
      <c r="Y538" s="226" t="s">
        <v>209</v>
      </c>
      <c r="Z538" s="146"/>
      <c r="AA538" s="478"/>
      <c r="AB538" s="146"/>
      <c r="AC538" s="146"/>
      <c r="AD538" s="146"/>
      <c r="AE538" s="146"/>
      <c r="AF538" s="146"/>
      <c r="AG538" s="146" t="s">
        <v>1601</v>
      </c>
      <c r="AH538" s="146"/>
      <c r="AI538" s="146"/>
      <c r="AJ538" s="146"/>
      <c r="AK538" s="146"/>
      <c r="AL538" s="146"/>
      <c r="AM538" s="146"/>
      <c r="AN538" s="146"/>
      <c r="AO538" s="146"/>
      <c r="AP538" s="146"/>
      <c r="AQ538" s="146"/>
      <c r="AR538" s="146"/>
      <c r="AS538" s="146"/>
      <c r="AT538" s="146"/>
      <c r="AU538" s="146"/>
      <c r="AV538" s="146"/>
      <c r="AW538" s="146"/>
      <c r="AX538" s="146"/>
      <c r="AY538" s="146"/>
      <c r="AZ538" s="146"/>
      <c r="BA538" s="146"/>
      <c r="BB538" s="146"/>
      <c r="BC538" s="146"/>
      <c r="BD538" s="146"/>
      <c r="BE538" s="146"/>
      <c r="BF538" s="146"/>
      <c r="BG538" s="146"/>
      <c r="BH538" s="146"/>
    </row>
    <row r="539" spans="1:60" ht="14.25" outlineLevel="2">
      <c r="A539" s="227"/>
      <c r="B539" s="228"/>
      <c r="C539" s="232" t="s">
        <v>2403</v>
      </c>
      <c r="D539" s="233"/>
      <c r="E539" s="234">
        <v>48.204000000000001</v>
      </c>
      <c r="F539" s="226"/>
      <c r="G539" s="226"/>
      <c r="H539" s="226"/>
      <c r="I539" s="226"/>
      <c r="J539" s="226"/>
      <c r="K539" s="226"/>
      <c r="L539" s="226"/>
      <c r="M539" s="226"/>
      <c r="N539" s="231"/>
      <c r="O539" s="231"/>
      <c r="P539" s="231"/>
      <c r="Q539" s="231"/>
      <c r="R539" s="226"/>
      <c r="S539" s="226"/>
      <c r="T539" s="226"/>
      <c r="U539" s="226"/>
      <c r="V539" s="226"/>
      <c r="W539" s="226"/>
      <c r="X539" s="226"/>
      <c r="Y539" s="226"/>
      <c r="Z539" s="146"/>
      <c r="AA539" s="478"/>
      <c r="AB539" s="146"/>
      <c r="AC539" s="146"/>
      <c r="AD539" s="146"/>
      <c r="AE539" s="146"/>
      <c r="AF539" s="146"/>
      <c r="AG539" s="146" t="s">
        <v>214</v>
      </c>
      <c r="AH539" s="146">
        <v>0</v>
      </c>
      <c r="AI539" s="146"/>
      <c r="AJ539" s="146"/>
      <c r="AK539" s="146"/>
      <c r="AL539" s="146"/>
      <c r="AM539" s="146"/>
      <c r="AN539" s="146"/>
      <c r="AO539" s="146"/>
      <c r="AP539" s="146"/>
      <c r="AQ539" s="146"/>
      <c r="AR539" s="146"/>
      <c r="AS539" s="146"/>
      <c r="AT539" s="146"/>
      <c r="AU539" s="146"/>
      <c r="AV539" s="146"/>
      <c r="AW539" s="146"/>
      <c r="AX539" s="146"/>
      <c r="AY539" s="146"/>
      <c r="AZ539" s="146"/>
      <c r="BA539" s="146"/>
      <c r="BB539" s="146"/>
      <c r="BC539" s="146"/>
      <c r="BD539" s="146"/>
      <c r="BE539" s="146"/>
      <c r="BF539" s="146"/>
      <c r="BG539" s="146"/>
      <c r="BH539" s="146"/>
    </row>
    <row r="540" spans="1:60" ht="14.25">
      <c r="A540" s="204"/>
      <c r="B540" s="205"/>
      <c r="C540" s="102"/>
      <c r="D540" s="206"/>
      <c r="E540" s="204"/>
      <c r="F540" s="204"/>
      <c r="G540" s="204"/>
      <c r="H540" s="204"/>
      <c r="I540" s="204"/>
      <c r="J540" s="204"/>
      <c r="K540" s="204"/>
      <c r="L540" s="204"/>
      <c r="M540" s="204"/>
      <c r="N540" s="204"/>
      <c r="O540" s="204"/>
      <c r="P540" s="204"/>
      <c r="Q540" s="204"/>
      <c r="R540" s="204"/>
      <c r="S540" s="204"/>
      <c r="T540" s="204"/>
      <c r="U540" s="204"/>
      <c r="V540" s="204"/>
      <c r="W540" s="204"/>
      <c r="X540" s="204"/>
      <c r="Y540" s="204"/>
      <c r="AE540" s="66">
        <v>12</v>
      </c>
      <c r="AF540" s="66">
        <v>21</v>
      </c>
      <c r="AG540" s="66" t="s">
        <v>16</v>
      </c>
    </row>
    <row r="541" spans="1:60" ht="14.25">
      <c r="A541" s="248"/>
      <c r="B541" s="249" t="s">
        <v>184</v>
      </c>
      <c r="C541" s="250"/>
      <c r="D541" s="251"/>
      <c r="E541" s="252"/>
      <c r="F541" s="252"/>
      <c r="G541" s="253">
        <f>G8+G75+G120+G274+G464</f>
        <v>0</v>
      </c>
      <c r="H541" s="204"/>
      <c r="I541" s="204"/>
      <c r="J541" s="204"/>
      <c r="K541" s="204"/>
      <c r="L541" s="204"/>
      <c r="M541" s="204"/>
      <c r="N541" s="204"/>
      <c r="O541" s="204"/>
      <c r="P541" s="204"/>
      <c r="Q541" s="204"/>
      <c r="R541" s="204"/>
      <c r="S541" s="204"/>
      <c r="T541" s="204"/>
      <c r="U541" s="204"/>
      <c r="V541" s="204"/>
      <c r="W541" s="204"/>
      <c r="X541" s="204"/>
      <c r="Y541" s="204"/>
      <c r="AE541" s="66">
        <f>SUMIF(L7:L539,AE540,G7:G539)</f>
        <v>0</v>
      </c>
      <c r="AF541" s="66">
        <f>SUMIF(L7:L539,AF540,G7:G539)</f>
        <v>0</v>
      </c>
      <c r="AG541" s="66" t="s">
        <v>317</v>
      </c>
    </row>
    <row r="542" spans="1:60" ht="14.25">
      <c r="B542" s="195"/>
      <c r="C542" s="254"/>
      <c r="D542" s="198"/>
      <c r="AG542" s="66" t="s">
        <v>318</v>
      </c>
    </row>
    <row r="543" spans="1:60" ht="14.25">
      <c r="B543" s="195"/>
      <c r="C543" s="195"/>
      <c r="D543" s="198"/>
    </row>
    <row r="544" spans="1:60" ht="14.25">
      <c r="B544" s="195"/>
      <c r="C544" s="195"/>
      <c r="D544" s="198"/>
    </row>
    <row r="545" spans="2:4" ht="14.25">
      <c r="B545" s="195"/>
      <c r="C545" s="195"/>
      <c r="D545" s="198"/>
    </row>
    <row r="546" spans="2:4" ht="14.25">
      <c r="B546" s="195"/>
      <c r="C546" s="195"/>
      <c r="D546" s="198"/>
    </row>
    <row r="547" spans="2:4" ht="14.25">
      <c r="B547" s="195"/>
      <c r="C547" s="195"/>
      <c r="D547" s="198"/>
    </row>
    <row r="548" spans="2:4" ht="14.25">
      <c r="B548" s="195"/>
      <c r="C548" s="195"/>
      <c r="D548" s="198"/>
    </row>
    <row r="549" spans="2:4" ht="14.25">
      <c r="B549" s="195"/>
      <c r="C549" s="195"/>
      <c r="D549" s="198"/>
    </row>
    <row r="550" spans="2:4" ht="14.25">
      <c r="B550" s="195"/>
      <c r="C550" s="195"/>
      <c r="D550" s="198"/>
    </row>
    <row r="551" spans="2:4" ht="14.25">
      <c r="B551" s="195"/>
      <c r="C551" s="195"/>
      <c r="D551" s="198"/>
    </row>
    <row r="552" spans="2:4" ht="14.25">
      <c r="B552" s="195"/>
      <c r="C552" s="195"/>
      <c r="D552" s="198"/>
    </row>
    <row r="553" spans="2:4" ht="14.25">
      <c r="B553" s="195"/>
      <c r="C553" s="195"/>
      <c r="D553" s="198"/>
    </row>
    <row r="554" spans="2:4" ht="14.25">
      <c r="B554" s="195"/>
      <c r="C554" s="195"/>
      <c r="D554" s="198"/>
    </row>
    <row r="555" spans="2:4" ht="14.25">
      <c r="B555" s="195"/>
      <c r="C555" s="195"/>
      <c r="D555" s="198"/>
    </row>
    <row r="556" spans="2:4" ht="14.25">
      <c r="B556" s="195"/>
      <c r="C556" s="195"/>
      <c r="D556" s="198"/>
    </row>
    <row r="557" spans="2:4" ht="14.25">
      <c r="B557" s="195"/>
      <c r="C557" s="195"/>
      <c r="D557" s="198"/>
    </row>
    <row r="558" spans="2:4" ht="14.25">
      <c r="B558" s="195"/>
      <c r="C558" s="195"/>
      <c r="D558" s="198"/>
    </row>
    <row r="559" spans="2:4" ht="14.25">
      <c r="B559" s="195"/>
      <c r="C559" s="195"/>
      <c r="D559" s="198"/>
    </row>
    <row r="560" spans="2:4" ht="14.25">
      <c r="B560" s="195"/>
      <c r="C560" s="195"/>
      <c r="D560" s="198"/>
    </row>
    <row r="561" spans="2:4" ht="14.25">
      <c r="B561" s="195"/>
      <c r="C561" s="195"/>
      <c r="D561" s="198"/>
    </row>
    <row r="562" spans="2:4" ht="14.25">
      <c r="B562" s="195"/>
      <c r="C562" s="195"/>
      <c r="D562" s="198"/>
    </row>
    <row r="563" spans="2:4" ht="14.25">
      <c r="B563" s="195"/>
      <c r="C563" s="195"/>
      <c r="D563" s="198"/>
    </row>
    <row r="564" spans="2:4" ht="14.25">
      <c r="B564" s="195"/>
      <c r="C564" s="195"/>
      <c r="D564" s="198"/>
    </row>
    <row r="565" spans="2:4" ht="14.25">
      <c r="B565" s="195"/>
      <c r="C565" s="195"/>
      <c r="D565" s="198"/>
    </row>
    <row r="566" spans="2:4" ht="14.25">
      <c r="B566" s="195"/>
      <c r="C566" s="195"/>
      <c r="D566" s="198"/>
    </row>
    <row r="567" spans="2:4" ht="14.25">
      <c r="B567" s="195"/>
      <c r="C567" s="195"/>
      <c r="D567" s="198"/>
    </row>
    <row r="568" spans="2:4" ht="14.25">
      <c r="B568" s="195"/>
      <c r="C568" s="195"/>
      <c r="D568" s="198"/>
    </row>
    <row r="569" spans="2:4" ht="14.25">
      <c r="B569" s="195"/>
      <c r="C569" s="195"/>
      <c r="D569" s="198"/>
    </row>
    <row r="570" spans="2:4" ht="14.25">
      <c r="B570" s="195"/>
      <c r="C570" s="195"/>
      <c r="D570" s="198"/>
    </row>
    <row r="571" spans="2:4" ht="14.25">
      <c r="B571" s="195"/>
      <c r="C571" s="195"/>
      <c r="D571" s="198"/>
    </row>
    <row r="572" spans="2:4" ht="14.25">
      <c r="B572" s="195"/>
      <c r="C572" s="195"/>
      <c r="D572" s="198"/>
    </row>
    <row r="573" spans="2:4" ht="14.25">
      <c r="B573" s="195"/>
      <c r="C573" s="195"/>
      <c r="D573" s="198"/>
    </row>
    <row r="574" spans="2:4" ht="14.25">
      <c r="B574" s="195"/>
      <c r="C574" s="195"/>
      <c r="D574" s="198"/>
    </row>
    <row r="575" spans="2:4" ht="14.25">
      <c r="B575" s="195"/>
      <c r="C575" s="195"/>
      <c r="D575" s="198"/>
    </row>
    <row r="576" spans="2:4" ht="14.25">
      <c r="B576" s="195"/>
      <c r="C576" s="195"/>
      <c r="D576" s="198"/>
    </row>
    <row r="577" spans="2:4" ht="14.25">
      <c r="B577" s="195"/>
      <c r="C577" s="195"/>
      <c r="D577" s="198"/>
    </row>
    <row r="578" spans="2:4" ht="14.25">
      <c r="B578" s="195"/>
      <c r="C578" s="195"/>
      <c r="D578" s="198"/>
    </row>
    <row r="579" spans="2:4" ht="14.25">
      <c r="B579" s="195"/>
      <c r="C579" s="195"/>
      <c r="D579" s="198"/>
    </row>
    <row r="580" spans="2:4" ht="14.25">
      <c r="B580" s="195"/>
      <c r="C580" s="195"/>
      <c r="D580" s="198"/>
    </row>
    <row r="581" spans="2:4" ht="14.25">
      <c r="B581" s="195"/>
      <c r="C581" s="195"/>
      <c r="D581" s="198"/>
    </row>
    <row r="582" spans="2:4" ht="14.25">
      <c r="B582" s="195"/>
      <c r="C582" s="195"/>
      <c r="D582" s="198"/>
    </row>
    <row r="583" spans="2:4" ht="14.25">
      <c r="B583" s="195"/>
      <c r="C583" s="195"/>
      <c r="D583" s="198"/>
    </row>
    <row r="584" spans="2:4" ht="14.25">
      <c r="B584" s="195"/>
      <c r="C584" s="195"/>
      <c r="D584" s="198"/>
    </row>
    <row r="585" spans="2:4" ht="14.25">
      <c r="B585" s="195"/>
      <c r="C585" s="195"/>
      <c r="D585" s="198"/>
    </row>
    <row r="586" spans="2:4" ht="14.25">
      <c r="B586" s="195"/>
      <c r="C586" s="195"/>
      <c r="D586" s="198"/>
    </row>
    <row r="587" spans="2:4" ht="14.25">
      <c r="B587" s="195"/>
      <c r="C587" s="195"/>
      <c r="D587" s="198"/>
    </row>
    <row r="588" spans="2:4" ht="14.25">
      <c r="B588" s="195"/>
      <c r="C588" s="195"/>
      <c r="D588" s="198"/>
    </row>
    <row r="589" spans="2:4" ht="14.25">
      <c r="B589" s="195"/>
      <c r="C589" s="195"/>
      <c r="D589" s="198"/>
    </row>
    <row r="590" spans="2:4" ht="14.25">
      <c r="B590" s="195"/>
      <c r="C590" s="195"/>
      <c r="D590" s="198"/>
    </row>
    <row r="591" spans="2:4" ht="14.25">
      <c r="B591" s="195"/>
      <c r="C591" s="195"/>
      <c r="D591" s="198"/>
    </row>
    <row r="592" spans="2:4" ht="14.25">
      <c r="B592" s="195"/>
      <c r="C592" s="195"/>
      <c r="D592" s="198"/>
    </row>
    <row r="593" spans="2:4" ht="14.25">
      <c r="B593" s="195"/>
      <c r="C593" s="195"/>
      <c r="D593" s="198"/>
    </row>
    <row r="594" spans="2:4" ht="14.25">
      <c r="B594" s="195"/>
      <c r="C594" s="195"/>
      <c r="D594" s="198"/>
    </row>
    <row r="595" spans="2:4" ht="14.25">
      <c r="B595" s="195"/>
      <c r="C595" s="195"/>
      <c r="D595" s="198"/>
    </row>
    <row r="596" spans="2:4" ht="14.25">
      <c r="B596" s="195"/>
      <c r="C596" s="195"/>
      <c r="D596" s="198"/>
    </row>
    <row r="597" spans="2:4" ht="14.25">
      <c r="B597" s="195"/>
      <c r="C597" s="195"/>
      <c r="D597" s="198"/>
    </row>
    <row r="598" spans="2:4" ht="14.25">
      <c r="B598" s="195"/>
      <c r="C598" s="195"/>
      <c r="D598" s="198"/>
    </row>
    <row r="599" spans="2:4" ht="14.25">
      <c r="B599" s="195"/>
      <c r="C599" s="195"/>
      <c r="D599" s="198"/>
    </row>
    <row r="600" spans="2:4" ht="14.25">
      <c r="B600" s="195"/>
      <c r="C600" s="195"/>
      <c r="D600" s="198"/>
    </row>
    <row r="601" spans="2:4" ht="14.25">
      <c r="B601" s="195"/>
      <c r="C601" s="195"/>
      <c r="D601" s="198"/>
    </row>
    <row r="602" spans="2:4" ht="14.25">
      <c r="B602" s="195"/>
      <c r="C602" s="195"/>
      <c r="D602" s="198"/>
    </row>
    <row r="603" spans="2:4" ht="14.25">
      <c r="B603" s="195"/>
      <c r="C603" s="195"/>
      <c r="D603" s="198"/>
    </row>
    <row r="604" spans="2:4" ht="14.25">
      <c r="B604" s="195"/>
      <c r="C604" s="195"/>
      <c r="D604" s="198"/>
    </row>
    <row r="605" spans="2:4" ht="14.25">
      <c r="B605" s="195"/>
      <c r="C605" s="195"/>
      <c r="D605" s="198"/>
    </row>
    <row r="606" spans="2:4" ht="14.25">
      <c r="B606" s="195"/>
      <c r="C606" s="195"/>
      <c r="D606" s="198"/>
    </row>
    <row r="607" spans="2:4" ht="14.25">
      <c r="B607" s="195"/>
      <c r="C607" s="195"/>
      <c r="D607" s="198"/>
    </row>
    <row r="608" spans="2:4" ht="14.25">
      <c r="B608" s="195"/>
      <c r="C608" s="195"/>
      <c r="D608" s="198"/>
    </row>
    <row r="609" spans="2:4" ht="14.25">
      <c r="B609" s="195"/>
      <c r="C609" s="195"/>
      <c r="D609" s="198"/>
    </row>
    <row r="610" spans="2:4" ht="14.25">
      <c r="B610" s="195"/>
      <c r="C610" s="195"/>
      <c r="D610" s="198"/>
    </row>
    <row r="611" spans="2:4" ht="14.25">
      <c r="B611" s="195"/>
      <c r="C611" s="195"/>
      <c r="D611" s="198"/>
    </row>
    <row r="612" spans="2:4" ht="14.25">
      <c r="B612" s="195"/>
      <c r="C612" s="195"/>
      <c r="D612" s="198"/>
    </row>
    <row r="613" spans="2:4" ht="14.25">
      <c r="B613" s="195"/>
      <c r="C613" s="195"/>
      <c r="D613" s="198"/>
    </row>
    <row r="614" spans="2:4" ht="14.25">
      <c r="B614" s="195"/>
      <c r="C614" s="195"/>
      <c r="D614" s="198"/>
    </row>
    <row r="615" spans="2:4" ht="14.25">
      <c r="B615" s="195"/>
      <c r="C615" s="195"/>
      <c r="D615" s="198"/>
    </row>
    <row r="616" spans="2:4" ht="14.25">
      <c r="B616" s="195"/>
      <c r="C616" s="195"/>
      <c r="D616" s="198"/>
    </row>
    <row r="617" spans="2:4" ht="14.25">
      <c r="B617" s="195"/>
      <c r="C617" s="195"/>
      <c r="D617" s="198"/>
    </row>
    <row r="618" spans="2:4" ht="14.25">
      <c r="B618" s="195"/>
      <c r="C618" s="195"/>
      <c r="D618" s="198"/>
    </row>
    <row r="619" spans="2:4" ht="14.25">
      <c r="B619" s="195"/>
      <c r="C619" s="195"/>
      <c r="D619" s="198"/>
    </row>
    <row r="620" spans="2:4" ht="14.25">
      <c r="B620" s="195"/>
      <c r="C620" s="195"/>
      <c r="D620" s="198"/>
    </row>
    <row r="621" spans="2:4" ht="14.25">
      <c r="B621" s="195"/>
      <c r="C621" s="195"/>
      <c r="D621" s="198"/>
    </row>
    <row r="622" spans="2:4" ht="14.25">
      <c r="B622" s="195"/>
      <c r="C622" s="195"/>
      <c r="D622" s="198"/>
    </row>
    <row r="623" spans="2:4" ht="14.25">
      <c r="B623" s="195"/>
      <c r="C623" s="195"/>
      <c r="D623" s="198"/>
    </row>
    <row r="624" spans="2:4" ht="14.25">
      <c r="B624" s="195"/>
      <c r="C624" s="195"/>
      <c r="D624" s="198"/>
    </row>
    <row r="625" spans="2:4" ht="14.25">
      <c r="B625" s="195"/>
      <c r="C625" s="195"/>
      <c r="D625" s="198"/>
    </row>
    <row r="626" spans="2:4" ht="14.25">
      <c r="B626" s="195"/>
      <c r="C626" s="195"/>
      <c r="D626" s="198"/>
    </row>
    <row r="627" spans="2:4" ht="14.25">
      <c r="B627" s="195"/>
      <c r="C627" s="195"/>
      <c r="D627" s="198"/>
    </row>
    <row r="628" spans="2:4" ht="14.25">
      <c r="B628" s="195"/>
      <c r="C628" s="195"/>
      <c r="D628" s="198"/>
    </row>
    <row r="629" spans="2:4" ht="14.25">
      <c r="B629" s="195"/>
      <c r="C629" s="195"/>
      <c r="D629" s="198"/>
    </row>
    <row r="630" spans="2:4" ht="14.25">
      <c r="B630" s="195"/>
      <c r="C630" s="195"/>
      <c r="D630" s="198"/>
    </row>
    <row r="631" spans="2:4" ht="14.25">
      <c r="B631" s="195"/>
      <c r="C631" s="195"/>
      <c r="D631" s="198"/>
    </row>
    <row r="632" spans="2:4" ht="14.25">
      <c r="B632" s="195"/>
      <c r="C632" s="195"/>
      <c r="D632" s="198"/>
    </row>
    <row r="633" spans="2:4" ht="14.25">
      <c r="B633" s="195"/>
      <c r="C633" s="195"/>
      <c r="D633" s="198"/>
    </row>
    <row r="634" spans="2:4" ht="14.25">
      <c r="B634" s="195"/>
      <c r="C634" s="195"/>
      <c r="D634" s="198"/>
    </row>
    <row r="635" spans="2:4" ht="14.25">
      <c r="B635" s="195"/>
      <c r="C635" s="195"/>
      <c r="D635" s="198"/>
    </row>
    <row r="636" spans="2:4" ht="14.25">
      <c r="B636" s="195"/>
      <c r="C636" s="195"/>
      <c r="D636" s="198"/>
    </row>
    <row r="637" spans="2:4" ht="14.25">
      <c r="B637" s="195"/>
      <c r="C637" s="195"/>
      <c r="D637" s="198"/>
    </row>
    <row r="638" spans="2:4" ht="14.25">
      <c r="B638" s="195"/>
      <c r="C638" s="195"/>
      <c r="D638" s="198"/>
    </row>
    <row r="639" spans="2:4" ht="14.25">
      <c r="B639" s="195"/>
      <c r="C639" s="195"/>
      <c r="D639" s="198"/>
    </row>
    <row r="640" spans="2:4" ht="14.25">
      <c r="B640" s="195"/>
      <c r="C640" s="195"/>
      <c r="D640" s="198"/>
    </row>
    <row r="641" spans="2:4" ht="14.25">
      <c r="B641" s="195"/>
      <c r="C641" s="195"/>
      <c r="D641" s="198"/>
    </row>
    <row r="642" spans="2:4" ht="14.25">
      <c r="B642" s="195"/>
      <c r="C642" s="195"/>
      <c r="D642" s="198"/>
    </row>
    <row r="643" spans="2:4" ht="14.25">
      <c r="B643" s="195"/>
      <c r="C643" s="195"/>
      <c r="D643" s="198"/>
    </row>
    <row r="644" spans="2:4" ht="14.25">
      <c r="B644" s="195"/>
      <c r="C644" s="195"/>
      <c r="D644" s="198"/>
    </row>
    <row r="645" spans="2:4" ht="14.25">
      <c r="B645" s="195"/>
      <c r="C645" s="195"/>
      <c r="D645" s="198"/>
    </row>
    <row r="646" spans="2:4" ht="14.25">
      <c r="B646" s="195"/>
      <c r="C646" s="195"/>
      <c r="D646" s="198"/>
    </row>
    <row r="647" spans="2:4" ht="14.25">
      <c r="B647" s="195"/>
      <c r="C647" s="195"/>
      <c r="D647" s="198"/>
    </row>
    <row r="648" spans="2:4" ht="14.25">
      <c r="B648" s="195"/>
      <c r="C648" s="195"/>
      <c r="D648" s="198"/>
    </row>
    <row r="649" spans="2:4" ht="14.25">
      <c r="B649" s="195"/>
      <c r="C649" s="195"/>
      <c r="D649" s="198"/>
    </row>
    <row r="650" spans="2:4" ht="14.25">
      <c r="B650" s="195"/>
      <c r="C650" s="195"/>
      <c r="D650" s="198"/>
    </row>
    <row r="651" spans="2:4" ht="14.25">
      <c r="B651" s="195"/>
      <c r="C651" s="195"/>
      <c r="D651" s="198"/>
    </row>
    <row r="652" spans="2:4" ht="14.25">
      <c r="B652" s="195"/>
      <c r="C652" s="195"/>
      <c r="D652" s="198"/>
    </row>
    <row r="653" spans="2:4" ht="14.25">
      <c r="B653" s="195"/>
      <c r="C653" s="195"/>
      <c r="D653" s="198"/>
    </row>
    <row r="654" spans="2:4" ht="14.25">
      <c r="B654" s="195"/>
      <c r="C654" s="195"/>
      <c r="D654" s="198"/>
    </row>
    <row r="655" spans="2:4" ht="14.25">
      <c r="B655" s="195"/>
      <c r="C655" s="195"/>
      <c r="D655" s="198"/>
    </row>
    <row r="656" spans="2:4" ht="14.25">
      <c r="B656" s="195"/>
      <c r="C656" s="195"/>
      <c r="D656" s="198"/>
    </row>
    <row r="657" spans="2:4" ht="14.25">
      <c r="B657" s="195"/>
      <c r="C657" s="195"/>
      <c r="D657" s="198"/>
    </row>
    <row r="658" spans="2:4" ht="14.25">
      <c r="B658" s="195"/>
      <c r="C658" s="195"/>
      <c r="D658" s="198"/>
    </row>
    <row r="659" spans="2:4" ht="14.25">
      <c r="B659" s="195"/>
      <c r="C659" s="195"/>
      <c r="D659" s="198"/>
    </row>
    <row r="660" spans="2:4" ht="14.25">
      <c r="B660" s="195"/>
      <c r="C660" s="195"/>
      <c r="D660" s="198"/>
    </row>
    <row r="661" spans="2:4" ht="14.25">
      <c r="B661" s="195"/>
      <c r="C661" s="195"/>
      <c r="D661" s="198"/>
    </row>
    <row r="662" spans="2:4" ht="14.25">
      <c r="B662" s="195"/>
      <c r="C662" s="195"/>
      <c r="D662" s="198"/>
    </row>
    <row r="663" spans="2:4" ht="14.25">
      <c r="B663" s="195"/>
      <c r="C663" s="195"/>
      <c r="D663" s="198"/>
    </row>
    <row r="664" spans="2:4" ht="14.25">
      <c r="B664" s="195"/>
      <c r="C664" s="195"/>
      <c r="D664" s="198"/>
    </row>
    <row r="665" spans="2:4" ht="14.25">
      <c r="B665" s="195"/>
      <c r="C665" s="195"/>
      <c r="D665" s="198"/>
    </row>
    <row r="666" spans="2:4" ht="14.25">
      <c r="B666" s="195"/>
      <c r="C666" s="195"/>
      <c r="D666" s="198"/>
    </row>
    <row r="667" spans="2:4" ht="14.25">
      <c r="B667" s="195"/>
      <c r="C667" s="195"/>
      <c r="D667" s="198"/>
    </row>
    <row r="668" spans="2:4" ht="14.25">
      <c r="B668" s="195"/>
      <c r="C668" s="195"/>
      <c r="D668" s="198"/>
    </row>
    <row r="669" spans="2:4" ht="14.25">
      <c r="B669" s="195"/>
      <c r="C669" s="195"/>
      <c r="D669" s="198"/>
    </row>
    <row r="670" spans="2:4" ht="14.25">
      <c r="B670" s="195"/>
      <c r="C670" s="195"/>
      <c r="D670" s="198"/>
    </row>
    <row r="671" spans="2:4" ht="14.25">
      <c r="B671" s="195"/>
      <c r="C671" s="195"/>
      <c r="D671" s="198"/>
    </row>
    <row r="672" spans="2:4" ht="14.25">
      <c r="B672" s="195"/>
      <c r="C672" s="195"/>
      <c r="D672" s="198"/>
    </row>
    <row r="673" spans="2:4" ht="14.25">
      <c r="B673" s="195"/>
      <c r="C673" s="195"/>
      <c r="D673" s="198"/>
    </row>
    <row r="674" spans="2:4" ht="14.25">
      <c r="B674" s="195"/>
      <c r="C674" s="195"/>
      <c r="D674" s="198"/>
    </row>
    <row r="675" spans="2:4" ht="14.25">
      <c r="B675" s="195"/>
      <c r="C675" s="195"/>
      <c r="D675" s="198"/>
    </row>
    <row r="676" spans="2:4" ht="14.25">
      <c r="B676" s="195"/>
      <c r="C676" s="195"/>
      <c r="D676" s="198"/>
    </row>
    <row r="677" spans="2:4" ht="14.25">
      <c r="B677" s="195"/>
      <c r="C677" s="195"/>
      <c r="D677" s="198"/>
    </row>
    <row r="678" spans="2:4" ht="14.25">
      <c r="B678" s="195"/>
      <c r="C678" s="195"/>
      <c r="D678" s="198"/>
    </row>
    <row r="679" spans="2:4" ht="14.25">
      <c r="B679" s="195"/>
      <c r="C679" s="195"/>
      <c r="D679" s="198"/>
    </row>
    <row r="680" spans="2:4" ht="14.25">
      <c r="B680" s="195"/>
      <c r="C680" s="195"/>
      <c r="D680" s="198"/>
    </row>
    <row r="681" spans="2:4" ht="14.25">
      <c r="B681" s="195"/>
      <c r="C681" s="195"/>
      <c r="D681" s="198"/>
    </row>
    <row r="682" spans="2:4" ht="14.25">
      <c r="B682" s="195"/>
      <c r="C682" s="195"/>
      <c r="D682" s="198"/>
    </row>
    <row r="683" spans="2:4" ht="14.25">
      <c r="B683" s="195"/>
      <c r="C683" s="195"/>
      <c r="D683" s="198"/>
    </row>
    <row r="684" spans="2:4" ht="14.25">
      <c r="B684" s="195"/>
      <c r="C684" s="195"/>
      <c r="D684" s="198"/>
    </row>
    <row r="685" spans="2:4" ht="14.25">
      <c r="B685" s="195"/>
      <c r="C685" s="195"/>
      <c r="D685" s="198"/>
    </row>
    <row r="686" spans="2:4" ht="14.25">
      <c r="B686" s="195"/>
      <c r="C686" s="195"/>
      <c r="D686" s="198"/>
    </row>
    <row r="687" spans="2:4" ht="14.25">
      <c r="B687" s="195"/>
      <c r="C687" s="195"/>
      <c r="D687" s="198"/>
    </row>
    <row r="688" spans="2:4" ht="14.25">
      <c r="B688" s="195"/>
      <c r="C688" s="195"/>
      <c r="D688" s="198"/>
    </row>
    <row r="689" spans="2:4" ht="14.25">
      <c r="B689" s="195"/>
      <c r="C689" s="195"/>
      <c r="D689" s="198"/>
    </row>
    <row r="690" spans="2:4" ht="14.25">
      <c r="B690" s="195"/>
      <c r="C690" s="195"/>
      <c r="D690" s="198"/>
    </row>
    <row r="691" spans="2:4" ht="14.25">
      <c r="B691" s="195"/>
      <c r="C691" s="195"/>
      <c r="D691" s="198"/>
    </row>
    <row r="692" spans="2:4" ht="14.25">
      <c r="B692" s="195"/>
      <c r="C692" s="195"/>
      <c r="D692" s="198"/>
    </row>
    <row r="693" spans="2:4" ht="14.25">
      <c r="B693" s="195"/>
      <c r="C693" s="195"/>
      <c r="D693" s="198"/>
    </row>
    <row r="694" spans="2:4" ht="14.25">
      <c r="B694" s="195"/>
      <c r="C694" s="195"/>
      <c r="D694" s="198"/>
    </row>
    <row r="695" spans="2:4" ht="14.25">
      <c r="B695" s="195"/>
      <c r="C695" s="195"/>
      <c r="D695" s="198"/>
    </row>
    <row r="696" spans="2:4" ht="14.25">
      <c r="B696" s="195"/>
      <c r="C696" s="195"/>
      <c r="D696" s="198"/>
    </row>
    <row r="697" spans="2:4" ht="14.25">
      <c r="B697" s="195"/>
      <c r="C697" s="195"/>
      <c r="D697" s="198"/>
    </row>
    <row r="698" spans="2:4" ht="14.25">
      <c r="B698" s="195"/>
      <c r="C698" s="195"/>
      <c r="D698" s="198"/>
    </row>
    <row r="699" spans="2:4" ht="14.25">
      <c r="B699" s="195"/>
      <c r="C699" s="195"/>
      <c r="D699" s="198"/>
    </row>
    <row r="700" spans="2:4" ht="14.25">
      <c r="B700" s="195"/>
      <c r="C700" s="195"/>
      <c r="D700" s="198"/>
    </row>
    <row r="701" spans="2:4" ht="14.25">
      <c r="B701" s="195"/>
      <c r="C701" s="195"/>
      <c r="D701" s="198"/>
    </row>
    <row r="702" spans="2:4" ht="14.25">
      <c r="B702" s="195"/>
      <c r="C702" s="195"/>
      <c r="D702" s="198"/>
    </row>
    <row r="703" spans="2:4" ht="14.25">
      <c r="B703" s="195"/>
      <c r="C703" s="195"/>
      <c r="D703" s="198"/>
    </row>
    <row r="704" spans="2:4" ht="14.25">
      <c r="B704" s="195"/>
      <c r="C704" s="195"/>
      <c r="D704" s="198"/>
    </row>
    <row r="705" spans="2:4" ht="14.25">
      <c r="B705" s="195"/>
      <c r="C705" s="195"/>
      <c r="D705" s="198"/>
    </row>
    <row r="706" spans="2:4" ht="14.25">
      <c r="B706" s="195"/>
      <c r="C706" s="195"/>
      <c r="D706" s="198"/>
    </row>
    <row r="707" spans="2:4" ht="14.25">
      <c r="B707" s="195"/>
      <c r="C707" s="195"/>
      <c r="D707" s="198"/>
    </row>
    <row r="708" spans="2:4" ht="14.25">
      <c r="B708" s="195"/>
      <c r="C708" s="195"/>
      <c r="D708" s="198"/>
    </row>
    <row r="709" spans="2:4" ht="14.25">
      <c r="B709" s="195"/>
      <c r="C709" s="195"/>
      <c r="D709" s="198"/>
    </row>
    <row r="710" spans="2:4" ht="14.25">
      <c r="B710" s="195"/>
      <c r="C710" s="195"/>
      <c r="D710" s="198"/>
    </row>
    <row r="711" spans="2:4" ht="14.25">
      <c r="B711" s="195"/>
      <c r="C711" s="195"/>
      <c r="D711" s="198"/>
    </row>
    <row r="712" spans="2:4" ht="14.25">
      <c r="B712" s="195"/>
      <c r="C712" s="195"/>
      <c r="D712" s="198"/>
    </row>
    <row r="713" spans="2:4" ht="14.25">
      <c r="B713" s="195"/>
      <c r="C713" s="195"/>
      <c r="D713" s="198"/>
    </row>
    <row r="714" spans="2:4" ht="14.25">
      <c r="B714" s="195"/>
      <c r="C714" s="195"/>
      <c r="D714" s="198"/>
    </row>
    <row r="715" spans="2:4" ht="14.25">
      <c r="B715" s="195"/>
      <c r="C715" s="195"/>
      <c r="D715" s="198"/>
    </row>
    <row r="716" spans="2:4" ht="14.25">
      <c r="B716" s="195"/>
      <c r="C716" s="195"/>
      <c r="D716" s="198"/>
    </row>
    <row r="717" spans="2:4" ht="14.25">
      <c r="B717" s="195"/>
      <c r="C717" s="195"/>
      <c r="D717" s="198"/>
    </row>
    <row r="718" spans="2:4" ht="14.25">
      <c r="B718" s="195"/>
      <c r="C718" s="195"/>
      <c r="D718" s="198"/>
    </row>
    <row r="719" spans="2:4" ht="14.25">
      <c r="B719" s="195"/>
      <c r="C719" s="195"/>
      <c r="D719" s="198"/>
    </row>
    <row r="720" spans="2:4" ht="14.25">
      <c r="B720" s="195"/>
      <c r="C720" s="195"/>
      <c r="D720" s="198"/>
    </row>
    <row r="721" spans="2:4" ht="14.25">
      <c r="B721" s="195"/>
      <c r="C721" s="195"/>
      <c r="D721" s="198"/>
    </row>
    <row r="722" spans="2:4" ht="14.25">
      <c r="B722" s="195"/>
      <c r="C722" s="195"/>
      <c r="D722" s="198"/>
    </row>
    <row r="723" spans="2:4" ht="14.25">
      <c r="B723" s="195"/>
      <c r="C723" s="195"/>
      <c r="D723" s="198"/>
    </row>
    <row r="724" spans="2:4" ht="14.25">
      <c r="B724" s="195"/>
      <c r="C724" s="195"/>
      <c r="D724" s="198"/>
    </row>
    <row r="725" spans="2:4" ht="14.25">
      <c r="B725" s="195"/>
      <c r="C725" s="195"/>
      <c r="D725" s="198"/>
    </row>
    <row r="726" spans="2:4" ht="14.25">
      <c r="B726" s="195"/>
      <c r="C726" s="195"/>
      <c r="D726" s="198"/>
    </row>
    <row r="727" spans="2:4" ht="14.25">
      <c r="B727" s="195"/>
      <c r="C727" s="195"/>
      <c r="D727" s="198"/>
    </row>
    <row r="728" spans="2:4" ht="14.25">
      <c r="B728" s="195"/>
      <c r="C728" s="195"/>
      <c r="D728" s="198"/>
    </row>
    <row r="729" spans="2:4" ht="14.25">
      <c r="B729" s="195"/>
      <c r="C729" s="195"/>
      <c r="D729" s="198"/>
    </row>
    <row r="730" spans="2:4" ht="14.25">
      <c r="B730" s="195"/>
      <c r="C730" s="195"/>
      <c r="D730" s="198"/>
    </row>
    <row r="731" spans="2:4" ht="14.25">
      <c r="B731" s="195"/>
      <c r="C731" s="195"/>
      <c r="D731" s="198"/>
    </row>
    <row r="732" spans="2:4" ht="14.25">
      <c r="B732" s="195"/>
      <c r="C732" s="195"/>
      <c r="D732" s="198"/>
    </row>
    <row r="733" spans="2:4" ht="14.25">
      <c r="B733" s="195"/>
      <c r="C733" s="195"/>
      <c r="D733" s="198"/>
    </row>
    <row r="734" spans="2:4" ht="14.25">
      <c r="B734" s="195"/>
      <c r="C734" s="195"/>
      <c r="D734" s="198"/>
    </row>
    <row r="735" spans="2:4" ht="14.25">
      <c r="B735" s="195"/>
      <c r="C735" s="195"/>
      <c r="D735" s="198"/>
    </row>
    <row r="736" spans="2:4" ht="14.25">
      <c r="B736" s="195"/>
      <c r="C736" s="195"/>
      <c r="D736" s="198"/>
    </row>
    <row r="737" spans="2:4" ht="14.25">
      <c r="B737" s="195"/>
      <c r="C737" s="195"/>
      <c r="D737" s="198"/>
    </row>
    <row r="738" spans="2:4" ht="14.25">
      <c r="B738" s="195"/>
      <c r="C738" s="195"/>
      <c r="D738" s="198"/>
    </row>
    <row r="739" spans="2:4" ht="14.25">
      <c r="B739" s="195"/>
      <c r="C739" s="195"/>
      <c r="D739" s="198"/>
    </row>
    <row r="740" spans="2:4" ht="14.25">
      <c r="B740" s="195"/>
      <c r="C740" s="195"/>
      <c r="D740" s="198"/>
    </row>
    <row r="741" spans="2:4" ht="14.25">
      <c r="B741" s="195"/>
      <c r="C741" s="195"/>
      <c r="D741" s="198"/>
    </row>
    <row r="742" spans="2:4" ht="14.25">
      <c r="B742" s="195"/>
      <c r="C742" s="195"/>
      <c r="D742" s="198"/>
    </row>
  </sheetData>
  <mergeCells count="4">
    <mergeCell ref="A1:G1"/>
    <mergeCell ref="C2:G2"/>
    <mergeCell ref="C3:G3"/>
    <mergeCell ref="C4:G4"/>
  </mergeCells>
  <pageMargins left="0.59015748031496063" right="0.19645669291338586" top="1.1811023622047245" bottom="1.4358267716535433" header="0.78740157480314954" footer="0"/>
  <pageSetup paperSize="0" fitToWidth="0" fitToHeight="0" orientation="landscape" horizontalDpi="0" verticalDpi="0" copies="0"/>
  <headerFooter alignWithMargins="0">
    <oddFooter>&amp;L&amp;"Arial1,Regular"&amp;10&amp;K000000Zpracováno programem BUILDpower S,  © RTS, a.s.&amp;R&amp;"Arial1,Regular"&amp;10&amp;K000000Stránka &amp;P z</oddFooter>
  </headerFooter>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84119-B04B-49BB-95AE-CCA75F46031C}">
  <dimension ref="A1:XFD999"/>
  <sheetViews>
    <sheetView workbookViewId="0"/>
  </sheetViews>
  <sheetFormatPr defaultRowHeight="12.75" outlineLevelRow="2"/>
  <cols>
    <col min="1" max="1" width="2.75" style="5" customWidth="1"/>
    <col min="2" max="2" width="10.125" style="5" customWidth="1"/>
    <col min="3" max="3" width="51.375" style="5" customWidth="1"/>
    <col min="4" max="4" width="4" style="5" customWidth="1"/>
    <col min="5" max="5" width="8.625" style="5" customWidth="1"/>
    <col min="6" max="6" width="7.875" style="5" customWidth="1"/>
    <col min="7" max="7" width="10.375" style="5" customWidth="1"/>
    <col min="8" max="17" width="7" style="5" hidden="1" customWidth="1"/>
    <col min="18" max="18" width="5.5" style="5" customWidth="1"/>
    <col min="19" max="19" width="7" style="5" customWidth="1"/>
    <col min="20" max="20" width="6.875" style="5" customWidth="1"/>
    <col min="21" max="25" width="7" style="5" hidden="1" customWidth="1"/>
    <col min="26" max="28" width="7" style="5" customWidth="1"/>
    <col min="29" max="29" width="7" style="5" hidden="1" customWidth="1"/>
    <col min="30" max="30" width="7" style="5" customWidth="1"/>
    <col min="31" max="41" width="7" style="5" hidden="1" customWidth="1"/>
    <col min="42" max="53" width="7" style="5" customWidth="1"/>
    <col min="54" max="1024" width="11.625" style="5" customWidth="1"/>
  </cols>
  <sheetData>
    <row r="1" spans="1:53" ht="15.75">
      <c r="A1" s="255" t="s">
        <v>165</v>
      </c>
      <c r="B1" s="255"/>
      <c r="C1" s="255"/>
      <c r="D1" s="255"/>
      <c r="E1" s="255"/>
      <c r="F1" s="255"/>
      <c r="G1" s="255"/>
      <c r="AG1" s="66" t="s">
        <v>166</v>
      </c>
    </row>
    <row r="2" spans="1:53" ht="14.25">
      <c r="A2" s="193" t="s">
        <v>167</v>
      </c>
      <c r="B2" s="194" t="s">
        <v>168</v>
      </c>
      <c r="C2" s="256" t="s">
        <v>169</v>
      </c>
      <c r="D2" s="256"/>
      <c r="E2" s="256"/>
      <c r="F2" s="256"/>
      <c r="G2" s="256"/>
      <c r="AG2" s="66" t="s">
        <v>170</v>
      </c>
    </row>
    <row r="3" spans="1:53" ht="14.25">
      <c r="A3" s="193" t="s">
        <v>171</v>
      </c>
      <c r="B3" s="194" t="s">
        <v>2404</v>
      </c>
      <c r="C3" s="256" t="s">
        <v>1395</v>
      </c>
      <c r="D3" s="256"/>
      <c r="E3" s="256"/>
      <c r="F3" s="256"/>
      <c r="G3" s="256"/>
      <c r="AC3" s="195" t="s">
        <v>170</v>
      </c>
      <c r="AG3" s="66" t="s">
        <v>174</v>
      </c>
    </row>
    <row r="4" spans="1:53" ht="14.25">
      <c r="A4" s="196" t="s">
        <v>175</v>
      </c>
      <c r="B4" s="197" t="s">
        <v>2405</v>
      </c>
      <c r="C4" s="257" t="s">
        <v>2406</v>
      </c>
      <c r="D4" s="257"/>
      <c r="E4" s="257"/>
      <c r="F4" s="257"/>
      <c r="G4" s="257"/>
      <c r="AG4" s="66" t="s">
        <v>178</v>
      </c>
    </row>
    <row r="5" spans="1:53" ht="14.25">
      <c r="B5" s="195"/>
      <c r="C5" s="195"/>
      <c r="D5" s="198"/>
    </row>
    <row r="6" spans="1:53" ht="51">
      <c r="A6" s="199" t="s">
        <v>179</v>
      </c>
      <c r="B6" s="200" t="s">
        <v>180</v>
      </c>
      <c r="C6" s="200" t="s">
        <v>181</v>
      </c>
      <c r="D6" s="201" t="s">
        <v>61</v>
      </c>
      <c r="E6" s="199" t="s">
        <v>182</v>
      </c>
      <c r="F6" s="202" t="s">
        <v>183</v>
      </c>
      <c r="G6" s="199" t="s">
        <v>184</v>
      </c>
      <c r="H6" s="203" t="s">
        <v>185</v>
      </c>
      <c r="I6" s="203" t="s">
        <v>186</v>
      </c>
      <c r="J6" s="203" t="s">
        <v>187</v>
      </c>
      <c r="K6" s="203" t="s">
        <v>188</v>
      </c>
      <c r="L6" s="203" t="s">
        <v>16</v>
      </c>
      <c r="M6" s="203" t="s">
        <v>17</v>
      </c>
      <c r="N6" s="203" t="s">
        <v>189</v>
      </c>
      <c r="O6" s="203" t="s">
        <v>190</v>
      </c>
      <c r="P6" s="203" t="s">
        <v>191</v>
      </c>
      <c r="Q6" s="203" t="s">
        <v>192</v>
      </c>
      <c r="R6" s="203" t="s">
        <v>193</v>
      </c>
      <c r="S6" s="203" t="s">
        <v>194</v>
      </c>
      <c r="T6" s="203" t="s">
        <v>91</v>
      </c>
      <c r="U6" s="203" t="s">
        <v>195</v>
      </c>
      <c r="V6" s="203" t="s">
        <v>196</v>
      </c>
      <c r="W6" s="203" t="s">
        <v>197</v>
      </c>
      <c r="X6" s="203" t="s">
        <v>198</v>
      </c>
      <c r="Y6" s="203" t="s">
        <v>199</v>
      </c>
    </row>
    <row r="7" spans="1:53" ht="14.25">
      <c r="A7" s="204"/>
      <c r="B7" s="205"/>
      <c r="C7" s="205"/>
      <c r="D7" s="206"/>
      <c r="E7" s="207"/>
      <c r="F7" s="208"/>
      <c r="G7" s="208"/>
      <c r="H7" s="208"/>
      <c r="I7" s="208"/>
      <c r="J7" s="208"/>
      <c r="K7" s="208"/>
      <c r="L7" s="208"/>
      <c r="M7" s="208"/>
      <c r="N7" s="207"/>
      <c r="O7" s="207"/>
      <c r="P7" s="207"/>
      <c r="Q7" s="207"/>
      <c r="R7" s="208"/>
      <c r="S7" s="208"/>
      <c r="T7" s="208"/>
      <c r="U7" s="208"/>
      <c r="V7" s="208"/>
      <c r="W7" s="208"/>
      <c r="X7" s="208"/>
      <c r="Y7" s="208"/>
    </row>
    <row r="8" spans="1:53" ht="14.25">
      <c r="A8" s="209" t="s">
        <v>200</v>
      </c>
      <c r="B8" s="210" t="s">
        <v>320</v>
      </c>
      <c r="C8" s="211" t="s">
        <v>321</v>
      </c>
      <c r="D8" s="212"/>
      <c r="E8" s="213"/>
      <c r="F8" s="214"/>
      <c r="G8" s="214">
        <f>SUMIF(AG9:AG16,"&lt;&gt;NOR",G9:G16)</f>
        <v>0</v>
      </c>
      <c r="H8" s="214"/>
      <c r="I8" s="214">
        <f>SUM(I9:I16)</f>
        <v>0</v>
      </c>
      <c r="J8" s="214"/>
      <c r="K8" s="214">
        <f>SUM(K9:K16)</f>
        <v>33825.97</v>
      </c>
      <c r="L8" s="214"/>
      <c r="M8" s="214">
        <f>SUM(M9:M16)</f>
        <v>0</v>
      </c>
      <c r="N8" s="213"/>
      <c r="O8" s="213">
        <f>SUM(O9:O16)</f>
        <v>0</v>
      </c>
      <c r="P8" s="213"/>
      <c r="Q8" s="213">
        <f>SUM(Q9:Q16)</f>
        <v>0</v>
      </c>
      <c r="R8" s="214"/>
      <c r="S8" s="214"/>
      <c r="T8" s="215"/>
      <c r="U8" s="216"/>
      <c r="V8" s="216">
        <f>SUM(V9:V16)</f>
        <v>0</v>
      </c>
      <c r="W8" s="216"/>
      <c r="X8" s="216"/>
      <c r="Y8" s="216"/>
      <c r="AG8" s="66" t="s">
        <v>203</v>
      </c>
    </row>
    <row r="9" spans="1:53" ht="33.75" outlineLevel="1">
      <c r="A9" s="238">
        <v>1</v>
      </c>
      <c r="B9" s="239" t="s">
        <v>2407</v>
      </c>
      <c r="C9" s="240" t="s">
        <v>2408</v>
      </c>
      <c r="D9" s="241" t="s">
        <v>276</v>
      </c>
      <c r="E9" s="242">
        <v>374</v>
      </c>
      <c r="F9" s="243"/>
      <c r="G9" s="244">
        <f>ROUND(E9*F9,2)</f>
        <v>0</v>
      </c>
      <c r="H9" s="245">
        <v>0</v>
      </c>
      <c r="I9" s="244">
        <f>ROUND(E9*H9,2)</f>
        <v>0</v>
      </c>
      <c r="J9" s="245">
        <v>38.9</v>
      </c>
      <c r="K9" s="244">
        <f>ROUND(E9*J9,2)</f>
        <v>14548.6</v>
      </c>
      <c r="L9" s="244">
        <v>21</v>
      </c>
      <c r="M9" s="244">
        <f>G9*(1+L9/100)</f>
        <v>0</v>
      </c>
      <c r="N9" s="242">
        <v>0</v>
      </c>
      <c r="O9" s="242">
        <f>ROUND(E9*N9,2)</f>
        <v>0</v>
      </c>
      <c r="P9" s="242">
        <v>0</v>
      </c>
      <c r="Q9" s="242">
        <f>ROUND(E9*P9,2)</f>
        <v>0</v>
      </c>
      <c r="R9" s="244"/>
      <c r="S9" s="244" t="s">
        <v>254</v>
      </c>
      <c r="T9" s="246" t="s">
        <v>255</v>
      </c>
      <c r="U9" s="226">
        <v>0</v>
      </c>
      <c r="V9" s="226">
        <f>ROUND(E9*U9,2)</f>
        <v>0</v>
      </c>
      <c r="W9" s="226"/>
      <c r="X9" s="226" t="s">
        <v>208</v>
      </c>
      <c r="Y9" s="226" t="s">
        <v>209</v>
      </c>
      <c r="Z9" s="146"/>
      <c r="AA9" s="146"/>
      <c r="AB9" s="146"/>
      <c r="AC9" s="146"/>
      <c r="AD9" s="146"/>
      <c r="AE9" s="146"/>
      <c r="AF9" s="146"/>
      <c r="AG9" s="146" t="s">
        <v>2409</v>
      </c>
      <c r="AH9" s="146"/>
      <c r="AI9" s="146"/>
      <c r="AJ9" s="146"/>
      <c r="AK9" s="146"/>
      <c r="AL9" s="146"/>
      <c r="AM9" s="146"/>
      <c r="AN9" s="146"/>
      <c r="AO9" s="146"/>
      <c r="AP9" s="146"/>
      <c r="AQ9" s="146"/>
      <c r="AR9" s="146"/>
      <c r="AS9" s="146"/>
      <c r="AT9" s="146"/>
      <c r="AU9" s="146"/>
      <c r="AV9" s="146"/>
      <c r="AW9" s="146"/>
      <c r="AX9" s="146"/>
      <c r="AY9" s="146"/>
      <c r="AZ9" s="146"/>
      <c r="BA9" s="146"/>
    </row>
    <row r="10" spans="1:53" ht="22.5" outlineLevel="1">
      <c r="A10" s="238">
        <v>2</v>
      </c>
      <c r="B10" s="239" t="s">
        <v>2410</v>
      </c>
      <c r="C10" s="240" t="s">
        <v>2411</v>
      </c>
      <c r="D10" s="241" t="s">
        <v>107</v>
      </c>
      <c r="E10" s="242">
        <v>4.8</v>
      </c>
      <c r="F10" s="243"/>
      <c r="G10" s="244">
        <f>ROUND(E10*F10,2)</f>
        <v>0</v>
      </c>
      <c r="H10" s="245">
        <v>0</v>
      </c>
      <c r="I10" s="244">
        <f>ROUND(E10*H10,2)</f>
        <v>0</v>
      </c>
      <c r="J10" s="245">
        <v>2240</v>
      </c>
      <c r="K10" s="244">
        <f>ROUND(E10*J10,2)</f>
        <v>10752</v>
      </c>
      <c r="L10" s="244">
        <v>21</v>
      </c>
      <c r="M10" s="244">
        <f>G10*(1+L10/100)</f>
        <v>0</v>
      </c>
      <c r="N10" s="242">
        <v>0</v>
      </c>
      <c r="O10" s="242">
        <f>ROUND(E10*N10,2)</f>
        <v>0</v>
      </c>
      <c r="P10" s="242">
        <v>0</v>
      </c>
      <c r="Q10" s="242">
        <f>ROUND(E10*P10,2)</f>
        <v>0</v>
      </c>
      <c r="R10" s="244"/>
      <c r="S10" s="244" t="s">
        <v>254</v>
      </c>
      <c r="T10" s="246" t="s">
        <v>255</v>
      </c>
      <c r="U10" s="226">
        <v>0</v>
      </c>
      <c r="V10" s="226">
        <f>ROUND(E10*U10,2)</f>
        <v>0</v>
      </c>
      <c r="W10" s="226"/>
      <c r="X10" s="226" t="s">
        <v>208</v>
      </c>
      <c r="Y10" s="226" t="s">
        <v>209</v>
      </c>
      <c r="Z10" s="146"/>
      <c r="AA10" s="146"/>
      <c r="AB10" s="146"/>
      <c r="AC10" s="146"/>
      <c r="AD10" s="146"/>
      <c r="AE10" s="146"/>
      <c r="AF10" s="146"/>
      <c r="AG10" s="146" t="s">
        <v>2409</v>
      </c>
      <c r="AH10" s="146"/>
      <c r="AI10" s="146"/>
      <c r="AJ10" s="146"/>
      <c r="AK10" s="146"/>
      <c r="AL10" s="146"/>
      <c r="AM10" s="146"/>
      <c r="AN10" s="146"/>
      <c r="AO10" s="146"/>
      <c r="AP10" s="146"/>
      <c r="AQ10" s="146"/>
      <c r="AR10" s="146"/>
      <c r="AS10" s="146"/>
      <c r="AT10" s="146"/>
      <c r="AU10" s="146"/>
      <c r="AV10" s="146"/>
      <c r="AW10" s="146"/>
      <c r="AX10" s="146"/>
      <c r="AY10" s="146"/>
      <c r="AZ10" s="146"/>
      <c r="BA10" s="146"/>
    </row>
    <row r="11" spans="1:53" ht="22.5" outlineLevel="1">
      <c r="A11" s="238">
        <v>3</v>
      </c>
      <c r="B11" s="239" t="s">
        <v>2412</v>
      </c>
      <c r="C11" s="240" t="s">
        <v>2413</v>
      </c>
      <c r="D11" s="241" t="s">
        <v>107</v>
      </c>
      <c r="E11" s="242">
        <v>12</v>
      </c>
      <c r="F11" s="243"/>
      <c r="G11" s="244">
        <f>ROUND(E11*F11,2)</f>
        <v>0</v>
      </c>
      <c r="H11" s="245">
        <v>0</v>
      </c>
      <c r="I11" s="244">
        <f>ROUND(E11*H11,2)</f>
        <v>0</v>
      </c>
      <c r="J11" s="245">
        <v>236</v>
      </c>
      <c r="K11" s="244">
        <f>ROUND(E11*J11,2)</f>
        <v>2832</v>
      </c>
      <c r="L11" s="244">
        <v>21</v>
      </c>
      <c r="M11" s="244">
        <f>G11*(1+L11/100)</f>
        <v>0</v>
      </c>
      <c r="N11" s="242">
        <v>0</v>
      </c>
      <c r="O11" s="242">
        <f>ROUND(E11*N11,2)</f>
        <v>0</v>
      </c>
      <c r="P11" s="242">
        <v>0</v>
      </c>
      <c r="Q11" s="242">
        <f>ROUND(E11*P11,2)</f>
        <v>0</v>
      </c>
      <c r="R11" s="244"/>
      <c r="S11" s="244" t="s">
        <v>254</v>
      </c>
      <c r="T11" s="246" t="s">
        <v>255</v>
      </c>
      <c r="U11" s="226">
        <v>0</v>
      </c>
      <c r="V11" s="226">
        <f>ROUND(E11*U11,2)</f>
        <v>0</v>
      </c>
      <c r="W11" s="226"/>
      <c r="X11" s="226" t="s">
        <v>208</v>
      </c>
      <c r="Y11" s="226" t="s">
        <v>209</v>
      </c>
      <c r="Z11" s="146"/>
      <c r="AA11" s="146"/>
      <c r="AB11" s="146"/>
      <c r="AC11" s="146"/>
      <c r="AD11" s="146"/>
      <c r="AE11" s="146"/>
      <c r="AF11" s="146"/>
      <c r="AG11" s="146" t="s">
        <v>2409</v>
      </c>
      <c r="AH11" s="146"/>
      <c r="AI11" s="146"/>
      <c r="AJ11" s="146"/>
      <c r="AK11" s="146"/>
      <c r="AL11" s="146"/>
      <c r="AM11" s="146"/>
      <c r="AN11" s="146"/>
      <c r="AO11" s="146"/>
      <c r="AP11" s="146"/>
      <c r="AQ11" s="146"/>
      <c r="AR11" s="146"/>
      <c r="AS11" s="146"/>
      <c r="AT11" s="146"/>
      <c r="AU11" s="146"/>
      <c r="AV11" s="146"/>
      <c r="AW11" s="146"/>
      <c r="AX11" s="146"/>
      <c r="AY11" s="146"/>
      <c r="AZ11" s="146"/>
      <c r="BA11" s="146"/>
    </row>
    <row r="12" spans="1:53" ht="22.5" outlineLevel="1">
      <c r="A12" s="238">
        <v>4</v>
      </c>
      <c r="B12" s="239" t="s">
        <v>2414</v>
      </c>
      <c r="C12" s="240" t="s">
        <v>2415</v>
      </c>
      <c r="D12" s="241" t="s">
        <v>107</v>
      </c>
      <c r="E12" s="242">
        <v>12</v>
      </c>
      <c r="F12" s="243"/>
      <c r="G12" s="244">
        <f>ROUND(E12*F12,2)</f>
        <v>0</v>
      </c>
      <c r="H12" s="245">
        <v>0</v>
      </c>
      <c r="I12" s="244">
        <f>ROUND(E12*H12,2)</f>
        <v>0</v>
      </c>
      <c r="J12" s="245">
        <v>268</v>
      </c>
      <c r="K12" s="244">
        <f>ROUND(E12*J12,2)</f>
        <v>3216</v>
      </c>
      <c r="L12" s="244">
        <v>21</v>
      </c>
      <c r="M12" s="244">
        <f>G12*(1+L12/100)</f>
        <v>0</v>
      </c>
      <c r="N12" s="242">
        <v>0</v>
      </c>
      <c r="O12" s="242">
        <f>ROUND(E12*N12,2)</f>
        <v>0</v>
      </c>
      <c r="P12" s="242">
        <v>0</v>
      </c>
      <c r="Q12" s="242">
        <f>ROUND(E12*P12,2)</f>
        <v>0</v>
      </c>
      <c r="R12" s="244"/>
      <c r="S12" s="244" t="s">
        <v>254</v>
      </c>
      <c r="T12" s="246" t="s">
        <v>255</v>
      </c>
      <c r="U12" s="226">
        <v>0</v>
      </c>
      <c r="V12" s="226">
        <f>ROUND(E12*U12,2)</f>
        <v>0</v>
      </c>
      <c r="W12" s="226"/>
      <c r="X12" s="226" t="s">
        <v>208</v>
      </c>
      <c r="Y12" s="226" t="s">
        <v>209</v>
      </c>
      <c r="Z12" s="146"/>
      <c r="AA12" s="146"/>
      <c r="AB12" s="146"/>
      <c r="AC12" s="146"/>
      <c r="AD12" s="146"/>
      <c r="AE12" s="146"/>
      <c r="AF12" s="146"/>
      <c r="AG12" s="146" t="s">
        <v>2409</v>
      </c>
      <c r="AH12" s="146"/>
      <c r="AI12" s="146"/>
      <c r="AJ12" s="146"/>
      <c r="AK12" s="146"/>
      <c r="AL12" s="146"/>
      <c r="AM12" s="146"/>
      <c r="AN12" s="146"/>
      <c r="AO12" s="146"/>
      <c r="AP12" s="146"/>
      <c r="AQ12" s="146"/>
      <c r="AR12" s="146"/>
      <c r="AS12" s="146"/>
      <c r="AT12" s="146"/>
      <c r="AU12" s="146"/>
      <c r="AV12" s="146"/>
      <c r="AW12" s="146"/>
      <c r="AX12" s="146"/>
      <c r="AY12" s="146"/>
      <c r="AZ12" s="146"/>
      <c r="BA12" s="146"/>
    </row>
    <row r="13" spans="1:53" ht="33.75" outlineLevel="1">
      <c r="A13" s="217">
        <v>5</v>
      </c>
      <c r="B13" s="218" t="s">
        <v>2416</v>
      </c>
      <c r="C13" s="219" t="s">
        <v>2417</v>
      </c>
      <c r="D13" s="220" t="s">
        <v>107</v>
      </c>
      <c r="E13" s="221">
        <v>2.992</v>
      </c>
      <c r="F13" s="222"/>
      <c r="G13" s="223">
        <f>ROUND(E13*F13,2)</f>
        <v>0</v>
      </c>
      <c r="H13" s="224">
        <v>0</v>
      </c>
      <c r="I13" s="223">
        <f>ROUND(E13*H13,2)</f>
        <v>0</v>
      </c>
      <c r="J13" s="224">
        <v>561</v>
      </c>
      <c r="K13" s="223">
        <f>ROUND(E13*J13,2)</f>
        <v>1678.51</v>
      </c>
      <c r="L13" s="223">
        <v>21</v>
      </c>
      <c r="M13" s="223">
        <f>G13*(1+L13/100)</f>
        <v>0</v>
      </c>
      <c r="N13" s="221">
        <v>0</v>
      </c>
      <c r="O13" s="221">
        <f>ROUND(E13*N13,2)</f>
        <v>0</v>
      </c>
      <c r="P13" s="221">
        <v>0</v>
      </c>
      <c r="Q13" s="221">
        <f>ROUND(E13*P13,2)</f>
        <v>0</v>
      </c>
      <c r="R13" s="223"/>
      <c r="S13" s="223" t="s">
        <v>254</v>
      </c>
      <c r="T13" s="225" t="s">
        <v>255</v>
      </c>
      <c r="U13" s="226">
        <v>0</v>
      </c>
      <c r="V13" s="226">
        <f>ROUND(E13*U13,2)</f>
        <v>0</v>
      </c>
      <c r="W13" s="226"/>
      <c r="X13" s="226" t="s">
        <v>208</v>
      </c>
      <c r="Y13" s="226" t="s">
        <v>209</v>
      </c>
      <c r="Z13" s="146"/>
      <c r="AA13" s="146"/>
      <c r="AB13" s="146"/>
      <c r="AC13" s="146"/>
      <c r="AD13" s="146"/>
      <c r="AE13" s="146"/>
      <c r="AF13" s="146"/>
      <c r="AG13" s="146" t="s">
        <v>2409</v>
      </c>
      <c r="AH13" s="146"/>
      <c r="AI13" s="146"/>
      <c r="AJ13" s="146"/>
      <c r="AK13" s="146"/>
      <c r="AL13" s="146"/>
      <c r="AM13" s="146"/>
      <c r="AN13" s="146"/>
      <c r="AO13" s="146"/>
      <c r="AP13" s="146"/>
      <c r="AQ13" s="146"/>
      <c r="AR13" s="146"/>
      <c r="AS13" s="146"/>
      <c r="AT13" s="146"/>
      <c r="AU13" s="146"/>
      <c r="AV13" s="146"/>
      <c r="AW13" s="146"/>
      <c r="AX13" s="146"/>
      <c r="AY13" s="146"/>
      <c r="AZ13" s="146"/>
      <c r="BA13" s="146"/>
    </row>
    <row r="14" spans="1:53" ht="12.75" customHeight="1" outlineLevel="2">
      <c r="A14" s="227"/>
      <c r="B14" s="228"/>
      <c r="C14" s="482" t="s">
        <v>2418</v>
      </c>
      <c r="D14" s="482"/>
      <c r="E14" s="482"/>
      <c r="F14" s="482"/>
      <c r="G14" s="482"/>
      <c r="H14" s="226"/>
      <c r="I14" s="226"/>
      <c r="J14" s="226"/>
      <c r="K14" s="226"/>
      <c r="L14" s="226"/>
      <c r="M14" s="226"/>
      <c r="N14" s="231"/>
      <c r="O14" s="231"/>
      <c r="P14" s="231"/>
      <c r="Q14" s="231"/>
      <c r="R14" s="226"/>
      <c r="S14" s="226"/>
      <c r="T14" s="226"/>
      <c r="U14" s="226"/>
      <c r="V14" s="226"/>
      <c r="W14" s="226"/>
      <c r="X14" s="226"/>
      <c r="Y14" s="226"/>
      <c r="Z14" s="146"/>
      <c r="AA14" s="146"/>
      <c r="AB14" s="146"/>
      <c r="AC14" s="146"/>
      <c r="AD14" s="146"/>
      <c r="AE14" s="146"/>
      <c r="AF14" s="146"/>
      <c r="AG14" s="146" t="s">
        <v>272</v>
      </c>
      <c r="AH14" s="146"/>
      <c r="AI14" s="146"/>
      <c r="AJ14" s="146"/>
      <c r="AK14" s="146"/>
      <c r="AL14" s="146"/>
      <c r="AM14" s="146"/>
      <c r="AN14" s="146"/>
      <c r="AO14" s="146"/>
      <c r="AP14" s="146"/>
      <c r="AQ14" s="146"/>
      <c r="AR14" s="146"/>
      <c r="AS14" s="146"/>
      <c r="AT14" s="146"/>
      <c r="AU14" s="146"/>
      <c r="AV14" s="146"/>
      <c r="AW14" s="146"/>
      <c r="AX14" s="146"/>
      <c r="AY14" s="146"/>
      <c r="AZ14" s="146"/>
      <c r="BA14" s="146"/>
    </row>
    <row r="15" spans="1:53" ht="33.75" outlineLevel="1">
      <c r="A15" s="217">
        <v>6</v>
      </c>
      <c r="B15" s="218" t="s">
        <v>2419</v>
      </c>
      <c r="C15" s="219" t="s">
        <v>2417</v>
      </c>
      <c r="D15" s="220" t="s">
        <v>107</v>
      </c>
      <c r="E15" s="221">
        <v>2.992</v>
      </c>
      <c r="F15" s="222"/>
      <c r="G15" s="223">
        <f>ROUND(E15*F15,2)</f>
        <v>0</v>
      </c>
      <c r="H15" s="224">
        <v>0</v>
      </c>
      <c r="I15" s="223">
        <f>ROUND(E15*H15,2)</f>
        <v>0</v>
      </c>
      <c r="J15" s="224">
        <v>267</v>
      </c>
      <c r="K15" s="223">
        <f>ROUND(E15*J15,2)</f>
        <v>798.86</v>
      </c>
      <c r="L15" s="223">
        <v>21</v>
      </c>
      <c r="M15" s="223">
        <f>G15*(1+L15/100)</f>
        <v>0</v>
      </c>
      <c r="N15" s="221">
        <v>0</v>
      </c>
      <c r="O15" s="221">
        <f>ROUND(E15*N15,2)</f>
        <v>0</v>
      </c>
      <c r="P15" s="221">
        <v>0</v>
      </c>
      <c r="Q15" s="221">
        <f>ROUND(E15*P15,2)</f>
        <v>0</v>
      </c>
      <c r="R15" s="223"/>
      <c r="S15" s="223" t="s">
        <v>254</v>
      </c>
      <c r="T15" s="225" t="s">
        <v>255</v>
      </c>
      <c r="U15" s="226">
        <v>0</v>
      </c>
      <c r="V15" s="226">
        <f>ROUND(E15*U15,2)</f>
        <v>0</v>
      </c>
      <c r="W15" s="226"/>
      <c r="X15" s="226" t="s">
        <v>208</v>
      </c>
      <c r="Y15" s="226" t="s">
        <v>209</v>
      </c>
      <c r="Z15" s="146"/>
      <c r="AA15" s="146"/>
      <c r="AB15" s="146"/>
      <c r="AC15" s="146"/>
      <c r="AD15" s="146"/>
      <c r="AE15" s="146"/>
      <c r="AF15" s="146"/>
      <c r="AG15" s="146" t="s">
        <v>2409</v>
      </c>
      <c r="AH15" s="146"/>
      <c r="AI15" s="146"/>
      <c r="AJ15" s="146"/>
      <c r="AK15" s="146"/>
      <c r="AL15" s="146"/>
      <c r="AM15" s="146"/>
      <c r="AN15" s="146"/>
      <c r="AO15" s="146"/>
      <c r="AP15" s="146"/>
      <c r="AQ15" s="146"/>
      <c r="AR15" s="146"/>
      <c r="AS15" s="146"/>
      <c r="AT15" s="146"/>
      <c r="AU15" s="146"/>
      <c r="AV15" s="146"/>
      <c r="AW15" s="146"/>
      <c r="AX15" s="146"/>
      <c r="AY15" s="146"/>
      <c r="AZ15" s="146"/>
      <c r="BA15" s="146"/>
    </row>
    <row r="16" spans="1:53" ht="12.75" customHeight="1" outlineLevel="2">
      <c r="A16" s="227"/>
      <c r="B16" s="228"/>
      <c r="C16" s="482" t="s">
        <v>2420</v>
      </c>
      <c r="D16" s="482"/>
      <c r="E16" s="482"/>
      <c r="F16" s="482"/>
      <c r="G16" s="482"/>
      <c r="H16" s="226"/>
      <c r="I16" s="226"/>
      <c r="J16" s="226"/>
      <c r="K16" s="226"/>
      <c r="L16" s="226"/>
      <c r="M16" s="226"/>
      <c r="N16" s="231"/>
      <c r="O16" s="231"/>
      <c r="P16" s="231"/>
      <c r="Q16" s="231"/>
      <c r="R16" s="226"/>
      <c r="S16" s="226"/>
      <c r="T16" s="226"/>
      <c r="U16" s="226"/>
      <c r="V16" s="226"/>
      <c r="W16" s="226"/>
      <c r="X16" s="226"/>
      <c r="Y16" s="226"/>
      <c r="Z16" s="146"/>
      <c r="AA16" s="146"/>
      <c r="AB16" s="146"/>
      <c r="AC16" s="146"/>
      <c r="AD16" s="146"/>
      <c r="AE16" s="146"/>
      <c r="AF16" s="146"/>
      <c r="AG16" s="146" t="s">
        <v>272</v>
      </c>
      <c r="AH16" s="146"/>
      <c r="AI16" s="146"/>
      <c r="AJ16" s="146"/>
      <c r="AK16" s="146"/>
      <c r="AL16" s="146"/>
      <c r="AM16" s="146"/>
      <c r="AN16" s="146"/>
      <c r="AO16" s="146"/>
      <c r="AP16" s="146"/>
      <c r="AQ16" s="146"/>
      <c r="AR16" s="146"/>
      <c r="AS16" s="146"/>
      <c r="AT16" s="146"/>
      <c r="AU16" s="146"/>
      <c r="AV16" s="146"/>
      <c r="AW16" s="146"/>
      <c r="AX16" s="146"/>
      <c r="AY16" s="146"/>
      <c r="AZ16" s="146"/>
      <c r="BA16" s="146"/>
    </row>
    <row r="17" spans="1:53" ht="14.25">
      <c r="A17" s="209" t="s">
        <v>200</v>
      </c>
      <c r="B17" s="210" t="s">
        <v>515</v>
      </c>
      <c r="C17" s="211" t="s">
        <v>1647</v>
      </c>
      <c r="D17" s="212"/>
      <c r="E17" s="213"/>
      <c r="F17" s="214"/>
      <c r="G17" s="214">
        <f>SUMIF(AG18,"&lt;&gt;NOR",G18)</f>
        <v>0</v>
      </c>
      <c r="H17" s="214"/>
      <c r="I17" s="214">
        <f>SUM(I18)</f>
        <v>0</v>
      </c>
      <c r="J17" s="214"/>
      <c r="K17" s="214">
        <f>SUM(K18)</f>
        <v>958.94</v>
      </c>
      <c r="L17" s="214"/>
      <c r="M17" s="214">
        <f>SUM(M18)</f>
        <v>0</v>
      </c>
      <c r="N17" s="213"/>
      <c r="O17" s="213">
        <f>SUM(O18)</f>
        <v>0</v>
      </c>
      <c r="P17" s="213"/>
      <c r="Q17" s="213">
        <f>SUM(Q18)</f>
        <v>0</v>
      </c>
      <c r="R17" s="214"/>
      <c r="S17" s="214"/>
      <c r="T17" s="215"/>
      <c r="U17" s="216"/>
      <c r="V17" s="216">
        <f>SUM(V18)</f>
        <v>0</v>
      </c>
      <c r="W17" s="216"/>
      <c r="X17" s="216"/>
      <c r="Y17" s="216"/>
      <c r="AG17" s="66" t="s">
        <v>203</v>
      </c>
    </row>
    <row r="18" spans="1:53" ht="22.5" outlineLevel="1">
      <c r="A18" s="238">
        <v>7</v>
      </c>
      <c r="B18" s="239" t="s">
        <v>2421</v>
      </c>
      <c r="C18" s="240" t="s">
        <v>2422</v>
      </c>
      <c r="D18" s="241" t="s">
        <v>107</v>
      </c>
      <c r="E18" s="242">
        <v>1.496</v>
      </c>
      <c r="F18" s="243"/>
      <c r="G18" s="244">
        <f>ROUND(E18*F18,2)</f>
        <v>0</v>
      </c>
      <c r="H18" s="245">
        <v>0</v>
      </c>
      <c r="I18" s="244">
        <f>ROUND(E18*H18,2)</f>
        <v>0</v>
      </c>
      <c r="J18" s="245">
        <v>641</v>
      </c>
      <c r="K18" s="244">
        <f>ROUND(E18*J18,2)</f>
        <v>958.94</v>
      </c>
      <c r="L18" s="244">
        <v>21</v>
      </c>
      <c r="M18" s="244">
        <f>G18*(1+L18/100)</f>
        <v>0</v>
      </c>
      <c r="N18" s="242">
        <v>0</v>
      </c>
      <c r="O18" s="242">
        <f>ROUND(E18*N18,2)</f>
        <v>0</v>
      </c>
      <c r="P18" s="242">
        <v>0</v>
      </c>
      <c r="Q18" s="242">
        <f>ROUND(E18*P18,2)</f>
        <v>0</v>
      </c>
      <c r="R18" s="244"/>
      <c r="S18" s="244" t="s">
        <v>254</v>
      </c>
      <c r="T18" s="246" t="s">
        <v>255</v>
      </c>
      <c r="U18" s="226">
        <v>0</v>
      </c>
      <c r="V18" s="226">
        <f>ROUND(E18*U18,2)</f>
        <v>0</v>
      </c>
      <c r="W18" s="226"/>
      <c r="X18" s="226" t="s">
        <v>208</v>
      </c>
      <c r="Y18" s="226" t="s">
        <v>209</v>
      </c>
      <c r="Z18" s="146"/>
      <c r="AA18" s="146"/>
      <c r="AB18" s="146"/>
      <c r="AC18" s="146"/>
      <c r="AD18" s="146"/>
      <c r="AE18" s="146"/>
      <c r="AF18" s="146"/>
      <c r="AG18" s="146" t="s">
        <v>2409</v>
      </c>
      <c r="AH18" s="146"/>
      <c r="AI18" s="146"/>
      <c r="AJ18" s="146"/>
      <c r="AK18" s="146"/>
      <c r="AL18" s="146"/>
      <c r="AM18" s="146"/>
      <c r="AN18" s="146"/>
      <c r="AO18" s="146"/>
      <c r="AP18" s="146"/>
      <c r="AQ18" s="146"/>
      <c r="AR18" s="146"/>
      <c r="AS18" s="146"/>
      <c r="AT18" s="146"/>
      <c r="AU18" s="146"/>
      <c r="AV18" s="146"/>
      <c r="AW18" s="146"/>
      <c r="AX18" s="146"/>
      <c r="AY18" s="146"/>
      <c r="AZ18" s="146"/>
      <c r="BA18" s="146"/>
    </row>
    <row r="19" spans="1:53" ht="14.25">
      <c r="A19" s="209" t="s">
        <v>200</v>
      </c>
      <c r="B19" s="210" t="s">
        <v>1018</v>
      </c>
      <c r="C19" s="211" t="s">
        <v>2423</v>
      </c>
      <c r="D19" s="212"/>
      <c r="E19" s="213"/>
      <c r="F19" s="214"/>
      <c r="G19" s="214">
        <f>SUMIF(AG20:AG69,"&lt;&gt;NOR",G20:G69)</f>
        <v>0</v>
      </c>
      <c r="H19" s="214"/>
      <c r="I19" s="214">
        <f>SUM(I20:I69)</f>
        <v>242424.87</v>
      </c>
      <c r="J19" s="214"/>
      <c r="K19" s="214">
        <f>SUM(K20:K69)</f>
        <v>279473.46999999997</v>
      </c>
      <c r="L19" s="214"/>
      <c r="M19" s="214">
        <f>SUM(M20:M69)</f>
        <v>0</v>
      </c>
      <c r="N19" s="213"/>
      <c r="O19" s="213">
        <f>SUM(O20:O69)</f>
        <v>0</v>
      </c>
      <c r="P19" s="213"/>
      <c r="Q19" s="213">
        <f>SUM(Q20:Q69)</f>
        <v>0</v>
      </c>
      <c r="R19" s="214"/>
      <c r="S19" s="214"/>
      <c r="T19" s="215"/>
      <c r="U19" s="216"/>
      <c r="V19" s="216">
        <f>SUM(V20:V69)</f>
        <v>0</v>
      </c>
      <c r="W19" s="216"/>
      <c r="X19" s="216"/>
      <c r="Y19" s="216"/>
      <c r="AG19" s="66" t="s">
        <v>203</v>
      </c>
    </row>
    <row r="20" spans="1:53" ht="14.25" outlineLevel="1">
      <c r="A20" s="238">
        <v>8</v>
      </c>
      <c r="B20" s="239" t="s">
        <v>2424</v>
      </c>
      <c r="C20" s="240" t="s">
        <v>2425</v>
      </c>
      <c r="D20" s="241" t="s">
        <v>276</v>
      </c>
      <c r="E20" s="242">
        <v>230</v>
      </c>
      <c r="F20" s="243"/>
      <c r="G20" s="244">
        <f t="shared" ref="G20:G51" si="0">ROUND(E20*F20,2)</f>
        <v>0</v>
      </c>
      <c r="H20" s="245">
        <v>0</v>
      </c>
      <c r="I20" s="244">
        <f t="shared" ref="I20:I51" si="1">ROUND(E20*H20,2)</f>
        <v>0</v>
      </c>
      <c r="J20" s="245">
        <v>37.75</v>
      </c>
      <c r="K20" s="244">
        <f t="shared" ref="K20:K51" si="2">ROUND(E20*J20,2)</f>
        <v>8682.5</v>
      </c>
      <c r="L20" s="244">
        <v>21</v>
      </c>
      <c r="M20" s="244">
        <f t="shared" ref="M20:M51" si="3">G20*(1+L20/100)</f>
        <v>0</v>
      </c>
      <c r="N20" s="242">
        <v>0</v>
      </c>
      <c r="O20" s="242">
        <f t="shared" ref="O20:O51" si="4">ROUND(E20*N20,2)</f>
        <v>0</v>
      </c>
      <c r="P20" s="242">
        <v>0</v>
      </c>
      <c r="Q20" s="242">
        <f t="shared" ref="Q20:Q51" si="5">ROUND(E20*P20,2)</f>
        <v>0</v>
      </c>
      <c r="R20" s="244"/>
      <c r="S20" s="244" t="s">
        <v>254</v>
      </c>
      <c r="T20" s="246" t="s">
        <v>255</v>
      </c>
      <c r="U20" s="226">
        <v>0</v>
      </c>
      <c r="V20" s="226">
        <f t="shared" ref="V20:V51" si="6">ROUND(E20*U20,2)</f>
        <v>0</v>
      </c>
      <c r="W20" s="226"/>
      <c r="X20" s="226" t="s">
        <v>208</v>
      </c>
      <c r="Y20" s="226" t="s">
        <v>209</v>
      </c>
      <c r="Z20" s="146"/>
      <c r="AA20" s="146"/>
      <c r="AB20" s="146"/>
      <c r="AC20" s="146"/>
      <c r="AD20" s="146"/>
      <c r="AE20" s="146"/>
      <c r="AF20" s="146"/>
      <c r="AG20" s="146" t="s">
        <v>2409</v>
      </c>
      <c r="AH20" s="146"/>
      <c r="AI20" s="146"/>
      <c r="AJ20" s="146"/>
      <c r="AK20" s="146"/>
      <c r="AL20" s="146"/>
      <c r="AM20" s="146"/>
      <c r="AN20" s="146"/>
      <c r="AO20" s="146"/>
      <c r="AP20" s="146"/>
      <c r="AQ20" s="146"/>
      <c r="AR20" s="146"/>
      <c r="AS20" s="146"/>
      <c r="AT20" s="146"/>
      <c r="AU20" s="146"/>
      <c r="AV20" s="146"/>
      <c r="AW20" s="146"/>
      <c r="AX20" s="146"/>
      <c r="AY20" s="146"/>
      <c r="AZ20" s="146"/>
      <c r="BA20" s="146"/>
    </row>
    <row r="21" spans="1:53" ht="14.25" outlineLevel="1">
      <c r="A21" s="238">
        <v>9</v>
      </c>
      <c r="B21" s="239" t="s">
        <v>2426</v>
      </c>
      <c r="C21" s="240" t="s">
        <v>2427</v>
      </c>
      <c r="D21" s="241" t="s">
        <v>276</v>
      </c>
      <c r="E21" s="242">
        <v>256.3</v>
      </c>
      <c r="F21" s="243"/>
      <c r="G21" s="244">
        <f t="shared" si="0"/>
        <v>0</v>
      </c>
      <c r="H21" s="245">
        <v>29.05</v>
      </c>
      <c r="I21" s="244">
        <f t="shared" si="1"/>
        <v>7445.52</v>
      </c>
      <c r="J21" s="245">
        <v>0</v>
      </c>
      <c r="K21" s="244">
        <f t="shared" si="2"/>
        <v>0</v>
      </c>
      <c r="L21" s="244">
        <v>21</v>
      </c>
      <c r="M21" s="244">
        <f t="shared" si="3"/>
        <v>0</v>
      </c>
      <c r="N21" s="242">
        <v>0</v>
      </c>
      <c r="O21" s="242">
        <f t="shared" si="4"/>
        <v>0</v>
      </c>
      <c r="P21" s="242">
        <v>0</v>
      </c>
      <c r="Q21" s="242">
        <f t="shared" si="5"/>
        <v>0</v>
      </c>
      <c r="R21" s="244"/>
      <c r="S21" s="244" t="s">
        <v>254</v>
      </c>
      <c r="T21" s="246" t="s">
        <v>255</v>
      </c>
      <c r="U21" s="226">
        <v>0</v>
      </c>
      <c r="V21" s="226">
        <f t="shared" si="6"/>
        <v>0</v>
      </c>
      <c r="W21" s="226"/>
      <c r="X21" s="226" t="s">
        <v>1600</v>
      </c>
      <c r="Y21" s="226" t="s">
        <v>209</v>
      </c>
      <c r="Z21" s="146"/>
      <c r="AA21" s="146"/>
      <c r="AB21" s="146"/>
      <c r="AC21" s="146"/>
      <c r="AD21" s="146"/>
      <c r="AE21" s="146"/>
      <c r="AF21" s="146"/>
      <c r="AG21" s="146" t="s">
        <v>2428</v>
      </c>
      <c r="AH21" s="146"/>
      <c r="AI21" s="146"/>
      <c r="AJ21" s="146"/>
      <c r="AK21" s="146"/>
      <c r="AL21" s="146"/>
      <c r="AM21" s="146"/>
      <c r="AN21" s="146"/>
      <c r="AO21" s="146"/>
      <c r="AP21" s="146"/>
      <c r="AQ21" s="146"/>
      <c r="AR21" s="146"/>
      <c r="AS21" s="146"/>
      <c r="AT21" s="146"/>
      <c r="AU21" s="146"/>
      <c r="AV21" s="146"/>
      <c r="AW21" s="146"/>
      <c r="AX21" s="146"/>
      <c r="AY21" s="146"/>
      <c r="AZ21" s="146"/>
      <c r="BA21" s="146"/>
    </row>
    <row r="22" spans="1:53" ht="22.5" outlineLevel="1">
      <c r="A22" s="238">
        <v>10</v>
      </c>
      <c r="B22" s="239" t="s">
        <v>2429</v>
      </c>
      <c r="C22" s="240" t="s">
        <v>2430</v>
      </c>
      <c r="D22" s="241" t="s">
        <v>78</v>
      </c>
      <c r="E22" s="242">
        <v>100</v>
      </c>
      <c r="F22" s="243"/>
      <c r="G22" s="244">
        <f t="shared" si="0"/>
        <v>0</v>
      </c>
      <c r="H22" s="245">
        <v>0</v>
      </c>
      <c r="I22" s="244">
        <f t="shared" si="1"/>
        <v>0</v>
      </c>
      <c r="J22" s="245">
        <v>127</v>
      </c>
      <c r="K22" s="244">
        <f t="shared" si="2"/>
        <v>12700</v>
      </c>
      <c r="L22" s="244">
        <v>21</v>
      </c>
      <c r="M22" s="244">
        <f t="shared" si="3"/>
        <v>0</v>
      </c>
      <c r="N22" s="242">
        <v>0</v>
      </c>
      <c r="O22" s="242">
        <f t="shared" si="4"/>
        <v>0</v>
      </c>
      <c r="P22" s="242">
        <v>0</v>
      </c>
      <c r="Q22" s="242">
        <f t="shared" si="5"/>
        <v>0</v>
      </c>
      <c r="R22" s="244"/>
      <c r="S22" s="244" t="s">
        <v>254</v>
      </c>
      <c r="T22" s="246" t="s">
        <v>255</v>
      </c>
      <c r="U22" s="226">
        <v>0</v>
      </c>
      <c r="V22" s="226">
        <f t="shared" si="6"/>
        <v>0</v>
      </c>
      <c r="W22" s="226"/>
      <c r="X22" s="226" t="s">
        <v>208</v>
      </c>
      <c r="Y22" s="226" t="s">
        <v>209</v>
      </c>
      <c r="Z22" s="146"/>
      <c r="AA22" s="146"/>
      <c r="AB22" s="146"/>
      <c r="AC22" s="146"/>
      <c r="AD22" s="146"/>
      <c r="AE22" s="146"/>
      <c r="AF22" s="146"/>
      <c r="AG22" s="146" t="s">
        <v>2409</v>
      </c>
      <c r="AH22" s="146"/>
      <c r="AI22" s="146"/>
      <c r="AJ22" s="146"/>
      <c r="AK22" s="146"/>
      <c r="AL22" s="146"/>
      <c r="AM22" s="146"/>
      <c r="AN22" s="146"/>
      <c r="AO22" s="146"/>
      <c r="AP22" s="146"/>
      <c r="AQ22" s="146"/>
      <c r="AR22" s="146"/>
      <c r="AS22" s="146"/>
      <c r="AT22" s="146"/>
      <c r="AU22" s="146"/>
      <c r="AV22" s="146"/>
      <c r="AW22" s="146"/>
      <c r="AX22" s="146"/>
      <c r="AY22" s="146"/>
      <c r="AZ22" s="146"/>
      <c r="BA22" s="146"/>
    </row>
    <row r="23" spans="1:53" ht="14.25" outlineLevel="1">
      <c r="A23" s="238">
        <v>11</v>
      </c>
      <c r="B23" s="239" t="s">
        <v>2431</v>
      </c>
      <c r="C23" s="240" t="s">
        <v>2432</v>
      </c>
      <c r="D23" s="241" t="s">
        <v>2433</v>
      </c>
      <c r="E23" s="242">
        <v>1</v>
      </c>
      <c r="F23" s="243"/>
      <c r="G23" s="244">
        <f t="shared" si="0"/>
        <v>0</v>
      </c>
      <c r="H23" s="245">
        <v>2233.65</v>
      </c>
      <c r="I23" s="244">
        <f t="shared" si="1"/>
        <v>2233.65</v>
      </c>
      <c r="J23" s="245">
        <v>0</v>
      </c>
      <c r="K23" s="244">
        <f t="shared" si="2"/>
        <v>0</v>
      </c>
      <c r="L23" s="244">
        <v>21</v>
      </c>
      <c r="M23" s="244">
        <f t="shared" si="3"/>
        <v>0</v>
      </c>
      <c r="N23" s="242">
        <v>0</v>
      </c>
      <c r="O23" s="242">
        <f t="shared" si="4"/>
        <v>0</v>
      </c>
      <c r="P23" s="242">
        <v>0</v>
      </c>
      <c r="Q23" s="242">
        <f t="shared" si="5"/>
        <v>0</v>
      </c>
      <c r="R23" s="244"/>
      <c r="S23" s="244" t="s">
        <v>254</v>
      </c>
      <c r="T23" s="246" t="s">
        <v>255</v>
      </c>
      <c r="U23" s="226">
        <v>0</v>
      </c>
      <c r="V23" s="226">
        <f t="shared" si="6"/>
        <v>0</v>
      </c>
      <c r="W23" s="226"/>
      <c r="X23" s="226" t="s">
        <v>1600</v>
      </c>
      <c r="Y23" s="226" t="s">
        <v>209</v>
      </c>
      <c r="Z23" s="146"/>
      <c r="AA23" s="146"/>
      <c r="AB23" s="146"/>
      <c r="AC23" s="146"/>
      <c r="AD23" s="146"/>
      <c r="AE23" s="146"/>
      <c r="AF23" s="146"/>
      <c r="AG23" s="146" t="s">
        <v>2428</v>
      </c>
      <c r="AH23" s="146"/>
      <c r="AI23" s="146"/>
      <c r="AJ23" s="146"/>
      <c r="AK23" s="146"/>
      <c r="AL23" s="146"/>
      <c r="AM23" s="146"/>
      <c r="AN23" s="146"/>
      <c r="AO23" s="146"/>
      <c r="AP23" s="146"/>
      <c r="AQ23" s="146"/>
      <c r="AR23" s="146"/>
      <c r="AS23" s="146"/>
      <c r="AT23" s="146"/>
      <c r="AU23" s="146"/>
      <c r="AV23" s="146"/>
      <c r="AW23" s="146"/>
      <c r="AX23" s="146"/>
      <c r="AY23" s="146"/>
      <c r="AZ23" s="146"/>
      <c r="BA23" s="146"/>
    </row>
    <row r="24" spans="1:53" ht="22.5" outlineLevel="1">
      <c r="A24" s="238">
        <v>12</v>
      </c>
      <c r="B24" s="239" t="s">
        <v>2434</v>
      </c>
      <c r="C24" s="479" t="s">
        <v>2435</v>
      </c>
      <c r="D24" s="480" t="s">
        <v>276</v>
      </c>
      <c r="E24" s="481">
        <v>1242.5</v>
      </c>
      <c r="F24" s="243"/>
      <c r="G24" s="244">
        <f t="shared" si="0"/>
        <v>0</v>
      </c>
      <c r="H24" s="245">
        <v>29</v>
      </c>
      <c r="I24" s="244">
        <f t="shared" si="1"/>
        <v>36032.5</v>
      </c>
      <c r="J24" s="245">
        <v>0</v>
      </c>
      <c r="K24" s="244">
        <f t="shared" si="2"/>
        <v>0</v>
      </c>
      <c r="L24" s="244">
        <v>21</v>
      </c>
      <c r="M24" s="244">
        <f t="shared" si="3"/>
        <v>0</v>
      </c>
      <c r="N24" s="242">
        <v>0</v>
      </c>
      <c r="O24" s="242">
        <f t="shared" si="4"/>
        <v>0</v>
      </c>
      <c r="P24" s="242">
        <v>0</v>
      </c>
      <c r="Q24" s="242">
        <f t="shared" si="5"/>
        <v>0</v>
      </c>
      <c r="R24" s="244"/>
      <c r="S24" s="244" t="s">
        <v>254</v>
      </c>
      <c r="T24" s="246" t="s">
        <v>255</v>
      </c>
      <c r="U24" s="226">
        <v>0</v>
      </c>
      <c r="V24" s="226">
        <f t="shared" si="6"/>
        <v>0</v>
      </c>
      <c r="W24" s="226"/>
      <c r="X24" s="226" t="s">
        <v>1600</v>
      </c>
      <c r="Y24" s="226" t="s">
        <v>209</v>
      </c>
      <c r="Z24" s="146"/>
      <c r="AA24" s="146"/>
      <c r="AB24" s="146"/>
      <c r="AC24" s="146"/>
      <c r="AD24" s="146"/>
      <c r="AE24" s="146"/>
      <c r="AF24" s="146"/>
      <c r="AG24" s="146" t="s">
        <v>2428</v>
      </c>
      <c r="AH24" s="146"/>
      <c r="AI24" s="146"/>
      <c r="AJ24" s="146"/>
      <c r="AK24" s="146"/>
      <c r="AL24" s="146"/>
      <c r="AM24" s="146"/>
      <c r="AN24" s="146"/>
      <c r="AO24" s="146"/>
      <c r="AP24" s="146"/>
      <c r="AQ24" s="146"/>
      <c r="AR24" s="146"/>
      <c r="AS24" s="146"/>
      <c r="AT24" s="146"/>
      <c r="AU24" s="146"/>
      <c r="AV24" s="146"/>
      <c r="AW24" s="146"/>
      <c r="AX24" s="146"/>
      <c r="AY24" s="146"/>
      <c r="AZ24" s="146"/>
      <c r="BA24" s="146"/>
    </row>
    <row r="25" spans="1:53" ht="22.5" outlineLevel="1">
      <c r="A25" s="238">
        <v>13</v>
      </c>
      <c r="B25" s="239" t="s">
        <v>2434</v>
      </c>
      <c r="C25" s="479" t="s">
        <v>2436</v>
      </c>
      <c r="D25" s="480" t="s">
        <v>276</v>
      </c>
      <c r="E25" s="481">
        <v>1242.5</v>
      </c>
      <c r="F25" s="243"/>
      <c r="G25" s="244">
        <f t="shared" si="0"/>
        <v>0</v>
      </c>
      <c r="H25" s="245">
        <v>15</v>
      </c>
      <c r="I25" s="244">
        <f t="shared" si="1"/>
        <v>18637.5</v>
      </c>
      <c r="J25" s="245">
        <v>0</v>
      </c>
      <c r="K25" s="244">
        <f t="shared" si="2"/>
        <v>0</v>
      </c>
      <c r="L25" s="244">
        <v>21</v>
      </c>
      <c r="M25" s="244">
        <f t="shared" si="3"/>
        <v>0</v>
      </c>
      <c r="N25" s="242">
        <v>0</v>
      </c>
      <c r="O25" s="242">
        <f t="shared" si="4"/>
        <v>0</v>
      </c>
      <c r="P25" s="242">
        <v>0</v>
      </c>
      <c r="Q25" s="242">
        <f t="shared" si="5"/>
        <v>0</v>
      </c>
      <c r="R25" s="244"/>
      <c r="S25" s="244" t="s">
        <v>254</v>
      </c>
      <c r="T25" s="246" t="s">
        <v>255</v>
      </c>
      <c r="U25" s="226">
        <v>0</v>
      </c>
      <c r="V25" s="226">
        <f t="shared" si="6"/>
        <v>0</v>
      </c>
      <c r="W25" s="226"/>
      <c r="X25" s="226" t="s">
        <v>2437</v>
      </c>
      <c r="Y25" s="226" t="s">
        <v>209</v>
      </c>
      <c r="Z25" s="146"/>
      <c r="AA25" s="146"/>
      <c r="AB25" s="146"/>
      <c r="AC25" s="146"/>
      <c r="AD25" s="146"/>
      <c r="AE25" s="146"/>
      <c r="AF25" s="146"/>
      <c r="AG25" s="146" t="s">
        <v>2438</v>
      </c>
      <c r="AH25" s="146"/>
      <c r="AI25" s="146"/>
      <c r="AJ25" s="146"/>
      <c r="AK25" s="146"/>
      <c r="AL25" s="146"/>
      <c r="AM25" s="146"/>
      <c r="AN25" s="146"/>
      <c r="AO25" s="146"/>
      <c r="AP25" s="146"/>
      <c r="AQ25" s="146"/>
      <c r="AR25" s="146"/>
      <c r="AS25" s="146"/>
      <c r="AT25" s="146"/>
      <c r="AU25" s="146"/>
      <c r="AV25" s="146"/>
      <c r="AW25" s="146"/>
      <c r="AX25" s="146"/>
      <c r="AY25" s="146"/>
      <c r="AZ25" s="146"/>
      <c r="BA25" s="146"/>
    </row>
    <row r="26" spans="1:53" ht="22.5" outlineLevel="1">
      <c r="A26" s="238">
        <v>14</v>
      </c>
      <c r="B26" s="239" t="s">
        <v>2439</v>
      </c>
      <c r="C26" s="240" t="s">
        <v>2440</v>
      </c>
      <c r="D26" s="241" t="s">
        <v>78</v>
      </c>
      <c r="E26" s="242">
        <v>33</v>
      </c>
      <c r="F26" s="243"/>
      <c r="G26" s="244">
        <f t="shared" si="0"/>
        <v>0</v>
      </c>
      <c r="H26" s="245">
        <v>0</v>
      </c>
      <c r="I26" s="244">
        <f t="shared" si="1"/>
        <v>0</v>
      </c>
      <c r="J26" s="245">
        <v>106</v>
      </c>
      <c r="K26" s="244">
        <f t="shared" si="2"/>
        <v>3498</v>
      </c>
      <c r="L26" s="244">
        <v>21</v>
      </c>
      <c r="M26" s="244">
        <f t="shared" si="3"/>
        <v>0</v>
      </c>
      <c r="N26" s="242">
        <v>0</v>
      </c>
      <c r="O26" s="242">
        <f t="shared" si="4"/>
        <v>0</v>
      </c>
      <c r="P26" s="242">
        <v>0</v>
      </c>
      <c r="Q26" s="242">
        <f t="shared" si="5"/>
        <v>0</v>
      </c>
      <c r="R26" s="244"/>
      <c r="S26" s="244" t="s">
        <v>254</v>
      </c>
      <c r="T26" s="246" t="s">
        <v>255</v>
      </c>
      <c r="U26" s="226">
        <v>0</v>
      </c>
      <c r="V26" s="226">
        <f t="shared" si="6"/>
        <v>0</v>
      </c>
      <c r="W26" s="226"/>
      <c r="X26" s="226" t="s">
        <v>208</v>
      </c>
      <c r="Y26" s="226" t="s">
        <v>209</v>
      </c>
      <c r="Z26" s="146"/>
      <c r="AA26" s="146"/>
      <c r="AB26" s="146"/>
      <c r="AC26" s="146"/>
      <c r="AD26" s="146"/>
      <c r="AE26" s="146"/>
      <c r="AF26" s="146"/>
      <c r="AG26" s="146" t="s">
        <v>2409</v>
      </c>
      <c r="AH26" s="146"/>
      <c r="AI26" s="146"/>
      <c r="AJ26" s="146"/>
      <c r="AK26" s="146"/>
      <c r="AL26" s="146"/>
      <c r="AM26" s="146"/>
      <c r="AN26" s="146"/>
      <c r="AO26" s="146"/>
      <c r="AP26" s="146"/>
      <c r="AQ26" s="146"/>
      <c r="AR26" s="146"/>
      <c r="AS26" s="146"/>
      <c r="AT26" s="146"/>
      <c r="AU26" s="146"/>
      <c r="AV26" s="146"/>
      <c r="AW26" s="146"/>
      <c r="AX26" s="146"/>
      <c r="AY26" s="146"/>
      <c r="AZ26" s="146"/>
      <c r="BA26" s="146"/>
    </row>
    <row r="27" spans="1:53" ht="14.25" outlineLevel="1">
      <c r="A27" s="238">
        <v>15</v>
      </c>
      <c r="B27" s="239" t="s">
        <v>2441</v>
      </c>
      <c r="C27" s="240" t="s">
        <v>2442</v>
      </c>
      <c r="D27" s="241" t="s">
        <v>78</v>
      </c>
      <c r="E27" s="242">
        <v>33</v>
      </c>
      <c r="F27" s="243"/>
      <c r="G27" s="244">
        <f t="shared" si="0"/>
        <v>0</v>
      </c>
      <c r="H27" s="245">
        <v>505</v>
      </c>
      <c r="I27" s="244">
        <f t="shared" si="1"/>
        <v>16665</v>
      </c>
      <c r="J27" s="245">
        <v>0</v>
      </c>
      <c r="K27" s="244">
        <f t="shared" si="2"/>
        <v>0</v>
      </c>
      <c r="L27" s="244">
        <v>21</v>
      </c>
      <c r="M27" s="244">
        <f t="shared" si="3"/>
        <v>0</v>
      </c>
      <c r="N27" s="242">
        <v>0</v>
      </c>
      <c r="O27" s="242">
        <f t="shared" si="4"/>
        <v>0</v>
      </c>
      <c r="P27" s="242">
        <v>0</v>
      </c>
      <c r="Q27" s="242">
        <f t="shared" si="5"/>
        <v>0</v>
      </c>
      <c r="R27" s="244"/>
      <c r="S27" s="244" t="s">
        <v>254</v>
      </c>
      <c r="T27" s="246" t="s">
        <v>255</v>
      </c>
      <c r="U27" s="226">
        <v>0</v>
      </c>
      <c r="V27" s="226">
        <f t="shared" si="6"/>
        <v>0</v>
      </c>
      <c r="W27" s="226"/>
      <c r="X27" s="226" t="s">
        <v>1600</v>
      </c>
      <c r="Y27" s="226" t="s">
        <v>209</v>
      </c>
      <c r="Z27" s="146"/>
      <c r="AA27" s="146"/>
      <c r="AB27" s="146"/>
      <c r="AC27" s="146"/>
      <c r="AD27" s="146"/>
      <c r="AE27" s="146"/>
      <c r="AF27" s="146"/>
      <c r="AG27" s="146" t="s">
        <v>2428</v>
      </c>
      <c r="AH27" s="146"/>
      <c r="AI27" s="146"/>
      <c r="AJ27" s="146"/>
      <c r="AK27" s="146"/>
      <c r="AL27" s="146"/>
      <c r="AM27" s="146"/>
      <c r="AN27" s="146"/>
      <c r="AO27" s="146"/>
      <c r="AP27" s="146"/>
      <c r="AQ27" s="146"/>
      <c r="AR27" s="146"/>
      <c r="AS27" s="146"/>
      <c r="AT27" s="146"/>
      <c r="AU27" s="146"/>
      <c r="AV27" s="146"/>
      <c r="AW27" s="146"/>
      <c r="AX27" s="146"/>
      <c r="AY27" s="146"/>
      <c r="AZ27" s="146"/>
      <c r="BA27" s="146"/>
    </row>
    <row r="28" spans="1:53" ht="22.5" outlineLevel="1">
      <c r="A28" s="238">
        <v>16</v>
      </c>
      <c r="B28" s="239" t="s">
        <v>2443</v>
      </c>
      <c r="C28" s="240" t="s">
        <v>2444</v>
      </c>
      <c r="D28" s="241" t="s">
        <v>78</v>
      </c>
      <c r="E28" s="242">
        <v>33</v>
      </c>
      <c r="F28" s="243"/>
      <c r="G28" s="244">
        <f t="shared" si="0"/>
        <v>0</v>
      </c>
      <c r="H28" s="245">
        <v>0</v>
      </c>
      <c r="I28" s="244">
        <f t="shared" si="1"/>
        <v>0</v>
      </c>
      <c r="J28" s="245">
        <v>32.5</v>
      </c>
      <c r="K28" s="244">
        <f t="shared" si="2"/>
        <v>1072.5</v>
      </c>
      <c r="L28" s="244">
        <v>21</v>
      </c>
      <c r="M28" s="244">
        <f t="shared" si="3"/>
        <v>0</v>
      </c>
      <c r="N28" s="242">
        <v>0</v>
      </c>
      <c r="O28" s="242">
        <f t="shared" si="4"/>
        <v>0</v>
      </c>
      <c r="P28" s="242">
        <v>0</v>
      </c>
      <c r="Q28" s="242">
        <f t="shared" si="5"/>
        <v>0</v>
      </c>
      <c r="R28" s="244"/>
      <c r="S28" s="244" t="s">
        <v>254</v>
      </c>
      <c r="T28" s="246" t="s">
        <v>255</v>
      </c>
      <c r="U28" s="226">
        <v>0</v>
      </c>
      <c r="V28" s="226">
        <f t="shared" si="6"/>
        <v>0</v>
      </c>
      <c r="W28" s="226"/>
      <c r="X28" s="226" t="s">
        <v>208</v>
      </c>
      <c r="Y28" s="226" t="s">
        <v>209</v>
      </c>
      <c r="Z28" s="146"/>
      <c r="AA28" s="146"/>
      <c r="AB28" s="146"/>
      <c r="AC28" s="146"/>
      <c r="AD28" s="146"/>
      <c r="AE28" s="146"/>
      <c r="AF28" s="146"/>
      <c r="AG28" s="146" t="s">
        <v>2409</v>
      </c>
      <c r="AH28" s="146"/>
      <c r="AI28" s="146"/>
      <c r="AJ28" s="146"/>
      <c r="AK28" s="146"/>
      <c r="AL28" s="146"/>
      <c r="AM28" s="146"/>
      <c r="AN28" s="146"/>
      <c r="AO28" s="146"/>
      <c r="AP28" s="146"/>
      <c r="AQ28" s="146"/>
      <c r="AR28" s="146"/>
      <c r="AS28" s="146"/>
      <c r="AT28" s="146"/>
      <c r="AU28" s="146"/>
      <c r="AV28" s="146"/>
      <c r="AW28" s="146"/>
      <c r="AX28" s="146"/>
      <c r="AY28" s="146"/>
      <c r="AZ28" s="146"/>
      <c r="BA28" s="146"/>
    </row>
    <row r="29" spans="1:53" ht="14.25" outlineLevel="1">
      <c r="A29" s="238">
        <v>17</v>
      </c>
      <c r="B29" s="239" t="s">
        <v>2445</v>
      </c>
      <c r="C29" s="240" t="s">
        <v>2446</v>
      </c>
      <c r="D29" s="241" t="s">
        <v>78</v>
      </c>
      <c r="E29" s="242">
        <v>26</v>
      </c>
      <c r="F29" s="243"/>
      <c r="G29" s="244">
        <f t="shared" si="0"/>
        <v>0</v>
      </c>
      <c r="H29" s="245">
        <v>99.5</v>
      </c>
      <c r="I29" s="244">
        <f t="shared" si="1"/>
        <v>2587</v>
      </c>
      <c r="J29" s="245">
        <v>0</v>
      </c>
      <c r="K29" s="244">
        <f t="shared" si="2"/>
        <v>0</v>
      </c>
      <c r="L29" s="244">
        <v>21</v>
      </c>
      <c r="M29" s="244">
        <f t="shared" si="3"/>
        <v>0</v>
      </c>
      <c r="N29" s="242">
        <v>0</v>
      </c>
      <c r="O29" s="242">
        <f t="shared" si="4"/>
        <v>0</v>
      </c>
      <c r="P29" s="242">
        <v>0</v>
      </c>
      <c r="Q29" s="242">
        <f t="shared" si="5"/>
        <v>0</v>
      </c>
      <c r="R29" s="244"/>
      <c r="S29" s="244" t="s">
        <v>254</v>
      </c>
      <c r="T29" s="246" t="s">
        <v>255</v>
      </c>
      <c r="U29" s="226">
        <v>0</v>
      </c>
      <c r="V29" s="226">
        <f t="shared" si="6"/>
        <v>0</v>
      </c>
      <c r="W29" s="226"/>
      <c r="X29" s="226" t="s">
        <v>1600</v>
      </c>
      <c r="Y29" s="226" t="s">
        <v>209</v>
      </c>
      <c r="Z29" s="146"/>
      <c r="AA29" s="146"/>
      <c r="AB29" s="146"/>
      <c r="AC29" s="146"/>
      <c r="AD29" s="146"/>
      <c r="AE29" s="146"/>
      <c r="AF29" s="146"/>
      <c r="AG29" s="146" t="s">
        <v>2428</v>
      </c>
      <c r="AH29" s="146"/>
      <c r="AI29" s="146"/>
      <c r="AJ29" s="146"/>
      <c r="AK29" s="146"/>
      <c r="AL29" s="146"/>
      <c r="AM29" s="146"/>
      <c r="AN29" s="146"/>
      <c r="AO29" s="146"/>
      <c r="AP29" s="146"/>
      <c r="AQ29" s="146"/>
      <c r="AR29" s="146"/>
      <c r="AS29" s="146"/>
      <c r="AT29" s="146"/>
      <c r="AU29" s="146"/>
      <c r="AV29" s="146"/>
      <c r="AW29" s="146"/>
      <c r="AX29" s="146"/>
      <c r="AY29" s="146"/>
      <c r="AZ29" s="146"/>
      <c r="BA29" s="146"/>
    </row>
    <row r="30" spans="1:53" ht="14.25" outlineLevel="1">
      <c r="A30" s="238">
        <v>18</v>
      </c>
      <c r="B30" s="239" t="s">
        <v>2447</v>
      </c>
      <c r="C30" s="240" t="s">
        <v>2448</v>
      </c>
      <c r="D30" s="241" t="s">
        <v>78</v>
      </c>
      <c r="E30" s="242">
        <v>7</v>
      </c>
      <c r="F30" s="243"/>
      <c r="G30" s="244">
        <f t="shared" si="0"/>
        <v>0</v>
      </c>
      <c r="H30" s="245">
        <v>99.5</v>
      </c>
      <c r="I30" s="244">
        <f t="shared" si="1"/>
        <v>696.5</v>
      </c>
      <c r="J30" s="245">
        <v>0</v>
      </c>
      <c r="K30" s="244">
        <f t="shared" si="2"/>
        <v>0</v>
      </c>
      <c r="L30" s="244">
        <v>21</v>
      </c>
      <c r="M30" s="244">
        <f t="shared" si="3"/>
        <v>0</v>
      </c>
      <c r="N30" s="242">
        <v>0</v>
      </c>
      <c r="O30" s="242">
        <f t="shared" si="4"/>
        <v>0</v>
      </c>
      <c r="P30" s="242">
        <v>0</v>
      </c>
      <c r="Q30" s="242">
        <f t="shared" si="5"/>
        <v>0</v>
      </c>
      <c r="R30" s="244"/>
      <c r="S30" s="244" t="s">
        <v>254</v>
      </c>
      <c r="T30" s="246" t="s">
        <v>255</v>
      </c>
      <c r="U30" s="226">
        <v>0</v>
      </c>
      <c r="V30" s="226">
        <f t="shared" si="6"/>
        <v>0</v>
      </c>
      <c r="W30" s="226"/>
      <c r="X30" s="226" t="s">
        <v>1600</v>
      </c>
      <c r="Y30" s="226" t="s">
        <v>209</v>
      </c>
      <c r="Z30" s="146"/>
      <c r="AA30" s="146"/>
      <c r="AB30" s="146"/>
      <c r="AC30" s="146"/>
      <c r="AD30" s="146"/>
      <c r="AE30" s="146"/>
      <c r="AF30" s="146"/>
      <c r="AG30" s="146" t="s">
        <v>2428</v>
      </c>
      <c r="AH30" s="146"/>
      <c r="AI30" s="146"/>
      <c r="AJ30" s="146"/>
      <c r="AK30" s="146"/>
      <c r="AL30" s="146"/>
      <c r="AM30" s="146"/>
      <c r="AN30" s="146"/>
      <c r="AO30" s="146"/>
      <c r="AP30" s="146"/>
      <c r="AQ30" s="146"/>
      <c r="AR30" s="146"/>
      <c r="AS30" s="146"/>
      <c r="AT30" s="146"/>
      <c r="AU30" s="146"/>
      <c r="AV30" s="146"/>
      <c r="AW30" s="146"/>
      <c r="AX30" s="146"/>
      <c r="AY30" s="146"/>
      <c r="AZ30" s="146"/>
      <c r="BA30" s="146"/>
    </row>
    <row r="31" spans="1:53" ht="14.25" outlineLevel="1">
      <c r="A31" s="238">
        <v>19</v>
      </c>
      <c r="B31" s="239" t="s">
        <v>2449</v>
      </c>
      <c r="C31" s="240" t="s">
        <v>2450</v>
      </c>
      <c r="D31" s="241" t="s">
        <v>78</v>
      </c>
      <c r="E31" s="242">
        <v>160</v>
      </c>
      <c r="F31" s="243"/>
      <c r="G31" s="244">
        <f t="shared" si="0"/>
        <v>0</v>
      </c>
      <c r="H31" s="245">
        <v>19</v>
      </c>
      <c r="I31" s="244">
        <f t="shared" si="1"/>
        <v>3040</v>
      </c>
      <c r="J31" s="245">
        <v>0</v>
      </c>
      <c r="K31" s="244">
        <f t="shared" si="2"/>
        <v>0</v>
      </c>
      <c r="L31" s="244">
        <v>21</v>
      </c>
      <c r="M31" s="244">
        <f t="shared" si="3"/>
        <v>0</v>
      </c>
      <c r="N31" s="242">
        <v>0</v>
      </c>
      <c r="O31" s="242">
        <f t="shared" si="4"/>
        <v>0</v>
      </c>
      <c r="P31" s="242">
        <v>0</v>
      </c>
      <c r="Q31" s="242">
        <f t="shared" si="5"/>
        <v>0</v>
      </c>
      <c r="R31" s="244"/>
      <c r="S31" s="244" t="s">
        <v>254</v>
      </c>
      <c r="T31" s="246" t="s">
        <v>255</v>
      </c>
      <c r="U31" s="226">
        <v>0</v>
      </c>
      <c r="V31" s="226">
        <f t="shared" si="6"/>
        <v>0</v>
      </c>
      <c r="W31" s="226"/>
      <c r="X31" s="226" t="s">
        <v>1600</v>
      </c>
      <c r="Y31" s="226" t="s">
        <v>209</v>
      </c>
      <c r="Z31" s="146"/>
      <c r="AA31" s="146"/>
      <c r="AB31" s="146"/>
      <c r="AC31" s="146"/>
      <c r="AD31" s="146"/>
      <c r="AE31" s="146"/>
      <c r="AF31" s="146"/>
      <c r="AG31" s="146" t="s">
        <v>2428</v>
      </c>
      <c r="AH31" s="146"/>
      <c r="AI31" s="146"/>
      <c r="AJ31" s="146"/>
      <c r="AK31" s="146"/>
      <c r="AL31" s="146"/>
      <c r="AM31" s="146"/>
      <c r="AN31" s="146"/>
      <c r="AO31" s="146"/>
      <c r="AP31" s="146"/>
      <c r="AQ31" s="146"/>
      <c r="AR31" s="146"/>
      <c r="AS31" s="146"/>
      <c r="AT31" s="146"/>
      <c r="AU31" s="146"/>
      <c r="AV31" s="146"/>
      <c r="AW31" s="146"/>
      <c r="AX31" s="146"/>
      <c r="AY31" s="146"/>
      <c r="AZ31" s="146"/>
      <c r="BA31" s="146"/>
    </row>
    <row r="32" spans="1:53" ht="14.25" outlineLevel="1">
      <c r="A32" s="238">
        <v>20</v>
      </c>
      <c r="B32" s="239" t="s">
        <v>2451</v>
      </c>
      <c r="C32" s="240" t="s">
        <v>2452</v>
      </c>
      <c r="D32" s="241" t="s">
        <v>78</v>
      </c>
      <c r="E32" s="242">
        <v>5</v>
      </c>
      <c r="F32" s="243"/>
      <c r="G32" s="244">
        <f t="shared" si="0"/>
        <v>0</v>
      </c>
      <c r="H32" s="245">
        <v>19</v>
      </c>
      <c r="I32" s="244">
        <f t="shared" si="1"/>
        <v>95</v>
      </c>
      <c r="J32" s="245">
        <v>0</v>
      </c>
      <c r="K32" s="244">
        <f t="shared" si="2"/>
        <v>0</v>
      </c>
      <c r="L32" s="244">
        <v>21</v>
      </c>
      <c r="M32" s="244">
        <f t="shared" si="3"/>
        <v>0</v>
      </c>
      <c r="N32" s="242">
        <v>0</v>
      </c>
      <c r="O32" s="242">
        <f t="shared" si="4"/>
        <v>0</v>
      </c>
      <c r="P32" s="242">
        <v>0</v>
      </c>
      <c r="Q32" s="242">
        <f t="shared" si="5"/>
        <v>0</v>
      </c>
      <c r="R32" s="244"/>
      <c r="S32" s="244" t="s">
        <v>254</v>
      </c>
      <c r="T32" s="246" t="s">
        <v>255</v>
      </c>
      <c r="U32" s="226">
        <v>0</v>
      </c>
      <c r="V32" s="226">
        <f t="shared" si="6"/>
        <v>0</v>
      </c>
      <c r="W32" s="226"/>
      <c r="X32" s="226" t="s">
        <v>1600</v>
      </c>
      <c r="Y32" s="226" t="s">
        <v>209</v>
      </c>
      <c r="Z32" s="146"/>
      <c r="AA32" s="146"/>
      <c r="AB32" s="146"/>
      <c r="AC32" s="146"/>
      <c r="AD32" s="146"/>
      <c r="AE32" s="146"/>
      <c r="AF32" s="146"/>
      <c r="AG32" s="146" t="s">
        <v>2428</v>
      </c>
      <c r="AH32" s="146"/>
      <c r="AI32" s="146"/>
      <c r="AJ32" s="146"/>
      <c r="AK32" s="146"/>
      <c r="AL32" s="146"/>
      <c r="AM32" s="146"/>
      <c r="AN32" s="146"/>
      <c r="AO32" s="146"/>
      <c r="AP32" s="146"/>
      <c r="AQ32" s="146"/>
      <c r="AR32" s="146"/>
      <c r="AS32" s="146"/>
      <c r="AT32" s="146"/>
      <c r="AU32" s="146"/>
      <c r="AV32" s="146"/>
      <c r="AW32" s="146"/>
      <c r="AX32" s="146"/>
      <c r="AY32" s="146"/>
      <c r="AZ32" s="146"/>
      <c r="BA32" s="146"/>
    </row>
    <row r="33" spans="1:53" ht="14.25" outlineLevel="1">
      <c r="A33" s="238">
        <v>21</v>
      </c>
      <c r="B33" s="239" t="s">
        <v>2453</v>
      </c>
      <c r="C33" s="240" t="s">
        <v>2454</v>
      </c>
      <c r="D33" s="241" t="s">
        <v>78</v>
      </c>
      <c r="E33" s="242">
        <v>25</v>
      </c>
      <c r="F33" s="243"/>
      <c r="G33" s="244">
        <f t="shared" si="0"/>
        <v>0</v>
      </c>
      <c r="H33" s="245">
        <v>21</v>
      </c>
      <c r="I33" s="244">
        <f t="shared" si="1"/>
        <v>525</v>
      </c>
      <c r="J33" s="245">
        <v>0</v>
      </c>
      <c r="K33" s="244">
        <f t="shared" si="2"/>
        <v>0</v>
      </c>
      <c r="L33" s="244">
        <v>21</v>
      </c>
      <c r="M33" s="244">
        <f t="shared" si="3"/>
        <v>0</v>
      </c>
      <c r="N33" s="242">
        <v>0</v>
      </c>
      <c r="O33" s="242">
        <f t="shared" si="4"/>
        <v>0</v>
      </c>
      <c r="P33" s="242">
        <v>0</v>
      </c>
      <c r="Q33" s="242">
        <f t="shared" si="5"/>
        <v>0</v>
      </c>
      <c r="R33" s="244"/>
      <c r="S33" s="244" t="s">
        <v>254</v>
      </c>
      <c r="T33" s="246" t="s">
        <v>255</v>
      </c>
      <c r="U33" s="226">
        <v>0</v>
      </c>
      <c r="V33" s="226">
        <f t="shared" si="6"/>
        <v>0</v>
      </c>
      <c r="W33" s="226"/>
      <c r="X33" s="226" t="s">
        <v>1600</v>
      </c>
      <c r="Y33" s="226" t="s">
        <v>209</v>
      </c>
      <c r="Z33" s="146"/>
      <c r="AA33" s="146"/>
      <c r="AB33" s="146"/>
      <c r="AC33" s="146"/>
      <c r="AD33" s="146"/>
      <c r="AE33" s="146"/>
      <c r="AF33" s="146"/>
      <c r="AG33" s="146" t="s">
        <v>2428</v>
      </c>
      <c r="AH33" s="146"/>
      <c r="AI33" s="146"/>
      <c r="AJ33" s="146"/>
      <c r="AK33" s="146"/>
      <c r="AL33" s="146"/>
      <c r="AM33" s="146"/>
      <c r="AN33" s="146"/>
      <c r="AO33" s="146"/>
      <c r="AP33" s="146"/>
      <c r="AQ33" s="146"/>
      <c r="AR33" s="146"/>
      <c r="AS33" s="146"/>
      <c r="AT33" s="146"/>
      <c r="AU33" s="146"/>
      <c r="AV33" s="146"/>
      <c r="AW33" s="146"/>
      <c r="AX33" s="146"/>
      <c r="AY33" s="146"/>
      <c r="AZ33" s="146"/>
      <c r="BA33" s="146"/>
    </row>
    <row r="34" spans="1:53" ht="14.25" outlineLevel="1">
      <c r="A34" s="238">
        <v>22</v>
      </c>
      <c r="B34" s="239" t="s">
        <v>2455</v>
      </c>
      <c r="C34" s="240" t="s">
        <v>2456</v>
      </c>
      <c r="D34" s="241" t="s">
        <v>78</v>
      </c>
      <c r="E34" s="242">
        <v>150</v>
      </c>
      <c r="F34" s="243"/>
      <c r="G34" s="244">
        <f t="shared" si="0"/>
        <v>0</v>
      </c>
      <c r="H34" s="245">
        <v>112</v>
      </c>
      <c r="I34" s="244">
        <f t="shared" si="1"/>
        <v>16800</v>
      </c>
      <c r="J34" s="245">
        <v>0</v>
      </c>
      <c r="K34" s="244">
        <f t="shared" si="2"/>
        <v>0</v>
      </c>
      <c r="L34" s="244">
        <v>21</v>
      </c>
      <c r="M34" s="244">
        <f t="shared" si="3"/>
        <v>0</v>
      </c>
      <c r="N34" s="242">
        <v>0</v>
      </c>
      <c r="O34" s="242">
        <f t="shared" si="4"/>
        <v>0</v>
      </c>
      <c r="P34" s="242">
        <v>0</v>
      </c>
      <c r="Q34" s="242">
        <f t="shared" si="5"/>
        <v>0</v>
      </c>
      <c r="R34" s="244"/>
      <c r="S34" s="244" t="s">
        <v>254</v>
      </c>
      <c r="T34" s="246" t="s">
        <v>255</v>
      </c>
      <c r="U34" s="226">
        <v>0</v>
      </c>
      <c r="V34" s="226">
        <f t="shared" si="6"/>
        <v>0</v>
      </c>
      <c r="W34" s="226"/>
      <c r="X34" s="226" t="s">
        <v>1600</v>
      </c>
      <c r="Y34" s="226" t="s">
        <v>209</v>
      </c>
      <c r="Z34" s="146"/>
      <c r="AA34" s="146"/>
      <c r="AB34" s="146"/>
      <c r="AC34" s="146"/>
      <c r="AD34" s="146"/>
      <c r="AE34" s="146"/>
      <c r="AF34" s="146"/>
      <c r="AG34" s="146" t="s">
        <v>2428</v>
      </c>
      <c r="AH34" s="146"/>
      <c r="AI34" s="146"/>
      <c r="AJ34" s="146"/>
      <c r="AK34" s="146"/>
      <c r="AL34" s="146"/>
      <c r="AM34" s="146"/>
      <c r="AN34" s="146"/>
      <c r="AO34" s="146"/>
      <c r="AP34" s="146"/>
      <c r="AQ34" s="146"/>
      <c r="AR34" s="146"/>
      <c r="AS34" s="146"/>
      <c r="AT34" s="146"/>
      <c r="AU34" s="146"/>
      <c r="AV34" s="146"/>
      <c r="AW34" s="146"/>
      <c r="AX34" s="146"/>
      <c r="AY34" s="146"/>
      <c r="AZ34" s="146"/>
      <c r="BA34" s="146"/>
    </row>
    <row r="35" spans="1:53" ht="14.25" outlineLevel="1">
      <c r="A35" s="238">
        <v>23</v>
      </c>
      <c r="B35" s="239" t="s">
        <v>2457</v>
      </c>
      <c r="C35" s="240" t="s">
        <v>2458</v>
      </c>
      <c r="D35" s="241" t="s">
        <v>78</v>
      </c>
      <c r="E35" s="242">
        <v>6</v>
      </c>
      <c r="F35" s="243"/>
      <c r="G35" s="244">
        <f t="shared" si="0"/>
        <v>0</v>
      </c>
      <c r="H35" s="245">
        <v>1220</v>
      </c>
      <c r="I35" s="244">
        <f t="shared" si="1"/>
        <v>7320</v>
      </c>
      <c r="J35" s="245">
        <v>0</v>
      </c>
      <c r="K35" s="244">
        <f t="shared" si="2"/>
        <v>0</v>
      </c>
      <c r="L35" s="244">
        <v>21</v>
      </c>
      <c r="M35" s="244">
        <f t="shared" si="3"/>
        <v>0</v>
      </c>
      <c r="N35" s="242">
        <v>0</v>
      </c>
      <c r="O35" s="242">
        <f t="shared" si="4"/>
        <v>0</v>
      </c>
      <c r="P35" s="242">
        <v>0</v>
      </c>
      <c r="Q35" s="242">
        <f t="shared" si="5"/>
        <v>0</v>
      </c>
      <c r="R35" s="244"/>
      <c r="S35" s="244" t="s">
        <v>254</v>
      </c>
      <c r="T35" s="246" t="s">
        <v>255</v>
      </c>
      <c r="U35" s="226">
        <v>0</v>
      </c>
      <c r="V35" s="226">
        <f t="shared" si="6"/>
        <v>0</v>
      </c>
      <c r="W35" s="226"/>
      <c r="X35" s="226" t="s">
        <v>1600</v>
      </c>
      <c r="Y35" s="226" t="s">
        <v>209</v>
      </c>
      <c r="Z35" s="146"/>
      <c r="AA35" s="146"/>
      <c r="AB35" s="146"/>
      <c r="AC35" s="146"/>
      <c r="AD35" s="146"/>
      <c r="AE35" s="146"/>
      <c r="AF35" s="146"/>
      <c r="AG35" s="146" t="s">
        <v>2428</v>
      </c>
      <c r="AH35" s="146"/>
      <c r="AI35" s="146"/>
      <c r="AJ35" s="146"/>
      <c r="AK35" s="146"/>
      <c r="AL35" s="146"/>
      <c r="AM35" s="146"/>
      <c r="AN35" s="146"/>
      <c r="AO35" s="146"/>
      <c r="AP35" s="146"/>
      <c r="AQ35" s="146"/>
      <c r="AR35" s="146"/>
      <c r="AS35" s="146"/>
      <c r="AT35" s="146"/>
      <c r="AU35" s="146"/>
      <c r="AV35" s="146"/>
      <c r="AW35" s="146"/>
      <c r="AX35" s="146"/>
      <c r="AY35" s="146"/>
      <c r="AZ35" s="146"/>
      <c r="BA35" s="146"/>
    </row>
    <row r="36" spans="1:53" ht="14.25" outlineLevel="1">
      <c r="A36" s="238">
        <v>24</v>
      </c>
      <c r="B36" s="239" t="s">
        <v>2459</v>
      </c>
      <c r="C36" s="240" t="s">
        <v>2460</v>
      </c>
      <c r="D36" s="241" t="s">
        <v>253</v>
      </c>
      <c r="E36" s="242">
        <v>24</v>
      </c>
      <c r="F36" s="243"/>
      <c r="G36" s="244">
        <f t="shared" si="0"/>
        <v>0</v>
      </c>
      <c r="H36" s="245">
        <v>0</v>
      </c>
      <c r="I36" s="244">
        <f t="shared" si="1"/>
        <v>0</v>
      </c>
      <c r="J36" s="245">
        <v>587.20000000000005</v>
      </c>
      <c r="K36" s="244">
        <f t="shared" si="2"/>
        <v>14092.8</v>
      </c>
      <c r="L36" s="244">
        <v>21</v>
      </c>
      <c r="M36" s="244">
        <f t="shared" si="3"/>
        <v>0</v>
      </c>
      <c r="N36" s="242">
        <v>0</v>
      </c>
      <c r="O36" s="242">
        <f t="shared" si="4"/>
        <v>0</v>
      </c>
      <c r="P36" s="242">
        <v>0</v>
      </c>
      <c r="Q36" s="242">
        <f t="shared" si="5"/>
        <v>0</v>
      </c>
      <c r="R36" s="244"/>
      <c r="S36" s="244" t="s">
        <v>254</v>
      </c>
      <c r="T36" s="246" t="s">
        <v>255</v>
      </c>
      <c r="U36" s="226">
        <v>0</v>
      </c>
      <c r="V36" s="226">
        <f t="shared" si="6"/>
        <v>0</v>
      </c>
      <c r="W36" s="226"/>
      <c r="X36" s="226" t="s">
        <v>208</v>
      </c>
      <c r="Y36" s="226" t="s">
        <v>209</v>
      </c>
      <c r="Z36" s="146"/>
      <c r="AA36" s="146"/>
      <c r="AB36" s="146"/>
      <c r="AC36" s="146"/>
      <c r="AD36" s="146"/>
      <c r="AE36" s="146"/>
      <c r="AF36" s="146"/>
      <c r="AG36" s="146" t="s">
        <v>2409</v>
      </c>
      <c r="AH36" s="146"/>
      <c r="AI36" s="146"/>
      <c r="AJ36" s="146"/>
      <c r="AK36" s="146"/>
      <c r="AL36" s="146"/>
      <c r="AM36" s="146"/>
      <c r="AN36" s="146"/>
      <c r="AO36" s="146"/>
      <c r="AP36" s="146"/>
      <c r="AQ36" s="146"/>
      <c r="AR36" s="146"/>
      <c r="AS36" s="146"/>
      <c r="AT36" s="146"/>
      <c r="AU36" s="146"/>
      <c r="AV36" s="146"/>
      <c r="AW36" s="146"/>
      <c r="AX36" s="146"/>
      <c r="AY36" s="146"/>
      <c r="AZ36" s="146"/>
      <c r="BA36" s="146"/>
    </row>
    <row r="37" spans="1:53" ht="14.25" outlineLevel="1">
      <c r="A37" s="238">
        <v>25</v>
      </c>
      <c r="B37" s="239" t="s">
        <v>2461</v>
      </c>
      <c r="C37" s="240" t="s">
        <v>2462</v>
      </c>
      <c r="D37" s="241" t="s">
        <v>78</v>
      </c>
      <c r="E37" s="242">
        <v>17</v>
      </c>
      <c r="F37" s="243"/>
      <c r="G37" s="244">
        <f t="shared" si="0"/>
        <v>0</v>
      </c>
      <c r="H37" s="245">
        <v>1940</v>
      </c>
      <c r="I37" s="244">
        <f t="shared" si="1"/>
        <v>32980</v>
      </c>
      <c r="J37" s="245">
        <v>0</v>
      </c>
      <c r="K37" s="244">
        <f t="shared" si="2"/>
        <v>0</v>
      </c>
      <c r="L37" s="244">
        <v>21</v>
      </c>
      <c r="M37" s="244">
        <f t="shared" si="3"/>
        <v>0</v>
      </c>
      <c r="N37" s="242">
        <v>0</v>
      </c>
      <c r="O37" s="242">
        <f t="shared" si="4"/>
        <v>0</v>
      </c>
      <c r="P37" s="242">
        <v>0</v>
      </c>
      <c r="Q37" s="242">
        <f t="shared" si="5"/>
        <v>0</v>
      </c>
      <c r="R37" s="244"/>
      <c r="S37" s="244" t="s">
        <v>254</v>
      </c>
      <c r="T37" s="246" t="s">
        <v>255</v>
      </c>
      <c r="U37" s="226">
        <v>0</v>
      </c>
      <c r="V37" s="226">
        <f t="shared" si="6"/>
        <v>0</v>
      </c>
      <c r="W37" s="226"/>
      <c r="X37" s="226" t="s">
        <v>1600</v>
      </c>
      <c r="Y37" s="226" t="s">
        <v>209</v>
      </c>
      <c r="Z37" s="146"/>
      <c r="AA37" s="146"/>
      <c r="AB37" s="146"/>
      <c r="AC37" s="146"/>
      <c r="AD37" s="146"/>
      <c r="AE37" s="146"/>
      <c r="AF37" s="146"/>
      <c r="AG37" s="146" t="s">
        <v>2428</v>
      </c>
      <c r="AH37" s="146"/>
      <c r="AI37" s="146"/>
      <c r="AJ37" s="146"/>
      <c r="AK37" s="146"/>
      <c r="AL37" s="146"/>
      <c r="AM37" s="146"/>
      <c r="AN37" s="146"/>
      <c r="AO37" s="146"/>
      <c r="AP37" s="146"/>
      <c r="AQ37" s="146"/>
      <c r="AR37" s="146"/>
      <c r="AS37" s="146"/>
      <c r="AT37" s="146"/>
      <c r="AU37" s="146"/>
      <c r="AV37" s="146"/>
      <c r="AW37" s="146"/>
      <c r="AX37" s="146"/>
      <c r="AY37" s="146"/>
      <c r="AZ37" s="146"/>
      <c r="BA37" s="146"/>
    </row>
    <row r="38" spans="1:53" ht="14.25" outlineLevel="1">
      <c r="A38" s="238">
        <v>26</v>
      </c>
      <c r="B38" s="239" t="s">
        <v>2463</v>
      </c>
      <c r="C38" s="240" t="s">
        <v>2464</v>
      </c>
      <c r="D38" s="241" t="s">
        <v>78</v>
      </c>
      <c r="E38" s="242">
        <v>1</v>
      </c>
      <c r="F38" s="243"/>
      <c r="G38" s="244">
        <f t="shared" si="0"/>
        <v>0</v>
      </c>
      <c r="H38" s="245">
        <v>1425</v>
      </c>
      <c r="I38" s="244">
        <f t="shared" si="1"/>
        <v>1425</v>
      </c>
      <c r="J38" s="245">
        <v>0</v>
      </c>
      <c r="K38" s="244">
        <f t="shared" si="2"/>
        <v>0</v>
      </c>
      <c r="L38" s="244">
        <v>21</v>
      </c>
      <c r="M38" s="244">
        <f t="shared" si="3"/>
        <v>0</v>
      </c>
      <c r="N38" s="242">
        <v>0</v>
      </c>
      <c r="O38" s="242">
        <f t="shared" si="4"/>
        <v>0</v>
      </c>
      <c r="P38" s="242">
        <v>0</v>
      </c>
      <c r="Q38" s="242">
        <f t="shared" si="5"/>
        <v>0</v>
      </c>
      <c r="R38" s="244"/>
      <c r="S38" s="244" t="s">
        <v>254</v>
      </c>
      <c r="T38" s="246" t="s">
        <v>255</v>
      </c>
      <c r="U38" s="226">
        <v>0</v>
      </c>
      <c r="V38" s="226">
        <f t="shared" si="6"/>
        <v>0</v>
      </c>
      <c r="W38" s="226"/>
      <c r="X38" s="226" t="s">
        <v>1600</v>
      </c>
      <c r="Y38" s="226" t="s">
        <v>209</v>
      </c>
      <c r="Z38" s="146"/>
      <c r="AA38" s="146"/>
      <c r="AB38" s="146"/>
      <c r="AC38" s="146"/>
      <c r="AD38" s="146"/>
      <c r="AE38" s="146"/>
      <c r="AF38" s="146"/>
      <c r="AG38" s="146" t="s">
        <v>2428</v>
      </c>
      <c r="AH38" s="146"/>
      <c r="AI38" s="146"/>
      <c r="AJ38" s="146"/>
      <c r="AK38" s="146"/>
      <c r="AL38" s="146"/>
      <c r="AM38" s="146"/>
      <c r="AN38" s="146"/>
      <c r="AO38" s="146"/>
      <c r="AP38" s="146"/>
      <c r="AQ38" s="146"/>
      <c r="AR38" s="146"/>
      <c r="AS38" s="146"/>
      <c r="AT38" s="146"/>
      <c r="AU38" s="146"/>
      <c r="AV38" s="146"/>
      <c r="AW38" s="146"/>
      <c r="AX38" s="146"/>
      <c r="AY38" s="146"/>
      <c r="AZ38" s="146"/>
      <c r="BA38" s="146"/>
    </row>
    <row r="39" spans="1:53" ht="14.25" outlineLevel="1">
      <c r="A39" s="238">
        <v>27</v>
      </c>
      <c r="B39" s="239" t="s">
        <v>2465</v>
      </c>
      <c r="C39" s="240" t="s">
        <v>2466</v>
      </c>
      <c r="D39" s="241" t="s">
        <v>78</v>
      </c>
      <c r="E39" s="242">
        <v>35</v>
      </c>
      <c r="F39" s="243"/>
      <c r="G39" s="244">
        <f t="shared" si="0"/>
        <v>0</v>
      </c>
      <c r="H39" s="245">
        <v>68</v>
      </c>
      <c r="I39" s="244">
        <f t="shared" si="1"/>
        <v>2380</v>
      </c>
      <c r="J39" s="245">
        <v>0</v>
      </c>
      <c r="K39" s="244">
        <f t="shared" si="2"/>
        <v>0</v>
      </c>
      <c r="L39" s="244">
        <v>21</v>
      </c>
      <c r="M39" s="244">
        <f t="shared" si="3"/>
        <v>0</v>
      </c>
      <c r="N39" s="242">
        <v>0</v>
      </c>
      <c r="O39" s="242">
        <f t="shared" si="4"/>
        <v>0</v>
      </c>
      <c r="P39" s="242">
        <v>0</v>
      </c>
      <c r="Q39" s="242">
        <f t="shared" si="5"/>
        <v>0</v>
      </c>
      <c r="R39" s="244"/>
      <c r="S39" s="244" t="s">
        <v>254</v>
      </c>
      <c r="T39" s="246" t="s">
        <v>255</v>
      </c>
      <c r="U39" s="226">
        <v>0</v>
      </c>
      <c r="V39" s="226">
        <f t="shared" si="6"/>
        <v>0</v>
      </c>
      <c r="W39" s="226"/>
      <c r="X39" s="226" t="s">
        <v>1600</v>
      </c>
      <c r="Y39" s="226" t="s">
        <v>209</v>
      </c>
      <c r="Z39" s="146"/>
      <c r="AA39" s="146"/>
      <c r="AB39" s="146"/>
      <c r="AC39" s="146"/>
      <c r="AD39" s="146"/>
      <c r="AE39" s="146"/>
      <c r="AF39" s="146"/>
      <c r="AG39" s="146" t="s">
        <v>2428</v>
      </c>
      <c r="AH39" s="146"/>
      <c r="AI39" s="146"/>
      <c r="AJ39" s="146"/>
      <c r="AK39" s="146"/>
      <c r="AL39" s="146"/>
      <c r="AM39" s="146"/>
      <c r="AN39" s="146"/>
      <c r="AO39" s="146"/>
      <c r="AP39" s="146"/>
      <c r="AQ39" s="146"/>
      <c r="AR39" s="146"/>
      <c r="AS39" s="146"/>
      <c r="AT39" s="146"/>
      <c r="AU39" s="146"/>
      <c r="AV39" s="146"/>
      <c r="AW39" s="146"/>
      <c r="AX39" s="146"/>
      <c r="AY39" s="146"/>
      <c r="AZ39" s="146"/>
      <c r="BA39" s="146"/>
    </row>
    <row r="40" spans="1:53" ht="14.25" outlineLevel="1">
      <c r="A40" s="238">
        <v>28</v>
      </c>
      <c r="B40" s="239" t="s">
        <v>2467</v>
      </c>
      <c r="C40" s="240" t="s">
        <v>2468</v>
      </c>
      <c r="D40" s="241" t="s">
        <v>78</v>
      </c>
      <c r="E40" s="242">
        <v>106</v>
      </c>
      <c r="F40" s="243"/>
      <c r="G40" s="244">
        <f t="shared" si="0"/>
        <v>0</v>
      </c>
      <c r="H40" s="245">
        <v>44</v>
      </c>
      <c r="I40" s="244">
        <f t="shared" si="1"/>
        <v>4664</v>
      </c>
      <c r="J40" s="245">
        <v>0</v>
      </c>
      <c r="K40" s="244">
        <f t="shared" si="2"/>
        <v>0</v>
      </c>
      <c r="L40" s="244">
        <v>21</v>
      </c>
      <c r="M40" s="244">
        <f t="shared" si="3"/>
        <v>0</v>
      </c>
      <c r="N40" s="242">
        <v>0</v>
      </c>
      <c r="O40" s="242">
        <f t="shared" si="4"/>
        <v>0</v>
      </c>
      <c r="P40" s="242">
        <v>0</v>
      </c>
      <c r="Q40" s="242">
        <f t="shared" si="5"/>
        <v>0</v>
      </c>
      <c r="R40" s="244"/>
      <c r="S40" s="244" t="s">
        <v>254</v>
      </c>
      <c r="T40" s="246" t="s">
        <v>255</v>
      </c>
      <c r="U40" s="226">
        <v>0</v>
      </c>
      <c r="V40" s="226">
        <f t="shared" si="6"/>
        <v>0</v>
      </c>
      <c r="W40" s="226"/>
      <c r="X40" s="226" t="s">
        <v>1600</v>
      </c>
      <c r="Y40" s="226" t="s">
        <v>209</v>
      </c>
      <c r="Z40" s="146"/>
      <c r="AA40" s="146"/>
      <c r="AB40" s="146"/>
      <c r="AC40" s="146"/>
      <c r="AD40" s="146"/>
      <c r="AE40" s="146"/>
      <c r="AF40" s="146"/>
      <c r="AG40" s="146" t="s">
        <v>2428</v>
      </c>
      <c r="AH40" s="146"/>
      <c r="AI40" s="146"/>
      <c r="AJ40" s="146"/>
      <c r="AK40" s="146"/>
      <c r="AL40" s="146"/>
      <c r="AM40" s="146"/>
      <c r="AN40" s="146"/>
      <c r="AO40" s="146"/>
      <c r="AP40" s="146"/>
      <c r="AQ40" s="146"/>
      <c r="AR40" s="146"/>
      <c r="AS40" s="146"/>
      <c r="AT40" s="146"/>
      <c r="AU40" s="146"/>
      <c r="AV40" s="146"/>
      <c r="AW40" s="146"/>
      <c r="AX40" s="146"/>
      <c r="AY40" s="146"/>
      <c r="AZ40" s="146"/>
      <c r="BA40" s="146"/>
    </row>
    <row r="41" spans="1:53" ht="14.25" outlineLevel="1">
      <c r="A41" s="238">
        <v>29</v>
      </c>
      <c r="B41" s="239" t="s">
        <v>2469</v>
      </c>
      <c r="C41" s="240" t="s">
        <v>2470</v>
      </c>
      <c r="D41" s="241" t="s">
        <v>78</v>
      </c>
      <c r="E41" s="242">
        <v>100.5</v>
      </c>
      <c r="F41" s="243"/>
      <c r="G41" s="244">
        <f t="shared" si="0"/>
        <v>0</v>
      </c>
      <c r="H41" s="245">
        <v>44</v>
      </c>
      <c r="I41" s="244">
        <f t="shared" si="1"/>
        <v>4422</v>
      </c>
      <c r="J41" s="245">
        <v>0</v>
      </c>
      <c r="K41" s="244">
        <f t="shared" si="2"/>
        <v>0</v>
      </c>
      <c r="L41" s="244">
        <v>21</v>
      </c>
      <c r="M41" s="244">
        <f t="shared" si="3"/>
        <v>0</v>
      </c>
      <c r="N41" s="242">
        <v>0</v>
      </c>
      <c r="O41" s="242">
        <f t="shared" si="4"/>
        <v>0</v>
      </c>
      <c r="P41" s="242">
        <v>0</v>
      </c>
      <c r="Q41" s="242">
        <f t="shared" si="5"/>
        <v>0</v>
      </c>
      <c r="R41" s="244"/>
      <c r="S41" s="244" t="s">
        <v>254</v>
      </c>
      <c r="T41" s="246" t="s">
        <v>255</v>
      </c>
      <c r="U41" s="226">
        <v>0</v>
      </c>
      <c r="V41" s="226">
        <f t="shared" si="6"/>
        <v>0</v>
      </c>
      <c r="W41" s="226"/>
      <c r="X41" s="226" t="s">
        <v>1600</v>
      </c>
      <c r="Y41" s="226" t="s">
        <v>209</v>
      </c>
      <c r="Z41" s="146"/>
      <c r="AA41" s="146"/>
      <c r="AB41" s="146"/>
      <c r="AC41" s="146"/>
      <c r="AD41" s="146"/>
      <c r="AE41" s="146"/>
      <c r="AF41" s="146"/>
      <c r="AG41" s="146" t="s">
        <v>2428</v>
      </c>
      <c r="AH41" s="146"/>
      <c r="AI41" s="146"/>
      <c r="AJ41" s="146"/>
      <c r="AK41" s="146"/>
      <c r="AL41" s="146"/>
      <c r="AM41" s="146"/>
      <c r="AN41" s="146"/>
      <c r="AO41" s="146"/>
      <c r="AP41" s="146"/>
      <c r="AQ41" s="146"/>
      <c r="AR41" s="146"/>
      <c r="AS41" s="146"/>
      <c r="AT41" s="146"/>
      <c r="AU41" s="146"/>
      <c r="AV41" s="146"/>
      <c r="AW41" s="146"/>
      <c r="AX41" s="146"/>
      <c r="AY41" s="146"/>
      <c r="AZ41" s="146"/>
      <c r="BA41" s="146"/>
    </row>
    <row r="42" spans="1:53" ht="14.25" outlineLevel="1">
      <c r="A42" s="238">
        <v>30</v>
      </c>
      <c r="B42" s="239" t="s">
        <v>2471</v>
      </c>
      <c r="C42" s="240" t="s">
        <v>2472</v>
      </c>
      <c r="D42" s="241" t="s">
        <v>78</v>
      </c>
      <c r="E42" s="242">
        <v>3</v>
      </c>
      <c r="F42" s="243"/>
      <c r="G42" s="244">
        <f t="shared" si="0"/>
        <v>0</v>
      </c>
      <c r="H42" s="245">
        <v>0</v>
      </c>
      <c r="I42" s="244">
        <f t="shared" si="1"/>
        <v>0</v>
      </c>
      <c r="J42" s="245">
        <v>337</v>
      </c>
      <c r="K42" s="244">
        <f t="shared" si="2"/>
        <v>1011</v>
      </c>
      <c r="L42" s="244">
        <v>21</v>
      </c>
      <c r="M42" s="244">
        <f t="shared" si="3"/>
        <v>0</v>
      </c>
      <c r="N42" s="242">
        <v>0</v>
      </c>
      <c r="O42" s="242">
        <f t="shared" si="4"/>
        <v>0</v>
      </c>
      <c r="P42" s="242">
        <v>0</v>
      </c>
      <c r="Q42" s="242">
        <f t="shared" si="5"/>
        <v>0</v>
      </c>
      <c r="R42" s="244"/>
      <c r="S42" s="244" t="s">
        <v>254</v>
      </c>
      <c r="T42" s="246" t="s">
        <v>255</v>
      </c>
      <c r="U42" s="226">
        <v>0</v>
      </c>
      <c r="V42" s="226">
        <f t="shared" si="6"/>
        <v>0</v>
      </c>
      <c r="W42" s="226"/>
      <c r="X42" s="226" t="s">
        <v>208</v>
      </c>
      <c r="Y42" s="226" t="s">
        <v>209</v>
      </c>
      <c r="Z42" s="146"/>
      <c r="AA42" s="146"/>
      <c r="AB42" s="146"/>
      <c r="AC42" s="146"/>
      <c r="AD42" s="146"/>
      <c r="AE42" s="146"/>
      <c r="AF42" s="146"/>
      <c r="AG42" s="146" t="s">
        <v>2409</v>
      </c>
      <c r="AH42" s="146"/>
      <c r="AI42" s="146"/>
      <c r="AJ42" s="146"/>
      <c r="AK42" s="146"/>
      <c r="AL42" s="146"/>
      <c r="AM42" s="146"/>
      <c r="AN42" s="146"/>
      <c r="AO42" s="146"/>
      <c r="AP42" s="146"/>
      <c r="AQ42" s="146"/>
      <c r="AR42" s="146"/>
      <c r="AS42" s="146"/>
      <c r="AT42" s="146"/>
      <c r="AU42" s="146"/>
      <c r="AV42" s="146"/>
      <c r="AW42" s="146"/>
      <c r="AX42" s="146"/>
      <c r="AY42" s="146"/>
      <c r="AZ42" s="146"/>
      <c r="BA42" s="146"/>
    </row>
    <row r="43" spans="1:53" ht="14.25" outlineLevel="1">
      <c r="A43" s="238">
        <v>31</v>
      </c>
      <c r="B43" s="239" t="s">
        <v>2473</v>
      </c>
      <c r="C43" s="240" t="s">
        <v>2474</v>
      </c>
      <c r="D43" s="241" t="s">
        <v>78</v>
      </c>
      <c r="E43" s="242">
        <v>1</v>
      </c>
      <c r="F43" s="243"/>
      <c r="G43" s="244">
        <f t="shared" si="0"/>
        <v>0</v>
      </c>
      <c r="H43" s="245">
        <v>0</v>
      </c>
      <c r="I43" s="244">
        <f t="shared" si="1"/>
        <v>0</v>
      </c>
      <c r="J43" s="245">
        <v>2820</v>
      </c>
      <c r="K43" s="244">
        <f t="shared" si="2"/>
        <v>2820</v>
      </c>
      <c r="L43" s="244">
        <v>21</v>
      </c>
      <c r="M43" s="244">
        <f t="shared" si="3"/>
        <v>0</v>
      </c>
      <c r="N43" s="242">
        <v>0</v>
      </c>
      <c r="O43" s="242">
        <f t="shared" si="4"/>
        <v>0</v>
      </c>
      <c r="P43" s="242">
        <v>0</v>
      </c>
      <c r="Q43" s="242">
        <f t="shared" si="5"/>
        <v>0</v>
      </c>
      <c r="R43" s="244"/>
      <c r="S43" s="244" t="s">
        <v>254</v>
      </c>
      <c r="T43" s="246" t="s">
        <v>255</v>
      </c>
      <c r="U43" s="226">
        <v>0</v>
      </c>
      <c r="V43" s="226">
        <f t="shared" si="6"/>
        <v>0</v>
      </c>
      <c r="W43" s="226"/>
      <c r="X43" s="226" t="s">
        <v>208</v>
      </c>
      <c r="Y43" s="226" t="s">
        <v>209</v>
      </c>
      <c r="Z43" s="146"/>
      <c r="AA43" s="146"/>
      <c r="AB43" s="146"/>
      <c r="AC43" s="146"/>
      <c r="AD43" s="146"/>
      <c r="AE43" s="146"/>
      <c r="AF43" s="146"/>
      <c r="AG43" s="146" t="s">
        <v>2409</v>
      </c>
      <c r="AH43" s="146"/>
      <c r="AI43" s="146"/>
      <c r="AJ43" s="146"/>
      <c r="AK43" s="146"/>
      <c r="AL43" s="146"/>
      <c r="AM43" s="146"/>
      <c r="AN43" s="146"/>
      <c r="AO43" s="146"/>
      <c r="AP43" s="146"/>
      <c r="AQ43" s="146"/>
      <c r="AR43" s="146"/>
      <c r="AS43" s="146"/>
      <c r="AT43" s="146"/>
      <c r="AU43" s="146"/>
      <c r="AV43" s="146"/>
      <c r="AW43" s="146"/>
      <c r="AX43" s="146"/>
      <c r="AY43" s="146"/>
      <c r="AZ43" s="146"/>
      <c r="BA43" s="146"/>
    </row>
    <row r="44" spans="1:53" ht="14.25" outlineLevel="1">
      <c r="A44" s="238">
        <v>32</v>
      </c>
      <c r="B44" s="239" t="s">
        <v>2475</v>
      </c>
      <c r="C44" s="240" t="s">
        <v>2476</v>
      </c>
      <c r="D44" s="241" t="s">
        <v>78</v>
      </c>
      <c r="E44" s="242">
        <v>3</v>
      </c>
      <c r="F44" s="243"/>
      <c r="G44" s="244">
        <f t="shared" si="0"/>
        <v>0</v>
      </c>
      <c r="H44" s="245">
        <v>604.4</v>
      </c>
      <c r="I44" s="244">
        <f t="shared" si="1"/>
        <v>1813.2</v>
      </c>
      <c r="J44" s="245">
        <v>0</v>
      </c>
      <c r="K44" s="244">
        <f t="shared" si="2"/>
        <v>0</v>
      </c>
      <c r="L44" s="244">
        <v>21</v>
      </c>
      <c r="M44" s="244">
        <f t="shared" si="3"/>
        <v>0</v>
      </c>
      <c r="N44" s="242">
        <v>0</v>
      </c>
      <c r="O44" s="242">
        <f t="shared" si="4"/>
        <v>0</v>
      </c>
      <c r="P44" s="242">
        <v>0</v>
      </c>
      <c r="Q44" s="242">
        <f t="shared" si="5"/>
        <v>0</v>
      </c>
      <c r="R44" s="244"/>
      <c r="S44" s="244" t="s">
        <v>254</v>
      </c>
      <c r="T44" s="246" t="s">
        <v>255</v>
      </c>
      <c r="U44" s="226">
        <v>0</v>
      </c>
      <c r="V44" s="226">
        <f t="shared" si="6"/>
        <v>0</v>
      </c>
      <c r="W44" s="226"/>
      <c r="X44" s="226" t="s">
        <v>1600</v>
      </c>
      <c r="Y44" s="226" t="s">
        <v>209</v>
      </c>
      <c r="Z44" s="146"/>
      <c r="AA44" s="146"/>
      <c r="AB44" s="146"/>
      <c r="AC44" s="146"/>
      <c r="AD44" s="146"/>
      <c r="AE44" s="146"/>
      <c r="AF44" s="146"/>
      <c r="AG44" s="146" t="s">
        <v>2428</v>
      </c>
      <c r="AH44" s="146"/>
      <c r="AI44" s="146"/>
      <c r="AJ44" s="146"/>
      <c r="AK44" s="146"/>
      <c r="AL44" s="146"/>
      <c r="AM44" s="146"/>
      <c r="AN44" s="146"/>
      <c r="AO44" s="146"/>
      <c r="AP44" s="146"/>
      <c r="AQ44" s="146"/>
      <c r="AR44" s="146"/>
      <c r="AS44" s="146"/>
      <c r="AT44" s="146"/>
      <c r="AU44" s="146"/>
      <c r="AV44" s="146"/>
      <c r="AW44" s="146"/>
      <c r="AX44" s="146"/>
      <c r="AY44" s="146"/>
      <c r="AZ44" s="146"/>
      <c r="BA44" s="146"/>
    </row>
    <row r="45" spans="1:53" ht="14.25" outlineLevel="1">
      <c r="A45" s="238">
        <v>33</v>
      </c>
      <c r="B45" s="239" t="s">
        <v>2477</v>
      </c>
      <c r="C45" s="240" t="s">
        <v>2478</v>
      </c>
      <c r="D45" s="241" t="s">
        <v>78</v>
      </c>
      <c r="E45" s="242">
        <v>1</v>
      </c>
      <c r="F45" s="243"/>
      <c r="G45" s="244">
        <f t="shared" si="0"/>
        <v>0</v>
      </c>
      <c r="H45" s="245">
        <v>138.5</v>
      </c>
      <c r="I45" s="244">
        <f t="shared" si="1"/>
        <v>138.5</v>
      </c>
      <c r="J45" s="245">
        <v>0</v>
      </c>
      <c r="K45" s="244">
        <f t="shared" si="2"/>
        <v>0</v>
      </c>
      <c r="L45" s="244">
        <v>21</v>
      </c>
      <c r="M45" s="244">
        <f t="shared" si="3"/>
        <v>0</v>
      </c>
      <c r="N45" s="242">
        <v>0</v>
      </c>
      <c r="O45" s="242">
        <f t="shared" si="4"/>
        <v>0</v>
      </c>
      <c r="P45" s="242">
        <v>0</v>
      </c>
      <c r="Q45" s="242">
        <f t="shared" si="5"/>
        <v>0</v>
      </c>
      <c r="R45" s="244"/>
      <c r="S45" s="244" t="s">
        <v>254</v>
      </c>
      <c r="T45" s="246" t="s">
        <v>255</v>
      </c>
      <c r="U45" s="226">
        <v>0</v>
      </c>
      <c r="V45" s="226">
        <f t="shared" si="6"/>
        <v>0</v>
      </c>
      <c r="W45" s="226"/>
      <c r="X45" s="226" t="s">
        <v>1600</v>
      </c>
      <c r="Y45" s="226" t="s">
        <v>209</v>
      </c>
      <c r="Z45" s="146"/>
      <c r="AA45" s="146"/>
      <c r="AB45" s="146"/>
      <c r="AC45" s="146"/>
      <c r="AD45" s="146"/>
      <c r="AE45" s="146"/>
      <c r="AF45" s="146"/>
      <c r="AG45" s="146" t="s">
        <v>2428</v>
      </c>
      <c r="AH45" s="146"/>
      <c r="AI45" s="146"/>
      <c r="AJ45" s="146"/>
      <c r="AK45" s="146"/>
      <c r="AL45" s="146"/>
      <c r="AM45" s="146"/>
      <c r="AN45" s="146"/>
      <c r="AO45" s="146"/>
      <c r="AP45" s="146"/>
      <c r="AQ45" s="146"/>
      <c r="AR45" s="146"/>
      <c r="AS45" s="146"/>
      <c r="AT45" s="146"/>
      <c r="AU45" s="146"/>
      <c r="AV45" s="146"/>
      <c r="AW45" s="146"/>
      <c r="AX45" s="146"/>
      <c r="AY45" s="146"/>
      <c r="AZ45" s="146"/>
      <c r="BA45" s="146"/>
    </row>
    <row r="46" spans="1:53" ht="14.25" outlineLevel="1">
      <c r="A46" s="238">
        <v>34</v>
      </c>
      <c r="B46" s="239" t="s">
        <v>2479</v>
      </c>
      <c r="C46" s="240" t="s">
        <v>2480</v>
      </c>
      <c r="D46" s="241" t="s">
        <v>78</v>
      </c>
      <c r="E46" s="242">
        <v>1</v>
      </c>
      <c r="F46" s="243"/>
      <c r="G46" s="244">
        <f t="shared" si="0"/>
        <v>0</v>
      </c>
      <c r="H46" s="245">
        <v>357</v>
      </c>
      <c r="I46" s="244">
        <f t="shared" si="1"/>
        <v>357</v>
      </c>
      <c r="J46" s="245">
        <v>0</v>
      </c>
      <c r="K46" s="244">
        <f t="shared" si="2"/>
        <v>0</v>
      </c>
      <c r="L46" s="244">
        <v>21</v>
      </c>
      <c r="M46" s="244">
        <f t="shared" si="3"/>
        <v>0</v>
      </c>
      <c r="N46" s="242">
        <v>0</v>
      </c>
      <c r="O46" s="242">
        <f t="shared" si="4"/>
        <v>0</v>
      </c>
      <c r="P46" s="242">
        <v>0</v>
      </c>
      <c r="Q46" s="242">
        <f t="shared" si="5"/>
        <v>0</v>
      </c>
      <c r="R46" s="244"/>
      <c r="S46" s="244" t="s">
        <v>254</v>
      </c>
      <c r="T46" s="246" t="s">
        <v>255</v>
      </c>
      <c r="U46" s="226">
        <v>0</v>
      </c>
      <c r="V46" s="226">
        <f t="shared" si="6"/>
        <v>0</v>
      </c>
      <c r="W46" s="226"/>
      <c r="X46" s="226" t="s">
        <v>1600</v>
      </c>
      <c r="Y46" s="226" t="s">
        <v>209</v>
      </c>
      <c r="Z46" s="146"/>
      <c r="AA46" s="146"/>
      <c r="AB46" s="146"/>
      <c r="AC46" s="146"/>
      <c r="AD46" s="146"/>
      <c r="AE46" s="146"/>
      <c r="AF46" s="146"/>
      <c r="AG46" s="146" t="s">
        <v>2428</v>
      </c>
      <c r="AH46" s="146"/>
      <c r="AI46" s="146"/>
      <c r="AJ46" s="146"/>
      <c r="AK46" s="146"/>
      <c r="AL46" s="146"/>
      <c r="AM46" s="146"/>
      <c r="AN46" s="146"/>
      <c r="AO46" s="146"/>
      <c r="AP46" s="146"/>
      <c r="AQ46" s="146"/>
      <c r="AR46" s="146"/>
      <c r="AS46" s="146"/>
      <c r="AT46" s="146"/>
      <c r="AU46" s="146"/>
      <c r="AV46" s="146"/>
      <c r="AW46" s="146"/>
      <c r="AX46" s="146"/>
      <c r="AY46" s="146"/>
      <c r="AZ46" s="146"/>
      <c r="BA46" s="146"/>
    </row>
    <row r="47" spans="1:53" ht="14.25" outlineLevel="1">
      <c r="A47" s="238">
        <v>35</v>
      </c>
      <c r="B47" s="239" t="s">
        <v>2481</v>
      </c>
      <c r="C47" s="240" t="s">
        <v>2482</v>
      </c>
      <c r="D47" s="241" t="s">
        <v>78</v>
      </c>
      <c r="E47" s="242">
        <v>1</v>
      </c>
      <c r="F47" s="243"/>
      <c r="G47" s="244">
        <f t="shared" si="0"/>
        <v>0</v>
      </c>
      <c r="H47" s="245">
        <v>205</v>
      </c>
      <c r="I47" s="244">
        <f t="shared" si="1"/>
        <v>205</v>
      </c>
      <c r="J47" s="245">
        <v>0</v>
      </c>
      <c r="K47" s="244">
        <f t="shared" si="2"/>
        <v>0</v>
      </c>
      <c r="L47" s="244">
        <v>21</v>
      </c>
      <c r="M47" s="244">
        <f t="shared" si="3"/>
        <v>0</v>
      </c>
      <c r="N47" s="242">
        <v>0</v>
      </c>
      <c r="O47" s="242">
        <f t="shared" si="4"/>
        <v>0</v>
      </c>
      <c r="P47" s="242">
        <v>0</v>
      </c>
      <c r="Q47" s="242">
        <f t="shared" si="5"/>
        <v>0</v>
      </c>
      <c r="R47" s="244"/>
      <c r="S47" s="244" t="s">
        <v>254</v>
      </c>
      <c r="T47" s="246" t="s">
        <v>255</v>
      </c>
      <c r="U47" s="226">
        <v>0</v>
      </c>
      <c r="V47" s="226">
        <f t="shared" si="6"/>
        <v>0</v>
      </c>
      <c r="W47" s="226"/>
      <c r="X47" s="226" t="s">
        <v>1600</v>
      </c>
      <c r="Y47" s="226" t="s">
        <v>209</v>
      </c>
      <c r="Z47" s="146"/>
      <c r="AA47" s="146"/>
      <c r="AB47" s="146"/>
      <c r="AC47" s="146"/>
      <c r="AD47" s="146"/>
      <c r="AE47" s="146"/>
      <c r="AF47" s="146"/>
      <c r="AG47" s="146" t="s">
        <v>2428</v>
      </c>
      <c r="AH47" s="146"/>
      <c r="AI47" s="146"/>
      <c r="AJ47" s="146"/>
      <c r="AK47" s="146"/>
      <c r="AL47" s="146"/>
      <c r="AM47" s="146"/>
      <c r="AN47" s="146"/>
      <c r="AO47" s="146"/>
      <c r="AP47" s="146"/>
      <c r="AQ47" s="146"/>
      <c r="AR47" s="146"/>
      <c r="AS47" s="146"/>
      <c r="AT47" s="146"/>
      <c r="AU47" s="146"/>
      <c r="AV47" s="146"/>
      <c r="AW47" s="146"/>
      <c r="AX47" s="146"/>
      <c r="AY47" s="146"/>
      <c r="AZ47" s="146"/>
      <c r="BA47" s="146"/>
    </row>
    <row r="48" spans="1:53" ht="14.25" outlineLevel="1">
      <c r="A48" s="238">
        <v>36</v>
      </c>
      <c r="B48" s="239" t="s">
        <v>2483</v>
      </c>
      <c r="C48" s="240" t="s">
        <v>2484</v>
      </c>
      <c r="D48" s="241" t="s">
        <v>276</v>
      </c>
      <c r="E48" s="242">
        <v>223</v>
      </c>
      <c r="F48" s="243"/>
      <c r="G48" s="244">
        <f t="shared" si="0"/>
        <v>0</v>
      </c>
      <c r="H48" s="245">
        <v>0</v>
      </c>
      <c r="I48" s="244">
        <f t="shared" si="1"/>
        <v>0</v>
      </c>
      <c r="J48" s="245">
        <v>40.01</v>
      </c>
      <c r="K48" s="244">
        <f t="shared" si="2"/>
        <v>8922.23</v>
      </c>
      <c r="L48" s="244">
        <v>21</v>
      </c>
      <c r="M48" s="244">
        <f t="shared" si="3"/>
        <v>0</v>
      </c>
      <c r="N48" s="242">
        <v>0</v>
      </c>
      <c r="O48" s="242">
        <f t="shared" si="4"/>
        <v>0</v>
      </c>
      <c r="P48" s="242">
        <v>0</v>
      </c>
      <c r="Q48" s="242">
        <f t="shared" si="5"/>
        <v>0</v>
      </c>
      <c r="R48" s="244"/>
      <c r="S48" s="244" t="s">
        <v>254</v>
      </c>
      <c r="T48" s="246" t="s">
        <v>255</v>
      </c>
      <c r="U48" s="226">
        <v>0</v>
      </c>
      <c r="V48" s="226">
        <f t="shared" si="6"/>
        <v>0</v>
      </c>
      <c r="W48" s="226"/>
      <c r="X48" s="226" t="s">
        <v>208</v>
      </c>
      <c r="Y48" s="226" t="s">
        <v>209</v>
      </c>
      <c r="Z48" s="146"/>
      <c r="AA48" s="146"/>
      <c r="AB48" s="146"/>
      <c r="AC48" s="146"/>
      <c r="AD48" s="146"/>
      <c r="AE48" s="146"/>
      <c r="AF48" s="146"/>
      <c r="AG48" s="146" t="s">
        <v>2409</v>
      </c>
      <c r="AH48" s="146"/>
      <c r="AI48" s="146"/>
      <c r="AJ48" s="146"/>
      <c r="AK48" s="146"/>
      <c r="AL48" s="146"/>
      <c r="AM48" s="146"/>
      <c r="AN48" s="146"/>
      <c r="AO48" s="146"/>
      <c r="AP48" s="146"/>
      <c r="AQ48" s="146"/>
      <c r="AR48" s="146"/>
      <c r="AS48" s="146"/>
      <c r="AT48" s="146"/>
      <c r="AU48" s="146"/>
      <c r="AV48" s="146"/>
      <c r="AW48" s="146"/>
      <c r="AX48" s="146"/>
      <c r="AY48" s="146"/>
      <c r="AZ48" s="146"/>
      <c r="BA48" s="146"/>
    </row>
    <row r="49" spans="1:53" ht="22.5" outlineLevel="1">
      <c r="A49" s="238">
        <v>37</v>
      </c>
      <c r="B49" s="239" t="s">
        <v>2485</v>
      </c>
      <c r="C49" s="240" t="s">
        <v>2486</v>
      </c>
      <c r="D49" s="241" t="s">
        <v>78</v>
      </c>
      <c r="E49" s="242">
        <v>8</v>
      </c>
      <c r="F49" s="243"/>
      <c r="G49" s="244">
        <f t="shared" si="0"/>
        <v>0</v>
      </c>
      <c r="H49" s="245">
        <v>0</v>
      </c>
      <c r="I49" s="244">
        <f t="shared" si="1"/>
        <v>0</v>
      </c>
      <c r="J49" s="245">
        <v>506.88</v>
      </c>
      <c r="K49" s="244">
        <f t="shared" si="2"/>
        <v>4055.04</v>
      </c>
      <c r="L49" s="244">
        <v>21</v>
      </c>
      <c r="M49" s="244">
        <f t="shared" si="3"/>
        <v>0</v>
      </c>
      <c r="N49" s="242">
        <v>0</v>
      </c>
      <c r="O49" s="242">
        <f t="shared" si="4"/>
        <v>0</v>
      </c>
      <c r="P49" s="242">
        <v>0</v>
      </c>
      <c r="Q49" s="242">
        <f t="shared" si="5"/>
        <v>0</v>
      </c>
      <c r="R49" s="244"/>
      <c r="S49" s="244" t="s">
        <v>254</v>
      </c>
      <c r="T49" s="246" t="s">
        <v>255</v>
      </c>
      <c r="U49" s="226">
        <v>0</v>
      </c>
      <c r="V49" s="226">
        <f t="shared" si="6"/>
        <v>0</v>
      </c>
      <c r="W49" s="226"/>
      <c r="X49" s="226" t="s">
        <v>208</v>
      </c>
      <c r="Y49" s="226" t="s">
        <v>209</v>
      </c>
      <c r="Z49" s="146"/>
      <c r="AA49" s="146"/>
      <c r="AB49" s="146"/>
      <c r="AC49" s="146"/>
      <c r="AD49" s="146"/>
      <c r="AE49" s="146"/>
      <c r="AF49" s="146"/>
      <c r="AG49" s="146" t="s">
        <v>2409</v>
      </c>
      <c r="AH49" s="146"/>
      <c r="AI49" s="146"/>
      <c r="AJ49" s="146"/>
      <c r="AK49" s="146"/>
      <c r="AL49" s="146"/>
      <c r="AM49" s="146"/>
      <c r="AN49" s="146"/>
      <c r="AO49" s="146"/>
      <c r="AP49" s="146"/>
      <c r="AQ49" s="146"/>
      <c r="AR49" s="146"/>
      <c r="AS49" s="146"/>
      <c r="AT49" s="146"/>
      <c r="AU49" s="146"/>
      <c r="AV49" s="146"/>
      <c r="AW49" s="146"/>
      <c r="AX49" s="146"/>
      <c r="AY49" s="146"/>
      <c r="AZ49" s="146"/>
      <c r="BA49" s="146"/>
    </row>
    <row r="50" spans="1:53" ht="14.25" outlineLevel="1">
      <c r="A50" s="238">
        <v>38</v>
      </c>
      <c r="B50" s="239" t="s">
        <v>2487</v>
      </c>
      <c r="C50" s="240" t="s">
        <v>2488</v>
      </c>
      <c r="D50" s="241" t="s">
        <v>78</v>
      </c>
      <c r="E50" s="242">
        <v>8</v>
      </c>
      <c r="F50" s="243"/>
      <c r="G50" s="244">
        <f t="shared" si="0"/>
        <v>0</v>
      </c>
      <c r="H50" s="245">
        <v>540</v>
      </c>
      <c r="I50" s="244">
        <f t="shared" si="1"/>
        <v>4320</v>
      </c>
      <c r="J50" s="245">
        <v>0</v>
      </c>
      <c r="K50" s="244">
        <f t="shared" si="2"/>
        <v>0</v>
      </c>
      <c r="L50" s="244">
        <v>21</v>
      </c>
      <c r="M50" s="244">
        <f t="shared" si="3"/>
        <v>0</v>
      </c>
      <c r="N50" s="242">
        <v>0</v>
      </c>
      <c r="O50" s="242">
        <f t="shared" si="4"/>
        <v>0</v>
      </c>
      <c r="P50" s="242">
        <v>0</v>
      </c>
      <c r="Q50" s="242">
        <f t="shared" si="5"/>
        <v>0</v>
      </c>
      <c r="R50" s="244"/>
      <c r="S50" s="244" t="s">
        <v>254</v>
      </c>
      <c r="T50" s="246" t="s">
        <v>255</v>
      </c>
      <c r="U50" s="226">
        <v>0</v>
      </c>
      <c r="V50" s="226">
        <f t="shared" si="6"/>
        <v>0</v>
      </c>
      <c r="W50" s="226"/>
      <c r="X50" s="226" t="s">
        <v>1600</v>
      </c>
      <c r="Y50" s="226" t="s">
        <v>209</v>
      </c>
      <c r="Z50" s="146"/>
      <c r="AA50" s="146"/>
      <c r="AB50" s="146"/>
      <c r="AC50" s="146"/>
      <c r="AD50" s="146"/>
      <c r="AE50" s="146"/>
      <c r="AF50" s="146"/>
      <c r="AG50" s="146" t="s">
        <v>2428</v>
      </c>
      <c r="AH50" s="146"/>
      <c r="AI50" s="146"/>
      <c r="AJ50" s="146"/>
      <c r="AK50" s="146"/>
      <c r="AL50" s="146"/>
      <c r="AM50" s="146"/>
      <c r="AN50" s="146"/>
      <c r="AO50" s="146"/>
      <c r="AP50" s="146"/>
      <c r="AQ50" s="146"/>
      <c r="AR50" s="146"/>
      <c r="AS50" s="146"/>
      <c r="AT50" s="146"/>
      <c r="AU50" s="146"/>
      <c r="AV50" s="146"/>
      <c r="AW50" s="146"/>
      <c r="AX50" s="146"/>
      <c r="AY50" s="146"/>
      <c r="AZ50" s="146"/>
      <c r="BA50" s="146"/>
    </row>
    <row r="51" spans="1:53" ht="14.25" outlineLevel="1">
      <c r="A51" s="238">
        <v>39</v>
      </c>
      <c r="B51" s="239" t="s">
        <v>2489</v>
      </c>
      <c r="C51" s="240" t="s">
        <v>2490</v>
      </c>
      <c r="D51" s="241" t="s">
        <v>78</v>
      </c>
      <c r="E51" s="242">
        <v>2</v>
      </c>
      <c r="F51" s="243"/>
      <c r="G51" s="244">
        <f t="shared" si="0"/>
        <v>0</v>
      </c>
      <c r="H51" s="245">
        <v>280</v>
      </c>
      <c r="I51" s="244">
        <f t="shared" si="1"/>
        <v>560</v>
      </c>
      <c r="J51" s="245">
        <v>0</v>
      </c>
      <c r="K51" s="244">
        <f t="shared" si="2"/>
        <v>0</v>
      </c>
      <c r="L51" s="244">
        <v>21</v>
      </c>
      <c r="M51" s="244">
        <f t="shared" si="3"/>
        <v>0</v>
      </c>
      <c r="N51" s="242">
        <v>0</v>
      </c>
      <c r="O51" s="242">
        <f t="shared" si="4"/>
        <v>0</v>
      </c>
      <c r="P51" s="242">
        <v>0</v>
      </c>
      <c r="Q51" s="242">
        <f t="shared" si="5"/>
        <v>0</v>
      </c>
      <c r="R51" s="244"/>
      <c r="S51" s="244" t="s">
        <v>254</v>
      </c>
      <c r="T51" s="246" t="s">
        <v>255</v>
      </c>
      <c r="U51" s="226">
        <v>0</v>
      </c>
      <c r="V51" s="226">
        <f t="shared" si="6"/>
        <v>0</v>
      </c>
      <c r="W51" s="226"/>
      <c r="X51" s="226" t="s">
        <v>1600</v>
      </c>
      <c r="Y51" s="226" t="s">
        <v>209</v>
      </c>
      <c r="Z51" s="146"/>
      <c r="AA51" s="146"/>
      <c r="AB51" s="146"/>
      <c r="AC51" s="146"/>
      <c r="AD51" s="146"/>
      <c r="AE51" s="146"/>
      <c r="AF51" s="146"/>
      <c r="AG51" s="146" t="s">
        <v>2428</v>
      </c>
      <c r="AH51" s="146"/>
      <c r="AI51" s="146"/>
      <c r="AJ51" s="146"/>
      <c r="AK51" s="146"/>
      <c r="AL51" s="146"/>
      <c r="AM51" s="146"/>
      <c r="AN51" s="146"/>
      <c r="AO51" s="146"/>
      <c r="AP51" s="146"/>
      <c r="AQ51" s="146"/>
      <c r="AR51" s="146"/>
      <c r="AS51" s="146"/>
      <c r="AT51" s="146"/>
      <c r="AU51" s="146"/>
      <c r="AV51" s="146"/>
      <c r="AW51" s="146"/>
      <c r="AX51" s="146"/>
      <c r="AY51" s="146"/>
      <c r="AZ51" s="146"/>
      <c r="BA51" s="146"/>
    </row>
    <row r="52" spans="1:53" ht="14.25" outlineLevel="1">
      <c r="A52" s="238">
        <v>40</v>
      </c>
      <c r="B52" s="239" t="s">
        <v>2491</v>
      </c>
      <c r="C52" s="240" t="s">
        <v>2492</v>
      </c>
      <c r="D52" s="241" t="s">
        <v>78</v>
      </c>
      <c r="E52" s="242">
        <v>2</v>
      </c>
      <c r="F52" s="243"/>
      <c r="G52" s="244">
        <f t="shared" ref="G52:G83" si="7">ROUND(E52*F52,2)</f>
        <v>0</v>
      </c>
      <c r="H52" s="245">
        <v>300</v>
      </c>
      <c r="I52" s="244">
        <f t="shared" ref="I52:I83" si="8">ROUND(E52*H52,2)</f>
        <v>600</v>
      </c>
      <c r="J52" s="245">
        <v>0</v>
      </c>
      <c r="K52" s="244">
        <f t="shared" ref="K52:K83" si="9">ROUND(E52*J52,2)</f>
        <v>0</v>
      </c>
      <c r="L52" s="244">
        <v>21</v>
      </c>
      <c r="M52" s="244">
        <f t="shared" ref="M52:M83" si="10">G52*(1+L52/100)</f>
        <v>0</v>
      </c>
      <c r="N52" s="242">
        <v>0</v>
      </c>
      <c r="O52" s="242">
        <f t="shared" ref="O52:O83" si="11">ROUND(E52*N52,2)</f>
        <v>0</v>
      </c>
      <c r="P52" s="242">
        <v>0</v>
      </c>
      <c r="Q52" s="242">
        <f t="shared" ref="Q52:Q83" si="12">ROUND(E52*P52,2)</f>
        <v>0</v>
      </c>
      <c r="R52" s="244"/>
      <c r="S52" s="244" t="s">
        <v>254</v>
      </c>
      <c r="T52" s="246" t="s">
        <v>255</v>
      </c>
      <c r="U52" s="226">
        <v>0</v>
      </c>
      <c r="V52" s="226">
        <f t="shared" ref="V52:V83" si="13">ROUND(E52*U52,2)</f>
        <v>0</v>
      </c>
      <c r="W52" s="226"/>
      <c r="X52" s="226" t="s">
        <v>1600</v>
      </c>
      <c r="Y52" s="226" t="s">
        <v>209</v>
      </c>
      <c r="Z52" s="146"/>
      <c r="AA52" s="146"/>
      <c r="AB52" s="146"/>
      <c r="AC52" s="146"/>
      <c r="AD52" s="146"/>
      <c r="AE52" s="146"/>
      <c r="AF52" s="146"/>
      <c r="AG52" s="146" t="s">
        <v>2428</v>
      </c>
      <c r="AH52" s="146"/>
      <c r="AI52" s="146"/>
      <c r="AJ52" s="146"/>
      <c r="AK52" s="146"/>
      <c r="AL52" s="146"/>
      <c r="AM52" s="146"/>
      <c r="AN52" s="146"/>
      <c r="AO52" s="146"/>
      <c r="AP52" s="146"/>
      <c r="AQ52" s="146"/>
      <c r="AR52" s="146"/>
      <c r="AS52" s="146"/>
      <c r="AT52" s="146"/>
      <c r="AU52" s="146"/>
      <c r="AV52" s="146"/>
      <c r="AW52" s="146"/>
      <c r="AX52" s="146"/>
      <c r="AY52" s="146"/>
      <c r="AZ52" s="146"/>
      <c r="BA52" s="146"/>
    </row>
    <row r="53" spans="1:53" ht="14.25" outlineLevel="1">
      <c r="A53" s="238">
        <v>41</v>
      </c>
      <c r="B53" s="239" t="s">
        <v>2493</v>
      </c>
      <c r="C53" s="479" t="s">
        <v>2494</v>
      </c>
      <c r="D53" s="480" t="s">
        <v>78</v>
      </c>
      <c r="E53" s="481">
        <v>5</v>
      </c>
      <c r="F53" s="243"/>
      <c r="G53" s="244">
        <f t="shared" si="7"/>
        <v>0</v>
      </c>
      <c r="H53" s="245">
        <v>900</v>
      </c>
      <c r="I53" s="244">
        <f t="shared" si="8"/>
        <v>4500</v>
      </c>
      <c r="J53" s="245">
        <v>0</v>
      </c>
      <c r="K53" s="244">
        <f t="shared" si="9"/>
        <v>0</v>
      </c>
      <c r="L53" s="244">
        <v>21</v>
      </c>
      <c r="M53" s="244">
        <f t="shared" si="10"/>
        <v>0</v>
      </c>
      <c r="N53" s="242">
        <v>0</v>
      </c>
      <c r="O53" s="242">
        <f t="shared" si="11"/>
        <v>0</v>
      </c>
      <c r="P53" s="242">
        <v>0</v>
      </c>
      <c r="Q53" s="242">
        <f t="shared" si="12"/>
        <v>0</v>
      </c>
      <c r="R53" s="244"/>
      <c r="S53" s="244" t="s">
        <v>254</v>
      </c>
      <c r="T53" s="246" t="s">
        <v>255</v>
      </c>
      <c r="U53" s="226">
        <v>0</v>
      </c>
      <c r="V53" s="226">
        <f t="shared" si="13"/>
        <v>0</v>
      </c>
      <c r="W53" s="226"/>
      <c r="X53" s="226" t="s">
        <v>1600</v>
      </c>
      <c r="Y53" s="226" t="s">
        <v>209</v>
      </c>
      <c r="Z53" s="146"/>
      <c r="AA53" s="146"/>
      <c r="AB53" s="146"/>
      <c r="AC53" s="146"/>
      <c r="AD53" s="146"/>
      <c r="AE53" s="146"/>
      <c r="AF53" s="146"/>
      <c r="AG53" s="146" t="s">
        <v>2428</v>
      </c>
      <c r="AH53" s="146"/>
      <c r="AI53" s="146"/>
      <c r="AJ53" s="146"/>
      <c r="AK53" s="146"/>
      <c r="AL53" s="146"/>
      <c r="AM53" s="146"/>
      <c r="AN53" s="146"/>
      <c r="AO53" s="146"/>
      <c r="AP53" s="146"/>
      <c r="AQ53" s="146"/>
      <c r="AR53" s="146"/>
      <c r="AS53" s="146"/>
      <c r="AT53" s="146"/>
      <c r="AU53" s="146"/>
      <c r="AV53" s="146"/>
      <c r="AW53" s="146"/>
      <c r="AX53" s="146"/>
      <c r="AY53" s="146"/>
      <c r="AZ53" s="146"/>
      <c r="BA53" s="146"/>
    </row>
    <row r="54" spans="1:53" ht="14.25" outlineLevel="1">
      <c r="A54" s="238">
        <v>42</v>
      </c>
      <c r="B54" s="239" t="s">
        <v>2495</v>
      </c>
      <c r="C54" s="240" t="s">
        <v>2496</v>
      </c>
      <c r="D54" s="241" t="s">
        <v>78</v>
      </c>
      <c r="E54" s="242">
        <v>1</v>
      </c>
      <c r="F54" s="243"/>
      <c r="G54" s="244">
        <f t="shared" si="7"/>
        <v>0</v>
      </c>
      <c r="H54" s="245">
        <v>0</v>
      </c>
      <c r="I54" s="244">
        <f t="shared" si="8"/>
        <v>0</v>
      </c>
      <c r="J54" s="245">
        <v>594</v>
      </c>
      <c r="K54" s="244">
        <f t="shared" si="9"/>
        <v>594</v>
      </c>
      <c r="L54" s="244">
        <v>21</v>
      </c>
      <c r="M54" s="244">
        <f t="shared" si="10"/>
        <v>0</v>
      </c>
      <c r="N54" s="242">
        <v>0</v>
      </c>
      <c r="O54" s="242">
        <f t="shared" si="11"/>
        <v>0</v>
      </c>
      <c r="P54" s="242">
        <v>0</v>
      </c>
      <c r="Q54" s="242">
        <f t="shared" si="12"/>
        <v>0</v>
      </c>
      <c r="R54" s="244"/>
      <c r="S54" s="244" t="s">
        <v>254</v>
      </c>
      <c r="T54" s="246" t="s">
        <v>255</v>
      </c>
      <c r="U54" s="226">
        <v>0</v>
      </c>
      <c r="V54" s="226">
        <f t="shared" si="13"/>
        <v>0</v>
      </c>
      <c r="W54" s="226"/>
      <c r="X54" s="226" t="s">
        <v>208</v>
      </c>
      <c r="Y54" s="226" t="s">
        <v>209</v>
      </c>
      <c r="Z54" s="146"/>
      <c r="AA54" s="146"/>
      <c r="AB54" s="146"/>
      <c r="AC54" s="146"/>
      <c r="AD54" s="146"/>
      <c r="AE54" s="146"/>
      <c r="AF54" s="146"/>
      <c r="AG54" s="146" t="s">
        <v>2409</v>
      </c>
      <c r="AH54" s="146"/>
      <c r="AI54" s="146"/>
      <c r="AJ54" s="146"/>
      <c r="AK54" s="146"/>
      <c r="AL54" s="146"/>
      <c r="AM54" s="146"/>
      <c r="AN54" s="146"/>
      <c r="AO54" s="146"/>
      <c r="AP54" s="146"/>
      <c r="AQ54" s="146"/>
      <c r="AR54" s="146"/>
      <c r="AS54" s="146"/>
      <c r="AT54" s="146"/>
      <c r="AU54" s="146"/>
      <c r="AV54" s="146"/>
      <c r="AW54" s="146"/>
      <c r="AX54" s="146"/>
      <c r="AY54" s="146"/>
      <c r="AZ54" s="146"/>
      <c r="BA54" s="146"/>
    </row>
    <row r="55" spans="1:53" ht="14.25" outlineLevel="1">
      <c r="A55" s="238">
        <v>43</v>
      </c>
      <c r="B55" s="239" t="s">
        <v>2497</v>
      </c>
      <c r="C55" s="240" t="s">
        <v>2498</v>
      </c>
      <c r="D55" s="241" t="s">
        <v>78</v>
      </c>
      <c r="E55" s="242">
        <v>1</v>
      </c>
      <c r="F55" s="243"/>
      <c r="G55" s="244">
        <f t="shared" si="7"/>
        <v>0</v>
      </c>
      <c r="H55" s="245">
        <v>1620</v>
      </c>
      <c r="I55" s="244">
        <f t="shared" si="8"/>
        <v>1620</v>
      </c>
      <c r="J55" s="245">
        <v>0</v>
      </c>
      <c r="K55" s="244">
        <f t="shared" si="9"/>
        <v>0</v>
      </c>
      <c r="L55" s="244">
        <v>21</v>
      </c>
      <c r="M55" s="244">
        <f t="shared" si="10"/>
        <v>0</v>
      </c>
      <c r="N55" s="242">
        <v>0</v>
      </c>
      <c r="O55" s="242">
        <f t="shared" si="11"/>
        <v>0</v>
      </c>
      <c r="P55" s="242">
        <v>0</v>
      </c>
      <c r="Q55" s="242">
        <f t="shared" si="12"/>
        <v>0</v>
      </c>
      <c r="R55" s="244"/>
      <c r="S55" s="244" t="s">
        <v>254</v>
      </c>
      <c r="T55" s="246" t="s">
        <v>255</v>
      </c>
      <c r="U55" s="226">
        <v>0</v>
      </c>
      <c r="V55" s="226">
        <f t="shared" si="13"/>
        <v>0</v>
      </c>
      <c r="W55" s="226"/>
      <c r="X55" s="226" t="s">
        <v>1600</v>
      </c>
      <c r="Y55" s="226" t="s">
        <v>209</v>
      </c>
      <c r="Z55" s="146"/>
      <c r="AA55" s="146"/>
      <c r="AB55" s="146"/>
      <c r="AC55" s="146"/>
      <c r="AD55" s="146"/>
      <c r="AE55" s="146"/>
      <c r="AF55" s="146"/>
      <c r="AG55" s="146" t="s">
        <v>2428</v>
      </c>
      <c r="AH55" s="146"/>
      <c r="AI55" s="146"/>
      <c r="AJ55" s="146"/>
      <c r="AK55" s="146"/>
      <c r="AL55" s="146"/>
      <c r="AM55" s="146"/>
      <c r="AN55" s="146"/>
      <c r="AO55" s="146"/>
      <c r="AP55" s="146"/>
      <c r="AQ55" s="146"/>
      <c r="AR55" s="146"/>
      <c r="AS55" s="146"/>
      <c r="AT55" s="146"/>
      <c r="AU55" s="146"/>
      <c r="AV55" s="146"/>
      <c r="AW55" s="146"/>
      <c r="AX55" s="146"/>
      <c r="AY55" s="146"/>
      <c r="AZ55" s="146"/>
      <c r="BA55" s="146"/>
    </row>
    <row r="56" spans="1:53" ht="14.25" outlineLevel="1">
      <c r="A56" s="238">
        <v>44</v>
      </c>
      <c r="B56" s="239" t="s">
        <v>2499</v>
      </c>
      <c r="C56" s="240" t="s">
        <v>2500</v>
      </c>
      <c r="D56" s="241" t="s">
        <v>78</v>
      </c>
      <c r="E56" s="242">
        <v>6</v>
      </c>
      <c r="F56" s="243"/>
      <c r="G56" s="244">
        <f t="shared" si="7"/>
        <v>0</v>
      </c>
      <c r="H56" s="245">
        <v>0</v>
      </c>
      <c r="I56" s="244">
        <f t="shared" si="8"/>
        <v>0</v>
      </c>
      <c r="J56" s="245">
        <v>743.57</v>
      </c>
      <c r="K56" s="244">
        <f t="shared" si="9"/>
        <v>4461.42</v>
      </c>
      <c r="L56" s="244">
        <v>21</v>
      </c>
      <c r="M56" s="244">
        <f t="shared" si="10"/>
        <v>0</v>
      </c>
      <c r="N56" s="242">
        <v>0</v>
      </c>
      <c r="O56" s="242">
        <f t="shared" si="11"/>
        <v>0</v>
      </c>
      <c r="P56" s="242">
        <v>0</v>
      </c>
      <c r="Q56" s="242">
        <f t="shared" si="12"/>
        <v>0</v>
      </c>
      <c r="R56" s="244"/>
      <c r="S56" s="244" t="s">
        <v>254</v>
      </c>
      <c r="T56" s="246" t="s">
        <v>255</v>
      </c>
      <c r="U56" s="226">
        <v>0</v>
      </c>
      <c r="V56" s="226">
        <f t="shared" si="13"/>
        <v>0</v>
      </c>
      <c r="W56" s="226"/>
      <c r="X56" s="226" t="s">
        <v>208</v>
      </c>
      <c r="Y56" s="226" t="s">
        <v>209</v>
      </c>
      <c r="Z56" s="146"/>
      <c r="AA56" s="146"/>
      <c r="AB56" s="146"/>
      <c r="AC56" s="146"/>
      <c r="AD56" s="146"/>
      <c r="AE56" s="146"/>
      <c r="AF56" s="146"/>
      <c r="AG56" s="146" t="s">
        <v>2409</v>
      </c>
      <c r="AH56" s="146"/>
      <c r="AI56" s="146"/>
      <c r="AJ56" s="146"/>
      <c r="AK56" s="146"/>
      <c r="AL56" s="146"/>
      <c r="AM56" s="146"/>
      <c r="AN56" s="146"/>
      <c r="AO56" s="146"/>
      <c r="AP56" s="146"/>
      <c r="AQ56" s="146"/>
      <c r="AR56" s="146"/>
      <c r="AS56" s="146"/>
      <c r="AT56" s="146"/>
      <c r="AU56" s="146"/>
      <c r="AV56" s="146"/>
      <c r="AW56" s="146"/>
      <c r="AX56" s="146"/>
      <c r="AY56" s="146"/>
      <c r="AZ56" s="146"/>
      <c r="BA56" s="146"/>
    </row>
    <row r="57" spans="1:53" ht="14.25" outlineLevel="1">
      <c r="A57" s="238">
        <v>45</v>
      </c>
      <c r="B57" s="239" t="s">
        <v>2501</v>
      </c>
      <c r="C57" s="240" t="s">
        <v>2502</v>
      </c>
      <c r="D57" s="241" t="s">
        <v>78</v>
      </c>
      <c r="E57" s="242">
        <v>6</v>
      </c>
      <c r="F57" s="243"/>
      <c r="G57" s="244">
        <f t="shared" si="7"/>
        <v>0</v>
      </c>
      <c r="H57" s="245">
        <v>2520</v>
      </c>
      <c r="I57" s="244">
        <f t="shared" si="8"/>
        <v>15120</v>
      </c>
      <c r="J57" s="245">
        <v>0</v>
      </c>
      <c r="K57" s="244">
        <f t="shared" si="9"/>
        <v>0</v>
      </c>
      <c r="L57" s="244">
        <v>21</v>
      </c>
      <c r="M57" s="244">
        <f t="shared" si="10"/>
        <v>0</v>
      </c>
      <c r="N57" s="242">
        <v>0</v>
      </c>
      <c r="O57" s="242">
        <f t="shared" si="11"/>
        <v>0</v>
      </c>
      <c r="P57" s="242">
        <v>0</v>
      </c>
      <c r="Q57" s="242">
        <f t="shared" si="12"/>
        <v>0</v>
      </c>
      <c r="R57" s="244"/>
      <c r="S57" s="244" t="s">
        <v>254</v>
      </c>
      <c r="T57" s="246" t="s">
        <v>255</v>
      </c>
      <c r="U57" s="226">
        <v>0</v>
      </c>
      <c r="V57" s="226">
        <f t="shared" si="13"/>
        <v>0</v>
      </c>
      <c r="W57" s="226"/>
      <c r="X57" s="226" t="s">
        <v>1600</v>
      </c>
      <c r="Y57" s="226" t="s">
        <v>209</v>
      </c>
      <c r="Z57" s="146"/>
      <c r="AA57" s="146"/>
      <c r="AB57" s="146"/>
      <c r="AC57" s="146"/>
      <c r="AD57" s="146"/>
      <c r="AE57" s="146"/>
      <c r="AF57" s="146"/>
      <c r="AG57" s="146" t="s">
        <v>2428</v>
      </c>
      <c r="AH57" s="146"/>
      <c r="AI57" s="146"/>
      <c r="AJ57" s="146"/>
      <c r="AK57" s="146"/>
      <c r="AL57" s="146"/>
      <c r="AM57" s="146"/>
      <c r="AN57" s="146"/>
      <c r="AO57" s="146"/>
      <c r="AP57" s="146"/>
      <c r="AQ57" s="146"/>
      <c r="AR57" s="146"/>
      <c r="AS57" s="146"/>
      <c r="AT57" s="146"/>
      <c r="AU57" s="146"/>
      <c r="AV57" s="146"/>
      <c r="AW57" s="146"/>
      <c r="AX57" s="146"/>
      <c r="AY57" s="146"/>
      <c r="AZ57" s="146"/>
      <c r="BA57" s="146"/>
    </row>
    <row r="58" spans="1:53" ht="22.5" outlineLevel="1">
      <c r="A58" s="238">
        <v>46</v>
      </c>
      <c r="B58" s="239" t="s">
        <v>2503</v>
      </c>
      <c r="C58" s="240" t="s">
        <v>2504</v>
      </c>
      <c r="D58" s="241" t="s">
        <v>78</v>
      </c>
      <c r="E58" s="242">
        <v>1</v>
      </c>
      <c r="F58" s="243"/>
      <c r="G58" s="244">
        <f t="shared" si="7"/>
        <v>0</v>
      </c>
      <c r="H58" s="245">
        <v>0</v>
      </c>
      <c r="I58" s="244">
        <f t="shared" si="8"/>
        <v>0</v>
      </c>
      <c r="J58" s="245">
        <v>2010</v>
      </c>
      <c r="K58" s="244">
        <f t="shared" si="9"/>
        <v>2010</v>
      </c>
      <c r="L58" s="244">
        <v>21</v>
      </c>
      <c r="M58" s="244">
        <f t="shared" si="10"/>
        <v>0</v>
      </c>
      <c r="N58" s="242">
        <v>0</v>
      </c>
      <c r="O58" s="242">
        <f t="shared" si="11"/>
        <v>0</v>
      </c>
      <c r="P58" s="242">
        <v>0</v>
      </c>
      <c r="Q58" s="242">
        <f t="shared" si="12"/>
        <v>0</v>
      </c>
      <c r="R58" s="244"/>
      <c r="S58" s="244" t="s">
        <v>254</v>
      </c>
      <c r="T58" s="246" t="s">
        <v>255</v>
      </c>
      <c r="U58" s="226">
        <v>0</v>
      </c>
      <c r="V58" s="226">
        <f t="shared" si="13"/>
        <v>0</v>
      </c>
      <c r="W58" s="226"/>
      <c r="X58" s="226" t="s">
        <v>208</v>
      </c>
      <c r="Y58" s="226" t="s">
        <v>209</v>
      </c>
      <c r="Z58" s="146"/>
      <c r="AA58" s="146"/>
      <c r="AB58" s="146"/>
      <c r="AC58" s="146"/>
      <c r="AD58" s="146"/>
      <c r="AE58" s="146"/>
      <c r="AF58" s="146"/>
      <c r="AG58" s="146" t="s">
        <v>2409</v>
      </c>
      <c r="AH58" s="146"/>
      <c r="AI58" s="146"/>
      <c r="AJ58" s="146"/>
      <c r="AK58" s="146"/>
      <c r="AL58" s="146"/>
      <c r="AM58" s="146"/>
      <c r="AN58" s="146"/>
      <c r="AO58" s="146"/>
      <c r="AP58" s="146"/>
      <c r="AQ58" s="146"/>
      <c r="AR58" s="146"/>
      <c r="AS58" s="146"/>
      <c r="AT58" s="146"/>
      <c r="AU58" s="146"/>
      <c r="AV58" s="146"/>
      <c r="AW58" s="146"/>
      <c r="AX58" s="146"/>
      <c r="AY58" s="146"/>
      <c r="AZ58" s="146"/>
      <c r="BA58" s="146"/>
    </row>
    <row r="59" spans="1:53" ht="14.25" outlineLevel="1">
      <c r="A59" s="238">
        <v>47</v>
      </c>
      <c r="B59" s="239" t="s">
        <v>2505</v>
      </c>
      <c r="C59" s="240" t="s">
        <v>2506</v>
      </c>
      <c r="D59" s="241" t="s">
        <v>78</v>
      </c>
      <c r="E59" s="242">
        <v>1</v>
      </c>
      <c r="F59" s="243"/>
      <c r="G59" s="244">
        <f t="shared" si="7"/>
        <v>0</v>
      </c>
      <c r="H59" s="245">
        <v>13925</v>
      </c>
      <c r="I59" s="244">
        <f t="shared" si="8"/>
        <v>13925</v>
      </c>
      <c r="J59" s="245">
        <v>0</v>
      </c>
      <c r="K59" s="244">
        <f t="shared" si="9"/>
        <v>0</v>
      </c>
      <c r="L59" s="244">
        <v>21</v>
      </c>
      <c r="M59" s="244">
        <f t="shared" si="10"/>
        <v>0</v>
      </c>
      <c r="N59" s="242">
        <v>0</v>
      </c>
      <c r="O59" s="242">
        <f t="shared" si="11"/>
        <v>0</v>
      </c>
      <c r="P59" s="242">
        <v>0</v>
      </c>
      <c r="Q59" s="242">
        <f t="shared" si="12"/>
        <v>0</v>
      </c>
      <c r="R59" s="244"/>
      <c r="S59" s="244" t="s">
        <v>254</v>
      </c>
      <c r="T59" s="246" t="s">
        <v>255</v>
      </c>
      <c r="U59" s="226">
        <v>0</v>
      </c>
      <c r="V59" s="226">
        <f t="shared" si="13"/>
        <v>0</v>
      </c>
      <c r="W59" s="226"/>
      <c r="X59" s="226" t="s">
        <v>1600</v>
      </c>
      <c r="Y59" s="226" t="s">
        <v>209</v>
      </c>
      <c r="Z59" s="146"/>
      <c r="AA59" s="146"/>
      <c r="AB59" s="146"/>
      <c r="AC59" s="146"/>
      <c r="AD59" s="146"/>
      <c r="AE59" s="146"/>
      <c r="AF59" s="146"/>
      <c r="AG59" s="146" t="s">
        <v>2428</v>
      </c>
      <c r="AH59" s="146"/>
      <c r="AI59" s="146"/>
      <c r="AJ59" s="146"/>
      <c r="AK59" s="146"/>
      <c r="AL59" s="146"/>
      <c r="AM59" s="146"/>
      <c r="AN59" s="146"/>
      <c r="AO59" s="146"/>
      <c r="AP59" s="146"/>
      <c r="AQ59" s="146"/>
      <c r="AR59" s="146"/>
      <c r="AS59" s="146"/>
      <c r="AT59" s="146"/>
      <c r="AU59" s="146"/>
      <c r="AV59" s="146"/>
      <c r="AW59" s="146"/>
      <c r="AX59" s="146"/>
      <c r="AY59" s="146"/>
      <c r="AZ59" s="146"/>
      <c r="BA59" s="146"/>
    </row>
    <row r="60" spans="1:53" ht="14.25" outlineLevel="1">
      <c r="A60" s="238">
        <v>48</v>
      </c>
      <c r="B60" s="239" t="s">
        <v>2507</v>
      </c>
      <c r="C60" s="240" t="s">
        <v>2508</v>
      </c>
      <c r="D60" s="241" t="s">
        <v>276</v>
      </c>
      <c r="E60" s="242">
        <v>370</v>
      </c>
      <c r="F60" s="243"/>
      <c r="G60" s="244">
        <f t="shared" si="7"/>
        <v>0</v>
      </c>
      <c r="H60" s="245">
        <v>0</v>
      </c>
      <c r="I60" s="244">
        <f t="shared" si="8"/>
        <v>0</v>
      </c>
      <c r="J60" s="245">
        <v>33.96</v>
      </c>
      <c r="K60" s="244">
        <f t="shared" si="9"/>
        <v>12565.2</v>
      </c>
      <c r="L60" s="244">
        <v>21</v>
      </c>
      <c r="M60" s="244">
        <f t="shared" si="10"/>
        <v>0</v>
      </c>
      <c r="N60" s="242">
        <v>0</v>
      </c>
      <c r="O60" s="242">
        <f t="shared" si="11"/>
        <v>0</v>
      </c>
      <c r="P60" s="242">
        <v>0</v>
      </c>
      <c r="Q60" s="242">
        <f t="shared" si="12"/>
        <v>0</v>
      </c>
      <c r="R60" s="244"/>
      <c r="S60" s="244" t="s">
        <v>254</v>
      </c>
      <c r="T60" s="246" t="s">
        <v>255</v>
      </c>
      <c r="U60" s="226">
        <v>0</v>
      </c>
      <c r="V60" s="226">
        <f t="shared" si="13"/>
        <v>0</v>
      </c>
      <c r="W60" s="226"/>
      <c r="X60" s="226" t="s">
        <v>208</v>
      </c>
      <c r="Y60" s="226" t="s">
        <v>209</v>
      </c>
      <c r="Z60" s="146"/>
      <c r="AA60" s="146"/>
      <c r="AB60" s="146"/>
      <c r="AC60" s="146"/>
      <c r="AD60" s="146"/>
      <c r="AE60" s="146"/>
      <c r="AF60" s="146"/>
      <c r="AG60" s="146" t="s">
        <v>2409</v>
      </c>
      <c r="AH60" s="146"/>
      <c r="AI60" s="146"/>
      <c r="AJ60" s="146"/>
      <c r="AK60" s="146"/>
      <c r="AL60" s="146"/>
      <c r="AM60" s="146"/>
      <c r="AN60" s="146"/>
      <c r="AO60" s="146"/>
      <c r="AP60" s="146"/>
      <c r="AQ60" s="146"/>
      <c r="AR60" s="146"/>
      <c r="AS60" s="146"/>
      <c r="AT60" s="146"/>
      <c r="AU60" s="146"/>
      <c r="AV60" s="146"/>
      <c r="AW60" s="146"/>
      <c r="AX60" s="146"/>
      <c r="AY60" s="146"/>
      <c r="AZ60" s="146"/>
      <c r="BA60" s="146"/>
    </row>
    <row r="61" spans="1:53" ht="14.25" outlineLevel="1">
      <c r="A61" s="238">
        <v>49</v>
      </c>
      <c r="B61" s="239" t="s">
        <v>2509</v>
      </c>
      <c r="C61" s="240" t="s">
        <v>2510</v>
      </c>
      <c r="D61" s="241" t="s">
        <v>78</v>
      </c>
      <c r="E61" s="242">
        <v>1</v>
      </c>
      <c r="F61" s="243"/>
      <c r="G61" s="244">
        <f t="shared" si="7"/>
        <v>0</v>
      </c>
      <c r="H61" s="245">
        <v>0</v>
      </c>
      <c r="I61" s="244">
        <f t="shared" si="8"/>
        <v>0</v>
      </c>
      <c r="J61" s="245">
        <v>444</v>
      </c>
      <c r="K61" s="244">
        <f t="shared" si="9"/>
        <v>444</v>
      </c>
      <c r="L61" s="244">
        <v>21</v>
      </c>
      <c r="M61" s="244">
        <f t="shared" si="10"/>
        <v>0</v>
      </c>
      <c r="N61" s="242">
        <v>0</v>
      </c>
      <c r="O61" s="242">
        <f t="shared" si="11"/>
        <v>0</v>
      </c>
      <c r="P61" s="242">
        <v>0</v>
      </c>
      <c r="Q61" s="242">
        <f t="shared" si="12"/>
        <v>0</v>
      </c>
      <c r="R61" s="244"/>
      <c r="S61" s="244" t="s">
        <v>254</v>
      </c>
      <c r="T61" s="246" t="s">
        <v>255</v>
      </c>
      <c r="U61" s="226">
        <v>0</v>
      </c>
      <c r="V61" s="226">
        <f t="shared" si="13"/>
        <v>0</v>
      </c>
      <c r="W61" s="226"/>
      <c r="X61" s="226" t="s">
        <v>208</v>
      </c>
      <c r="Y61" s="226" t="s">
        <v>209</v>
      </c>
      <c r="Z61" s="146"/>
      <c r="AA61" s="146"/>
      <c r="AB61" s="146"/>
      <c r="AC61" s="146"/>
      <c r="AD61" s="146"/>
      <c r="AE61" s="146"/>
      <c r="AF61" s="146"/>
      <c r="AG61" s="146" t="s">
        <v>2409</v>
      </c>
      <c r="AH61" s="146"/>
      <c r="AI61" s="146"/>
      <c r="AJ61" s="146"/>
      <c r="AK61" s="146"/>
      <c r="AL61" s="146"/>
      <c r="AM61" s="146"/>
      <c r="AN61" s="146"/>
      <c r="AO61" s="146"/>
      <c r="AP61" s="146"/>
      <c r="AQ61" s="146"/>
      <c r="AR61" s="146"/>
      <c r="AS61" s="146"/>
      <c r="AT61" s="146"/>
      <c r="AU61" s="146"/>
      <c r="AV61" s="146"/>
      <c r="AW61" s="146"/>
      <c r="AX61" s="146"/>
      <c r="AY61" s="146"/>
      <c r="AZ61" s="146"/>
      <c r="BA61" s="146"/>
    </row>
    <row r="62" spans="1:53" ht="14.25" outlineLevel="1">
      <c r="A62" s="238">
        <v>50</v>
      </c>
      <c r="B62" s="239" t="s">
        <v>2511</v>
      </c>
      <c r="C62" s="240" t="s">
        <v>2512</v>
      </c>
      <c r="D62" s="241" t="s">
        <v>78</v>
      </c>
      <c r="E62" s="242">
        <v>1</v>
      </c>
      <c r="F62" s="243"/>
      <c r="G62" s="244">
        <f t="shared" si="7"/>
        <v>0</v>
      </c>
      <c r="H62" s="245">
        <v>1150</v>
      </c>
      <c r="I62" s="244">
        <f t="shared" si="8"/>
        <v>1150</v>
      </c>
      <c r="J62" s="245">
        <v>0</v>
      </c>
      <c r="K62" s="244">
        <f t="shared" si="9"/>
        <v>0</v>
      </c>
      <c r="L62" s="244">
        <v>21</v>
      </c>
      <c r="M62" s="244">
        <f t="shared" si="10"/>
        <v>0</v>
      </c>
      <c r="N62" s="242">
        <v>0</v>
      </c>
      <c r="O62" s="242">
        <f t="shared" si="11"/>
        <v>0</v>
      </c>
      <c r="P62" s="242">
        <v>0</v>
      </c>
      <c r="Q62" s="242">
        <f t="shared" si="12"/>
        <v>0</v>
      </c>
      <c r="R62" s="244"/>
      <c r="S62" s="244" t="s">
        <v>254</v>
      </c>
      <c r="T62" s="246" t="s">
        <v>255</v>
      </c>
      <c r="U62" s="226">
        <v>0</v>
      </c>
      <c r="V62" s="226">
        <f t="shared" si="13"/>
        <v>0</v>
      </c>
      <c r="W62" s="226"/>
      <c r="X62" s="226" t="s">
        <v>1600</v>
      </c>
      <c r="Y62" s="226" t="s">
        <v>209</v>
      </c>
      <c r="Z62" s="146"/>
      <c r="AA62" s="146"/>
      <c r="AB62" s="146"/>
      <c r="AC62" s="146"/>
      <c r="AD62" s="146"/>
      <c r="AE62" s="146"/>
      <c r="AF62" s="146"/>
      <c r="AG62" s="146" t="s">
        <v>2428</v>
      </c>
      <c r="AH62" s="146"/>
      <c r="AI62" s="146"/>
      <c r="AJ62" s="146"/>
      <c r="AK62" s="146"/>
      <c r="AL62" s="146"/>
      <c r="AM62" s="146"/>
      <c r="AN62" s="146"/>
      <c r="AO62" s="146"/>
      <c r="AP62" s="146"/>
      <c r="AQ62" s="146"/>
      <c r="AR62" s="146"/>
      <c r="AS62" s="146"/>
      <c r="AT62" s="146"/>
      <c r="AU62" s="146"/>
      <c r="AV62" s="146"/>
      <c r="AW62" s="146"/>
      <c r="AX62" s="146"/>
      <c r="AY62" s="146"/>
      <c r="AZ62" s="146"/>
      <c r="BA62" s="146"/>
    </row>
    <row r="63" spans="1:53" ht="14.25" outlineLevel="1">
      <c r="A63" s="238">
        <v>51</v>
      </c>
      <c r="B63" s="239" t="s">
        <v>2513</v>
      </c>
      <c r="C63" s="240" t="s">
        <v>2514</v>
      </c>
      <c r="D63" s="241" t="s">
        <v>78</v>
      </c>
      <c r="E63" s="242">
        <v>1</v>
      </c>
      <c r="F63" s="243"/>
      <c r="G63" s="244">
        <f t="shared" si="7"/>
        <v>0</v>
      </c>
      <c r="H63" s="245">
        <v>105</v>
      </c>
      <c r="I63" s="244">
        <f t="shared" si="8"/>
        <v>105</v>
      </c>
      <c r="J63" s="245">
        <v>0</v>
      </c>
      <c r="K63" s="244">
        <f t="shared" si="9"/>
        <v>0</v>
      </c>
      <c r="L63" s="244">
        <v>21</v>
      </c>
      <c r="M63" s="244">
        <f t="shared" si="10"/>
        <v>0</v>
      </c>
      <c r="N63" s="242">
        <v>0</v>
      </c>
      <c r="O63" s="242">
        <f t="shared" si="11"/>
        <v>0</v>
      </c>
      <c r="P63" s="242">
        <v>0</v>
      </c>
      <c r="Q63" s="242">
        <f t="shared" si="12"/>
        <v>0</v>
      </c>
      <c r="R63" s="244"/>
      <c r="S63" s="244" t="s">
        <v>254</v>
      </c>
      <c r="T63" s="246" t="s">
        <v>255</v>
      </c>
      <c r="U63" s="226">
        <v>0</v>
      </c>
      <c r="V63" s="226">
        <f t="shared" si="13"/>
        <v>0</v>
      </c>
      <c r="W63" s="226"/>
      <c r="X63" s="226" t="s">
        <v>1600</v>
      </c>
      <c r="Y63" s="226" t="s">
        <v>209</v>
      </c>
      <c r="Z63" s="146"/>
      <c r="AA63" s="146"/>
      <c r="AB63" s="146"/>
      <c r="AC63" s="146"/>
      <c r="AD63" s="146"/>
      <c r="AE63" s="146"/>
      <c r="AF63" s="146"/>
      <c r="AG63" s="146" t="s">
        <v>2428</v>
      </c>
      <c r="AH63" s="146"/>
      <c r="AI63" s="146"/>
      <c r="AJ63" s="146"/>
      <c r="AK63" s="146"/>
      <c r="AL63" s="146"/>
      <c r="AM63" s="146"/>
      <c r="AN63" s="146"/>
      <c r="AO63" s="146"/>
      <c r="AP63" s="146"/>
      <c r="AQ63" s="146"/>
      <c r="AR63" s="146"/>
      <c r="AS63" s="146"/>
      <c r="AT63" s="146"/>
      <c r="AU63" s="146"/>
      <c r="AV63" s="146"/>
      <c r="AW63" s="146"/>
      <c r="AX63" s="146"/>
      <c r="AY63" s="146"/>
      <c r="AZ63" s="146"/>
      <c r="BA63" s="146"/>
    </row>
    <row r="64" spans="1:53" ht="14.25" outlineLevel="1">
      <c r="A64" s="238">
        <v>52</v>
      </c>
      <c r="B64" s="239" t="s">
        <v>2515</v>
      </c>
      <c r="C64" s="240" t="s">
        <v>2516</v>
      </c>
      <c r="D64" s="241" t="s">
        <v>276</v>
      </c>
      <c r="E64" s="242">
        <v>374</v>
      </c>
      <c r="F64" s="243"/>
      <c r="G64" s="244">
        <f t="shared" si="7"/>
        <v>0</v>
      </c>
      <c r="H64" s="245">
        <v>0</v>
      </c>
      <c r="I64" s="244">
        <f t="shared" si="8"/>
        <v>0</v>
      </c>
      <c r="J64" s="245">
        <v>35</v>
      </c>
      <c r="K64" s="244">
        <f t="shared" si="9"/>
        <v>13090</v>
      </c>
      <c r="L64" s="244">
        <v>21</v>
      </c>
      <c r="M64" s="244">
        <f t="shared" si="10"/>
        <v>0</v>
      </c>
      <c r="N64" s="242">
        <v>0</v>
      </c>
      <c r="O64" s="242">
        <f t="shared" si="11"/>
        <v>0</v>
      </c>
      <c r="P64" s="242">
        <v>0</v>
      </c>
      <c r="Q64" s="242">
        <f t="shared" si="12"/>
        <v>0</v>
      </c>
      <c r="R64" s="244"/>
      <c r="S64" s="244" t="s">
        <v>254</v>
      </c>
      <c r="T64" s="246" t="s">
        <v>255</v>
      </c>
      <c r="U64" s="226">
        <v>0</v>
      </c>
      <c r="V64" s="226">
        <f t="shared" si="13"/>
        <v>0</v>
      </c>
      <c r="W64" s="226"/>
      <c r="X64" s="226" t="s">
        <v>208</v>
      </c>
      <c r="Y64" s="226" t="s">
        <v>209</v>
      </c>
      <c r="Z64" s="146"/>
      <c r="AA64" s="146"/>
      <c r="AB64" s="146"/>
      <c r="AC64" s="146"/>
      <c r="AD64" s="146"/>
      <c r="AE64" s="146"/>
      <c r="AF64" s="146"/>
      <c r="AG64" s="146" t="s">
        <v>2409</v>
      </c>
      <c r="AH64" s="146"/>
      <c r="AI64" s="146"/>
      <c r="AJ64" s="146"/>
      <c r="AK64" s="146"/>
      <c r="AL64" s="146"/>
      <c r="AM64" s="146"/>
      <c r="AN64" s="146"/>
      <c r="AO64" s="146"/>
      <c r="AP64" s="146"/>
      <c r="AQ64" s="146"/>
      <c r="AR64" s="146"/>
      <c r="AS64" s="146"/>
      <c r="AT64" s="146"/>
      <c r="AU64" s="146"/>
      <c r="AV64" s="146"/>
      <c r="AW64" s="146"/>
      <c r="AX64" s="146"/>
      <c r="AY64" s="146"/>
      <c r="AZ64" s="146"/>
      <c r="BA64" s="146"/>
    </row>
    <row r="65" spans="1:53" ht="14.25" outlineLevel="1">
      <c r="A65" s="238">
        <v>53</v>
      </c>
      <c r="B65" s="239" t="s">
        <v>2517</v>
      </c>
      <c r="C65" s="240" t="s">
        <v>2518</v>
      </c>
      <c r="D65" s="241" t="s">
        <v>276</v>
      </c>
      <c r="E65" s="242">
        <v>200</v>
      </c>
      <c r="F65" s="243"/>
      <c r="G65" s="244">
        <f t="shared" si="7"/>
        <v>0</v>
      </c>
      <c r="H65" s="245">
        <v>53</v>
      </c>
      <c r="I65" s="244">
        <f t="shared" si="8"/>
        <v>10600</v>
      </c>
      <c r="J65" s="245">
        <v>0</v>
      </c>
      <c r="K65" s="244">
        <f t="shared" si="9"/>
        <v>0</v>
      </c>
      <c r="L65" s="244">
        <v>21</v>
      </c>
      <c r="M65" s="244">
        <f t="shared" si="10"/>
        <v>0</v>
      </c>
      <c r="N65" s="242">
        <v>0</v>
      </c>
      <c r="O65" s="242">
        <f t="shared" si="11"/>
        <v>0</v>
      </c>
      <c r="P65" s="242">
        <v>0</v>
      </c>
      <c r="Q65" s="242">
        <f t="shared" si="12"/>
        <v>0</v>
      </c>
      <c r="R65" s="244"/>
      <c r="S65" s="244" t="s">
        <v>254</v>
      </c>
      <c r="T65" s="246" t="s">
        <v>255</v>
      </c>
      <c r="U65" s="226">
        <v>0</v>
      </c>
      <c r="V65" s="226">
        <f t="shared" si="13"/>
        <v>0</v>
      </c>
      <c r="W65" s="226"/>
      <c r="X65" s="226" t="s">
        <v>1600</v>
      </c>
      <c r="Y65" s="226" t="s">
        <v>209</v>
      </c>
      <c r="Z65" s="146"/>
      <c r="AA65" s="146"/>
      <c r="AB65" s="146"/>
      <c r="AC65" s="146"/>
      <c r="AD65" s="146"/>
      <c r="AE65" s="146"/>
      <c r="AF65" s="146"/>
      <c r="AG65" s="146" t="s">
        <v>2428</v>
      </c>
      <c r="AH65" s="146"/>
      <c r="AI65" s="146"/>
      <c r="AJ65" s="146"/>
      <c r="AK65" s="146"/>
      <c r="AL65" s="146"/>
      <c r="AM65" s="146"/>
      <c r="AN65" s="146"/>
      <c r="AO65" s="146"/>
      <c r="AP65" s="146"/>
      <c r="AQ65" s="146"/>
      <c r="AR65" s="146"/>
      <c r="AS65" s="146"/>
      <c r="AT65" s="146"/>
      <c r="AU65" s="146"/>
      <c r="AV65" s="146"/>
      <c r="AW65" s="146"/>
      <c r="AX65" s="146"/>
      <c r="AY65" s="146"/>
      <c r="AZ65" s="146"/>
      <c r="BA65" s="146"/>
    </row>
    <row r="66" spans="1:53" ht="14.25" outlineLevel="1">
      <c r="A66" s="238">
        <v>54</v>
      </c>
      <c r="B66" s="239" t="s">
        <v>2519</v>
      </c>
      <c r="C66" s="240" t="s">
        <v>2520</v>
      </c>
      <c r="D66" s="241" t="s">
        <v>276</v>
      </c>
      <c r="E66" s="242">
        <v>50</v>
      </c>
      <c r="F66" s="243"/>
      <c r="G66" s="244">
        <f t="shared" si="7"/>
        <v>0</v>
      </c>
      <c r="H66" s="245">
        <v>589.25</v>
      </c>
      <c r="I66" s="244">
        <f t="shared" si="8"/>
        <v>29462.5</v>
      </c>
      <c r="J66" s="245">
        <v>0</v>
      </c>
      <c r="K66" s="244">
        <f t="shared" si="9"/>
        <v>0</v>
      </c>
      <c r="L66" s="244">
        <v>21</v>
      </c>
      <c r="M66" s="244">
        <f t="shared" si="10"/>
        <v>0</v>
      </c>
      <c r="N66" s="242">
        <v>0</v>
      </c>
      <c r="O66" s="242">
        <f t="shared" si="11"/>
        <v>0</v>
      </c>
      <c r="P66" s="242">
        <v>0</v>
      </c>
      <c r="Q66" s="242">
        <f t="shared" si="12"/>
        <v>0</v>
      </c>
      <c r="R66" s="244"/>
      <c r="S66" s="244" t="s">
        <v>254</v>
      </c>
      <c r="T66" s="246" t="s">
        <v>255</v>
      </c>
      <c r="U66" s="226">
        <v>0</v>
      </c>
      <c r="V66" s="226">
        <f t="shared" si="13"/>
        <v>0</v>
      </c>
      <c r="W66" s="226"/>
      <c r="X66" s="226" t="s">
        <v>1600</v>
      </c>
      <c r="Y66" s="226" t="s">
        <v>209</v>
      </c>
      <c r="Z66" s="146"/>
      <c r="AA66" s="146"/>
      <c r="AB66" s="146"/>
      <c r="AC66" s="146"/>
      <c r="AD66" s="146"/>
      <c r="AE66" s="146"/>
      <c r="AF66" s="146"/>
      <c r="AG66" s="146" t="s">
        <v>2428</v>
      </c>
      <c r="AH66" s="146"/>
      <c r="AI66" s="146"/>
      <c r="AJ66" s="146"/>
      <c r="AK66" s="146"/>
      <c r="AL66" s="146"/>
      <c r="AM66" s="146"/>
      <c r="AN66" s="146"/>
      <c r="AO66" s="146"/>
      <c r="AP66" s="146"/>
      <c r="AQ66" s="146"/>
      <c r="AR66" s="146"/>
      <c r="AS66" s="146"/>
      <c r="AT66" s="146"/>
      <c r="AU66" s="146"/>
      <c r="AV66" s="146"/>
      <c r="AW66" s="146"/>
      <c r="AX66" s="146"/>
      <c r="AY66" s="146"/>
      <c r="AZ66" s="146"/>
      <c r="BA66" s="146"/>
    </row>
    <row r="67" spans="1:53" ht="14.25" outlineLevel="1">
      <c r="A67" s="238">
        <v>55</v>
      </c>
      <c r="B67" s="239" t="s">
        <v>2521</v>
      </c>
      <c r="C67" s="240" t="s">
        <v>2522</v>
      </c>
      <c r="D67" s="241" t="s">
        <v>276</v>
      </c>
      <c r="E67" s="242">
        <v>374</v>
      </c>
      <c r="F67" s="243"/>
      <c r="G67" s="244">
        <f t="shared" si="7"/>
        <v>0</v>
      </c>
      <c r="H67" s="245">
        <v>0</v>
      </c>
      <c r="I67" s="244">
        <f t="shared" si="8"/>
        <v>0</v>
      </c>
      <c r="J67" s="245">
        <v>13.97</v>
      </c>
      <c r="K67" s="244">
        <f t="shared" si="9"/>
        <v>5224.78</v>
      </c>
      <c r="L67" s="244">
        <v>21</v>
      </c>
      <c r="M67" s="244">
        <f t="shared" si="10"/>
        <v>0</v>
      </c>
      <c r="N67" s="242">
        <v>0</v>
      </c>
      <c r="O67" s="242">
        <f t="shared" si="11"/>
        <v>0</v>
      </c>
      <c r="P67" s="242">
        <v>0</v>
      </c>
      <c r="Q67" s="242">
        <f t="shared" si="12"/>
        <v>0</v>
      </c>
      <c r="R67" s="244"/>
      <c r="S67" s="244" t="s">
        <v>254</v>
      </c>
      <c r="T67" s="246" t="s">
        <v>255</v>
      </c>
      <c r="U67" s="226">
        <v>0</v>
      </c>
      <c r="V67" s="226">
        <f t="shared" si="13"/>
        <v>0</v>
      </c>
      <c r="W67" s="226"/>
      <c r="X67" s="226" t="s">
        <v>208</v>
      </c>
      <c r="Y67" s="226" t="s">
        <v>209</v>
      </c>
      <c r="Z67" s="146"/>
      <c r="AA67" s="146"/>
      <c r="AB67" s="146"/>
      <c r="AC67" s="146"/>
      <c r="AD67" s="146"/>
      <c r="AE67" s="146"/>
      <c r="AF67" s="146"/>
      <c r="AG67" s="146" t="s">
        <v>2409</v>
      </c>
      <c r="AH67" s="146"/>
      <c r="AI67" s="146"/>
      <c r="AJ67" s="146"/>
      <c r="AK67" s="146"/>
      <c r="AL67" s="146"/>
      <c r="AM67" s="146"/>
      <c r="AN67" s="146"/>
      <c r="AO67" s="146"/>
      <c r="AP67" s="146"/>
      <c r="AQ67" s="146"/>
      <c r="AR67" s="146"/>
      <c r="AS67" s="146"/>
      <c r="AT67" s="146"/>
      <c r="AU67" s="146"/>
      <c r="AV67" s="146"/>
      <c r="AW67" s="146"/>
      <c r="AX67" s="146"/>
      <c r="AY67" s="146"/>
      <c r="AZ67" s="146"/>
      <c r="BA67" s="146"/>
    </row>
    <row r="68" spans="1:53" ht="14.25" outlineLevel="1">
      <c r="A68" s="238">
        <v>56</v>
      </c>
      <c r="B68" s="239" t="s">
        <v>2523</v>
      </c>
      <c r="C68" s="240" t="s">
        <v>2524</v>
      </c>
      <c r="D68" s="241" t="s">
        <v>253</v>
      </c>
      <c r="E68" s="242">
        <v>1</v>
      </c>
      <c r="F68" s="243"/>
      <c r="G68" s="244">
        <f t="shared" si="7"/>
        <v>0</v>
      </c>
      <c r="H68" s="245">
        <v>0</v>
      </c>
      <c r="I68" s="244">
        <f t="shared" si="8"/>
        <v>0</v>
      </c>
      <c r="J68" s="245">
        <v>4230</v>
      </c>
      <c r="K68" s="244">
        <f t="shared" si="9"/>
        <v>4230</v>
      </c>
      <c r="L68" s="244">
        <v>21</v>
      </c>
      <c r="M68" s="244">
        <f t="shared" si="10"/>
        <v>0</v>
      </c>
      <c r="N68" s="242">
        <v>0</v>
      </c>
      <c r="O68" s="242">
        <f t="shared" si="11"/>
        <v>0</v>
      </c>
      <c r="P68" s="242">
        <v>0</v>
      </c>
      <c r="Q68" s="242">
        <f t="shared" si="12"/>
        <v>0</v>
      </c>
      <c r="R68" s="244"/>
      <c r="S68" s="244" t="s">
        <v>254</v>
      </c>
      <c r="T68" s="246" t="s">
        <v>255</v>
      </c>
      <c r="U68" s="226">
        <v>0</v>
      </c>
      <c r="V68" s="226">
        <f t="shared" si="13"/>
        <v>0</v>
      </c>
      <c r="W68" s="226"/>
      <c r="X68" s="226" t="s">
        <v>208</v>
      </c>
      <c r="Y68" s="226" t="s">
        <v>209</v>
      </c>
      <c r="Z68" s="146"/>
      <c r="AA68" s="146"/>
      <c r="AB68" s="146"/>
      <c r="AC68" s="146"/>
      <c r="AD68" s="146"/>
      <c r="AE68" s="146"/>
      <c r="AF68" s="146"/>
      <c r="AG68" s="146" t="s">
        <v>2409</v>
      </c>
      <c r="AH68" s="146"/>
      <c r="AI68" s="146"/>
      <c r="AJ68" s="146"/>
      <c r="AK68" s="146"/>
      <c r="AL68" s="146"/>
      <c r="AM68" s="146"/>
      <c r="AN68" s="146"/>
      <c r="AO68" s="146"/>
      <c r="AP68" s="146"/>
      <c r="AQ68" s="146"/>
      <c r="AR68" s="146"/>
      <c r="AS68" s="146"/>
      <c r="AT68" s="146"/>
      <c r="AU68" s="146"/>
      <c r="AV68" s="146"/>
      <c r="AW68" s="146"/>
      <c r="AX68" s="146"/>
      <c r="AY68" s="146"/>
      <c r="AZ68" s="146"/>
      <c r="BA68" s="146"/>
    </row>
    <row r="69" spans="1:53" ht="14.25" outlineLevel="1">
      <c r="A69" s="238">
        <v>57</v>
      </c>
      <c r="B69" s="239" t="s">
        <v>2434</v>
      </c>
      <c r="C69" s="240" t="s">
        <v>2525</v>
      </c>
      <c r="D69" s="241" t="s">
        <v>253</v>
      </c>
      <c r="E69" s="242">
        <v>1</v>
      </c>
      <c r="F69" s="243"/>
      <c r="G69" s="244">
        <f t="shared" si="7"/>
        <v>0</v>
      </c>
      <c r="H69" s="245">
        <v>0</v>
      </c>
      <c r="I69" s="244">
        <f t="shared" si="8"/>
        <v>0</v>
      </c>
      <c r="J69" s="245">
        <v>180000</v>
      </c>
      <c r="K69" s="244">
        <f t="shared" si="9"/>
        <v>180000</v>
      </c>
      <c r="L69" s="244">
        <v>21</v>
      </c>
      <c r="M69" s="244">
        <f t="shared" si="10"/>
        <v>0</v>
      </c>
      <c r="N69" s="242">
        <v>0</v>
      </c>
      <c r="O69" s="242">
        <f t="shared" si="11"/>
        <v>0</v>
      </c>
      <c r="P69" s="242">
        <v>0</v>
      </c>
      <c r="Q69" s="242">
        <f t="shared" si="12"/>
        <v>0</v>
      </c>
      <c r="R69" s="244"/>
      <c r="S69" s="244" t="s">
        <v>254</v>
      </c>
      <c r="T69" s="246" t="s">
        <v>255</v>
      </c>
      <c r="U69" s="226">
        <v>0</v>
      </c>
      <c r="V69" s="226">
        <f t="shared" si="13"/>
        <v>0</v>
      </c>
      <c r="W69" s="226"/>
      <c r="X69" s="226" t="s">
        <v>208</v>
      </c>
      <c r="Y69" s="226" t="s">
        <v>209</v>
      </c>
      <c r="Z69" s="146"/>
      <c r="AA69" s="146"/>
      <c r="AB69" s="146"/>
      <c r="AC69" s="146"/>
      <c r="AD69" s="146"/>
      <c r="AE69" s="146"/>
      <c r="AF69" s="146"/>
      <c r="AG69" s="146" t="s">
        <v>2409</v>
      </c>
      <c r="AH69" s="146"/>
      <c r="AI69" s="146"/>
      <c r="AJ69" s="146"/>
      <c r="AK69" s="146"/>
      <c r="AL69" s="146"/>
      <c r="AM69" s="146"/>
      <c r="AN69" s="146"/>
      <c r="AO69" s="146"/>
      <c r="AP69" s="146"/>
      <c r="AQ69" s="146"/>
      <c r="AR69" s="146"/>
      <c r="AS69" s="146"/>
      <c r="AT69" s="146"/>
      <c r="AU69" s="146"/>
      <c r="AV69" s="146"/>
      <c r="AW69" s="146"/>
      <c r="AX69" s="146"/>
      <c r="AY69" s="146"/>
      <c r="AZ69" s="146"/>
      <c r="BA69" s="146"/>
    </row>
    <row r="70" spans="1:53" ht="14.25">
      <c r="A70" s="204"/>
      <c r="B70" s="205"/>
      <c r="C70" s="102"/>
      <c r="D70" s="206"/>
      <c r="E70" s="204"/>
      <c r="F70" s="204"/>
      <c r="G70" s="204"/>
      <c r="H70" s="204"/>
      <c r="I70" s="204"/>
      <c r="J70" s="204"/>
      <c r="K70" s="204"/>
      <c r="L70" s="204"/>
      <c r="M70" s="204"/>
      <c r="N70" s="204"/>
      <c r="O70" s="204"/>
      <c r="P70" s="204"/>
      <c r="Q70" s="204"/>
      <c r="R70" s="204"/>
      <c r="S70" s="204"/>
      <c r="T70" s="204"/>
      <c r="U70" s="204"/>
      <c r="V70" s="204"/>
      <c r="W70" s="204"/>
      <c r="X70" s="204"/>
      <c r="Y70" s="204"/>
      <c r="AE70" s="66">
        <v>12</v>
      </c>
      <c r="AF70" s="66">
        <v>21</v>
      </c>
      <c r="AG70" s="66" t="s">
        <v>16</v>
      </c>
    </row>
    <row r="71" spans="1:53" ht="14.25">
      <c r="A71" s="248"/>
      <c r="B71" s="249" t="s">
        <v>184</v>
      </c>
      <c r="C71" s="250"/>
      <c r="D71" s="251"/>
      <c r="E71" s="252"/>
      <c r="F71" s="252"/>
      <c r="G71" s="253">
        <f>G8+G17+G19</f>
        <v>0</v>
      </c>
      <c r="H71" s="204"/>
      <c r="I71" s="204"/>
      <c r="J71" s="204"/>
      <c r="K71" s="204"/>
      <c r="L71" s="204"/>
      <c r="M71" s="204"/>
      <c r="N71" s="204"/>
      <c r="O71" s="204"/>
      <c r="P71" s="204"/>
      <c r="Q71" s="204"/>
      <c r="R71" s="204"/>
      <c r="S71" s="204"/>
      <c r="T71" s="204"/>
      <c r="U71" s="204"/>
      <c r="V71" s="204"/>
      <c r="W71" s="204"/>
      <c r="X71" s="204"/>
      <c r="Y71" s="204"/>
      <c r="AE71" s="66">
        <f>SUMIF(L7:L69,AE70,G7:G69)</f>
        <v>0</v>
      </c>
      <c r="AF71" s="66">
        <f>SUMIF(L7:L69,AF70,G7:G69)</f>
        <v>0</v>
      </c>
      <c r="AG71" s="66" t="s">
        <v>317</v>
      </c>
    </row>
    <row r="72" spans="1:53" ht="14.25">
      <c r="B72" s="195"/>
      <c r="C72" s="254"/>
      <c r="D72" s="198"/>
      <c r="AG72" s="66" t="s">
        <v>318</v>
      </c>
    </row>
    <row r="73" spans="1:53" ht="14.25">
      <c r="B73" s="195"/>
      <c r="C73" s="195"/>
      <c r="D73" s="198"/>
    </row>
    <row r="74" spans="1:53" ht="14.25">
      <c r="B74" s="195"/>
      <c r="C74" s="195"/>
      <c r="D74" s="198"/>
    </row>
    <row r="75" spans="1:53" ht="14.25">
      <c r="B75" s="195"/>
      <c r="C75" s="195"/>
      <c r="D75" s="198"/>
    </row>
    <row r="76" spans="1:53" ht="14.25">
      <c r="B76" s="195"/>
      <c r="C76" s="195"/>
      <c r="D76" s="198"/>
    </row>
    <row r="77" spans="1:53" ht="14.25">
      <c r="B77" s="195"/>
      <c r="C77" s="195"/>
      <c r="D77" s="198"/>
    </row>
    <row r="78" spans="1:53" ht="14.25">
      <c r="B78" s="195"/>
      <c r="C78" s="195"/>
      <c r="D78" s="198"/>
    </row>
    <row r="79" spans="1:53" ht="14.25">
      <c r="B79" s="195"/>
      <c r="C79" s="195"/>
      <c r="D79" s="198"/>
    </row>
    <row r="80" spans="1:53" ht="14.25">
      <c r="B80" s="195"/>
      <c r="C80" s="195"/>
      <c r="D80" s="198"/>
    </row>
    <row r="81" spans="2:4" ht="14.25">
      <c r="B81" s="195"/>
      <c r="C81" s="195"/>
      <c r="D81" s="198"/>
    </row>
    <row r="82" spans="2:4" ht="14.25">
      <c r="B82" s="195"/>
      <c r="C82" s="195"/>
      <c r="D82" s="198"/>
    </row>
    <row r="83" spans="2:4" ht="14.25">
      <c r="B83" s="195"/>
      <c r="C83" s="195"/>
      <c r="D83" s="198"/>
    </row>
    <row r="84" spans="2:4" ht="14.25">
      <c r="B84" s="195"/>
      <c r="C84" s="195"/>
      <c r="D84" s="198"/>
    </row>
    <row r="85" spans="2:4" ht="14.25">
      <c r="B85" s="195"/>
      <c r="C85" s="195"/>
      <c r="D85" s="198"/>
    </row>
    <row r="86" spans="2:4" ht="14.25">
      <c r="B86" s="195"/>
      <c r="C86" s="195"/>
      <c r="D86" s="198"/>
    </row>
    <row r="87" spans="2:4" ht="14.25">
      <c r="B87" s="195"/>
      <c r="C87" s="195"/>
      <c r="D87" s="198"/>
    </row>
    <row r="88" spans="2:4" ht="14.25">
      <c r="B88" s="195"/>
      <c r="C88" s="195"/>
      <c r="D88" s="198"/>
    </row>
    <row r="89" spans="2:4" ht="14.25">
      <c r="B89" s="195"/>
      <c r="C89" s="195"/>
      <c r="D89" s="198"/>
    </row>
    <row r="90" spans="2:4" ht="14.25">
      <c r="B90" s="195"/>
      <c r="C90" s="195"/>
      <c r="D90" s="198"/>
    </row>
    <row r="91" spans="2:4" ht="14.25">
      <c r="B91" s="195"/>
      <c r="C91" s="195"/>
      <c r="D91" s="198"/>
    </row>
    <row r="92" spans="2:4" ht="14.25">
      <c r="B92" s="195"/>
      <c r="C92" s="195"/>
      <c r="D92" s="198"/>
    </row>
    <row r="93" spans="2:4" ht="14.25">
      <c r="B93" s="195"/>
      <c r="C93" s="195"/>
      <c r="D93" s="198"/>
    </row>
    <row r="94" spans="2:4" ht="14.25">
      <c r="B94" s="195"/>
      <c r="C94" s="195"/>
      <c r="D94" s="198"/>
    </row>
    <row r="95" spans="2:4" ht="14.25">
      <c r="B95" s="195"/>
      <c r="C95" s="195"/>
      <c r="D95" s="198"/>
    </row>
    <row r="96" spans="2:4" ht="14.25">
      <c r="B96" s="195"/>
      <c r="C96" s="195"/>
      <c r="D96" s="198"/>
    </row>
    <row r="97" spans="2:4" ht="14.25">
      <c r="B97" s="195"/>
      <c r="C97" s="195"/>
      <c r="D97" s="198"/>
    </row>
    <row r="98" spans="2:4" ht="14.25">
      <c r="B98" s="195"/>
      <c r="C98" s="195"/>
      <c r="D98" s="198"/>
    </row>
    <row r="99" spans="2:4" ht="14.25">
      <c r="B99" s="195"/>
      <c r="C99" s="195"/>
      <c r="D99" s="198"/>
    </row>
    <row r="100" spans="2:4" ht="14.25">
      <c r="B100" s="195"/>
      <c r="C100" s="195"/>
      <c r="D100" s="198"/>
    </row>
    <row r="101" spans="2:4" ht="14.25">
      <c r="B101" s="195"/>
      <c r="C101" s="195"/>
      <c r="D101" s="198"/>
    </row>
    <row r="102" spans="2:4" ht="14.25">
      <c r="B102" s="195"/>
      <c r="C102" s="195"/>
      <c r="D102" s="198"/>
    </row>
    <row r="103" spans="2:4" ht="14.25">
      <c r="B103" s="195"/>
      <c r="C103" s="195"/>
      <c r="D103" s="198"/>
    </row>
    <row r="104" spans="2:4" ht="14.25">
      <c r="B104" s="195"/>
      <c r="C104" s="195"/>
      <c r="D104" s="198"/>
    </row>
    <row r="105" spans="2:4" ht="14.25">
      <c r="B105" s="195"/>
      <c r="C105" s="195"/>
      <c r="D105" s="198"/>
    </row>
    <row r="106" spans="2:4" ht="14.25">
      <c r="B106" s="195"/>
      <c r="C106" s="195"/>
      <c r="D106" s="198"/>
    </row>
    <row r="107" spans="2:4" ht="14.25">
      <c r="B107" s="195"/>
      <c r="C107" s="195"/>
      <c r="D107" s="198"/>
    </row>
    <row r="108" spans="2:4" ht="14.25">
      <c r="B108" s="195"/>
      <c r="C108" s="195"/>
      <c r="D108" s="198"/>
    </row>
    <row r="109" spans="2:4" ht="14.25">
      <c r="B109" s="195"/>
      <c r="C109" s="195"/>
      <c r="D109" s="198"/>
    </row>
    <row r="110" spans="2:4" ht="14.25">
      <c r="B110" s="195"/>
      <c r="C110" s="195"/>
      <c r="D110" s="198"/>
    </row>
    <row r="111" spans="2:4" ht="14.25">
      <c r="B111" s="195"/>
      <c r="C111" s="195"/>
      <c r="D111" s="198"/>
    </row>
    <row r="112" spans="2:4" ht="14.25">
      <c r="B112" s="195"/>
      <c r="C112" s="195"/>
      <c r="D112" s="198"/>
    </row>
    <row r="113" spans="2:4" ht="14.25">
      <c r="B113" s="195"/>
      <c r="C113" s="195"/>
      <c r="D113" s="198"/>
    </row>
    <row r="114" spans="2:4" ht="14.25">
      <c r="B114" s="195"/>
      <c r="C114" s="195"/>
      <c r="D114" s="198"/>
    </row>
    <row r="115" spans="2:4" ht="14.25">
      <c r="B115" s="195"/>
      <c r="C115" s="195"/>
      <c r="D115" s="198"/>
    </row>
    <row r="116" spans="2:4" ht="14.25">
      <c r="B116" s="195"/>
      <c r="C116" s="195"/>
      <c r="D116" s="198"/>
    </row>
    <row r="117" spans="2:4" ht="14.25">
      <c r="B117" s="195"/>
      <c r="C117" s="195"/>
      <c r="D117" s="198"/>
    </row>
    <row r="118" spans="2:4" ht="14.25">
      <c r="B118" s="195"/>
      <c r="C118" s="195"/>
      <c r="D118" s="198"/>
    </row>
    <row r="119" spans="2:4" ht="14.25">
      <c r="B119" s="195"/>
      <c r="C119" s="195"/>
      <c r="D119" s="198"/>
    </row>
    <row r="120" spans="2:4" ht="14.25">
      <c r="B120" s="195"/>
      <c r="C120" s="195"/>
      <c r="D120" s="198"/>
    </row>
    <row r="121" spans="2:4" ht="14.25">
      <c r="B121" s="195"/>
      <c r="C121" s="195"/>
      <c r="D121" s="198"/>
    </row>
    <row r="122" spans="2:4" ht="14.25">
      <c r="B122" s="195"/>
      <c r="C122" s="195"/>
      <c r="D122" s="198"/>
    </row>
    <row r="123" spans="2:4" ht="14.25">
      <c r="B123" s="195"/>
      <c r="C123" s="195"/>
      <c r="D123" s="198"/>
    </row>
    <row r="124" spans="2:4" ht="14.25">
      <c r="B124" s="195"/>
      <c r="C124" s="195"/>
      <c r="D124" s="198"/>
    </row>
    <row r="125" spans="2:4" ht="14.25">
      <c r="B125" s="195"/>
      <c r="C125" s="195"/>
      <c r="D125" s="198"/>
    </row>
    <row r="126" spans="2:4" ht="14.25">
      <c r="B126" s="195"/>
      <c r="C126" s="195"/>
      <c r="D126" s="198"/>
    </row>
    <row r="127" spans="2:4" ht="14.25">
      <c r="B127" s="195"/>
      <c r="C127" s="195"/>
      <c r="D127" s="198"/>
    </row>
    <row r="128" spans="2:4" ht="14.25">
      <c r="B128" s="195"/>
      <c r="C128" s="195"/>
      <c r="D128" s="198"/>
    </row>
    <row r="129" spans="2:4" ht="14.25">
      <c r="B129" s="195"/>
      <c r="C129" s="195"/>
      <c r="D129" s="198"/>
    </row>
    <row r="130" spans="2:4" ht="14.25">
      <c r="B130" s="195"/>
      <c r="C130" s="195"/>
      <c r="D130" s="198"/>
    </row>
    <row r="131" spans="2:4" ht="14.25">
      <c r="B131" s="195"/>
      <c r="C131" s="195"/>
      <c r="D131" s="198"/>
    </row>
    <row r="132" spans="2:4" ht="14.25">
      <c r="B132" s="195"/>
      <c r="C132" s="195"/>
      <c r="D132" s="198"/>
    </row>
    <row r="133" spans="2:4" ht="14.25">
      <c r="B133" s="195"/>
      <c r="C133" s="195"/>
      <c r="D133" s="198"/>
    </row>
    <row r="134" spans="2:4" ht="14.25">
      <c r="B134" s="195"/>
      <c r="C134" s="195"/>
      <c r="D134" s="198"/>
    </row>
    <row r="135" spans="2:4" ht="14.25">
      <c r="B135" s="195"/>
      <c r="C135" s="195"/>
      <c r="D135" s="198"/>
    </row>
    <row r="136" spans="2:4" ht="14.25">
      <c r="B136" s="195"/>
      <c r="C136" s="195"/>
      <c r="D136" s="198"/>
    </row>
    <row r="137" spans="2:4" ht="14.25">
      <c r="B137" s="195"/>
      <c r="C137" s="195"/>
      <c r="D137" s="198"/>
    </row>
    <row r="138" spans="2:4" ht="14.25">
      <c r="B138" s="195"/>
      <c r="C138" s="195"/>
      <c r="D138" s="198"/>
    </row>
    <row r="139" spans="2:4" ht="14.25">
      <c r="B139" s="195"/>
      <c r="C139" s="195"/>
      <c r="D139" s="198"/>
    </row>
    <row r="140" spans="2:4" ht="14.25">
      <c r="B140" s="195"/>
      <c r="C140" s="195"/>
      <c r="D140" s="198"/>
    </row>
    <row r="141" spans="2:4" ht="14.25">
      <c r="B141" s="195"/>
      <c r="C141" s="195"/>
      <c r="D141" s="198"/>
    </row>
    <row r="142" spans="2:4" ht="14.25">
      <c r="B142" s="195"/>
      <c r="C142" s="195"/>
      <c r="D142" s="198"/>
    </row>
    <row r="143" spans="2:4" ht="14.25">
      <c r="B143" s="195"/>
      <c r="C143" s="195"/>
      <c r="D143" s="198"/>
    </row>
    <row r="144" spans="2:4" ht="14.25">
      <c r="B144" s="195"/>
      <c r="C144" s="195"/>
      <c r="D144" s="198"/>
    </row>
    <row r="145" spans="2:4" ht="14.25">
      <c r="B145" s="195"/>
      <c r="C145" s="195"/>
      <c r="D145" s="198"/>
    </row>
    <row r="146" spans="2:4" ht="14.25">
      <c r="B146" s="195"/>
      <c r="C146" s="195"/>
      <c r="D146" s="198"/>
    </row>
    <row r="147" spans="2:4" ht="14.25">
      <c r="B147" s="195"/>
      <c r="C147" s="195"/>
      <c r="D147" s="198"/>
    </row>
    <row r="148" spans="2:4" ht="14.25">
      <c r="B148" s="195"/>
      <c r="C148" s="195"/>
      <c r="D148" s="198"/>
    </row>
    <row r="149" spans="2:4" ht="14.25">
      <c r="B149" s="195"/>
      <c r="C149" s="195"/>
      <c r="D149" s="198"/>
    </row>
    <row r="150" spans="2:4" ht="14.25">
      <c r="B150" s="195"/>
      <c r="C150" s="195"/>
      <c r="D150" s="198"/>
    </row>
    <row r="151" spans="2:4" ht="14.25">
      <c r="B151" s="195"/>
      <c r="C151" s="195"/>
      <c r="D151" s="198"/>
    </row>
    <row r="152" spans="2:4" ht="14.25">
      <c r="B152" s="195"/>
      <c r="C152" s="195"/>
      <c r="D152" s="198"/>
    </row>
    <row r="153" spans="2:4" ht="14.25">
      <c r="B153" s="195"/>
      <c r="C153" s="195"/>
      <c r="D153" s="198"/>
    </row>
    <row r="154" spans="2:4" ht="14.25">
      <c r="B154" s="195"/>
      <c r="C154" s="195"/>
      <c r="D154" s="198"/>
    </row>
    <row r="155" spans="2:4" ht="14.25">
      <c r="B155" s="195"/>
      <c r="C155" s="195"/>
      <c r="D155" s="198"/>
    </row>
    <row r="156" spans="2:4" ht="14.25">
      <c r="B156" s="195"/>
      <c r="C156" s="195"/>
      <c r="D156" s="198"/>
    </row>
    <row r="157" spans="2:4" ht="14.25">
      <c r="B157" s="195"/>
      <c r="C157" s="195"/>
      <c r="D157" s="198"/>
    </row>
    <row r="158" spans="2:4" ht="14.25">
      <c r="B158" s="195"/>
      <c r="C158" s="195"/>
      <c r="D158" s="198"/>
    </row>
    <row r="159" spans="2:4" ht="14.25">
      <c r="B159" s="195"/>
      <c r="C159" s="195"/>
      <c r="D159" s="198"/>
    </row>
    <row r="160" spans="2:4" ht="14.25">
      <c r="B160" s="195"/>
      <c r="C160" s="195"/>
      <c r="D160" s="198"/>
    </row>
    <row r="161" spans="2:4" ht="14.25">
      <c r="B161" s="195"/>
      <c r="C161" s="195"/>
      <c r="D161" s="198"/>
    </row>
    <row r="162" spans="2:4" ht="14.25">
      <c r="B162" s="195"/>
      <c r="C162" s="195"/>
      <c r="D162" s="198"/>
    </row>
    <row r="163" spans="2:4" ht="14.25">
      <c r="B163" s="195"/>
      <c r="C163" s="195"/>
      <c r="D163" s="198"/>
    </row>
    <row r="164" spans="2:4" ht="14.25">
      <c r="B164" s="195"/>
      <c r="C164" s="195"/>
      <c r="D164" s="198"/>
    </row>
    <row r="165" spans="2:4" ht="14.25">
      <c r="B165" s="195"/>
      <c r="C165" s="195"/>
      <c r="D165" s="198"/>
    </row>
    <row r="166" spans="2:4" ht="14.25">
      <c r="B166" s="195"/>
      <c r="C166" s="195"/>
      <c r="D166" s="198"/>
    </row>
    <row r="167" spans="2:4" ht="14.25">
      <c r="B167" s="195"/>
      <c r="C167" s="195"/>
      <c r="D167" s="198"/>
    </row>
    <row r="168" spans="2:4" ht="14.25">
      <c r="B168" s="195"/>
      <c r="C168" s="195"/>
      <c r="D168" s="198"/>
    </row>
    <row r="169" spans="2:4" ht="14.25">
      <c r="B169" s="195"/>
      <c r="C169" s="195"/>
      <c r="D169" s="198"/>
    </row>
    <row r="170" spans="2:4" ht="14.25">
      <c r="B170" s="195"/>
      <c r="C170" s="195"/>
      <c r="D170" s="198"/>
    </row>
    <row r="171" spans="2:4" ht="14.25">
      <c r="B171" s="195"/>
      <c r="C171" s="195"/>
      <c r="D171" s="198"/>
    </row>
    <row r="172" spans="2:4" ht="14.25">
      <c r="B172" s="195"/>
      <c r="C172" s="195"/>
      <c r="D172" s="198"/>
    </row>
    <row r="173" spans="2:4" ht="14.25">
      <c r="B173" s="195"/>
      <c r="C173" s="195"/>
      <c r="D173" s="198"/>
    </row>
    <row r="174" spans="2:4" ht="14.25">
      <c r="B174" s="195"/>
      <c r="C174" s="195"/>
      <c r="D174" s="198"/>
    </row>
    <row r="175" spans="2:4" ht="14.25">
      <c r="B175" s="195"/>
      <c r="C175" s="195"/>
      <c r="D175" s="198"/>
    </row>
    <row r="176" spans="2:4" ht="14.25">
      <c r="B176" s="195"/>
      <c r="C176" s="195"/>
      <c r="D176" s="198"/>
    </row>
    <row r="177" spans="2:4" ht="14.25">
      <c r="B177" s="195"/>
      <c r="C177" s="195"/>
      <c r="D177" s="198"/>
    </row>
    <row r="178" spans="2:4" ht="14.25">
      <c r="B178" s="195"/>
      <c r="C178" s="195"/>
      <c r="D178" s="198"/>
    </row>
    <row r="179" spans="2:4" ht="14.25">
      <c r="B179" s="195"/>
      <c r="C179" s="195"/>
      <c r="D179" s="198"/>
    </row>
    <row r="180" spans="2:4" ht="14.25">
      <c r="B180" s="195"/>
      <c r="C180" s="195"/>
      <c r="D180" s="198"/>
    </row>
    <row r="181" spans="2:4" ht="14.25">
      <c r="B181" s="195"/>
      <c r="C181" s="195"/>
      <c r="D181" s="198"/>
    </row>
    <row r="182" spans="2:4" ht="14.25">
      <c r="B182" s="195"/>
      <c r="C182" s="195"/>
      <c r="D182" s="198"/>
    </row>
    <row r="183" spans="2:4" ht="14.25">
      <c r="B183" s="195"/>
      <c r="C183" s="195"/>
      <c r="D183" s="198"/>
    </row>
    <row r="184" spans="2:4" ht="14.25">
      <c r="B184" s="195"/>
      <c r="C184" s="195"/>
      <c r="D184" s="198"/>
    </row>
    <row r="185" spans="2:4" ht="14.25">
      <c r="B185" s="195"/>
      <c r="C185" s="195"/>
      <c r="D185" s="198"/>
    </row>
    <row r="186" spans="2:4" ht="14.25">
      <c r="B186" s="195"/>
      <c r="C186" s="195"/>
      <c r="D186" s="198"/>
    </row>
    <row r="187" spans="2:4" ht="14.25">
      <c r="B187" s="195"/>
      <c r="C187" s="195"/>
      <c r="D187" s="198"/>
    </row>
    <row r="188" spans="2:4" ht="14.25">
      <c r="B188" s="195"/>
      <c r="C188" s="195"/>
      <c r="D188" s="198"/>
    </row>
    <row r="189" spans="2:4" ht="14.25">
      <c r="B189" s="195"/>
      <c r="C189" s="195"/>
      <c r="D189" s="198"/>
    </row>
    <row r="190" spans="2:4" ht="14.25">
      <c r="B190" s="195"/>
      <c r="C190" s="195"/>
      <c r="D190" s="198"/>
    </row>
    <row r="191" spans="2:4" ht="14.25">
      <c r="B191" s="195"/>
      <c r="C191" s="195"/>
      <c r="D191" s="198"/>
    </row>
    <row r="192" spans="2:4" ht="14.25">
      <c r="B192" s="195"/>
      <c r="C192" s="195"/>
      <c r="D192" s="198"/>
    </row>
    <row r="193" spans="2:4" ht="14.25">
      <c r="B193" s="195"/>
      <c r="C193" s="195"/>
      <c r="D193" s="198"/>
    </row>
    <row r="194" spans="2:4" ht="14.25">
      <c r="B194" s="195"/>
      <c r="C194" s="195"/>
      <c r="D194" s="198"/>
    </row>
    <row r="195" spans="2:4" ht="14.25">
      <c r="B195" s="195"/>
      <c r="C195" s="195"/>
      <c r="D195" s="198"/>
    </row>
    <row r="196" spans="2:4" ht="14.25">
      <c r="B196" s="195"/>
      <c r="C196" s="195"/>
      <c r="D196" s="198"/>
    </row>
    <row r="197" spans="2:4" ht="14.25">
      <c r="B197" s="195"/>
      <c r="C197" s="195"/>
      <c r="D197" s="198"/>
    </row>
    <row r="198" spans="2:4" ht="14.25">
      <c r="B198" s="195"/>
      <c r="C198" s="195"/>
      <c r="D198" s="198"/>
    </row>
    <row r="199" spans="2:4" ht="14.25">
      <c r="B199" s="195"/>
      <c r="C199" s="195"/>
      <c r="D199" s="198"/>
    </row>
    <row r="200" spans="2:4" ht="14.25">
      <c r="B200" s="195"/>
      <c r="C200" s="195"/>
      <c r="D200" s="198"/>
    </row>
    <row r="201" spans="2:4" ht="14.25">
      <c r="B201" s="195"/>
      <c r="C201" s="195"/>
      <c r="D201" s="198"/>
    </row>
    <row r="202" spans="2:4" ht="14.25">
      <c r="B202" s="195"/>
      <c r="C202" s="195"/>
      <c r="D202" s="198"/>
    </row>
    <row r="203" spans="2:4" ht="14.25">
      <c r="B203" s="195"/>
      <c r="C203" s="195"/>
      <c r="D203" s="198"/>
    </row>
    <row r="204" spans="2:4" ht="14.25">
      <c r="B204" s="195"/>
      <c r="C204" s="195"/>
      <c r="D204" s="198"/>
    </row>
    <row r="205" spans="2:4" ht="14.25">
      <c r="B205" s="195"/>
      <c r="C205" s="195"/>
      <c r="D205" s="198"/>
    </row>
    <row r="206" spans="2:4" ht="14.25">
      <c r="B206" s="195"/>
      <c r="C206" s="195"/>
      <c r="D206" s="198"/>
    </row>
    <row r="207" spans="2:4" ht="14.25">
      <c r="B207" s="195"/>
      <c r="C207" s="195"/>
      <c r="D207" s="198"/>
    </row>
    <row r="208" spans="2:4" ht="14.25">
      <c r="B208" s="195"/>
      <c r="C208" s="195"/>
      <c r="D208" s="198"/>
    </row>
    <row r="209" spans="2:4" ht="14.25">
      <c r="B209" s="195"/>
      <c r="C209" s="195"/>
      <c r="D209" s="198"/>
    </row>
    <row r="210" spans="2:4" ht="14.25">
      <c r="B210" s="195"/>
      <c r="C210" s="195"/>
      <c r="D210" s="198"/>
    </row>
    <row r="211" spans="2:4" ht="14.25">
      <c r="B211" s="195"/>
      <c r="C211" s="195"/>
      <c r="D211" s="198"/>
    </row>
    <row r="212" spans="2:4" ht="14.25">
      <c r="B212" s="195"/>
      <c r="C212" s="195"/>
      <c r="D212" s="198"/>
    </row>
    <row r="213" spans="2:4" ht="14.25">
      <c r="B213" s="195"/>
      <c r="C213" s="195"/>
      <c r="D213" s="198"/>
    </row>
    <row r="214" spans="2:4" ht="14.25">
      <c r="B214" s="195"/>
      <c r="C214" s="195"/>
      <c r="D214" s="198"/>
    </row>
    <row r="215" spans="2:4" ht="14.25">
      <c r="B215" s="195"/>
      <c r="C215" s="195"/>
      <c r="D215" s="198"/>
    </row>
    <row r="216" spans="2:4" ht="14.25">
      <c r="B216" s="195"/>
      <c r="C216" s="195"/>
      <c r="D216" s="198"/>
    </row>
    <row r="217" spans="2:4" ht="14.25">
      <c r="B217" s="195"/>
      <c r="C217" s="195"/>
      <c r="D217" s="198"/>
    </row>
    <row r="218" spans="2:4" ht="14.25">
      <c r="B218" s="195"/>
      <c r="C218" s="195"/>
      <c r="D218" s="198"/>
    </row>
    <row r="219" spans="2:4" ht="14.25">
      <c r="B219" s="195"/>
      <c r="C219" s="195"/>
      <c r="D219" s="198"/>
    </row>
    <row r="220" spans="2:4" ht="14.25">
      <c r="B220" s="195"/>
      <c r="C220" s="195"/>
      <c r="D220" s="198"/>
    </row>
    <row r="221" spans="2:4" ht="14.25">
      <c r="B221" s="195"/>
      <c r="C221" s="195"/>
      <c r="D221" s="198"/>
    </row>
    <row r="222" spans="2:4" ht="14.25">
      <c r="B222" s="195"/>
      <c r="C222" s="195"/>
      <c r="D222" s="198"/>
    </row>
    <row r="223" spans="2:4" ht="14.25">
      <c r="B223" s="195"/>
      <c r="C223" s="195"/>
      <c r="D223" s="198"/>
    </row>
    <row r="224" spans="2:4" ht="14.25">
      <c r="B224" s="195"/>
      <c r="C224" s="195"/>
      <c r="D224" s="198"/>
    </row>
    <row r="225" spans="2:4" ht="14.25">
      <c r="B225" s="195"/>
      <c r="C225" s="195"/>
      <c r="D225" s="198"/>
    </row>
    <row r="226" spans="2:4" ht="14.25">
      <c r="B226" s="195"/>
      <c r="C226" s="195"/>
      <c r="D226" s="198"/>
    </row>
    <row r="227" spans="2:4" ht="14.25">
      <c r="B227" s="195"/>
      <c r="C227" s="195"/>
      <c r="D227" s="198"/>
    </row>
    <row r="228" spans="2:4" ht="14.25">
      <c r="B228" s="195"/>
      <c r="C228" s="195"/>
      <c r="D228" s="198"/>
    </row>
    <row r="229" spans="2:4" ht="14.25">
      <c r="B229" s="195"/>
      <c r="C229" s="195"/>
      <c r="D229" s="198"/>
    </row>
    <row r="230" spans="2:4" ht="14.25">
      <c r="B230" s="195"/>
      <c r="C230" s="195"/>
      <c r="D230" s="198"/>
    </row>
    <row r="231" spans="2:4" ht="14.25">
      <c r="B231" s="195"/>
      <c r="C231" s="195"/>
      <c r="D231" s="198"/>
    </row>
    <row r="232" spans="2:4" ht="14.25">
      <c r="B232" s="195"/>
      <c r="C232" s="195"/>
      <c r="D232" s="198"/>
    </row>
    <row r="233" spans="2:4" ht="14.25">
      <c r="B233" s="195"/>
      <c r="C233" s="195"/>
      <c r="D233" s="198"/>
    </row>
    <row r="234" spans="2:4" ht="14.25">
      <c r="B234" s="195"/>
      <c r="C234" s="195"/>
      <c r="D234" s="198"/>
    </row>
    <row r="235" spans="2:4" ht="14.25">
      <c r="B235" s="195"/>
      <c r="C235" s="195"/>
      <c r="D235" s="198"/>
    </row>
    <row r="236" spans="2:4" ht="14.25">
      <c r="B236" s="195"/>
      <c r="C236" s="195"/>
      <c r="D236" s="198"/>
    </row>
    <row r="237" spans="2:4" ht="14.25">
      <c r="B237" s="195"/>
      <c r="C237" s="195"/>
      <c r="D237" s="198"/>
    </row>
    <row r="238" spans="2:4" ht="14.25">
      <c r="B238" s="195"/>
      <c r="C238" s="195"/>
      <c r="D238" s="198"/>
    </row>
    <row r="239" spans="2:4" ht="14.25">
      <c r="B239" s="195"/>
      <c r="C239" s="195"/>
      <c r="D239" s="198"/>
    </row>
    <row r="240" spans="2:4" ht="14.25">
      <c r="B240" s="195"/>
      <c r="C240" s="195"/>
      <c r="D240" s="198"/>
    </row>
    <row r="241" spans="2:4" ht="14.25">
      <c r="B241" s="195"/>
      <c r="C241" s="195"/>
      <c r="D241" s="198"/>
    </row>
    <row r="242" spans="2:4" ht="14.25">
      <c r="B242" s="195"/>
      <c r="C242" s="195"/>
      <c r="D242" s="198"/>
    </row>
    <row r="243" spans="2:4" ht="14.25">
      <c r="B243" s="195"/>
      <c r="C243" s="195"/>
      <c r="D243" s="198"/>
    </row>
    <row r="244" spans="2:4" ht="14.25">
      <c r="B244" s="195"/>
      <c r="C244" s="195"/>
      <c r="D244" s="198"/>
    </row>
    <row r="245" spans="2:4" ht="14.25">
      <c r="B245" s="195"/>
      <c r="C245" s="195"/>
      <c r="D245" s="198"/>
    </row>
    <row r="246" spans="2:4" ht="14.25">
      <c r="B246" s="195"/>
      <c r="C246" s="195"/>
      <c r="D246" s="198"/>
    </row>
    <row r="247" spans="2:4" ht="14.25">
      <c r="B247" s="195"/>
      <c r="C247" s="195"/>
      <c r="D247" s="198"/>
    </row>
    <row r="248" spans="2:4" ht="14.25">
      <c r="B248" s="195"/>
      <c r="C248" s="195"/>
      <c r="D248" s="198"/>
    </row>
    <row r="249" spans="2:4" ht="14.25">
      <c r="B249" s="195"/>
      <c r="C249" s="195"/>
      <c r="D249" s="198"/>
    </row>
    <row r="250" spans="2:4" ht="14.25">
      <c r="B250" s="195"/>
      <c r="C250" s="195"/>
      <c r="D250" s="198"/>
    </row>
    <row r="251" spans="2:4" ht="14.25">
      <c r="B251" s="195"/>
      <c r="C251" s="195"/>
      <c r="D251" s="198"/>
    </row>
    <row r="252" spans="2:4" ht="14.25">
      <c r="B252" s="195"/>
      <c r="C252" s="195"/>
      <c r="D252" s="198"/>
    </row>
    <row r="253" spans="2:4" ht="14.25">
      <c r="B253" s="195"/>
      <c r="C253" s="195"/>
      <c r="D253" s="198"/>
    </row>
    <row r="254" spans="2:4" ht="14.25">
      <c r="B254" s="195"/>
      <c r="C254" s="195"/>
      <c r="D254" s="198"/>
    </row>
    <row r="255" spans="2:4" ht="14.25">
      <c r="B255" s="195"/>
      <c r="C255" s="195"/>
      <c r="D255" s="198"/>
    </row>
    <row r="256" spans="2:4" ht="14.25">
      <c r="B256" s="195"/>
      <c r="C256" s="195"/>
      <c r="D256" s="198"/>
    </row>
    <row r="257" spans="2:4" ht="14.25">
      <c r="B257" s="195"/>
      <c r="C257" s="195"/>
      <c r="D257" s="198"/>
    </row>
    <row r="258" spans="2:4" ht="14.25">
      <c r="B258" s="195"/>
      <c r="C258" s="195"/>
      <c r="D258" s="198"/>
    </row>
    <row r="259" spans="2:4" ht="14.25">
      <c r="B259" s="195"/>
      <c r="C259" s="195"/>
      <c r="D259" s="198"/>
    </row>
    <row r="260" spans="2:4" ht="14.25">
      <c r="B260" s="195"/>
      <c r="C260" s="195"/>
      <c r="D260" s="198"/>
    </row>
    <row r="261" spans="2:4" ht="14.25">
      <c r="B261" s="195"/>
      <c r="C261" s="195"/>
      <c r="D261" s="198"/>
    </row>
    <row r="262" spans="2:4" ht="14.25">
      <c r="B262" s="195"/>
      <c r="C262" s="195"/>
      <c r="D262" s="198"/>
    </row>
    <row r="263" spans="2:4" ht="14.25">
      <c r="B263" s="195"/>
      <c r="C263" s="195"/>
      <c r="D263" s="198"/>
    </row>
    <row r="264" spans="2:4" ht="14.25">
      <c r="B264" s="195"/>
      <c r="C264" s="195"/>
      <c r="D264" s="198"/>
    </row>
    <row r="265" spans="2:4" ht="14.25">
      <c r="B265" s="195"/>
      <c r="C265" s="195"/>
      <c r="D265" s="198"/>
    </row>
    <row r="266" spans="2:4" ht="14.25">
      <c r="B266" s="195"/>
      <c r="C266" s="195"/>
      <c r="D266" s="198"/>
    </row>
    <row r="267" spans="2:4" ht="14.25">
      <c r="B267" s="195"/>
      <c r="C267" s="195"/>
      <c r="D267" s="198"/>
    </row>
    <row r="268" spans="2:4" ht="14.25">
      <c r="B268" s="195"/>
      <c r="C268" s="195"/>
      <c r="D268" s="198"/>
    </row>
    <row r="269" spans="2:4" ht="14.25">
      <c r="B269" s="195"/>
      <c r="C269" s="195"/>
      <c r="D269" s="198"/>
    </row>
    <row r="270" spans="2:4" ht="14.25">
      <c r="B270" s="195"/>
      <c r="C270" s="195"/>
      <c r="D270" s="198"/>
    </row>
    <row r="271" spans="2:4" ht="14.25">
      <c r="B271" s="195"/>
      <c r="C271" s="195"/>
      <c r="D271" s="198"/>
    </row>
    <row r="272" spans="2:4" ht="14.25">
      <c r="B272" s="195"/>
      <c r="C272" s="195"/>
      <c r="D272" s="198"/>
    </row>
    <row r="273" spans="2:3" ht="14.25">
      <c r="B273" s="195"/>
      <c r="C273" s="195"/>
    </row>
    <row r="274" spans="2:3" ht="14.25">
      <c r="B274" s="195"/>
      <c r="C274" s="195"/>
    </row>
    <row r="275" spans="2:3" ht="14.25">
      <c r="B275" s="195"/>
      <c r="C275" s="195"/>
    </row>
    <row r="276" spans="2:3" ht="14.25">
      <c r="B276" s="195"/>
      <c r="C276" s="195"/>
    </row>
    <row r="277" spans="2:3" ht="14.25">
      <c r="B277" s="195"/>
      <c r="C277" s="195"/>
    </row>
    <row r="278" spans="2:3" ht="14.25">
      <c r="B278" s="195"/>
      <c r="C278" s="195"/>
    </row>
    <row r="279" spans="2:3" ht="14.25">
      <c r="B279" s="195"/>
      <c r="C279" s="195"/>
    </row>
    <row r="280" spans="2:3" ht="14.25">
      <c r="B280" s="195"/>
      <c r="C280" s="195"/>
    </row>
    <row r="281" spans="2:3" ht="14.25">
      <c r="B281" s="195"/>
      <c r="C281" s="195"/>
    </row>
    <row r="282" spans="2:3" ht="14.25">
      <c r="B282" s="195"/>
      <c r="C282" s="195"/>
    </row>
    <row r="283" spans="2:3" ht="14.25">
      <c r="B283" s="195"/>
      <c r="C283" s="195"/>
    </row>
    <row r="284" spans="2:3" ht="14.25">
      <c r="B284" s="195"/>
      <c r="C284" s="195"/>
    </row>
    <row r="285" spans="2:3" ht="14.25">
      <c r="B285" s="195"/>
      <c r="C285" s="195"/>
    </row>
    <row r="286" spans="2:3" ht="14.25">
      <c r="B286" s="195"/>
      <c r="C286" s="195"/>
    </row>
    <row r="287" spans="2:3" ht="14.25">
      <c r="B287" s="195"/>
      <c r="C287" s="195"/>
    </row>
    <row r="288" spans="2:3" ht="14.25">
      <c r="B288" s="195"/>
      <c r="C288" s="195"/>
    </row>
    <row r="289" spans="2:3" ht="14.25">
      <c r="B289" s="195"/>
      <c r="C289" s="195"/>
    </row>
    <row r="290" spans="2:3" ht="14.25">
      <c r="B290" s="195"/>
      <c r="C290" s="195"/>
    </row>
    <row r="291" spans="2:3" ht="14.25">
      <c r="B291" s="195"/>
      <c r="C291" s="195"/>
    </row>
    <row r="292" spans="2:3" ht="14.25">
      <c r="B292" s="195"/>
      <c r="C292" s="195"/>
    </row>
    <row r="293" spans="2:3" ht="14.25">
      <c r="B293" s="195"/>
      <c r="C293" s="195"/>
    </row>
    <row r="294" spans="2:3" ht="14.25">
      <c r="B294" s="195"/>
      <c r="C294" s="195"/>
    </row>
    <row r="295" spans="2:3" ht="14.25">
      <c r="B295" s="195"/>
      <c r="C295" s="195"/>
    </row>
    <row r="296" spans="2:3" ht="14.25">
      <c r="B296" s="195"/>
      <c r="C296" s="195"/>
    </row>
    <row r="297" spans="2:3" ht="14.25">
      <c r="B297" s="195"/>
      <c r="C297" s="195"/>
    </row>
    <row r="298" spans="2:3" ht="14.25">
      <c r="B298" s="195"/>
      <c r="C298" s="195"/>
    </row>
    <row r="299" spans="2:3" ht="14.25">
      <c r="B299" s="195"/>
      <c r="C299" s="195"/>
    </row>
    <row r="300" spans="2:3" ht="14.25">
      <c r="B300" s="195"/>
      <c r="C300" s="195"/>
    </row>
    <row r="301" spans="2:3" ht="14.25">
      <c r="B301" s="195"/>
      <c r="C301" s="195"/>
    </row>
    <row r="302" spans="2:3" ht="14.25">
      <c r="B302" s="195"/>
      <c r="C302" s="195"/>
    </row>
    <row r="303" spans="2:3" ht="14.25">
      <c r="B303" s="195"/>
      <c r="C303" s="195"/>
    </row>
    <row r="304" spans="2:3" ht="14.25">
      <c r="B304" s="195"/>
      <c r="C304" s="195"/>
    </row>
    <row r="305" spans="2:3" ht="14.25">
      <c r="B305" s="195"/>
      <c r="C305" s="195"/>
    </row>
    <row r="306" spans="2:3" ht="14.25">
      <c r="B306" s="195"/>
      <c r="C306" s="195"/>
    </row>
    <row r="307" spans="2:3" ht="14.25">
      <c r="B307" s="195"/>
      <c r="C307" s="195"/>
    </row>
    <row r="308" spans="2:3" ht="14.25">
      <c r="B308" s="195"/>
      <c r="C308" s="195"/>
    </row>
    <row r="309" spans="2:3" ht="14.25">
      <c r="B309" s="195"/>
      <c r="C309" s="195"/>
    </row>
    <row r="310" spans="2:3" ht="14.25">
      <c r="B310" s="195"/>
      <c r="C310" s="195"/>
    </row>
    <row r="311" spans="2:3" ht="14.25">
      <c r="B311" s="195"/>
      <c r="C311" s="195"/>
    </row>
    <row r="312" spans="2:3" ht="14.25">
      <c r="B312" s="195"/>
      <c r="C312" s="195"/>
    </row>
    <row r="313" spans="2:3" ht="14.25">
      <c r="B313" s="195"/>
      <c r="C313" s="195"/>
    </row>
    <row r="314" spans="2:3" ht="14.25">
      <c r="B314" s="195"/>
      <c r="C314" s="195"/>
    </row>
    <row r="315" spans="2:3" ht="14.25">
      <c r="B315" s="195"/>
      <c r="C315" s="195"/>
    </row>
    <row r="316" spans="2:3" ht="14.25">
      <c r="B316" s="195"/>
      <c r="C316" s="195"/>
    </row>
    <row r="317" spans="2:3" ht="14.25">
      <c r="B317" s="195"/>
      <c r="C317" s="195"/>
    </row>
    <row r="318" spans="2:3" ht="14.25">
      <c r="B318" s="195"/>
      <c r="C318" s="195"/>
    </row>
    <row r="319" spans="2:3" ht="14.25">
      <c r="B319" s="195"/>
      <c r="C319" s="195"/>
    </row>
    <row r="320" spans="2:3" ht="14.25">
      <c r="B320" s="195"/>
      <c r="C320" s="195"/>
    </row>
    <row r="321" spans="2:3" ht="14.25">
      <c r="B321" s="195"/>
      <c r="C321" s="195"/>
    </row>
    <row r="322" spans="2:3" ht="14.25">
      <c r="B322" s="195"/>
      <c r="C322" s="195"/>
    </row>
    <row r="323" spans="2:3" ht="14.25">
      <c r="B323" s="195"/>
      <c r="C323" s="195"/>
    </row>
    <row r="324" spans="2:3" ht="14.25">
      <c r="B324" s="195"/>
      <c r="C324" s="195"/>
    </row>
    <row r="325" spans="2:3" ht="14.25">
      <c r="B325" s="195"/>
      <c r="C325" s="195"/>
    </row>
    <row r="326" spans="2:3" ht="14.25">
      <c r="B326" s="195"/>
      <c r="C326" s="195"/>
    </row>
    <row r="327" spans="2:3" ht="14.25">
      <c r="B327" s="195"/>
      <c r="C327" s="195"/>
    </row>
    <row r="328" spans="2:3" ht="14.25">
      <c r="B328" s="195"/>
      <c r="C328" s="195"/>
    </row>
    <row r="329" spans="2:3" ht="14.25">
      <c r="B329" s="195"/>
      <c r="C329" s="195"/>
    </row>
    <row r="330" spans="2:3" ht="14.25">
      <c r="B330" s="195"/>
      <c r="C330" s="195"/>
    </row>
    <row r="331" spans="2:3" ht="14.25">
      <c r="B331" s="195"/>
      <c r="C331" s="195"/>
    </row>
    <row r="332" spans="2:3" ht="14.25">
      <c r="B332" s="195"/>
      <c r="C332" s="195"/>
    </row>
    <row r="333" spans="2:3" ht="14.25">
      <c r="B333" s="195"/>
      <c r="C333" s="195"/>
    </row>
    <row r="334" spans="2:3" ht="14.25">
      <c r="B334" s="195"/>
      <c r="C334" s="195"/>
    </row>
    <row r="335" spans="2:3" ht="14.25">
      <c r="B335" s="195"/>
      <c r="C335" s="195"/>
    </row>
    <row r="336" spans="2:3" ht="14.25">
      <c r="B336" s="195"/>
      <c r="C336" s="195"/>
    </row>
    <row r="337" spans="2:3" ht="14.25">
      <c r="B337" s="195"/>
      <c r="C337" s="195"/>
    </row>
    <row r="338" spans="2:3" ht="14.25">
      <c r="B338" s="195"/>
      <c r="C338" s="195"/>
    </row>
    <row r="339" spans="2:3" ht="14.25">
      <c r="B339" s="195"/>
      <c r="C339" s="195"/>
    </row>
    <row r="340" spans="2:3" ht="14.25">
      <c r="B340" s="195"/>
      <c r="C340" s="195"/>
    </row>
    <row r="341" spans="2:3" ht="14.25">
      <c r="B341" s="195"/>
      <c r="C341" s="195"/>
    </row>
    <row r="342" spans="2:3" ht="14.25">
      <c r="B342" s="195"/>
      <c r="C342" s="195"/>
    </row>
    <row r="343" spans="2:3" ht="14.25">
      <c r="B343" s="195"/>
      <c r="C343" s="195"/>
    </row>
    <row r="344" spans="2:3" ht="14.25">
      <c r="B344" s="195"/>
      <c r="C344" s="195"/>
    </row>
    <row r="345" spans="2:3" ht="14.25">
      <c r="B345" s="195"/>
      <c r="C345" s="195"/>
    </row>
    <row r="346" spans="2:3" ht="14.25">
      <c r="B346" s="195"/>
      <c r="C346" s="195"/>
    </row>
    <row r="347" spans="2:3" ht="14.25">
      <c r="B347" s="195"/>
      <c r="C347" s="195"/>
    </row>
    <row r="348" spans="2:3" ht="14.25">
      <c r="B348" s="195"/>
      <c r="C348" s="195"/>
    </row>
    <row r="349" spans="2:3" ht="14.25">
      <c r="B349" s="195"/>
      <c r="C349" s="195"/>
    </row>
    <row r="350" spans="2:3" ht="14.25">
      <c r="B350" s="195"/>
      <c r="C350" s="195"/>
    </row>
    <row r="351" spans="2:3" ht="14.25">
      <c r="B351" s="195"/>
      <c r="C351" s="195"/>
    </row>
    <row r="352" spans="2:3" ht="14.25">
      <c r="B352" s="195"/>
      <c r="C352" s="195"/>
    </row>
    <row r="353" spans="2:3" ht="14.25">
      <c r="B353" s="195"/>
      <c r="C353" s="195"/>
    </row>
    <row r="354" spans="2:3" ht="14.25">
      <c r="B354" s="195"/>
      <c r="C354" s="195"/>
    </row>
    <row r="355" spans="2:3" ht="14.25">
      <c r="B355" s="195"/>
      <c r="C355" s="195"/>
    </row>
    <row r="356" spans="2:3" ht="14.25">
      <c r="B356" s="195"/>
      <c r="C356" s="195"/>
    </row>
    <row r="357" spans="2:3" ht="14.25">
      <c r="B357" s="195"/>
      <c r="C357" s="195"/>
    </row>
    <row r="358" spans="2:3" ht="14.25">
      <c r="B358" s="195"/>
      <c r="C358" s="195"/>
    </row>
    <row r="359" spans="2:3" ht="14.25">
      <c r="B359" s="195"/>
      <c r="C359" s="195"/>
    </row>
    <row r="360" spans="2:3" ht="14.25">
      <c r="B360" s="195"/>
      <c r="C360" s="195"/>
    </row>
    <row r="361" spans="2:3" ht="14.25">
      <c r="B361" s="195"/>
      <c r="C361" s="195"/>
    </row>
    <row r="362" spans="2:3" ht="14.25">
      <c r="B362" s="195"/>
      <c r="C362" s="195"/>
    </row>
    <row r="363" spans="2:3" ht="14.25">
      <c r="B363" s="195"/>
      <c r="C363" s="195"/>
    </row>
    <row r="364" spans="2:3" ht="14.25">
      <c r="B364" s="195"/>
      <c r="C364" s="195"/>
    </row>
    <row r="365" spans="2:3" ht="14.25">
      <c r="B365" s="195"/>
      <c r="C365" s="195"/>
    </row>
    <row r="366" spans="2:3" ht="14.25">
      <c r="B366" s="195"/>
      <c r="C366" s="195"/>
    </row>
    <row r="367" spans="2:3" ht="14.25">
      <c r="B367" s="195"/>
      <c r="C367" s="195"/>
    </row>
    <row r="368" spans="2:3" ht="14.25">
      <c r="B368" s="195"/>
      <c r="C368" s="195"/>
    </row>
    <row r="369" spans="2:3" ht="14.25">
      <c r="B369" s="195"/>
      <c r="C369" s="195"/>
    </row>
    <row r="370" spans="2:3" ht="14.25">
      <c r="B370" s="195"/>
      <c r="C370" s="195"/>
    </row>
    <row r="371" spans="2:3" ht="14.25">
      <c r="B371" s="195"/>
      <c r="C371" s="195"/>
    </row>
    <row r="372" spans="2:3" ht="14.25">
      <c r="B372" s="195"/>
      <c r="C372" s="195"/>
    </row>
    <row r="373" spans="2:3" ht="14.25">
      <c r="B373" s="195"/>
      <c r="C373" s="195"/>
    </row>
    <row r="374" spans="2:3" ht="14.25">
      <c r="B374" s="195"/>
      <c r="C374" s="195"/>
    </row>
    <row r="375" spans="2:3" ht="14.25">
      <c r="B375" s="195"/>
      <c r="C375" s="195"/>
    </row>
    <row r="376" spans="2:3" ht="14.25">
      <c r="B376" s="195"/>
      <c r="C376" s="195"/>
    </row>
    <row r="377" spans="2:3" ht="14.25">
      <c r="B377" s="195"/>
      <c r="C377" s="195"/>
    </row>
    <row r="378" spans="2:3" ht="14.25">
      <c r="B378" s="195"/>
      <c r="C378" s="195"/>
    </row>
    <row r="379" spans="2:3" ht="14.25">
      <c r="B379" s="195"/>
      <c r="C379" s="195"/>
    </row>
    <row r="380" spans="2:3" ht="14.25">
      <c r="B380" s="195"/>
      <c r="C380" s="195"/>
    </row>
    <row r="381" spans="2:3" ht="14.25">
      <c r="B381" s="195"/>
      <c r="C381" s="195"/>
    </row>
    <row r="382" spans="2:3" ht="14.25">
      <c r="B382" s="195"/>
      <c r="C382" s="195"/>
    </row>
    <row r="383" spans="2:3" ht="14.25">
      <c r="B383" s="195"/>
      <c r="C383" s="195"/>
    </row>
    <row r="384" spans="2:3" ht="14.25">
      <c r="B384" s="195"/>
      <c r="C384" s="195"/>
    </row>
    <row r="385" spans="2:3" ht="14.25">
      <c r="B385" s="195"/>
      <c r="C385" s="195"/>
    </row>
    <row r="386" spans="2:3" ht="14.25">
      <c r="B386" s="195"/>
      <c r="C386" s="195"/>
    </row>
    <row r="387" spans="2:3" ht="14.25">
      <c r="B387" s="195"/>
      <c r="C387" s="195"/>
    </row>
    <row r="388" spans="2:3" ht="14.25">
      <c r="B388" s="195"/>
      <c r="C388" s="195"/>
    </row>
    <row r="389" spans="2:3" ht="14.25">
      <c r="B389" s="195"/>
      <c r="C389" s="195"/>
    </row>
    <row r="390" spans="2:3" ht="14.25">
      <c r="B390" s="195"/>
      <c r="C390" s="195"/>
    </row>
    <row r="391" spans="2:3" ht="14.25">
      <c r="B391" s="195"/>
      <c r="C391" s="195"/>
    </row>
    <row r="392" spans="2:3" ht="14.25">
      <c r="B392" s="195"/>
      <c r="C392" s="195"/>
    </row>
    <row r="393" spans="2:3" ht="14.25">
      <c r="B393" s="195"/>
      <c r="C393" s="195"/>
    </row>
    <row r="394" spans="2:3" ht="14.25">
      <c r="B394" s="195"/>
      <c r="C394" s="195"/>
    </row>
    <row r="395" spans="2:3" ht="14.25">
      <c r="B395" s="195"/>
      <c r="C395" s="195"/>
    </row>
    <row r="396" spans="2:3" ht="14.25">
      <c r="B396" s="195"/>
      <c r="C396" s="195"/>
    </row>
    <row r="397" spans="2:3" ht="14.25">
      <c r="B397" s="195"/>
      <c r="C397" s="195"/>
    </row>
    <row r="398" spans="2:3" ht="14.25">
      <c r="B398" s="195"/>
      <c r="C398" s="195"/>
    </row>
    <row r="399" spans="2:3" ht="14.25">
      <c r="B399" s="195"/>
      <c r="C399" s="195"/>
    </row>
    <row r="400" spans="2:3" ht="14.25">
      <c r="B400" s="195"/>
      <c r="C400" s="195"/>
    </row>
    <row r="401" spans="2:3" ht="14.25">
      <c r="B401" s="195"/>
      <c r="C401" s="195"/>
    </row>
    <row r="402" spans="2:3" ht="14.25">
      <c r="B402" s="195"/>
      <c r="C402" s="195"/>
    </row>
    <row r="403" spans="2:3" ht="14.25">
      <c r="B403" s="195"/>
      <c r="C403" s="195"/>
    </row>
    <row r="404" spans="2:3" ht="14.25">
      <c r="B404" s="195"/>
      <c r="C404" s="195"/>
    </row>
    <row r="405" spans="2:3" ht="14.25">
      <c r="B405" s="195"/>
      <c r="C405" s="195"/>
    </row>
    <row r="406" spans="2:3" ht="14.25">
      <c r="B406" s="195"/>
      <c r="C406" s="195"/>
    </row>
    <row r="407" spans="2:3" ht="14.25">
      <c r="B407" s="195"/>
      <c r="C407" s="195"/>
    </row>
    <row r="408" spans="2:3" ht="14.25">
      <c r="B408" s="195"/>
      <c r="C408" s="195"/>
    </row>
    <row r="409" spans="2:3" ht="14.25">
      <c r="B409" s="195"/>
      <c r="C409" s="195"/>
    </row>
    <row r="410" spans="2:3" ht="14.25">
      <c r="B410" s="195"/>
      <c r="C410" s="195"/>
    </row>
    <row r="411" spans="2:3" ht="14.25">
      <c r="B411" s="195"/>
      <c r="C411" s="195"/>
    </row>
    <row r="412" spans="2:3" ht="14.25">
      <c r="B412" s="195"/>
      <c r="C412" s="195"/>
    </row>
    <row r="413" spans="2:3" ht="14.25">
      <c r="B413" s="195"/>
      <c r="C413" s="195"/>
    </row>
    <row r="414" spans="2:3" ht="14.25">
      <c r="B414" s="195"/>
      <c r="C414" s="195"/>
    </row>
    <row r="415" spans="2:3" ht="14.25">
      <c r="B415" s="195"/>
      <c r="C415" s="195"/>
    </row>
    <row r="416" spans="2:3" ht="14.25">
      <c r="B416" s="195"/>
      <c r="C416" s="195"/>
    </row>
    <row r="417" spans="2:3" ht="14.25">
      <c r="B417" s="195"/>
      <c r="C417" s="195"/>
    </row>
    <row r="418" spans="2:3" ht="14.25">
      <c r="B418" s="195"/>
      <c r="C418" s="195"/>
    </row>
    <row r="419" spans="2:3" ht="14.25">
      <c r="B419" s="195"/>
      <c r="C419" s="195"/>
    </row>
    <row r="420" spans="2:3" ht="14.25">
      <c r="B420" s="195"/>
      <c r="C420" s="195"/>
    </row>
    <row r="421" spans="2:3" ht="14.25">
      <c r="B421" s="195"/>
      <c r="C421" s="195"/>
    </row>
    <row r="422" spans="2:3" ht="14.25">
      <c r="B422" s="195"/>
      <c r="C422" s="195"/>
    </row>
    <row r="423" spans="2:3" ht="14.25">
      <c r="B423" s="195"/>
      <c r="C423" s="195"/>
    </row>
    <row r="424" spans="2:3" ht="14.25">
      <c r="B424" s="195"/>
      <c r="C424" s="195"/>
    </row>
    <row r="425" spans="2:3" ht="14.25">
      <c r="B425" s="195"/>
      <c r="C425" s="195"/>
    </row>
    <row r="426" spans="2:3" ht="14.25">
      <c r="B426" s="195"/>
      <c r="C426" s="195"/>
    </row>
    <row r="427" spans="2:3" ht="14.25">
      <c r="B427" s="195"/>
      <c r="C427" s="195"/>
    </row>
    <row r="428" spans="2:3" ht="14.25">
      <c r="B428" s="195"/>
      <c r="C428" s="195"/>
    </row>
    <row r="429" spans="2:3" ht="14.25">
      <c r="B429" s="195"/>
      <c r="C429" s="195"/>
    </row>
    <row r="430" spans="2:3" ht="14.25">
      <c r="B430" s="195"/>
      <c r="C430" s="195"/>
    </row>
    <row r="431" spans="2:3" ht="14.25">
      <c r="B431" s="195"/>
      <c r="C431" s="195"/>
    </row>
    <row r="432" spans="2:3" ht="14.25">
      <c r="B432" s="195"/>
      <c r="C432" s="195"/>
    </row>
    <row r="433" spans="2:3" ht="14.25">
      <c r="B433" s="195"/>
      <c r="C433" s="195"/>
    </row>
    <row r="434" spans="2:3" ht="14.25">
      <c r="B434" s="195"/>
      <c r="C434" s="195"/>
    </row>
    <row r="435" spans="2:3" ht="14.25">
      <c r="B435" s="195"/>
      <c r="C435" s="195"/>
    </row>
    <row r="436" spans="2:3" ht="14.25">
      <c r="B436" s="195"/>
      <c r="C436" s="195"/>
    </row>
    <row r="437" spans="2:3" ht="14.25">
      <c r="B437" s="195"/>
      <c r="C437" s="195"/>
    </row>
    <row r="438" spans="2:3" ht="14.25">
      <c r="B438" s="195"/>
      <c r="C438" s="195"/>
    </row>
    <row r="439" spans="2:3" ht="14.25">
      <c r="B439" s="195"/>
      <c r="C439" s="195"/>
    </row>
    <row r="440" spans="2:3" ht="14.25">
      <c r="B440" s="195"/>
      <c r="C440" s="195"/>
    </row>
    <row r="441" spans="2:3" ht="14.25">
      <c r="B441" s="195"/>
      <c r="C441" s="195"/>
    </row>
    <row r="442" spans="2:3" ht="14.25">
      <c r="B442" s="195"/>
      <c r="C442" s="195"/>
    </row>
    <row r="443" spans="2:3" ht="14.25">
      <c r="B443" s="195"/>
      <c r="C443" s="195"/>
    </row>
    <row r="444" spans="2:3" ht="14.25">
      <c r="B444" s="195"/>
      <c r="C444" s="195"/>
    </row>
    <row r="445" spans="2:3" ht="14.25">
      <c r="B445" s="195"/>
      <c r="C445" s="195"/>
    </row>
    <row r="446" spans="2:3" ht="14.25">
      <c r="B446" s="195"/>
      <c r="C446" s="195"/>
    </row>
    <row r="447" spans="2:3" ht="14.25">
      <c r="B447" s="195"/>
      <c r="C447" s="195"/>
    </row>
    <row r="448" spans="2:3" ht="14.25">
      <c r="B448" s="195"/>
      <c r="C448" s="195"/>
    </row>
    <row r="449" spans="2:3" ht="14.25">
      <c r="B449" s="195"/>
      <c r="C449" s="195"/>
    </row>
    <row r="450" spans="2:3" ht="14.25">
      <c r="B450" s="195"/>
      <c r="C450" s="195"/>
    </row>
    <row r="451" spans="2:3" ht="14.25">
      <c r="B451" s="195"/>
      <c r="C451" s="195"/>
    </row>
    <row r="452" spans="2:3" ht="14.25">
      <c r="B452" s="195"/>
      <c r="C452" s="195"/>
    </row>
    <row r="453" spans="2:3" ht="14.25">
      <c r="B453" s="195"/>
      <c r="C453" s="195"/>
    </row>
    <row r="454" spans="2:3" ht="14.25">
      <c r="B454" s="195"/>
      <c r="C454" s="195"/>
    </row>
    <row r="455" spans="2:3" ht="14.25">
      <c r="B455" s="195"/>
      <c r="C455" s="195"/>
    </row>
    <row r="456" spans="2:3" ht="14.25">
      <c r="B456" s="195"/>
      <c r="C456" s="195"/>
    </row>
    <row r="457" spans="2:3" ht="14.25">
      <c r="B457" s="195"/>
      <c r="C457" s="195"/>
    </row>
    <row r="458" spans="2:3" ht="14.25">
      <c r="B458" s="195"/>
      <c r="C458" s="195"/>
    </row>
    <row r="459" spans="2:3" ht="14.25">
      <c r="B459" s="195"/>
      <c r="C459" s="195"/>
    </row>
    <row r="460" spans="2:3" ht="14.25">
      <c r="B460" s="195"/>
      <c r="C460" s="195"/>
    </row>
    <row r="461" spans="2:3" ht="14.25">
      <c r="B461" s="195"/>
      <c r="C461" s="195"/>
    </row>
    <row r="462" spans="2:3" ht="14.25">
      <c r="B462" s="195"/>
      <c r="C462" s="195"/>
    </row>
    <row r="463" spans="2:3" ht="14.25">
      <c r="B463" s="195"/>
      <c r="C463" s="195"/>
    </row>
    <row r="464" spans="2:3" ht="14.25">
      <c r="B464" s="195"/>
      <c r="C464" s="195"/>
    </row>
    <row r="465" spans="2:3" ht="14.25">
      <c r="B465" s="195"/>
      <c r="C465" s="195"/>
    </row>
    <row r="466" spans="2:3" ht="14.25">
      <c r="B466" s="195"/>
      <c r="C466" s="195"/>
    </row>
    <row r="467" spans="2:3" ht="14.25">
      <c r="B467" s="195"/>
      <c r="C467" s="195"/>
    </row>
    <row r="468" spans="2:3" ht="14.25">
      <c r="B468" s="195"/>
      <c r="C468" s="195"/>
    </row>
    <row r="469" spans="2:3" ht="14.25">
      <c r="B469" s="195"/>
      <c r="C469" s="195"/>
    </row>
    <row r="470" spans="2:3" ht="14.25">
      <c r="B470" s="195"/>
      <c r="C470" s="195"/>
    </row>
    <row r="471" spans="2:3" ht="14.25">
      <c r="B471" s="195"/>
      <c r="C471" s="195"/>
    </row>
    <row r="472" spans="2:3" ht="14.25">
      <c r="B472" s="195"/>
      <c r="C472" s="195"/>
    </row>
    <row r="473" spans="2:3" ht="14.25">
      <c r="B473" s="195"/>
      <c r="C473" s="195"/>
    </row>
    <row r="474" spans="2:3" ht="14.25">
      <c r="B474" s="195"/>
      <c r="C474" s="195"/>
    </row>
    <row r="475" spans="2:3" ht="14.25">
      <c r="B475" s="195"/>
      <c r="C475" s="195"/>
    </row>
    <row r="476" spans="2:3" ht="14.25">
      <c r="B476" s="195"/>
      <c r="C476" s="195"/>
    </row>
    <row r="477" spans="2:3" ht="14.25">
      <c r="B477" s="195"/>
      <c r="C477" s="195"/>
    </row>
    <row r="478" spans="2:3" ht="14.25">
      <c r="B478" s="195"/>
      <c r="C478" s="195"/>
    </row>
    <row r="479" spans="2:3" ht="14.25">
      <c r="B479" s="195"/>
      <c r="C479" s="195"/>
    </row>
    <row r="480" spans="2:3" ht="14.25">
      <c r="B480" s="195"/>
      <c r="C480" s="195"/>
    </row>
    <row r="481" spans="2:3" ht="14.25">
      <c r="B481" s="195"/>
      <c r="C481" s="195"/>
    </row>
    <row r="482" spans="2:3" ht="14.25">
      <c r="B482" s="195"/>
      <c r="C482" s="195"/>
    </row>
    <row r="483" spans="2:3" ht="14.25">
      <c r="B483" s="195"/>
      <c r="C483" s="195"/>
    </row>
    <row r="484" spans="2:3" ht="14.25">
      <c r="B484" s="195"/>
      <c r="C484" s="195"/>
    </row>
    <row r="485" spans="2:3" ht="14.25">
      <c r="B485" s="195"/>
      <c r="C485" s="195"/>
    </row>
    <row r="486" spans="2:3" ht="14.25">
      <c r="B486" s="195"/>
      <c r="C486" s="195"/>
    </row>
    <row r="487" spans="2:3" ht="14.25">
      <c r="B487" s="195"/>
      <c r="C487" s="195"/>
    </row>
    <row r="488" spans="2:3" ht="14.25">
      <c r="B488" s="195"/>
      <c r="C488" s="195"/>
    </row>
    <row r="489" spans="2:3" ht="14.25">
      <c r="B489" s="195"/>
      <c r="C489" s="195"/>
    </row>
    <row r="490" spans="2:3" ht="14.25">
      <c r="B490" s="195"/>
      <c r="C490" s="195"/>
    </row>
    <row r="491" spans="2:3" ht="14.25">
      <c r="B491" s="195"/>
      <c r="C491" s="195"/>
    </row>
    <row r="492" spans="2:3" ht="14.25">
      <c r="B492" s="195"/>
      <c r="C492" s="195"/>
    </row>
    <row r="493" spans="2:3" ht="14.25">
      <c r="B493" s="195"/>
      <c r="C493" s="195"/>
    </row>
    <row r="494" spans="2:3" ht="14.25">
      <c r="B494" s="195"/>
      <c r="C494" s="195"/>
    </row>
    <row r="495" spans="2:3" ht="14.25">
      <c r="B495" s="195"/>
      <c r="C495" s="195"/>
    </row>
    <row r="496" spans="2:3" ht="14.25">
      <c r="B496" s="195"/>
      <c r="C496" s="195"/>
    </row>
    <row r="497" spans="2:3" ht="14.25">
      <c r="B497" s="195"/>
      <c r="C497" s="195"/>
    </row>
    <row r="498" spans="2:3" ht="14.25">
      <c r="B498" s="195"/>
      <c r="C498" s="195"/>
    </row>
    <row r="499" spans="2:3" ht="14.25">
      <c r="B499" s="195"/>
      <c r="C499" s="195"/>
    </row>
    <row r="500" spans="2:3" ht="14.25">
      <c r="B500" s="195"/>
      <c r="C500" s="195"/>
    </row>
    <row r="501" spans="2:3" ht="14.25">
      <c r="B501" s="195"/>
      <c r="C501" s="195"/>
    </row>
    <row r="502" spans="2:3" ht="14.25">
      <c r="B502" s="195"/>
      <c r="C502" s="195"/>
    </row>
    <row r="503" spans="2:3" ht="14.25">
      <c r="B503" s="195"/>
      <c r="C503" s="195"/>
    </row>
    <row r="504" spans="2:3" ht="14.25">
      <c r="B504" s="195"/>
      <c r="C504" s="195"/>
    </row>
    <row r="505" spans="2:3" ht="14.25">
      <c r="B505" s="195"/>
      <c r="C505" s="195"/>
    </row>
    <row r="506" spans="2:3" ht="14.25">
      <c r="B506" s="195"/>
      <c r="C506" s="195"/>
    </row>
    <row r="507" spans="2:3" ht="14.25">
      <c r="B507" s="195"/>
      <c r="C507" s="195"/>
    </row>
    <row r="508" spans="2:3" ht="14.25">
      <c r="B508" s="195"/>
      <c r="C508" s="195"/>
    </row>
    <row r="509" spans="2:3" ht="14.25">
      <c r="B509" s="195"/>
      <c r="C509" s="195"/>
    </row>
    <row r="510" spans="2:3" ht="14.25">
      <c r="B510" s="195"/>
      <c r="C510" s="195"/>
    </row>
    <row r="511" spans="2:3" ht="14.25">
      <c r="B511" s="195"/>
      <c r="C511" s="195"/>
    </row>
    <row r="512" spans="2:3" ht="14.25">
      <c r="B512" s="195"/>
      <c r="C512" s="195"/>
    </row>
    <row r="513" spans="2:3" ht="14.25">
      <c r="B513" s="195"/>
      <c r="C513" s="195"/>
    </row>
    <row r="514" spans="2:3" ht="14.25">
      <c r="B514" s="195"/>
      <c r="C514" s="195"/>
    </row>
    <row r="515" spans="2:3" ht="14.25">
      <c r="B515" s="195"/>
      <c r="C515" s="195"/>
    </row>
    <row r="516" spans="2:3" ht="14.25">
      <c r="B516" s="195"/>
      <c r="C516" s="195"/>
    </row>
    <row r="517" spans="2:3" ht="14.25">
      <c r="B517" s="195"/>
      <c r="C517" s="195"/>
    </row>
    <row r="518" spans="2:3" ht="14.25">
      <c r="B518" s="195"/>
      <c r="C518" s="195"/>
    </row>
    <row r="519" spans="2:3" ht="14.25">
      <c r="B519" s="195"/>
      <c r="C519" s="195"/>
    </row>
    <row r="520" spans="2:3" ht="14.25">
      <c r="B520" s="195"/>
      <c r="C520" s="195"/>
    </row>
    <row r="521" spans="2:3" ht="14.25">
      <c r="B521" s="195"/>
      <c r="C521" s="195"/>
    </row>
    <row r="522" spans="2:3" ht="14.25">
      <c r="B522" s="195"/>
      <c r="C522" s="195"/>
    </row>
    <row r="523" spans="2:3" ht="14.25">
      <c r="B523" s="195"/>
      <c r="C523" s="195"/>
    </row>
    <row r="524" spans="2:3" ht="14.25">
      <c r="B524" s="195"/>
      <c r="C524" s="195"/>
    </row>
    <row r="525" spans="2:3" ht="14.25">
      <c r="B525" s="195"/>
      <c r="C525" s="195"/>
    </row>
    <row r="526" spans="2:3" ht="14.25">
      <c r="B526" s="195"/>
      <c r="C526" s="195"/>
    </row>
    <row r="527" spans="2:3" ht="14.25">
      <c r="B527" s="195"/>
      <c r="C527" s="195"/>
    </row>
    <row r="528" spans="2:3" ht="14.25">
      <c r="B528" s="195"/>
      <c r="C528" s="195"/>
    </row>
    <row r="529" spans="2:3" ht="14.25">
      <c r="B529" s="195"/>
      <c r="C529" s="195"/>
    </row>
    <row r="530" spans="2:3" ht="14.25">
      <c r="B530" s="195"/>
      <c r="C530" s="195"/>
    </row>
    <row r="531" spans="2:3" ht="14.25">
      <c r="B531" s="195"/>
      <c r="C531" s="195"/>
    </row>
    <row r="532" spans="2:3" ht="14.25">
      <c r="B532" s="195"/>
      <c r="C532" s="195"/>
    </row>
    <row r="533" spans="2:3" ht="14.25">
      <c r="B533" s="195"/>
      <c r="C533" s="195"/>
    </row>
    <row r="534" spans="2:3" ht="14.25">
      <c r="B534" s="195"/>
      <c r="C534" s="195"/>
    </row>
    <row r="535" spans="2:3" ht="14.25">
      <c r="B535" s="195"/>
      <c r="C535" s="195"/>
    </row>
    <row r="536" spans="2:3" ht="14.25">
      <c r="B536" s="195"/>
      <c r="C536" s="195"/>
    </row>
    <row r="537" spans="2:3" ht="14.25">
      <c r="B537" s="195"/>
      <c r="C537" s="195"/>
    </row>
    <row r="538" spans="2:3" ht="14.25">
      <c r="B538" s="195"/>
      <c r="C538" s="195"/>
    </row>
    <row r="539" spans="2:3" ht="14.25">
      <c r="B539" s="195"/>
      <c r="C539" s="195"/>
    </row>
    <row r="540" spans="2:3" ht="14.25">
      <c r="B540" s="195"/>
      <c r="C540" s="195"/>
    </row>
    <row r="541" spans="2:3" ht="14.25">
      <c r="B541" s="195"/>
      <c r="C541" s="195"/>
    </row>
    <row r="542" spans="2:3" ht="14.25">
      <c r="B542" s="195"/>
      <c r="C542" s="195"/>
    </row>
    <row r="543" spans="2:3" ht="14.25">
      <c r="B543" s="195"/>
      <c r="C543" s="195"/>
    </row>
    <row r="544" spans="2:3" ht="14.25">
      <c r="B544" s="195"/>
      <c r="C544" s="195"/>
    </row>
    <row r="545" spans="2:3" ht="14.25">
      <c r="B545" s="195"/>
      <c r="C545" s="195"/>
    </row>
    <row r="546" spans="2:3" ht="14.25">
      <c r="B546" s="195"/>
      <c r="C546" s="195"/>
    </row>
    <row r="547" spans="2:3" ht="14.25">
      <c r="B547" s="195"/>
      <c r="C547" s="195"/>
    </row>
    <row r="548" spans="2:3" ht="14.25">
      <c r="B548" s="195"/>
      <c r="C548" s="195"/>
    </row>
    <row r="549" spans="2:3" ht="14.25">
      <c r="B549" s="195"/>
      <c r="C549" s="195"/>
    </row>
    <row r="550" spans="2:3" ht="14.25">
      <c r="B550" s="195"/>
      <c r="C550" s="195"/>
    </row>
    <row r="551" spans="2:3" ht="14.25">
      <c r="B551" s="195"/>
      <c r="C551" s="195"/>
    </row>
    <row r="552" spans="2:3" ht="14.25">
      <c r="B552" s="195"/>
      <c r="C552" s="195"/>
    </row>
    <row r="553" spans="2:3" ht="14.25">
      <c r="B553" s="195"/>
      <c r="C553" s="195"/>
    </row>
    <row r="554" spans="2:3" ht="14.25">
      <c r="B554" s="195"/>
      <c r="C554" s="195"/>
    </row>
    <row r="555" spans="2:3" ht="14.25">
      <c r="B555" s="195"/>
      <c r="C555" s="195"/>
    </row>
    <row r="556" spans="2:3" ht="14.25">
      <c r="B556" s="195"/>
      <c r="C556" s="195"/>
    </row>
    <row r="557" spans="2:3" ht="14.25">
      <c r="B557" s="195"/>
      <c r="C557" s="195"/>
    </row>
    <row r="558" spans="2:3" ht="14.25">
      <c r="B558" s="195"/>
      <c r="C558" s="195"/>
    </row>
    <row r="559" spans="2:3" ht="14.25">
      <c r="B559" s="195"/>
      <c r="C559" s="195"/>
    </row>
    <row r="560" spans="2:3" ht="14.25">
      <c r="B560" s="195"/>
      <c r="C560" s="195"/>
    </row>
    <row r="561" spans="2:3" ht="14.25">
      <c r="B561" s="195"/>
      <c r="C561" s="195"/>
    </row>
    <row r="562" spans="2:3" ht="14.25">
      <c r="B562" s="195"/>
      <c r="C562" s="195"/>
    </row>
    <row r="563" spans="2:3" ht="14.25">
      <c r="B563" s="195"/>
      <c r="C563" s="195"/>
    </row>
    <row r="564" spans="2:3" ht="14.25">
      <c r="B564" s="195"/>
      <c r="C564" s="195"/>
    </row>
    <row r="565" spans="2:3" ht="14.25">
      <c r="B565" s="195"/>
      <c r="C565" s="195"/>
    </row>
    <row r="566" spans="2:3" ht="14.25">
      <c r="B566" s="195"/>
      <c r="C566" s="195"/>
    </row>
    <row r="567" spans="2:3" ht="14.25">
      <c r="B567" s="195"/>
      <c r="C567" s="195"/>
    </row>
    <row r="568" spans="2:3" ht="14.25">
      <c r="B568" s="195"/>
      <c r="C568" s="195"/>
    </row>
    <row r="569" spans="2:3" ht="14.25">
      <c r="B569" s="195"/>
      <c r="C569" s="195"/>
    </row>
    <row r="570" spans="2:3" ht="14.25">
      <c r="B570" s="195"/>
      <c r="C570" s="195"/>
    </row>
    <row r="571" spans="2:3" ht="14.25">
      <c r="B571" s="195"/>
      <c r="C571" s="195"/>
    </row>
    <row r="572" spans="2:3" ht="14.25">
      <c r="B572" s="195"/>
      <c r="C572" s="195"/>
    </row>
    <row r="573" spans="2:3" ht="14.25">
      <c r="B573" s="195"/>
      <c r="C573" s="195"/>
    </row>
    <row r="574" spans="2:3" ht="14.25">
      <c r="B574" s="195"/>
      <c r="C574" s="195"/>
    </row>
    <row r="575" spans="2:3" ht="14.25">
      <c r="B575" s="195"/>
      <c r="C575" s="195"/>
    </row>
    <row r="576" spans="2:3" ht="14.25">
      <c r="B576" s="195"/>
      <c r="C576" s="195"/>
    </row>
    <row r="577" spans="2:3" ht="14.25">
      <c r="B577" s="195"/>
      <c r="C577" s="195"/>
    </row>
    <row r="578" spans="2:3" ht="14.25">
      <c r="B578" s="195"/>
      <c r="C578" s="195"/>
    </row>
    <row r="579" spans="2:3" ht="14.25">
      <c r="B579" s="195"/>
      <c r="C579" s="195"/>
    </row>
    <row r="580" spans="2:3" ht="14.25">
      <c r="B580" s="195"/>
      <c r="C580" s="195"/>
    </row>
    <row r="581" spans="2:3" ht="14.25">
      <c r="B581" s="195"/>
      <c r="C581" s="195"/>
    </row>
    <row r="582" spans="2:3" ht="14.25">
      <c r="B582" s="195"/>
      <c r="C582" s="195"/>
    </row>
    <row r="583" spans="2:3" ht="14.25">
      <c r="B583" s="195"/>
      <c r="C583" s="195"/>
    </row>
    <row r="584" spans="2:3" ht="14.25">
      <c r="B584" s="195"/>
      <c r="C584" s="195"/>
    </row>
    <row r="585" spans="2:3" ht="14.25">
      <c r="B585" s="195"/>
      <c r="C585" s="195"/>
    </row>
    <row r="586" spans="2:3" ht="14.25">
      <c r="B586" s="195"/>
      <c r="C586" s="195"/>
    </row>
    <row r="587" spans="2:3" ht="14.25">
      <c r="B587" s="195"/>
      <c r="C587" s="195"/>
    </row>
    <row r="588" spans="2:3" ht="14.25">
      <c r="B588" s="195"/>
      <c r="C588" s="195"/>
    </row>
    <row r="589" spans="2:3" ht="14.25">
      <c r="B589" s="195"/>
      <c r="C589" s="195"/>
    </row>
    <row r="590" spans="2:3" ht="14.25">
      <c r="B590" s="195"/>
      <c r="C590" s="195"/>
    </row>
    <row r="591" spans="2:3" ht="14.25">
      <c r="B591" s="195"/>
      <c r="C591" s="195"/>
    </row>
    <row r="592" spans="2:3" ht="14.25">
      <c r="B592" s="195"/>
      <c r="C592" s="195"/>
    </row>
    <row r="593" spans="2:3" ht="14.25">
      <c r="B593" s="195"/>
      <c r="C593" s="195"/>
    </row>
    <row r="594" spans="2:3" ht="14.25">
      <c r="B594" s="195"/>
      <c r="C594" s="195"/>
    </row>
    <row r="595" spans="2:3" ht="14.25">
      <c r="B595" s="195"/>
      <c r="C595" s="195"/>
    </row>
    <row r="596" spans="2:3" ht="14.25">
      <c r="B596" s="195"/>
      <c r="C596" s="195"/>
    </row>
    <row r="597" spans="2:3" ht="14.25">
      <c r="B597" s="195"/>
      <c r="C597" s="195"/>
    </row>
    <row r="598" spans="2:3" ht="14.25">
      <c r="B598" s="195"/>
      <c r="C598" s="195"/>
    </row>
    <row r="599" spans="2:3" ht="14.25">
      <c r="B599" s="195"/>
      <c r="C599" s="195"/>
    </row>
    <row r="600" spans="2:3" ht="14.25">
      <c r="B600" s="195"/>
      <c r="C600" s="195"/>
    </row>
    <row r="601" spans="2:3" ht="14.25">
      <c r="B601" s="195"/>
      <c r="C601" s="195"/>
    </row>
    <row r="602" spans="2:3" ht="14.25">
      <c r="B602" s="195"/>
      <c r="C602" s="195"/>
    </row>
    <row r="603" spans="2:3" ht="14.25">
      <c r="B603" s="195"/>
      <c r="C603" s="195"/>
    </row>
    <row r="604" spans="2:3" ht="14.25">
      <c r="B604" s="195"/>
      <c r="C604" s="195"/>
    </row>
    <row r="605" spans="2:3" ht="14.25">
      <c r="B605" s="195"/>
      <c r="C605" s="195"/>
    </row>
    <row r="606" spans="2:3" ht="14.25">
      <c r="B606" s="195"/>
      <c r="C606" s="195"/>
    </row>
    <row r="607" spans="2:3" ht="14.25">
      <c r="B607" s="195"/>
      <c r="C607" s="195"/>
    </row>
    <row r="608" spans="2:3" ht="14.25">
      <c r="B608" s="195"/>
      <c r="C608" s="195"/>
    </row>
    <row r="609" spans="2:3" ht="14.25">
      <c r="B609" s="195"/>
      <c r="C609" s="195"/>
    </row>
    <row r="610" spans="2:3" ht="14.25">
      <c r="B610" s="195"/>
      <c r="C610" s="195"/>
    </row>
    <row r="611" spans="2:3" ht="14.25">
      <c r="B611" s="195"/>
      <c r="C611" s="195"/>
    </row>
    <row r="612" spans="2:3" ht="14.25">
      <c r="B612" s="195"/>
      <c r="C612" s="195"/>
    </row>
    <row r="613" spans="2:3" ht="14.25">
      <c r="B613" s="195"/>
      <c r="C613" s="195"/>
    </row>
    <row r="614" spans="2:3" ht="14.25">
      <c r="B614" s="195"/>
      <c r="C614" s="195"/>
    </row>
    <row r="615" spans="2:3" ht="14.25">
      <c r="B615" s="195"/>
      <c r="C615" s="195"/>
    </row>
    <row r="616" spans="2:3" ht="14.25">
      <c r="B616" s="195"/>
      <c r="C616" s="195"/>
    </row>
    <row r="617" spans="2:3" ht="14.25">
      <c r="B617" s="195"/>
      <c r="C617" s="195"/>
    </row>
    <row r="618" spans="2:3" ht="14.25">
      <c r="B618" s="195"/>
      <c r="C618" s="195"/>
    </row>
    <row r="619" spans="2:3" ht="14.25">
      <c r="B619" s="195"/>
      <c r="C619" s="195"/>
    </row>
    <row r="620" spans="2:3" ht="14.25">
      <c r="B620" s="195"/>
      <c r="C620" s="195"/>
    </row>
    <row r="621" spans="2:3" ht="14.25">
      <c r="B621" s="195"/>
      <c r="C621" s="195"/>
    </row>
    <row r="622" spans="2:3" ht="14.25">
      <c r="B622" s="195"/>
      <c r="C622" s="195"/>
    </row>
    <row r="623" spans="2:3" ht="14.25">
      <c r="B623" s="195"/>
      <c r="C623" s="195"/>
    </row>
    <row r="624" spans="2:3" ht="14.25">
      <c r="B624" s="195"/>
      <c r="C624" s="195"/>
    </row>
    <row r="625" spans="2:3" ht="14.25">
      <c r="B625" s="195"/>
      <c r="C625" s="195"/>
    </row>
    <row r="626" spans="2:3" ht="14.25">
      <c r="B626" s="195"/>
      <c r="C626" s="195"/>
    </row>
    <row r="627" spans="2:3" ht="14.25">
      <c r="B627" s="195"/>
      <c r="C627" s="195"/>
    </row>
    <row r="628" spans="2:3" ht="14.25">
      <c r="B628" s="195"/>
      <c r="C628" s="195"/>
    </row>
    <row r="629" spans="2:3" ht="14.25">
      <c r="B629" s="195"/>
      <c r="C629" s="195"/>
    </row>
    <row r="630" spans="2:3" ht="14.25">
      <c r="B630" s="195"/>
      <c r="C630" s="195"/>
    </row>
    <row r="631" spans="2:3" ht="14.25">
      <c r="B631" s="195"/>
      <c r="C631" s="195"/>
    </row>
    <row r="632" spans="2:3" ht="14.25">
      <c r="B632" s="195"/>
      <c r="C632" s="195"/>
    </row>
    <row r="633" spans="2:3" ht="14.25">
      <c r="B633" s="195"/>
      <c r="C633" s="195"/>
    </row>
    <row r="634" spans="2:3" ht="14.25">
      <c r="B634" s="195"/>
      <c r="C634" s="195"/>
    </row>
    <row r="635" spans="2:3" ht="14.25">
      <c r="B635" s="195"/>
      <c r="C635" s="195"/>
    </row>
    <row r="636" spans="2:3" ht="14.25">
      <c r="B636" s="195"/>
      <c r="C636" s="195"/>
    </row>
    <row r="637" spans="2:3" ht="14.25">
      <c r="B637" s="195"/>
      <c r="C637" s="195"/>
    </row>
    <row r="638" spans="2:3" ht="14.25">
      <c r="B638" s="195"/>
      <c r="C638" s="195"/>
    </row>
    <row r="639" spans="2:3" ht="14.25">
      <c r="B639" s="195"/>
      <c r="C639" s="195"/>
    </row>
    <row r="640" spans="2:3" ht="14.25">
      <c r="B640" s="195"/>
      <c r="C640" s="195"/>
    </row>
    <row r="641" spans="2:3" ht="14.25">
      <c r="B641" s="195"/>
      <c r="C641" s="195"/>
    </row>
    <row r="642" spans="2:3" ht="14.25">
      <c r="B642" s="195"/>
      <c r="C642" s="195"/>
    </row>
    <row r="643" spans="2:3" ht="14.25">
      <c r="B643" s="195"/>
      <c r="C643" s="195"/>
    </row>
    <row r="644" spans="2:3" ht="14.25">
      <c r="B644" s="195"/>
      <c r="C644" s="195"/>
    </row>
    <row r="645" spans="2:3" ht="14.25">
      <c r="B645" s="195"/>
      <c r="C645" s="195"/>
    </row>
    <row r="646" spans="2:3" ht="14.25">
      <c r="B646" s="195"/>
      <c r="C646" s="195"/>
    </row>
    <row r="647" spans="2:3" ht="14.25">
      <c r="B647" s="195"/>
      <c r="C647" s="195"/>
    </row>
    <row r="648" spans="2:3" ht="14.25">
      <c r="B648" s="195"/>
      <c r="C648" s="195"/>
    </row>
    <row r="649" spans="2:3" ht="14.25">
      <c r="B649" s="195"/>
      <c r="C649" s="195"/>
    </row>
    <row r="650" spans="2:3" ht="14.25">
      <c r="B650" s="195"/>
      <c r="C650" s="195"/>
    </row>
    <row r="651" spans="2:3" ht="14.25">
      <c r="B651" s="195"/>
      <c r="C651" s="195"/>
    </row>
    <row r="652" spans="2:3" ht="14.25">
      <c r="B652" s="195"/>
      <c r="C652" s="195"/>
    </row>
    <row r="653" spans="2:3" ht="14.25">
      <c r="B653" s="195"/>
      <c r="C653" s="195"/>
    </row>
    <row r="654" spans="2:3" ht="14.25">
      <c r="B654" s="195"/>
      <c r="C654" s="195"/>
    </row>
    <row r="655" spans="2:3" ht="14.25">
      <c r="B655" s="195"/>
      <c r="C655" s="195"/>
    </row>
    <row r="656" spans="2:3" ht="14.25">
      <c r="B656" s="195"/>
      <c r="C656" s="195"/>
    </row>
    <row r="657" spans="2:3" ht="14.25">
      <c r="B657" s="195"/>
      <c r="C657" s="195"/>
    </row>
    <row r="658" spans="2:3" ht="14.25">
      <c r="B658" s="195"/>
      <c r="C658" s="195"/>
    </row>
    <row r="659" spans="2:3" ht="14.25">
      <c r="B659" s="195"/>
      <c r="C659" s="195"/>
    </row>
    <row r="660" spans="2:3" ht="14.25">
      <c r="B660" s="195"/>
      <c r="C660" s="195"/>
    </row>
    <row r="661" spans="2:3" ht="14.25">
      <c r="B661" s="195"/>
      <c r="C661" s="195"/>
    </row>
    <row r="662" spans="2:3" ht="14.25">
      <c r="B662" s="195"/>
      <c r="C662" s="195"/>
    </row>
    <row r="663" spans="2:3" ht="14.25">
      <c r="B663" s="195"/>
      <c r="C663" s="195"/>
    </row>
    <row r="664" spans="2:3" ht="14.25">
      <c r="B664" s="195"/>
      <c r="C664" s="195"/>
    </row>
    <row r="665" spans="2:3" ht="14.25">
      <c r="B665" s="195"/>
      <c r="C665" s="195"/>
    </row>
    <row r="666" spans="2:3" ht="14.25">
      <c r="B666" s="195"/>
      <c r="C666" s="195"/>
    </row>
    <row r="667" spans="2:3" ht="14.25">
      <c r="B667" s="195"/>
      <c r="C667" s="195"/>
    </row>
    <row r="668" spans="2:3" ht="14.25">
      <c r="B668" s="195"/>
      <c r="C668" s="195"/>
    </row>
    <row r="669" spans="2:3" ht="14.25">
      <c r="B669" s="195"/>
      <c r="C669" s="195"/>
    </row>
    <row r="670" spans="2:3" ht="14.25">
      <c r="B670" s="195"/>
      <c r="C670" s="195"/>
    </row>
    <row r="671" spans="2:3" ht="14.25">
      <c r="B671" s="195"/>
      <c r="C671" s="195"/>
    </row>
    <row r="672" spans="2:3" ht="14.25">
      <c r="B672" s="195"/>
      <c r="C672" s="195"/>
    </row>
    <row r="673" spans="2:3" ht="14.25">
      <c r="B673" s="195"/>
      <c r="C673" s="195"/>
    </row>
    <row r="674" spans="2:3" ht="14.25">
      <c r="B674" s="195"/>
      <c r="C674" s="195"/>
    </row>
    <row r="675" spans="2:3" ht="14.25">
      <c r="B675" s="195"/>
      <c r="C675" s="195"/>
    </row>
    <row r="676" spans="2:3" ht="14.25">
      <c r="B676" s="195"/>
      <c r="C676" s="195"/>
    </row>
    <row r="677" spans="2:3" ht="14.25">
      <c r="B677" s="195"/>
      <c r="C677" s="195"/>
    </row>
    <row r="678" spans="2:3" ht="14.25">
      <c r="B678" s="195"/>
      <c r="C678" s="195"/>
    </row>
    <row r="679" spans="2:3" ht="14.25">
      <c r="B679" s="195"/>
      <c r="C679" s="195"/>
    </row>
    <row r="680" spans="2:3" ht="14.25">
      <c r="B680" s="195"/>
      <c r="C680" s="195"/>
    </row>
    <row r="681" spans="2:3" ht="14.25">
      <c r="B681" s="195"/>
      <c r="C681" s="195"/>
    </row>
    <row r="682" spans="2:3" ht="14.25">
      <c r="B682" s="195"/>
      <c r="C682" s="195"/>
    </row>
    <row r="683" spans="2:3" ht="14.25">
      <c r="B683" s="195"/>
      <c r="C683" s="195"/>
    </row>
    <row r="684" spans="2:3" ht="14.25">
      <c r="B684" s="195"/>
      <c r="C684" s="195"/>
    </row>
    <row r="685" spans="2:3" ht="14.25">
      <c r="B685" s="195"/>
      <c r="C685" s="195"/>
    </row>
    <row r="686" spans="2:3" ht="14.25">
      <c r="B686" s="195"/>
      <c r="C686" s="195"/>
    </row>
    <row r="687" spans="2:3" ht="14.25">
      <c r="B687" s="195"/>
      <c r="C687" s="195"/>
    </row>
    <row r="688" spans="2:3" ht="14.25">
      <c r="B688" s="195"/>
      <c r="C688" s="195"/>
    </row>
    <row r="689" spans="2:3" ht="14.25">
      <c r="B689" s="195"/>
      <c r="C689" s="195"/>
    </row>
    <row r="690" spans="2:3" ht="14.25">
      <c r="B690" s="195"/>
      <c r="C690" s="195"/>
    </row>
    <row r="691" spans="2:3" ht="14.25">
      <c r="B691" s="195"/>
      <c r="C691" s="195"/>
    </row>
    <row r="692" spans="2:3" ht="14.25">
      <c r="B692" s="195"/>
      <c r="C692" s="195"/>
    </row>
    <row r="693" spans="2:3" ht="14.25">
      <c r="B693" s="195"/>
      <c r="C693" s="195"/>
    </row>
    <row r="694" spans="2:3" ht="14.25">
      <c r="B694" s="195"/>
      <c r="C694" s="195"/>
    </row>
    <row r="695" spans="2:3" ht="14.25">
      <c r="B695" s="195"/>
      <c r="C695" s="195"/>
    </row>
    <row r="696" spans="2:3" ht="14.25">
      <c r="B696" s="195"/>
      <c r="C696" s="195"/>
    </row>
    <row r="697" spans="2:3" ht="14.25">
      <c r="B697" s="195"/>
      <c r="C697" s="195"/>
    </row>
    <row r="698" spans="2:3" ht="14.25">
      <c r="B698" s="195"/>
      <c r="C698" s="195"/>
    </row>
    <row r="699" spans="2:3" ht="14.25">
      <c r="B699" s="195"/>
      <c r="C699" s="195"/>
    </row>
    <row r="700" spans="2:3" ht="14.25">
      <c r="B700" s="195"/>
      <c r="C700" s="195"/>
    </row>
    <row r="701" spans="2:3" ht="14.25">
      <c r="B701" s="195"/>
      <c r="C701" s="195"/>
    </row>
    <row r="702" spans="2:3" ht="14.25">
      <c r="B702" s="195"/>
      <c r="C702" s="195"/>
    </row>
    <row r="703" spans="2:3" ht="14.25">
      <c r="B703" s="195"/>
      <c r="C703" s="195"/>
    </row>
    <row r="704" spans="2:3" ht="14.25">
      <c r="B704" s="195"/>
      <c r="C704" s="195"/>
    </row>
    <row r="705" spans="2:3" ht="14.25">
      <c r="B705" s="195"/>
      <c r="C705" s="195"/>
    </row>
    <row r="706" spans="2:3" ht="14.25">
      <c r="B706" s="195"/>
      <c r="C706" s="195"/>
    </row>
    <row r="707" spans="2:3" ht="14.25">
      <c r="B707" s="195"/>
      <c r="C707" s="195"/>
    </row>
    <row r="708" spans="2:3" ht="14.25">
      <c r="B708" s="195"/>
      <c r="C708" s="195"/>
    </row>
    <row r="709" spans="2:3" ht="14.25">
      <c r="B709" s="195"/>
      <c r="C709" s="195"/>
    </row>
    <row r="710" spans="2:3" ht="14.25">
      <c r="B710" s="195"/>
      <c r="C710" s="195"/>
    </row>
    <row r="711" spans="2:3" ht="14.25">
      <c r="B711" s="195"/>
      <c r="C711" s="195"/>
    </row>
    <row r="712" spans="2:3" ht="14.25">
      <c r="B712" s="195"/>
      <c r="C712" s="195"/>
    </row>
    <row r="713" spans="2:3" ht="14.25">
      <c r="B713" s="195"/>
      <c r="C713" s="195"/>
    </row>
    <row r="714" spans="2:3" ht="14.25">
      <c r="B714" s="195"/>
      <c r="C714" s="195"/>
    </row>
    <row r="715" spans="2:3" ht="14.25">
      <c r="B715" s="195"/>
      <c r="C715" s="195"/>
    </row>
    <row r="716" spans="2:3" ht="14.25">
      <c r="B716" s="195"/>
      <c r="C716" s="195"/>
    </row>
    <row r="717" spans="2:3" ht="14.25">
      <c r="B717" s="195"/>
      <c r="C717" s="195"/>
    </row>
    <row r="718" spans="2:3" ht="14.25">
      <c r="B718" s="195"/>
      <c r="C718" s="195"/>
    </row>
    <row r="719" spans="2:3" ht="14.25">
      <c r="B719" s="195"/>
      <c r="C719" s="195"/>
    </row>
    <row r="720" spans="2:3" ht="14.25">
      <c r="B720" s="195"/>
      <c r="C720" s="195"/>
    </row>
    <row r="721" spans="2:3" ht="14.25">
      <c r="B721" s="195"/>
      <c r="C721" s="195"/>
    </row>
    <row r="722" spans="2:3" ht="14.25">
      <c r="B722" s="195"/>
      <c r="C722" s="195"/>
    </row>
    <row r="723" spans="2:3" ht="14.25">
      <c r="B723" s="195"/>
      <c r="C723" s="195"/>
    </row>
    <row r="724" spans="2:3" ht="14.25">
      <c r="B724" s="195"/>
      <c r="C724" s="195"/>
    </row>
    <row r="725" spans="2:3" ht="14.25">
      <c r="B725" s="195"/>
      <c r="C725" s="195"/>
    </row>
    <row r="726" spans="2:3" ht="14.25">
      <c r="B726" s="195"/>
      <c r="C726" s="195"/>
    </row>
    <row r="727" spans="2:3" ht="14.25">
      <c r="B727" s="195"/>
      <c r="C727" s="195"/>
    </row>
    <row r="728" spans="2:3" ht="14.25">
      <c r="B728" s="195"/>
      <c r="C728" s="195"/>
    </row>
    <row r="729" spans="2:3" ht="14.25">
      <c r="B729" s="195"/>
      <c r="C729" s="195"/>
    </row>
    <row r="730" spans="2:3" ht="14.25">
      <c r="B730" s="195"/>
      <c r="C730" s="195"/>
    </row>
    <row r="731" spans="2:3" ht="14.25">
      <c r="B731" s="195"/>
      <c r="C731" s="195"/>
    </row>
    <row r="732" spans="2:3" ht="14.25">
      <c r="B732" s="195"/>
      <c r="C732" s="195"/>
    </row>
    <row r="733" spans="2:3" ht="14.25">
      <c r="B733" s="195"/>
      <c r="C733" s="195"/>
    </row>
    <row r="734" spans="2:3" ht="14.25">
      <c r="B734" s="195"/>
      <c r="C734" s="195"/>
    </row>
    <row r="735" spans="2:3" ht="14.25">
      <c r="B735" s="195"/>
      <c r="C735" s="195"/>
    </row>
    <row r="736" spans="2:3" ht="14.25">
      <c r="B736" s="195"/>
      <c r="C736" s="195"/>
    </row>
    <row r="737" spans="2:3" ht="14.25">
      <c r="B737" s="195"/>
      <c r="C737" s="195"/>
    </row>
    <row r="738" spans="2:3" ht="14.25">
      <c r="B738" s="195"/>
      <c r="C738" s="195"/>
    </row>
    <row r="739" spans="2:3" ht="14.25">
      <c r="B739" s="195"/>
      <c r="C739" s="195"/>
    </row>
    <row r="740" spans="2:3" ht="14.25">
      <c r="B740" s="195"/>
      <c r="C740" s="195"/>
    </row>
    <row r="741" spans="2:3" ht="14.25">
      <c r="B741" s="195"/>
      <c r="C741" s="195"/>
    </row>
    <row r="742" spans="2:3" ht="14.25">
      <c r="B742" s="195"/>
      <c r="C742" s="195"/>
    </row>
    <row r="743" spans="2:3" ht="14.25">
      <c r="B743" s="195"/>
      <c r="C743" s="195"/>
    </row>
    <row r="744" spans="2:3" ht="14.25">
      <c r="B744" s="195"/>
      <c r="C744" s="195"/>
    </row>
    <row r="745" spans="2:3" ht="14.25">
      <c r="B745" s="195"/>
      <c r="C745" s="195"/>
    </row>
    <row r="746" spans="2:3" ht="14.25">
      <c r="B746" s="195"/>
      <c r="C746" s="195"/>
    </row>
    <row r="747" spans="2:3" ht="14.25">
      <c r="B747" s="195"/>
      <c r="C747" s="195"/>
    </row>
    <row r="748" spans="2:3" ht="14.25">
      <c r="B748" s="195"/>
      <c r="C748" s="195"/>
    </row>
    <row r="749" spans="2:3" ht="14.25">
      <c r="B749" s="195"/>
      <c r="C749" s="195"/>
    </row>
    <row r="750" spans="2:3" ht="14.25">
      <c r="B750" s="195"/>
      <c r="C750" s="195"/>
    </row>
    <row r="751" spans="2:3" ht="14.25">
      <c r="B751" s="195"/>
      <c r="C751" s="195"/>
    </row>
    <row r="752" spans="2:3" ht="14.25">
      <c r="B752" s="195"/>
      <c r="C752" s="195"/>
    </row>
    <row r="753" spans="2:3" ht="14.25">
      <c r="B753" s="195"/>
      <c r="C753" s="195"/>
    </row>
    <row r="754" spans="2:3" ht="14.25">
      <c r="B754" s="195"/>
      <c r="C754" s="195"/>
    </row>
    <row r="755" spans="2:3" ht="14.25">
      <c r="B755" s="195"/>
      <c r="C755" s="195"/>
    </row>
    <row r="756" spans="2:3" ht="14.25">
      <c r="B756" s="195"/>
      <c r="C756" s="195"/>
    </row>
    <row r="757" spans="2:3" ht="14.25">
      <c r="B757" s="195"/>
      <c r="C757" s="195"/>
    </row>
    <row r="758" spans="2:3" ht="14.25">
      <c r="B758" s="195"/>
      <c r="C758" s="195"/>
    </row>
    <row r="759" spans="2:3" ht="14.25">
      <c r="B759" s="195"/>
      <c r="C759" s="195"/>
    </row>
    <row r="760" spans="2:3" ht="14.25">
      <c r="B760" s="195"/>
      <c r="C760" s="195"/>
    </row>
    <row r="761" spans="2:3" ht="14.25">
      <c r="B761" s="195"/>
      <c r="C761" s="195"/>
    </row>
    <row r="762" spans="2:3" ht="14.25">
      <c r="B762" s="195"/>
      <c r="C762" s="195"/>
    </row>
    <row r="763" spans="2:3" ht="14.25">
      <c r="B763" s="195"/>
      <c r="C763" s="195"/>
    </row>
    <row r="764" spans="2:3" ht="14.25">
      <c r="B764" s="195"/>
      <c r="C764" s="195"/>
    </row>
    <row r="765" spans="2:3" ht="14.25">
      <c r="B765" s="195"/>
      <c r="C765" s="195"/>
    </row>
    <row r="766" spans="2:3" ht="14.25">
      <c r="B766" s="195"/>
      <c r="C766" s="195"/>
    </row>
    <row r="767" spans="2:3" ht="14.25">
      <c r="B767" s="195"/>
      <c r="C767" s="195"/>
    </row>
    <row r="768" spans="2:3" ht="14.25">
      <c r="B768" s="195"/>
      <c r="C768" s="195"/>
    </row>
    <row r="769" spans="2:3" ht="14.25">
      <c r="B769" s="195"/>
      <c r="C769" s="195"/>
    </row>
    <row r="770" spans="2:3" ht="14.25">
      <c r="B770" s="195"/>
      <c r="C770" s="195"/>
    </row>
    <row r="771" spans="2:3" ht="14.25">
      <c r="B771" s="195"/>
      <c r="C771" s="195"/>
    </row>
    <row r="772" spans="2:3" ht="14.25">
      <c r="B772" s="195"/>
      <c r="C772" s="195"/>
    </row>
    <row r="773" spans="2:3" ht="14.25">
      <c r="B773" s="195"/>
      <c r="C773" s="195"/>
    </row>
    <row r="774" spans="2:3" ht="14.25">
      <c r="B774" s="195"/>
      <c r="C774" s="195"/>
    </row>
    <row r="775" spans="2:3" ht="14.25">
      <c r="B775" s="195"/>
      <c r="C775" s="195"/>
    </row>
    <row r="776" spans="2:3" ht="14.25">
      <c r="B776" s="195"/>
      <c r="C776" s="195"/>
    </row>
    <row r="777" spans="2:3" ht="14.25">
      <c r="B777" s="195"/>
      <c r="C777" s="195"/>
    </row>
    <row r="778" spans="2:3" ht="14.25">
      <c r="B778" s="195"/>
      <c r="C778" s="195"/>
    </row>
    <row r="779" spans="2:3" ht="14.25">
      <c r="B779" s="195"/>
      <c r="C779" s="195"/>
    </row>
    <row r="780" spans="2:3" ht="14.25">
      <c r="B780" s="195"/>
      <c r="C780" s="195"/>
    </row>
    <row r="781" spans="2:3" ht="14.25">
      <c r="B781" s="195"/>
      <c r="C781" s="195"/>
    </row>
    <row r="782" spans="2:3" ht="14.25">
      <c r="B782" s="195"/>
      <c r="C782" s="195"/>
    </row>
    <row r="783" spans="2:3" ht="14.25">
      <c r="B783" s="195"/>
      <c r="C783" s="195"/>
    </row>
    <row r="784" spans="2:3" ht="14.25">
      <c r="B784" s="195"/>
      <c r="C784" s="195"/>
    </row>
    <row r="785" spans="2:3" ht="14.25">
      <c r="B785" s="195"/>
      <c r="C785" s="195"/>
    </row>
    <row r="786" spans="2:3" ht="14.25">
      <c r="B786" s="195"/>
      <c r="C786" s="195"/>
    </row>
    <row r="787" spans="2:3" ht="14.25">
      <c r="B787" s="195"/>
      <c r="C787" s="195"/>
    </row>
    <row r="788" spans="2:3" ht="14.25">
      <c r="B788" s="195"/>
      <c r="C788" s="195"/>
    </row>
    <row r="789" spans="2:3" ht="14.25">
      <c r="B789" s="195"/>
      <c r="C789" s="195"/>
    </row>
    <row r="790" spans="2:3" ht="14.25">
      <c r="B790" s="195"/>
      <c r="C790" s="195"/>
    </row>
    <row r="791" spans="2:3" ht="14.25">
      <c r="B791" s="195"/>
      <c r="C791" s="195"/>
    </row>
    <row r="792" spans="2:3" ht="14.25">
      <c r="B792" s="195"/>
      <c r="C792" s="195"/>
    </row>
    <row r="793" spans="2:3" ht="14.25">
      <c r="B793" s="195"/>
      <c r="C793" s="195"/>
    </row>
    <row r="794" spans="2:3" ht="14.25">
      <c r="B794" s="195"/>
      <c r="C794" s="195"/>
    </row>
    <row r="795" spans="2:3" ht="14.25">
      <c r="B795" s="195"/>
      <c r="C795" s="195"/>
    </row>
    <row r="796" spans="2:3" ht="14.25">
      <c r="B796" s="195"/>
      <c r="C796" s="195"/>
    </row>
    <row r="797" spans="2:3" ht="14.25">
      <c r="B797" s="195"/>
      <c r="C797" s="195"/>
    </row>
    <row r="798" spans="2:3" ht="14.25">
      <c r="B798" s="195"/>
      <c r="C798" s="195"/>
    </row>
    <row r="799" spans="2:3" ht="14.25">
      <c r="B799" s="195"/>
      <c r="C799" s="195"/>
    </row>
    <row r="800" spans="2:3" ht="14.25">
      <c r="B800" s="195"/>
      <c r="C800" s="195"/>
    </row>
    <row r="801" spans="2:3" ht="14.25">
      <c r="B801" s="195"/>
      <c r="C801" s="195"/>
    </row>
    <row r="802" spans="2:3" ht="14.25">
      <c r="B802" s="195"/>
      <c r="C802" s="195"/>
    </row>
    <row r="803" spans="2:3" ht="14.25">
      <c r="B803" s="195"/>
      <c r="C803" s="195"/>
    </row>
    <row r="804" spans="2:3" ht="14.25">
      <c r="B804" s="195"/>
      <c r="C804" s="195"/>
    </row>
    <row r="805" spans="2:3" ht="14.25">
      <c r="B805" s="195"/>
      <c r="C805" s="195"/>
    </row>
    <row r="806" spans="2:3" ht="14.25">
      <c r="B806" s="195"/>
      <c r="C806" s="195"/>
    </row>
    <row r="807" spans="2:3" ht="14.25">
      <c r="B807" s="195"/>
      <c r="C807" s="195"/>
    </row>
    <row r="808" spans="2:3" ht="14.25">
      <c r="B808" s="195"/>
      <c r="C808" s="195"/>
    </row>
    <row r="809" spans="2:3" ht="14.25">
      <c r="B809" s="195"/>
      <c r="C809" s="195"/>
    </row>
    <row r="810" spans="2:3" ht="14.25">
      <c r="B810" s="195"/>
      <c r="C810" s="195"/>
    </row>
    <row r="811" spans="2:3" ht="14.25">
      <c r="B811" s="195"/>
      <c r="C811" s="195"/>
    </row>
    <row r="812" spans="2:3" ht="14.25">
      <c r="B812" s="195"/>
      <c r="C812" s="195"/>
    </row>
    <row r="813" spans="2:3" ht="14.25">
      <c r="B813" s="195"/>
      <c r="C813" s="195"/>
    </row>
    <row r="814" spans="2:3" ht="14.25">
      <c r="B814" s="195"/>
      <c r="C814" s="195"/>
    </row>
    <row r="815" spans="2:3" ht="14.25">
      <c r="B815" s="195"/>
      <c r="C815" s="195"/>
    </row>
    <row r="816" spans="2:3" ht="14.25">
      <c r="B816" s="195"/>
      <c r="C816" s="195"/>
    </row>
    <row r="817" spans="2:3" ht="14.25">
      <c r="B817" s="195"/>
      <c r="C817" s="195"/>
    </row>
    <row r="818" spans="2:3" ht="14.25">
      <c r="B818" s="195"/>
      <c r="C818" s="195"/>
    </row>
    <row r="819" spans="2:3" ht="14.25">
      <c r="B819" s="195"/>
      <c r="C819" s="195"/>
    </row>
    <row r="820" spans="2:3" ht="14.25">
      <c r="B820" s="195"/>
      <c r="C820" s="195"/>
    </row>
    <row r="821" spans="2:3" ht="14.25">
      <c r="B821" s="195"/>
      <c r="C821" s="195"/>
    </row>
    <row r="822" spans="2:3" ht="14.25">
      <c r="B822" s="195"/>
      <c r="C822" s="195"/>
    </row>
    <row r="823" spans="2:3" ht="14.25">
      <c r="B823" s="195"/>
      <c r="C823" s="195"/>
    </row>
    <row r="824" spans="2:3" ht="14.25">
      <c r="B824" s="195"/>
      <c r="C824" s="195"/>
    </row>
    <row r="825" spans="2:3" ht="14.25">
      <c r="B825" s="195"/>
      <c r="C825" s="195"/>
    </row>
    <row r="826" spans="2:3" ht="14.25">
      <c r="B826" s="195"/>
      <c r="C826" s="195"/>
    </row>
    <row r="827" spans="2:3" ht="14.25">
      <c r="B827" s="195"/>
      <c r="C827" s="195"/>
    </row>
    <row r="828" spans="2:3" ht="14.25">
      <c r="B828" s="195"/>
      <c r="C828" s="195"/>
    </row>
    <row r="829" spans="2:3" ht="14.25">
      <c r="B829" s="195"/>
      <c r="C829" s="195"/>
    </row>
    <row r="830" spans="2:3" ht="14.25">
      <c r="B830" s="195"/>
      <c r="C830" s="195"/>
    </row>
    <row r="831" spans="2:3" ht="14.25">
      <c r="B831" s="195"/>
      <c r="C831" s="195"/>
    </row>
    <row r="832" spans="2:3" ht="14.25">
      <c r="B832" s="195"/>
      <c r="C832" s="195"/>
    </row>
    <row r="833" spans="2:3" ht="14.25">
      <c r="B833" s="195"/>
      <c r="C833" s="195"/>
    </row>
    <row r="834" spans="2:3" ht="14.25">
      <c r="B834" s="195"/>
      <c r="C834" s="195"/>
    </row>
    <row r="835" spans="2:3" ht="14.25">
      <c r="B835" s="195"/>
      <c r="C835" s="195"/>
    </row>
    <row r="836" spans="2:3" ht="14.25">
      <c r="B836" s="195"/>
      <c r="C836" s="195"/>
    </row>
    <row r="837" spans="2:3" ht="14.25">
      <c r="B837" s="195"/>
      <c r="C837" s="195"/>
    </row>
    <row r="838" spans="2:3" ht="14.25">
      <c r="B838" s="195"/>
      <c r="C838" s="195"/>
    </row>
    <row r="839" spans="2:3" ht="14.25">
      <c r="B839" s="195"/>
      <c r="C839" s="195"/>
    </row>
    <row r="840" spans="2:3" ht="14.25">
      <c r="B840" s="195"/>
      <c r="C840" s="195"/>
    </row>
    <row r="841" spans="2:3" ht="14.25">
      <c r="B841" s="195"/>
      <c r="C841" s="195"/>
    </row>
    <row r="842" spans="2:3" ht="14.25">
      <c r="B842" s="195"/>
      <c r="C842" s="195"/>
    </row>
    <row r="843" spans="2:3" ht="14.25">
      <c r="B843" s="195"/>
      <c r="C843" s="195"/>
    </row>
    <row r="844" spans="2:3" ht="14.25">
      <c r="B844" s="195"/>
      <c r="C844" s="195"/>
    </row>
    <row r="845" spans="2:3" ht="14.25">
      <c r="B845" s="195"/>
      <c r="C845" s="195"/>
    </row>
    <row r="846" spans="2:3" ht="14.25">
      <c r="B846" s="195"/>
      <c r="C846" s="195"/>
    </row>
    <row r="847" spans="2:3" ht="14.25">
      <c r="B847" s="195"/>
      <c r="C847" s="195"/>
    </row>
    <row r="848" spans="2:3" ht="14.25">
      <c r="B848" s="195"/>
      <c r="C848" s="195"/>
    </row>
    <row r="849" spans="2:3" ht="14.25">
      <c r="B849" s="195"/>
      <c r="C849" s="195"/>
    </row>
    <row r="850" spans="2:3" ht="14.25">
      <c r="B850" s="195"/>
      <c r="C850" s="195"/>
    </row>
    <row r="851" spans="2:3" ht="14.25">
      <c r="B851" s="195"/>
      <c r="C851" s="195"/>
    </row>
    <row r="852" spans="2:3" ht="14.25">
      <c r="B852" s="195"/>
      <c r="C852" s="195"/>
    </row>
    <row r="853" spans="2:3" ht="14.25">
      <c r="B853" s="195"/>
      <c r="C853" s="195"/>
    </row>
    <row r="854" spans="2:3" ht="14.25">
      <c r="B854" s="195"/>
      <c r="C854" s="195"/>
    </row>
    <row r="855" spans="2:3" ht="14.25">
      <c r="B855" s="195"/>
      <c r="C855" s="195"/>
    </row>
    <row r="856" spans="2:3" ht="14.25">
      <c r="B856" s="195"/>
      <c r="C856" s="195"/>
    </row>
    <row r="857" spans="2:3" ht="14.25">
      <c r="B857" s="195"/>
      <c r="C857" s="195"/>
    </row>
    <row r="858" spans="2:3" ht="14.25">
      <c r="B858" s="195"/>
      <c r="C858" s="195"/>
    </row>
    <row r="859" spans="2:3" ht="14.25">
      <c r="B859" s="195"/>
      <c r="C859" s="195"/>
    </row>
    <row r="860" spans="2:3" ht="14.25">
      <c r="B860" s="195"/>
      <c r="C860" s="195"/>
    </row>
    <row r="861" spans="2:3" ht="14.25">
      <c r="B861" s="195"/>
      <c r="C861" s="195"/>
    </row>
    <row r="862" spans="2:3" ht="14.25">
      <c r="B862" s="195"/>
      <c r="C862" s="195"/>
    </row>
    <row r="863" spans="2:3" ht="14.25">
      <c r="B863" s="195"/>
      <c r="C863" s="195"/>
    </row>
    <row r="864" spans="2:3" ht="14.25">
      <c r="B864" s="195"/>
      <c r="C864" s="195"/>
    </row>
    <row r="865" spans="2:3" ht="14.25">
      <c r="B865" s="195"/>
      <c r="C865" s="195"/>
    </row>
    <row r="866" spans="2:3" ht="14.25">
      <c r="B866" s="195"/>
      <c r="C866" s="195"/>
    </row>
    <row r="867" spans="2:3" ht="14.25">
      <c r="B867" s="195"/>
      <c r="C867" s="195"/>
    </row>
    <row r="868" spans="2:3" ht="14.25">
      <c r="B868" s="195"/>
      <c r="C868" s="195"/>
    </row>
    <row r="869" spans="2:3" ht="14.25">
      <c r="B869" s="195"/>
      <c r="C869" s="195"/>
    </row>
    <row r="870" spans="2:3" ht="14.25">
      <c r="B870" s="195"/>
      <c r="C870" s="195"/>
    </row>
    <row r="871" spans="2:3" ht="14.25">
      <c r="B871" s="195"/>
      <c r="C871" s="195"/>
    </row>
    <row r="872" spans="2:3" ht="14.25">
      <c r="B872" s="195"/>
      <c r="C872" s="195"/>
    </row>
    <row r="873" spans="2:3" ht="14.25">
      <c r="B873" s="195"/>
      <c r="C873" s="195"/>
    </row>
    <row r="874" spans="2:3" ht="14.25">
      <c r="B874" s="195"/>
      <c r="C874" s="195"/>
    </row>
    <row r="875" spans="2:3" ht="14.25">
      <c r="B875" s="195"/>
      <c r="C875" s="195"/>
    </row>
    <row r="876" spans="2:3" ht="14.25">
      <c r="B876" s="195"/>
      <c r="C876" s="195"/>
    </row>
    <row r="877" spans="2:3" ht="14.25">
      <c r="B877" s="195"/>
      <c r="C877" s="195"/>
    </row>
    <row r="878" spans="2:3" ht="14.25">
      <c r="B878" s="195"/>
      <c r="C878" s="195"/>
    </row>
    <row r="879" spans="2:3" ht="14.25">
      <c r="B879" s="195"/>
      <c r="C879" s="195"/>
    </row>
    <row r="880" spans="2:3" ht="14.25">
      <c r="B880" s="195"/>
      <c r="C880" s="195"/>
    </row>
    <row r="881" spans="2:3" ht="14.25">
      <c r="B881" s="195"/>
      <c r="C881" s="195"/>
    </row>
    <row r="882" spans="2:3" ht="14.25">
      <c r="B882" s="195"/>
      <c r="C882" s="195"/>
    </row>
    <row r="883" spans="2:3" ht="14.25">
      <c r="B883" s="195"/>
      <c r="C883" s="195"/>
    </row>
    <row r="884" spans="2:3" ht="14.25">
      <c r="B884" s="195"/>
      <c r="C884" s="195"/>
    </row>
    <row r="885" spans="2:3" ht="14.25">
      <c r="B885" s="195"/>
      <c r="C885" s="195"/>
    </row>
    <row r="886" spans="2:3" ht="14.25">
      <c r="B886" s="195"/>
      <c r="C886" s="195"/>
    </row>
    <row r="887" spans="2:3" ht="14.25">
      <c r="B887" s="195"/>
      <c r="C887" s="195"/>
    </row>
    <row r="888" spans="2:3" ht="14.25">
      <c r="B888" s="195"/>
      <c r="C888" s="195"/>
    </row>
    <row r="889" spans="2:3" ht="14.25">
      <c r="B889" s="195"/>
      <c r="C889" s="195"/>
    </row>
    <row r="890" spans="2:3" ht="14.25">
      <c r="B890" s="195"/>
      <c r="C890" s="195"/>
    </row>
    <row r="891" spans="2:3" ht="14.25">
      <c r="B891" s="195"/>
      <c r="C891" s="195"/>
    </row>
    <row r="892" spans="2:3" ht="14.25">
      <c r="B892" s="195"/>
      <c r="C892" s="195"/>
    </row>
    <row r="893" spans="2:3" ht="14.25">
      <c r="B893" s="195"/>
      <c r="C893" s="195"/>
    </row>
    <row r="894" spans="2:3" ht="14.25">
      <c r="B894" s="195"/>
      <c r="C894" s="195"/>
    </row>
    <row r="895" spans="2:3" ht="14.25">
      <c r="B895" s="195"/>
      <c r="C895" s="195"/>
    </row>
    <row r="896" spans="2:3" ht="14.25">
      <c r="B896" s="195"/>
      <c r="C896" s="195"/>
    </row>
    <row r="897" spans="2:3" ht="14.25">
      <c r="B897" s="195"/>
      <c r="C897" s="195"/>
    </row>
    <row r="898" spans="2:3" ht="14.25">
      <c r="B898" s="195"/>
      <c r="C898" s="195"/>
    </row>
    <row r="899" spans="2:3" ht="14.25">
      <c r="B899" s="195"/>
      <c r="C899" s="195"/>
    </row>
    <row r="900" spans="2:3" ht="14.25">
      <c r="B900" s="195"/>
      <c r="C900" s="195"/>
    </row>
    <row r="901" spans="2:3" ht="14.25">
      <c r="B901" s="195"/>
      <c r="C901" s="195"/>
    </row>
    <row r="902" spans="2:3" ht="14.25">
      <c r="B902" s="195"/>
      <c r="C902" s="195"/>
    </row>
    <row r="903" spans="2:3" ht="14.25">
      <c r="B903" s="195"/>
      <c r="C903" s="195"/>
    </row>
    <row r="904" spans="2:3" ht="14.25">
      <c r="B904" s="195"/>
      <c r="C904" s="195"/>
    </row>
    <row r="905" spans="2:3" ht="14.25">
      <c r="B905" s="195"/>
      <c r="C905" s="195"/>
    </row>
    <row r="906" spans="2:3" ht="14.25">
      <c r="B906" s="195"/>
      <c r="C906" s="195"/>
    </row>
    <row r="907" spans="2:3" ht="14.25">
      <c r="B907" s="195"/>
      <c r="C907" s="195"/>
    </row>
    <row r="908" spans="2:3" ht="14.25">
      <c r="B908" s="195"/>
      <c r="C908" s="195"/>
    </row>
    <row r="909" spans="2:3" ht="14.25">
      <c r="B909" s="195"/>
      <c r="C909" s="195"/>
    </row>
    <row r="910" spans="2:3" ht="14.25">
      <c r="B910" s="195"/>
      <c r="C910" s="195"/>
    </row>
    <row r="911" spans="2:3" ht="14.25">
      <c r="B911" s="195"/>
      <c r="C911" s="195"/>
    </row>
    <row r="912" spans="2:3" ht="14.25">
      <c r="B912" s="195"/>
      <c r="C912" s="195"/>
    </row>
    <row r="913" spans="2:3" ht="14.25">
      <c r="B913" s="195"/>
      <c r="C913" s="195"/>
    </row>
    <row r="914" spans="2:3" ht="14.25">
      <c r="B914" s="195"/>
      <c r="C914" s="195"/>
    </row>
    <row r="915" spans="2:3" ht="14.25">
      <c r="B915" s="195"/>
      <c r="C915" s="195"/>
    </row>
    <row r="916" spans="2:3" ht="14.25">
      <c r="B916" s="195"/>
      <c r="C916" s="195"/>
    </row>
    <row r="917" spans="2:3" ht="14.25">
      <c r="B917" s="195"/>
      <c r="C917" s="195"/>
    </row>
    <row r="918" spans="2:3" ht="14.25">
      <c r="B918" s="195"/>
      <c r="C918" s="195"/>
    </row>
    <row r="919" spans="2:3" ht="14.25">
      <c r="B919" s="195"/>
      <c r="C919" s="195"/>
    </row>
    <row r="920" spans="2:3" ht="14.25">
      <c r="B920" s="195"/>
      <c r="C920" s="195"/>
    </row>
    <row r="921" spans="2:3" ht="14.25">
      <c r="B921" s="195"/>
      <c r="C921" s="195"/>
    </row>
    <row r="922" spans="2:3" ht="14.25">
      <c r="B922" s="195"/>
      <c r="C922" s="195"/>
    </row>
    <row r="923" spans="2:3" ht="14.25">
      <c r="B923" s="195"/>
      <c r="C923" s="195"/>
    </row>
    <row r="924" spans="2:3" ht="14.25">
      <c r="B924" s="195"/>
      <c r="C924" s="195"/>
    </row>
    <row r="925" spans="2:3" ht="14.25">
      <c r="B925" s="195"/>
      <c r="C925" s="195"/>
    </row>
    <row r="926" spans="2:3" ht="14.25">
      <c r="B926" s="195"/>
      <c r="C926" s="195"/>
    </row>
    <row r="927" spans="2:3" ht="14.25">
      <c r="B927" s="195"/>
      <c r="C927" s="195"/>
    </row>
    <row r="928" spans="2:3" ht="14.25">
      <c r="B928" s="195"/>
      <c r="C928" s="195"/>
    </row>
    <row r="929" spans="2:3" ht="14.25">
      <c r="B929" s="195"/>
      <c r="C929" s="195"/>
    </row>
    <row r="930" spans="2:3" ht="14.25">
      <c r="B930" s="195"/>
      <c r="C930" s="195"/>
    </row>
    <row r="931" spans="2:3" ht="14.25">
      <c r="B931" s="195"/>
      <c r="C931" s="195"/>
    </row>
    <row r="932" spans="2:3" ht="14.25">
      <c r="B932" s="195"/>
      <c r="C932" s="195"/>
    </row>
    <row r="933" spans="2:3" ht="14.25">
      <c r="B933" s="195"/>
      <c r="C933" s="195"/>
    </row>
    <row r="934" spans="2:3" ht="14.25">
      <c r="B934" s="195"/>
      <c r="C934" s="195"/>
    </row>
    <row r="935" spans="2:3" ht="14.25">
      <c r="B935" s="195"/>
      <c r="C935" s="195"/>
    </row>
    <row r="936" spans="2:3" ht="14.25">
      <c r="B936" s="195"/>
      <c r="C936" s="195"/>
    </row>
    <row r="937" spans="2:3" ht="14.25">
      <c r="B937" s="195"/>
      <c r="C937" s="195"/>
    </row>
    <row r="938" spans="2:3" ht="14.25">
      <c r="B938" s="195"/>
      <c r="C938" s="195"/>
    </row>
    <row r="939" spans="2:3" ht="14.25">
      <c r="B939" s="195"/>
      <c r="C939" s="195"/>
    </row>
    <row r="940" spans="2:3" ht="14.25">
      <c r="B940" s="195"/>
      <c r="C940" s="195"/>
    </row>
    <row r="941" spans="2:3" ht="14.25">
      <c r="B941" s="195"/>
      <c r="C941" s="195"/>
    </row>
    <row r="942" spans="2:3" ht="14.25">
      <c r="B942" s="195"/>
      <c r="C942" s="195"/>
    </row>
    <row r="943" spans="2:3" ht="14.25">
      <c r="B943" s="195"/>
      <c r="C943" s="195"/>
    </row>
    <row r="944" spans="2:3" ht="14.25">
      <c r="B944" s="195"/>
      <c r="C944" s="195"/>
    </row>
    <row r="945" spans="2:3" ht="14.25">
      <c r="B945" s="195"/>
      <c r="C945" s="195"/>
    </row>
    <row r="946" spans="2:3" ht="14.25">
      <c r="B946" s="195"/>
      <c r="C946" s="195"/>
    </row>
    <row r="947" spans="2:3" ht="14.25">
      <c r="B947" s="195"/>
      <c r="C947" s="195"/>
    </row>
    <row r="948" spans="2:3" ht="14.25">
      <c r="B948" s="195"/>
      <c r="C948" s="195"/>
    </row>
    <row r="949" spans="2:3" ht="14.25">
      <c r="B949" s="195"/>
      <c r="C949" s="195"/>
    </row>
    <row r="950" spans="2:3" ht="14.25">
      <c r="B950" s="195"/>
      <c r="C950" s="195"/>
    </row>
    <row r="951" spans="2:3" ht="14.25">
      <c r="B951" s="195"/>
      <c r="C951" s="195"/>
    </row>
    <row r="952" spans="2:3" ht="14.25">
      <c r="B952" s="195"/>
      <c r="C952" s="195"/>
    </row>
    <row r="953" spans="2:3" ht="14.25">
      <c r="B953" s="195"/>
      <c r="C953" s="195"/>
    </row>
    <row r="954" spans="2:3" ht="14.25">
      <c r="B954" s="195"/>
      <c r="C954" s="195"/>
    </row>
    <row r="955" spans="2:3" ht="14.25">
      <c r="B955" s="195"/>
      <c r="C955" s="195"/>
    </row>
    <row r="956" spans="2:3" ht="14.25">
      <c r="B956" s="195"/>
      <c r="C956" s="195"/>
    </row>
    <row r="957" spans="2:3" ht="14.25">
      <c r="B957" s="195"/>
      <c r="C957" s="195"/>
    </row>
    <row r="958" spans="2:3" ht="14.25">
      <c r="B958" s="195"/>
      <c r="C958" s="195"/>
    </row>
    <row r="959" spans="2:3" ht="14.25">
      <c r="B959" s="195"/>
      <c r="C959" s="195"/>
    </row>
    <row r="960" spans="2:3" ht="14.25">
      <c r="B960" s="195"/>
      <c r="C960" s="195"/>
    </row>
    <row r="961" spans="2:3" ht="14.25">
      <c r="B961" s="195"/>
      <c r="C961" s="195"/>
    </row>
    <row r="962" spans="2:3" ht="14.25">
      <c r="B962" s="195"/>
      <c r="C962" s="195"/>
    </row>
    <row r="963" spans="2:3" ht="14.25">
      <c r="B963" s="195"/>
      <c r="C963" s="195"/>
    </row>
    <row r="964" spans="2:3" ht="14.25">
      <c r="B964" s="195"/>
      <c r="C964" s="195"/>
    </row>
    <row r="965" spans="2:3" ht="14.25">
      <c r="B965" s="195"/>
      <c r="C965" s="195"/>
    </row>
    <row r="966" spans="2:3" ht="14.25">
      <c r="B966" s="195"/>
      <c r="C966" s="195"/>
    </row>
    <row r="967" spans="2:3" ht="14.25">
      <c r="B967" s="195"/>
      <c r="C967" s="195"/>
    </row>
    <row r="968" spans="2:3" ht="14.25">
      <c r="B968" s="195"/>
      <c r="C968" s="195"/>
    </row>
    <row r="969" spans="2:3" ht="14.25">
      <c r="B969" s="195"/>
      <c r="C969" s="195"/>
    </row>
    <row r="970" spans="2:3" ht="14.25">
      <c r="B970" s="195"/>
      <c r="C970" s="195"/>
    </row>
    <row r="971" spans="2:3" ht="14.25">
      <c r="B971" s="195"/>
      <c r="C971" s="195"/>
    </row>
    <row r="972" spans="2:3" ht="14.25">
      <c r="B972" s="195"/>
      <c r="C972" s="195"/>
    </row>
    <row r="973" spans="2:3" ht="14.25">
      <c r="B973" s="195"/>
      <c r="C973" s="195"/>
    </row>
    <row r="974" spans="2:3" ht="14.25">
      <c r="B974" s="195"/>
      <c r="C974" s="195"/>
    </row>
    <row r="975" spans="2:3" ht="14.25">
      <c r="B975" s="195"/>
      <c r="C975" s="195"/>
    </row>
    <row r="976" spans="2:3" ht="14.25">
      <c r="B976" s="195"/>
      <c r="C976" s="195"/>
    </row>
    <row r="977" spans="2:3" ht="14.25">
      <c r="B977" s="195"/>
      <c r="C977" s="195"/>
    </row>
    <row r="978" spans="2:3" ht="14.25">
      <c r="B978" s="195"/>
      <c r="C978" s="195"/>
    </row>
    <row r="979" spans="2:3" ht="14.25">
      <c r="B979" s="195"/>
      <c r="C979" s="195"/>
    </row>
    <row r="980" spans="2:3" ht="14.25">
      <c r="B980" s="195"/>
      <c r="C980" s="195"/>
    </row>
    <row r="981" spans="2:3" ht="14.25">
      <c r="B981" s="195"/>
      <c r="C981" s="195"/>
    </row>
    <row r="982" spans="2:3" ht="14.25">
      <c r="B982" s="195"/>
      <c r="C982" s="195"/>
    </row>
    <row r="983" spans="2:3" ht="14.25">
      <c r="B983" s="195"/>
      <c r="C983" s="195"/>
    </row>
    <row r="984" spans="2:3" ht="14.25">
      <c r="B984" s="195"/>
      <c r="C984" s="195"/>
    </row>
    <row r="985" spans="2:3" ht="14.25">
      <c r="B985" s="195"/>
      <c r="C985" s="195"/>
    </row>
    <row r="986" spans="2:3" ht="14.25">
      <c r="B986" s="195"/>
      <c r="C986" s="195"/>
    </row>
    <row r="987" spans="2:3" ht="14.25">
      <c r="B987" s="195"/>
      <c r="C987" s="195"/>
    </row>
    <row r="988" spans="2:3" ht="14.25">
      <c r="B988" s="195"/>
      <c r="C988" s="195"/>
    </row>
    <row r="989" spans="2:3" ht="14.25">
      <c r="B989" s="195"/>
      <c r="C989" s="195"/>
    </row>
    <row r="990" spans="2:3" ht="14.25">
      <c r="B990" s="195"/>
      <c r="C990" s="195"/>
    </row>
    <row r="991" spans="2:3" ht="14.25">
      <c r="B991" s="195"/>
      <c r="C991" s="195"/>
    </row>
    <row r="992" spans="2:3" ht="14.25">
      <c r="B992" s="195"/>
      <c r="C992" s="195"/>
    </row>
    <row r="993" spans="2:3" ht="14.25">
      <c r="B993" s="195"/>
      <c r="C993" s="195"/>
    </row>
    <row r="994" spans="2:3" ht="14.25">
      <c r="B994" s="195"/>
      <c r="C994" s="195"/>
    </row>
    <row r="995" spans="2:3" ht="14.25">
      <c r="B995" s="195"/>
      <c r="C995" s="195"/>
    </row>
    <row r="996" spans="2:3" ht="14.25">
      <c r="B996" s="195"/>
      <c r="C996" s="195"/>
    </row>
    <row r="997" spans="2:3" ht="14.25">
      <c r="B997" s="195"/>
      <c r="C997" s="195"/>
    </row>
    <row r="998" spans="2:3" ht="14.25">
      <c r="B998" s="195"/>
      <c r="C998" s="195"/>
    </row>
    <row r="999" spans="2:3" ht="14.25">
      <c r="B999" s="195"/>
      <c r="C999" s="195"/>
    </row>
  </sheetData>
  <mergeCells count="6">
    <mergeCell ref="A1:G1"/>
    <mergeCell ref="C2:G2"/>
    <mergeCell ref="C3:G3"/>
    <mergeCell ref="C4:G4"/>
    <mergeCell ref="C14:G14"/>
    <mergeCell ref="C16:G16"/>
  </mergeCells>
  <pageMargins left="0.59015748031496063" right="0.19645669291338586" top="1.1811023622047245" bottom="1.4358267716535433" header="0.78740157480314954" footer="0"/>
  <pageSetup paperSize="0" fitToWidth="0" fitToHeight="0" orientation="landscape" horizontalDpi="0" verticalDpi="0" copies="0"/>
  <headerFooter alignWithMargins="0">
    <oddFooter>&amp;L&amp;"Arial1,Regular"&amp;10&amp;K000000Zpracováno programem BUILDpower S,  © RTS, a.s.&amp;R&amp;"Arial1,Regular"&amp;10&amp;K000000Stránka &amp;P z</oddFooter>
  </headerFooter>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84D8-040F-437A-B283-7812CF2B9A29}">
  <sheetPr>
    <pageSetUpPr fitToPage="1"/>
  </sheetPr>
  <dimension ref="A1:XFD802"/>
  <sheetViews>
    <sheetView topLeftCell="C1" workbookViewId="0"/>
  </sheetViews>
  <sheetFormatPr defaultRowHeight="14.1"/>
  <cols>
    <col min="1" max="2" width="10" style="5" hidden="1" customWidth="1"/>
    <col min="3" max="3" width="3.625" style="5" customWidth="1"/>
    <col min="4" max="4" width="9.75" style="5" customWidth="1"/>
    <col min="5" max="5" width="52.25" style="5" customWidth="1"/>
    <col min="6" max="6" width="3.625" style="5" customWidth="1"/>
    <col min="7" max="7" width="7.625" style="5" customWidth="1"/>
    <col min="8" max="9" width="10.625" style="5" customWidth="1"/>
    <col min="10" max="10" width="10" style="5" customWidth="1"/>
    <col min="11" max="17" width="10" style="5" hidden="1" customWidth="1"/>
    <col min="18" max="22" width="3.75" style="5" customWidth="1"/>
    <col min="23" max="23" width="2.25" style="5" customWidth="1"/>
    <col min="24" max="29" width="3.75" style="5" customWidth="1"/>
    <col min="30" max="1024" width="11.625" style="5" customWidth="1"/>
  </cols>
  <sheetData>
    <row r="1" spans="1:29" ht="15.75">
      <c r="A1" s="31"/>
      <c r="B1" s="31"/>
      <c r="C1" s="146"/>
      <c r="D1" s="31"/>
      <c r="E1" s="7" t="str">
        <f>'Krycí List'!C6</f>
        <v>Rozšíření parku u muzea Moravská Třebová</v>
      </c>
      <c r="F1" s="31"/>
      <c r="G1" s="31"/>
      <c r="H1" s="31"/>
      <c r="I1" s="31"/>
      <c r="J1" s="483"/>
      <c r="K1" s="31"/>
      <c r="L1" s="31"/>
      <c r="M1" s="31"/>
      <c r="N1" s="31"/>
      <c r="O1" s="31"/>
      <c r="P1" s="31"/>
      <c r="Q1" s="31"/>
      <c r="R1" s="31"/>
      <c r="S1" s="31"/>
      <c r="T1" s="31"/>
      <c r="U1" s="31"/>
      <c r="V1" s="31"/>
      <c r="W1" s="31"/>
      <c r="X1" s="31"/>
      <c r="Y1" s="31"/>
      <c r="Z1" s="31"/>
      <c r="AA1" s="31"/>
      <c r="AB1" s="31"/>
      <c r="AC1" s="31"/>
    </row>
    <row r="2" spans="1:29" ht="15.75">
      <c r="A2" s="31"/>
      <c r="B2" s="118"/>
      <c r="C2" s="484"/>
      <c r="D2" s="119"/>
      <c r="E2" s="32" t="s">
        <v>2526</v>
      </c>
      <c r="F2" s="119"/>
      <c r="G2" s="34"/>
      <c r="H2" s="120"/>
      <c r="I2" s="33"/>
      <c r="J2" s="485"/>
      <c r="K2" s="34"/>
      <c r="L2" s="34"/>
      <c r="M2" s="34"/>
      <c r="N2" s="34"/>
      <c r="O2" s="33"/>
      <c r="P2" s="33"/>
      <c r="Q2" s="33"/>
      <c r="R2" s="31"/>
      <c r="S2" s="486"/>
      <c r="T2" s="31"/>
      <c r="U2" s="31"/>
      <c r="V2" s="487"/>
      <c r="W2" s="31"/>
      <c r="X2" s="31"/>
      <c r="Y2" s="31"/>
      <c r="Z2" s="31"/>
      <c r="AA2" s="31"/>
      <c r="AB2" s="31"/>
      <c r="AC2" s="31"/>
    </row>
    <row r="3" spans="1:29" ht="45">
      <c r="A3" s="35"/>
      <c r="B3" s="488"/>
      <c r="C3" s="484"/>
      <c r="D3" s="119"/>
      <c r="E3" s="121" t="s">
        <v>85</v>
      </c>
      <c r="F3" s="119"/>
      <c r="G3" s="34"/>
      <c r="H3" s="120"/>
      <c r="I3" s="33"/>
      <c r="J3" s="485"/>
      <c r="K3" s="36"/>
      <c r="L3" s="36"/>
      <c r="M3" s="36"/>
      <c r="N3" s="36"/>
      <c r="O3" s="37"/>
      <c r="P3" s="37"/>
      <c r="Q3" s="37"/>
      <c r="R3" s="38"/>
      <c r="S3" s="31"/>
      <c r="T3" s="31"/>
      <c r="U3" s="31"/>
      <c r="V3" s="31"/>
      <c r="W3" s="31"/>
      <c r="X3" s="31"/>
      <c r="Y3" s="31"/>
      <c r="Z3" s="31"/>
      <c r="AA3" s="31"/>
      <c r="AB3" s="31"/>
      <c r="AC3" s="31"/>
    </row>
    <row r="4" spans="1:29" ht="14.25">
      <c r="A4" s="39"/>
      <c r="B4" s="122"/>
      <c r="C4" s="489" t="s">
        <v>59</v>
      </c>
      <c r="D4" s="489" t="s">
        <v>60</v>
      </c>
      <c r="E4" s="489" t="s">
        <v>13</v>
      </c>
      <c r="F4" s="489" t="s">
        <v>61</v>
      </c>
      <c r="G4" s="41" t="s">
        <v>62</v>
      </c>
      <c r="H4" s="490" t="s">
        <v>86</v>
      </c>
      <c r="I4" s="40" t="s">
        <v>14</v>
      </c>
      <c r="J4" s="40" t="s">
        <v>91</v>
      </c>
      <c r="K4" s="41" t="s">
        <v>87</v>
      </c>
      <c r="L4" s="41" t="s">
        <v>15</v>
      </c>
      <c r="M4" s="41" t="s">
        <v>88</v>
      </c>
      <c r="N4" s="41" t="s">
        <v>89</v>
      </c>
      <c r="O4" s="40" t="s">
        <v>90</v>
      </c>
      <c r="P4" s="40" t="s">
        <v>16</v>
      </c>
      <c r="Q4" s="40" t="s">
        <v>17</v>
      </c>
      <c r="R4" s="35"/>
      <c r="S4" s="38"/>
      <c r="T4" s="31"/>
      <c r="U4" s="31"/>
      <c r="V4" s="31"/>
      <c r="W4" s="31"/>
      <c r="X4" s="31"/>
      <c r="Y4" s="31"/>
      <c r="Z4" s="31"/>
      <c r="AA4" s="31"/>
      <c r="AB4" s="31"/>
      <c r="AC4" s="31"/>
    </row>
    <row r="5" spans="1:29" ht="14.25">
      <c r="A5" s="31"/>
      <c r="B5" s="118"/>
      <c r="C5" s="484"/>
      <c r="D5" s="119"/>
      <c r="E5" s="119"/>
      <c r="F5" s="119"/>
      <c r="G5" s="34"/>
      <c r="H5" s="120"/>
      <c r="I5" s="33"/>
      <c r="J5" s="485"/>
      <c r="K5" s="34"/>
      <c r="L5" s="34"/>
      <c r="M5" s="34"/>
      <c r="N5" s="34"/>
      <c r="O5" s="33"/>
      <c r="P5" s="33"/>
      <c r="Q5" s="33"/>
      <c r="R5" s="38"/>
      <c r="S5" s="31"/>
      <c r="T5" s="31"/>
      <c r="U5" s="31"/>
      <c r="V5" s="31"/>
      <c r="W5" s="31"/>
      <c r="X5" s="31"/>
      <c r="Y5" s="31"/>
      <c r="Z5" s="31"/>
      <c r="AA5" s="31"/>
      <c r="AB5" s="31"/>
      <c r="AC5" s="31"/>
    </row>
    <row r="6" spans="1:29" ht="14.25">
      <c r="A6" s="133" t="s">
        <v>172</v>
      </c>
      <c r="B6" s="134">
        <v>1</v>
      </c>
      <c r="C6" s="491"/>
      <c r="D6" s="136"/>
      <c r="E6" s="43" t="s">
        <v>2527</v>
      </c>
      <c r="F6" s="136"/>
      <c r="G6" s="137"/>
      <c r="H6" s="138"/>
      <c r="I6" s="44">
        <f>SUBTOTAL(9,I8:I105)</f>
        <v>0</v>
      </c>
      <c r="J6" s="44"/>
      <c r="K6" s="492"/>
      <c r="L6" s="493">
        <f>SUBTOTAL(9,L8:L105)</f>
        <v>165.18651288000001</v>
      </c>
      <c r="M6" s="492"/>
      <c r="N6" s="493">
        <f>SUBTOTAL(9,N8:N105)</f>
        <v>0</v>
      </c>
      <c r="O6" s="494"/>
      <c r="P6" s="495">
        <f>SUBTOTAL(9,P8:P105)</f>
        <v>1550246.3196528575</v>
      </c>
      <c r="Q6" s="495">
        <f>SUBTOTAL(9,Q8:Q105)</f>
        <v>8932371.6513331067</v>
      </c>
      <c r="R6" s="496"/>
      <c r="S6" s="141"/>
      <c r="T6" s="141"/>
      <c r="U6" s="66"/>
      <c r="V6" s="66"/>
      <c r="W6" s="66"/>
      <c r="X6" s="66"/>
      <c r="Y6" s="66"/>
      <c r="Z6" s="66"/>
      <c r="AA6" s="66"/>
      <c r="AB6" s="66"/>
      <c r="AC6" s="66"/>
    </row>
    <row r="7" spans="1:29" s="116" customFormat="1" ht="12.75">
      <c r="A7" s="497"/>
      <c r="B7" s="498"/>
      <c r="C7" s="499"/>
      <c r="D7" s="500"/>
      <c r="E7" s="501"/>
      <c r="F7" s="500"/>
      <c r="G7" s="502"/>
      <c r="H7" s="503"/>
      <c r="I7" s="504"/>
      <c r="J7" s="504"/>
      <c r="K7" s="505"/>
      <c r="L7" s="506"/>
      <c r="M7" s="505"/>
      <c r="N7" s="506"/>
      <c r="O7" s="507"/>
      <c r="P7" s="508"/>
      <c r="Q7" s="508"/>
      <c r="R7" s="509"/>
      <c r="S7" s="510"/>
      <c r="T7" s="510"/>
      <c r="U7" s="115"/>
      <c r="V7" s="115"/>
      <c r="W7" s="115"/>
      <c r="X7" s="115"/>
      <c r="Y7" s="115"/>
      <c r="Z7" s="115"/>
      <c r="AA7" s="115"/>
      <c r="AB7" s="115"/>
      <c r="AC7" s="115"/>
    </row>
    <row r="8" spans="1:29" ht="15.75">
      <c r="A8" s="42" t="s">
        <v>2528</v>
      </c>
      <c r="B8" s="142">
        <v>2</v>
      </c>
      <c r="C8" s="511"/>
      <c r="D8" s="144"/>
      <c r="E8" s="512" t="s">
        <v>2529</v>
      </c>
      <c r="F8" s="144"/>
      <c r="G8" s="145"/>
      <c r="H8" s="88"/>
      <c r="I8" s="46">
        <f>SUBTOTAL(9,I9:I34)</f>
        <v>0</v>
      </c>
      <c r="J8" s="46"/>
      <c r="K8" s="145"/>
      <c r="L8" s="45">
        <f>SUBTOTAL(9,L80:L103)</f>
        <v>6.90306</v>
      </c>
      <c r="M8" s="145"/>
      <c r="N8" s="45">
        <f>SUBTOTAL(9,N80:N103)</f>
        <v>0</v>
      </c>
      <c r="O8" s="89"/>
      <c r="P8" s="46">
        <f>SUBTOTAL(9,P80:P103)</f>
        <v>0</v>
      </c>
      <c r="Q8" s="46">
        <f>SUBTOTAL(9,Q80:Q103)</f>
        <v>0</v>
      </c>
      <c r="R8" s="35"/>
      <c r="S8" s="7"/>
      <c r="T8" s="38"/>
      <c r="U8" s="31"/>
      <c r="V8" s="31"/>
      <c r="W8" s="31"/>
      <c r="X8" s="31"/>
      <c r="Y8" s="31"/>
      <c r="Z8" s="31"/>
      <c r="AA8" s="31"/>
      <c r="AB8" s="31"/>
      <c r="AC8" s="31"/>
    </row>
    <row r="9" spans="1:29" ht="22.5">
      <c r="A9" s="42"/>
      <c r="B9" s="142"/>
      <c r="C9" s="148">
        <v>1</v>
      </c>
      <c r="D9" s="513" t="s">
        <v>2530</v>
      </c>
      <c r="E9" s="514" t="s">
        <v>2531</v>
      </c>
      <c r="F9" s="515" t="s">
        <v>107</v>
      </c>
      <c r="G9" s="156">
        <v>129.96799999999999</v>
      </c>
      <c r="H9" s="516"/>
      <c r="I9" s="157">
        <f>G9*H9</f>
        <v>0</v>
      </c>
      <c r="J9" s="157" t="s">
        <v>108</v>
      </c>
      <c r="K9" s="145"/>
      <c r="L9" s="45"/>
      <c r="M9" s="145"/>
      <c r="N9" s="45"/>
      <c r="O9" s="89"/>
      <c r="P9" s="46"/>
      <c r="Q9" s="46"/>
      <c r="R9" s="35"/>
      <c r="S9" s="38"/>
      <c r="T9" s="38"/>
      <c r="U9" s="31"/>
      <c r="V9" s="31"/>
      <c r="W9" s="31"/>
      <c r="X9" s="31"/>
      <c r="Y9" s="31"/>
      <c r="Z9" s="31"/>
      <c r="AA9" s="31"/>
      <c r="AB9" s="31"/>
      <c r="AC9" s="31"/>
    </row>
    <row r="10" spans="1:29" ht="14.25">
      <c r="A10" s="42"/>
      <c r="B10" s="142"/>
      <c r="C10" s="160"/>
      <c r="D10" s="162" t="s">
        <v>109</v>
      </c>
      <c r="E10" s="169" t="s">
        <v>2532</v>
      </c>
      <c r="F10" s="164"/>
      <c r="G10" s="165">
        <v>0</v>
      </c>
      <c r="H10" s="166"/>
      <c r="I10" s="168"/>
      <c r="J10" s="168"/>
      <c r="K10" s="145"/>
      <c r="L10" s="45"/>
      <c r="M10" s="145"/>
      <c r="N10" s="45"/>
      <c r="O10" s="89"/>
      <c r="P10" s="46"/>
      <c r="Q10" s="46"/>
      <c r="R10" s="35"/>
      <c r="S10" s="38"/>
      <c r="T10" s="38"/>
      <c r="U10" s="31"/>
      <c r="V10" s="31"/>
      <c r="W10" s="31"/>
      <c r="X10" s="31"/>
      <c r="Y10" s="31"/>
      <c r="Z10" s="31"/>
      <c r="AA10" s="31"/>
      <c r="AB10" s="31"/>
      <c r="AC10" s="31"/>
    </row>
    <row r="11" spans="1:29" ht="14.25">
      <c r="A11" s="42"/>
      <c r="B11" s="142"/>
      <c r="C11" s="160"/>
      <c r="D11" s="162"/>
      <c r="E11" s="169" t="s">
        <v>2533</v>
      </c>
      <c r="F11" s="164"/>
      <c r="G11" s="165">
        <v>129.96799999999999</v>
      </c>
      <c r="H11" s="166"/>
      <c r="I11" s="168"/>
      <c r="J11" s="168"/>
      <c r="K11" s="145"/>
      <c r="L11" s="45"/>
      <c r="M11" s="145"/>
      <c r="N11" s="45"/>
      <c r="O11" s="89"/>
      <c r="P11" s="46"/>
      <c r="Q11" s="46"/>
      <c r="R11" s="35"/>
      <c r="S11" s="38"/>
      <c r="T11" s="38"/>
      <c r="U11" s="31"/>
      <c r="V11" s="31"/>
      <c r="W11" s="31"/>
      <c r="X11" s="31"/>
      <c r="Y11" s="31"/>
      <c r="Z11" s="31"/>
      <c r="AA11" s="31"/>
      <c r="AB11" s="31"/>
      <c r="AC11" s="31"/>
    </row>
    <row r="12" spans="1:29" ht="22.5">
      <c r="A12" s="42"/>
      <c r="B12" s="142"/>
      <c r="C12" s="148">
        <v>2</v>
      </c>
      <c r="D12" s="513" t="s">
        <v>2534</v>
      </c>
      <c r="E12" s="514" t="s">
        <v>2535</v>
      </c>
      <c r="F12" s="515" t="s">
        <v>107</v>
      </c>
      <c r="G12" s="156">
        <v>107.492</v>
      </c>
      <c r="H12" s="516"/>
      <c r="I12" s="157">
        <f>G12*H12</f>
        <v>0</v>
      </c>
      <c r="J12" s="157" t="s">
        <v>108</v>
      </c>
      <c r="K12" s="145"/>
      <c r="L12" s="45"/>
      <c r="M12" s="145"/>
      <c r="N12" s="45"/>
      <c r="O12" s="89"/>
      <c r="P12" s="46"/>
      <c r="Q12" s="46"/>
      <c r="R12" s="35"/>
      <c r="S12" s="38"/>
      <c r="T12" s="38"/>
      <c r="U12" s="31"/>
      <c r="V12" s="31"/>
      <c r="W12" s="31"/>
      <c r="X12" s="31"/>
      <c r="Y12" s="31"/>
      <c r="Z12" s="31"/>
      <c r="AA12" s="31"/>
      <c r="AB12" s="31"/>
      <c r="AC12" s="31"/>
    </row>
    <row r="13" spans="1:29" ht="14.25">
      <c r="A13" s="42"/>
      <c r="B13" s="142"/>
      <c r="C13" s="148"/>
      <c r="D13" s="517" t="s">
        <v>109</v>
      </c>
      <c r="E13" s="518" t="s">
        <v>2536</v>
      </c>
      <c r="F13" s="515"/>
      <c r="G13" s="156"/>
      <c r="H13" s="516"/>
      <c r="I13" s="157"/>
      <c r="J13" s="157"/>
      <c r="K13" s="145"/>
      <c r="L13" s="45"/>
      <c r="M13" s="145"/>
      <c r="N13" s="45"/>
      <c r="O13" s="89"/>
      <c r="P13" s="46"/>
      <c r="Q13" s="46"/>
      <c r="R13" s="35"/>
      <c r="S13" s="38"/>
      <c r="T13" s="38"/>
      <c r="U13" s="31"/>
      <c r="V13" s="31"/>
      <c r="W13" s="31"/>
      <c r="X13" s="31"/>
      <c r="Y13" s="31"/>
      <c r="Z13" s="31"/>
      <c r="AA13" s="31"/>
      <c r="AB13" s="31"/>
      <c r="AC13" s="31"/>
    </row>
    <row r="14" spans="1:29" ht="14.25">
      <c r="A14" s="42"/>
      <c r="B14" s="142"/>
      <c r="C14" s="148"/>
      <c r="D14" s="517"/>
      <c r="E14" s="518" t="s">
        <v>2537</v>
      </c>
      <c r="F14" s="515"/>
      <c r="G14" s="519">
        <v>107.492</v>
      </c>
      <c r="H14" s="516"/>
      <c r="I14" s="157"/>
      <c r="J14" s="157"/>
      <c r="K14" s="145"/>
      <c r="L14" s="45"/>
      <c r="M14" s="145"/>
      <c r="N14" s="45"/>
      <c r="O14" s="89"/>
      <c r="P14" s="46"/>
      <c r="Q14" s="46"/>
      <c r="R14" s="35"/>
      <c r="S14" s="38"/>
      <c r="T14" s="38"/>
      <c r="U14" s="31"/>
      <c r="V14" s="31"/>
      <c r="W14" s="31"/>
      <c r="X14" s="31"/>
      <c r="Y14" s="31"/>
      <c r="Z14" s="31"/>
      <c r="AA14" s="31"/>
      <c r="AB14" s="31"/>
      <c r="AC14" s="31"/>
    </row>
    <row r="15" spans="1:29" ht="14.25">
      <c r="A15" s="42"/>
      <c r="B15" s="142"/>
      <c r="C15" s="148">
        <v>3</v>
      </c>
      <c r="D15" s="513" t="s">
        <v>2538</v>
      </c>
      <c r="E15" s="514" t="s">
        <v>2539</v>
      </c>
      <c r="F15" s="515" t="s">
        <v>107</v>
      </c>
      <c r="G15" s="156">
        <v>214.98400000000001</v>
      </c>
      <c r="H15" s="516"/>
      <c r="I15" s="157">
        <f>G15*H15</f>
        <v>0</v>
      </c>
      <c r="J15" s="157" t="s">
        <v>108</v>
      </c>
      <c r="K15" s="145"/>
      <c r="L15" s="45"/>
      <c r="M15" s="145"/>
      <c r="N15" s="45"/>
      <c r="O15" s="89"/>
      <c r="P15" s="46"/>
      <c r="Q15" s="46"/>
      <c r="R15" s="35"/>
      <c r="S15" s="38"/>
      <c r="T15" s="38"/>
      <c r="U15" s="31"/>
      <c r="V15" s="31"/>
      <c r="W15" s="31"/>
      <c r="X15" s="31"/>
      <c r="Y15" s="31"/>
      <c r="Z15" s="31"/>
      <c r="AA15" s="31"/>
      <c r="AB15" s="31"/>
      <c r="AC15" s="31"/>
    </row>
    <row r="16" spans="1:29" ht="14.25">
      <c r="A16" s="42"/>
      <c r="B16" s="142"/>
      <c r="C16" s="160"/>
      <c r="D16" s="162" t="s">
        <v>109</v>
      </c>
      <c r="E16" s="169" t="s">
        <v>2540</v>
      </c>
      <c r="F16" s="164"/>
      <c r="G16" s="165">
        <v>0</v>
      </c>
      <c r="H16" s="166"/>
      <c r="I16" s="168"/>
      <c r="J16" s="168"/>
      <c r="K16" s="145"/>
      <c r="L16" s="45"/>
      <c r="M16" s="145"/>
      <c r="N16" s="45"/>
      <c r="O16" s="89"/>
      <c r="P16" s="46"/>
      <c r="Q16" s="46"/>
      <c r="R16" s="35"/>
      <c r="S16" s="38"/>
      <c r="T16" s="38"/>
      <c r="U16" s="31"/>
      <c r="V16" s="31"/>
      <c r="W16" s="31"/>
      <c r="X16" s="31"/>
      <c r="Y16" s="31"/>
      <c r="Z16" s="31"/>
      <c r="AA16" s="31"/>
      <c r="AB16" s="31"/>
      <c r="AC16" s="31"/>
    </row>
    <row r="17" spans="1:29" ht="14.25">
      <c r="A17" s="42"/>
      <c r="B17" s="142"/>
      <c r="C17" s="160"/>
      <c r="D17" s="162"/>
      <c r="E17" s="169" t="s">
        <v>2541</v>
      </c>
      <c r="F17" s="164"/>
      <c r="G17" s="165">
        <v>107.492</v>
      </c>
      <c r="H17" s="166"/>
      <c r="I17" s="168"/>
      <c r="J17" s="168"/>
      <c r="K17" s="145"/>
      <c r="L17" s="45"/>
      <c r="M17" s="145"/>
      <c r="N17" s="45"/>
      <c r="O17" s="89"/>
      <c r="P17" s="46"/>
      <c r="Q17" s="46"/>
      <c r="R17" s="35"/>
      <c r="S17" s="38"/>
      <c r="T17" s="38"/>
      <c r="U17" s="31"/>
      <c r="V17" s="31"/>
      <c r="W17" s="31"/>
      <c r="X17" s="31"/>
      <c r="Y17" s="31"/>
      <c r="Z17" s="31"/>
      <c r="AA17" s="31"/>
      <c r="AB17" s="31"/>
      <c r="AC17" s="31"/>
    </row>
    <row r="18" spans="1:29" ht="14.25">
      <c r="A18" s="42"/>
      <c r="B18" s="142"/>
      <c r="C18" s="520"/>
      <c r="D18" s="521"/>
      <c r="E18" s="169" t="s">
        <v>2542</v>
      </c>
      <c r="F18" s="522"/>
      <c r="G18" s="165">
        <v>107.492</v>
      </c>
      <c r="H18" s="523"/>
      <c r="I18" s="524"/>
      <c r="J18" s="524"/>
      <c r="K18" s="145"/>
      <c r="L18" s="45"/>
      <c r="M18" s="145"/>
      <c r="N18" s="45"/>
      <c r="O18" s="89"/>
      <c r="P18" s="46"/>
      <c r="Q18" s="46"/>
      <c r="R18" s="35"/>
      <c r="S18" s="38"/>
      <c r="T18" s="38"/>
      <c r="U18" s="31"/>
      <c r="V18" s="31"/>
      <c r="W18" s="31"/>
      <c r="X18" s="31"/>
      <c r="Y18" s="31"/>
      <c r="Z18" s="31"/>
      <c r="AA18" s="31"/>
      <c r="AB18" s="31"/>
      <c r="AC18" s="31"/>
    </row>
    <row r="19" spans="1:29" ht="14.25">
      <c r="A19" s="42"/>
      <c r="B19" s="142"/>
      <c r="C19" s="148">
        <v>4</v>
      </c>
      <c r="D19" s="513" t="s">
        <v>2543</v>
      </c>
      <c r="E19" s="514" t="s">
        <v>653</v>
      </c>
      <c r="F19" s="515" t="s">
        <v>107</v>
      </c>
      <c r="G19" s="156">
        <v>107.492</v>
      </c>
      <c r="H19" s="516"/>
      <c r="I19" s="157">
        <f>G19*H19</f>
        <v>0</v>
      </c>
      <c r="J19" s="157" t="s">
        <v>108</v>
      </c>
      <c r="K19" s="145"/>
      <c r="L19" s="45"/>
      <c r="M19" s="145"/>
      <c r="N19" s="45"/>
      <c r="O19" s="89"/>
      <c r="P19" s="46"/>
      <c r="Q19" s="46"/>
      <c r="R19" s="35"/>
      <c r="S19" s="38"/>
      <c r="T19" s="38"/>
      <c r="U19" s="31"/>
      <c r="V19" s="31"/>
      <c r="W19" s="31"/>
      <c r="X19" s="31"/>
      <c r="Y19" s="31"/>
      <c r="Z19" s="31"/>
      <c r="AA19" s="31"/>
      <c r="AB19" s="31"/>
      <c r="AC19" s="31"/>
    </row>
    <row r="20" spans="1:29" ht="14.25">
      <c r="A20" s="42"/>
      <c r="B20" s="142"/>
      <c r="C20" s="160"/>
      <c r="D20" s="162" t="s">
        <v>109</v>
      </c>
      <c r="E20" s="169" t="s">
        <v>2544</v>
      </c>
      <c r="F20" s="164"/>
      <c r="G20" s="165">
        <v>0</v>
      </c>
      <c r="H20" s="166"/>
      <c r="I20" s="168"/>
      <c r="J20" s="168"/>
      <c r="K20" s="145"/>
      <c r="L20" s="45"/>
      <c r="M20" s="145"/>
      <c r="N20" s="45"/>
      <c r="O20" s="89"/>
      <c r="P20" s="46"/>
      <c r="Q20" s="46"/>
      <c r="R20" s="35"/>
      <c r="S20" s="38"/>
      <c r="T20" s="38"/>
      <c r="U20" s="31"/>
      <c r="V20" s="31"/>
      <c r="W20" s="31"/>
      <c r="X20" s="31"/>
      <c r="Y20" s="31"/>
      <c r="Z20" s="31"/>
      <c r="AA20" s="31"/>
      <c r="AB20" s="31"/>
      <c r="AC20" s="31"/>
    </row>
    <row r="21" spans="1:29" ht="14.25">
      <c r="A21" s="42"/>
      <c r="B21" s="142"/>
      <c r="C21" s="520"/>
      <c r="D21" s="521"/>
      <c r="E21" s="525"/>
      <c r="F21" s="522"/>
      <c r="G21" s="526"/>
      <c r="H21" s="523"/>
      <c r="I21" s="524"/>
      <c r="J21" s="524"/>
      <c r="K21" s="145"/>
      <c r="L21" s="45"/>
      <c r="M21" s="145"/>
      <c r="N21" s="45"/>
      <c r="O21" s="89"/>
      <c r="P21" s="46"/>
      <c r="Q21" s="46"/>
      <c r="R21" s="35"/>
      <c r="S21" s="38"/>
      <c r="T21" s="38"/>
      <c r="U21" s="31"/>
      <c r="V21" s="31"/>
      <c r="W21" s="31"/>
      <c r="X21" s="31"/>
      <c r="Y21" s="31"/>
      <c r="Z21" s="31"/>
      <c r="AA21" s="31"/>
      <c r="AB21" s="31"/>
      <c r="AC21" s="31"/>
    </row>
    <row r="22" spans="1:29" ht="22.5">
      <c r="A22" s="42"/>
      <c r="B22" s="142"/>
      <c r="C22" s="148">
        <v>5</v>
      </c>
      <c r="D22" s="513" t="s">
        <v>2545</v>
      </c>
      <c r="E22" s="514" t="s">
        <v>2546</v>
      </c>
      <c r="F22" s="515" t="s">
        <v>107</v>
      </c>
      <c r="G22" s="156">
        <v>22.475999999999999</v>
      </c>
      <c r="H22" s="516"/>
      <c r="I22" s="157">
        <f>G22*H22</f>
        <v>0</v>
      </c>
      <c r="J22" s="157" t="s">
        <v>108</v>
      </c>
      <c r="K22" s="145"/>
      <c r="L22" s="45"/>
      <c r="M22" s="145"/>
      <c r="N22" s="45"/>
      <c r="O22" s="89"/>
      <c r="P22" s="46"/>
      <c r="Q22" s="46"/>
      <c r="R22" s="35"/>
      <c r="S22" s="38"/>
      <c r="T22" s="38"/>
      <c r="U22" s="31"/>
      <c r="V22" s="31"/>
      <c r="W22" s="31"/>
      <c r="X22" s="31"/>
      <c r="Y22" s="31"/>
      <c r="Z22" s="31"/>
      <c r="AA22" s="31"/>
      <c r="AB22" s="31"/>
      <c r="AC22" s="31"/>
    </row>
    <row r="23" spans="1:29" ht="14.25">
      <c r="A23" s="42"/>
      <c r="B23" s="142"/>
      <c r="C23" s="160"/>
      <c r="D23" s="162" t="s">
        <v>109</v>
      </c>
      <c r="E23" s="169" t="s">
        <v>2547</v>
      </c>
      <c r="F23" s="164"/>
      <c r="G23" s="165">
        <v>0</v>
      </c>
      <c r="H23" s="166"/>
      <c r="I23" s="168"/>
      <c r="J23" s="168"/>
      <c r="K23" s="145"/>
      <c r="L23" s="45"/>
      <c r="M23" s="145"/>
      <c r="N23" s="45"/>
      <c r="O23" s="89"/>
      <c r="P23" s="46"/>
      <c r="Q23" s="46"/>
      <c r="R23" s="35"/>
      <c r="S23" s="38"/>
      <c r="T23" s="38"/>
      <c r="U23" s="31"/>
      <c r="V23" s="31"/>
      <c r="W23" s="31"/>
      <c r="X23" s="31"/>
      <c r="Y23" s="31"/>
      <c r="Z23" s="31"/>
      <c r="AA23" s="31"/>
      <c r="AB23" s="31"/>
      <c r="AC23" s="31"/>
    </row>
    <row r="24" spans="1:29" ht="14.25">
      <c r="A24" s="42"/>
      <c r="B24" s="142"/>
      <c r="C24" s="160"/>
      <c r="D24" s="162"/>
      <c r="E24" s="169" t="s">
        <v>2548</v>
      </c>
      <c r="F24" s="164"/>
      <c r="G24" s="165">
        <v>22.475999999999999</v>
      </c>
      <c r="H24" s="166"/>
      <c r="I24" s="168"/>
      <c r="J24" s="168"/>
      <c r="K24" s="145"/>
      <c r="L24" s="45"/>
      <c r="M24" s="145"/>
      <c r="N24" s="45"/>
      <c r="O24" s="89"/>
      <c r="P24" s="46"/>
      <c r="Q24" s="46"/>
      <c r="R24" s="35"/>
      <c r="S24" s="38"/>
      <c r="T24" s="38"/>
      <c r="U24" s="31"/>
      <c r="V24" s="31"/>
      <c r="W24" s="31"/>
      <c r="X24" s="31"/>
      <c r="Y24" s="31"/>
      <c r="Z24" s="31"/>
      <c r="AA24" s="31"/>
      <c r="AB24" s="31"/>
      <c r="AC24" s="31"/>
    </row>
    <row r="25" spans="1:29" ht="14.25">
      <c r="A25" s="42"/>
      <c r="B25" s="142"/>
      <c r="C25" s="520"/>
      <c r="D25" s="521"/>
      <c r="E25" s="525"/>
      <c r="F25" s="522"/>
      <c r="G25" s="526"/>
      <c r="H25" s="523"/>
      <c r="I25" s="524"/>
      <c r="J25" s="524"/>
      <c r="K25" s="145"/>
      <c r="L25" s="45"/>
      <c r="M25" s="145"/>
      <c r="N25" s="45"/>
      <c r="O25" s="89"/>
      <c r="P25" s="46"/>
      <c r="Q25" s="46"/>
      <c r="R25" s="35"/>
      <c r="S25" s="38"/>
      <c r="T25" s="38"/>
      <c r="U25" s="31"/>
      <c r="V25" s="31"/>
      <c r="W25" s="31"/>
      <c r="X25" s="31"/>
      <c r="Y25" s="31"/>
      <c r="Z25" s="31"/>
      <c r="AA25" s="31"/>
      <c r="AB25" s="31"/>
      <c r="AC25" s="31"/>
    </row>
    <row r="26" spans="1:29" ht="22.5">
      <c r="A26" s="42"/>
      <c r="B26" s="142"/>
      <c r="C26" s="148">
        <v>6</v>
      </c>
      <c r="D26" s="513" t="s">
        <v>2549</v>
      </c>
      <c r="E26" s="514" t="s">
        <v>2550</v>
      </c>
      <c r="F26" s="515" t="s">
        <v>132</v>
      </c>
      <c r="G26" s="156">
        <v>44.951999999999998</v>
      </c>
      <c r="H26" s="516"/>
      <c r="I26" s="157">
        <f>G26*H26</f>
        <v>0</v>
      </c>
      <c r="J26" s="157" t="s">
        <v>108</v>
      </c>
      <c r="K26" s="145"/>
      <c r="L26" s="45"/>
      <c r="M26" s="145"/>
      <c r="N26" s="45"/>
      <c r="O26" s="89"/>
      <c r="P26" s="46"/>
      <c r="Q26" s="46"/>
      <c r="R26" s="35"/>
      <c r="S26" s="38"/>
      <c r="T26" s="38"/>
      <c r="U26" s="31"/>
      <c r="V26" s="31"/>
      <c r="W26" s="31"/>
      <c r="X26" s="31"/>
      <c r="Y26" s="31"/>
      <c r="Z26" s="31"/>
      <c r="AA26" s="31"/>
      <c r="AB26" s="31"/>
      <c r="AC26" s="31"/>
    </row>
    <row r="27" spans="1:29" ht="14.25">
      <c r="A27" s="42"/>
      <c r="B27" s="142"/>
      <c r="C27" s="160"/>
      <c r="D27" s="162" t="s">
        <v>109</v>
      </c>
      <c r="E27" s="169" t="s">
        <v>2551</v>
      </c>
      <c r="F27" s="164"/>
      <c r="G27" s="165">
        <v>0</v>
      </c>
      <c r="H27" s="166"/>
      <c r="I27" s="168"/>
      <c r="J27" s="168"/>
      <c r="K27" s="145"/>
      <c r="L27" s="45"/>
      <c r="M27" s="145"/>
      <c r="N27" s="45"/>
      <c r="O27" s="89"/>
      <c r="P27" s="46"/>
      <c r="Q27" s="46"/>
      <c r="R27" s="35"/>
      <c r="S27" s="38"/>
      <c r="T27" s="38"/>
      <c r="U27" s="31"/>
      <c r="V27" s="31"/>
      <c r="W27" s="31"/>
      <c r="X27" s="31"/>
      <c r="Y27" s="31"/>
      <c r="Z27" s="31"/>
      <c r="AA27" s="31"/>
      <c r="AB27" s="31"/>
      <c r="AC27" s="31"/>
    </row>
    <row r="28" spans="1:29" ht="14.25">
      <c r="A28" s="42"/>
      <c r="B28" s="142"/>
      <c r="C28" s="160"/>
      <c r="D28" s="162"/>
      <c r="E28" s="169" t="s">
        <v>2552</v>
      </c>
      <c r="F28" s="164"/>
      <c r="G28" s="165">
        <v>44.951999999999998</v>
      </c>
      <c r="H28" s="166"/>
      <c r="I28" s="168"/>
      <c r="J28" s="168"/>
      <c r="K28" s="145"/>
      <c r="L28" s="45"/>
      <c r="M28" s="145"/>
      <c r="N28" s="45"/>
      <c r="O28" s="89"/>
      <c r="P28" s="46"/>
      <c r="Q28" s="46"/>
      <c r="R28" s="35"/>
      <c r="S28" s="38"/>
      <c r="T28" s="38"/>
      <c r="U28" s="31"/>
      <c r="V28" s="31"/>
      <c r="W28" s="31"/>
      <c r="X28" s="31"/>
      <c r="Y28" s="31"/>
      <c r="Z28" s="31"/>
      <c r="AA28" s="31"/>
      <c r="AB28" s="31"/>
      <c r="AC28" s="31"/>
    </row>
    <row r="29" spans="1:29" ht="14.25">
      <c r="A29" s="42"/>
      <c r="B29" s="142"/>
      <c r="C29" s="520"/>
      <c r="D29" s="521"/>
      <c r="E29" s="525"/>
      <c r="F29" s="522"/>
      <c r="G29" s="526"/>
      <c r="H29" s="523"/>
      <c r="I29" s="524"/>
      <c r="J29" s="524"/>
      <c r="K29" s="145"/>
      <c r="L29" s="45"/>
      <c r="M29" s="145"/>
      <c r="N29" s="45"/>
      <c r="O29" s="89"/>
      <c r="P29" s="46"/>
      <c r="Q29" s="46"/>
      <c r="R29" s="35"/>
      <c r="S29" s="38"/>
      <c r="T29" s="38"/>
      <c r="U29" s="31"/>
      <c r="V29" s="31"/>
      <c r="W29" s="31"/>
      <c r="X29" s="31"/>
      <c r="Y29" s="31"/>
      <c r="Z29" s="31"/>
      <c r="AA29" s="31"/>
      <c r="AB29" s="31"/>
      <c r="AC29" s="31"/>
    </row>
    <row r="30" spans="1:29" ht="14.25">
      <c r="A30" s="42"/>
      <c r="B30" s="142"/>
      <c r="C30" s="148">
        <v>7</v>
      </c>
      <c r="D30" s="513" t="s">
        <v>2553</v>
      </c>
      <c r="E30" s="514" t="s">
        <v>2554</v>
      </c>
      <c r="F30" s="515" t="s">
        <v>124</v>
      </c>
      <c r="G30" s="156">
        <v>45.594999999999999</v>
      </c>
      <c r="H30" s="516"/>
      <c r="I30" s="157">
        <f>G30*H30</f>
        <v>0</v>
      </c>
      <c r="J30" s="157" t="s">
        <v>108</v>
      </c>
      <c r="K30" s="145"/>
      <c r="L30" s="45"/>
      <c r="M30" s="145"/>
      <c r="N30" s="45"/>
      <c r="O30" s="89"/>
      <c r="P30" s="46"/>
      <c r="Q30" s="46"/>
      <c r="R30" s="35"/>
      <c r="S30" s="38"/>
      <c r="T30" s="38"/>
      <c r="U30" s="31"/>
      <c r="V30" s="31"/>
      <c r="W30" s="31"/>
      <c r="X30" s="31"/>
      <c r="Y30" s="31"/>
      <c r="Z30" s="31"/>
      <c r="AA30" s="31"/>
      <c r="AB30" s="31"/>
      <c r="AC30" s="31"/>
    </row>
    <row r="31" spans="1:29" ht="14.25">
      <c r="A31" s="42"/>
      <c r="B31" s="142"/>
      <c r="C31" s="160"/>
      <c r="D31" s="162" t="s">
        <v>109</v>
      </c>
      <c r="E31" s="169"/>
      <c r="F31" s="164"/>
      <c r="G31" s="165">
        <v>0</v>
      </c>
      <c r="H31" s="166"/>
      <c r="I31" s="168"/>
      <c r="J31" s="168"/>
      <c r="K31" s="145"/>
      <c r="L31" s="45"/>
      <c r="M31" s="145"/>
      <c r="N31" s="45"/>
      <c r="O31" s="89"/>
      <c r="P31" s="46"/>
      <c r="Q31" s="46"/>
      <c r="R31" s="35"/>
      <c r="S31" s="38"/>
      <c r="T31" s="38"/>
      <c r="U31" s="31"/>
      <c r="V31" s="31"/>
      <c r="W31" s="31"/>
      <c r="X31" s="31"/>
      <c r="Y31" s="31"/>
      <c r="Z31" s="31"/>
      <c r="AA31" s="31"/>
      <c r="AB31" s="31"/>
      <c r="AC31" s="31"/>
    </row>
    <row r="32" spans="1:29" ht="14.25">
      <c r="A32" s="42"/>
      <c r="B32" s="142"/>
      <c r="C32" s="160"/>
      <c r="D32" s="162"/>
      <c r="E32" s="169" t="s">
        <v>2555</v>
      </c>
      <c r="F32" s="164"/>
      <c r="G32" s="165">
        <v>45.594000000000001</v>
      </c>
      <c r="H32" s="166"/>
      <c r="I32" s="168"/>
      <c r="J32" s="168"/>
      <c r="K32" s="145"/>
      <c r="L32" s="45"/>
      <c r="M32" s="145"/>
      <c r="N32" s="45"/>
      <c r="O32" s="89"/>
      <c r="P32" s="46"/>
      <c r="Q32" s="46"/>
      <c r="R32" s="35"/>
      <c r="S32" s="38"/>
      <c r="T32" s="38"/>
      <c r="U32" s="31"/>
      <c r="V32" s="31"/>
      <c r="W32" s="31"/>
      <c r="X32" s="31"/>
      <c r="Y32" s="31"/>
      <c r="Z32" s="31"/>
      <c r="AA32" s="31"/>
      <c r="AB32" s="31"/>
      <c r="AC32" s="31"/>
    </row>
    <row r="33" spans="1:29" ht="14.25">
      <c r="A33" s="42"/>
      <c r="B33" s="142"/>
      <c r="C33" s="520"/>
      <c r="D33" s="521"/>
      <c r="E33" s="525"/>
      <c r="F33" s="522"/>
      <c r="G33" s="526"/>
      <c r="H33" s="523"/>
      <c r="I33" s="524"/>
      <c r="J33" s="524"/>
      <c r="K33" s="145"/>
      <c r="L33" s="45"/>
      <c r="M33" s="145"/>
      <c r="N33" s="45"/>
      <c r="O33" s="89"/>
      <c r="P33" s="46"/>
      <c r="Q33" s="46"/>
      <c r="R33" s="35"/>
      <c r="S33" s="38"/>
      <c r="T33" s="38"/>
      <c r="U33" s="31"/>
      <c r="V33" s="31"/>
      <c r="W33" s="31"/>
      <c r="X33" s="31"/>
      <c r="Y33" s="31"/>
      <c r="Z33" s="31"/>
      <c r="AA33" s="31"/>
      <c r="AB33" s="31"/>
      <c r="AC33" s="31"/>
    </row>
    <row r="34" spans="1:29" ht="33.75">
      <c r="A34" s="42"/>
      <c r="B34" s="142"/>
      <c r="C34" s="148">
        <v>8</v>
      </c>
      <c r="D34" s="513" t="s">
        <v>2556</v>
      </c>
      <c r="E34" s="514" t="s">
        <v>2557</v>
      </c>
      <c r="F34" s="515" t="s">
        <v>107</v>
      </c>
      <c r="G34" s="156">
        <v>36.475999999999999</v>
      </c>
      <c r="H34" s="516"/>
      <c r="I34" s="157">
        <f>G34*H34</f>
        <v>0</v>
      </c>
      <c r="J34" s="158" t="s">
        <v>108</v>
      </c>
      <c r="K34" s="145"/>
      <c r="L34" s="45"/>
      <c r="M34" s="145"/>
      <c r="N34" s="45"/>
      <c r="O34" s="89"/>
      <c r="P34" s="46"/>
      <c r="Q34" s="46"/>
      <c r="R34" s="35"/>
      <c r="S34" s="38"/>
      <c r="T34" s="38"/>
      <c r="U34" s="31"/>
      <c r="V34" s="31"/>
      <c r="W34" s="31"/>
      <c r="X34" s="31"/>
      <c r="Y34" s="31"/>
      <c r="Z34" s="31"/>
      <c r="AA34" s="31"/>
      <c r="AB34" s="31"/>
      <c r="AC34" s="31"/>
    </row>
    <row r="35" spans="1:29" ht="14.25">
      <c r="A35" s="42"/>
      <c r="B35" s="142"/>
      <c r="C35" s="160"/>
      <c r="D35" s="162"/>
      <c r="E35" s="169" t="s">
        <v>2558</v>
      </c>
      <c r="F35" s="164"/>
      <c r="G35" s="165">
        <v>36.475999999999999</v>
      </c>
      <c r="H35" s="166"/>
      <c r="I35" s="168"/>
      <c r="J35" s="168"/>
      <c r="K35" s="145"/>
      <c r="L35" s="45"/>
      <c r="M35" s="145"/>
      <c r="N35" s="45"/>
      <c r="O35" s="89"/>
      <c r="P35" s="46"/>
      <c r="Q35" s="46"/>
      <c r="R35" s="35"/>
      <c r="S35" s="38"/>
      <c r="T35" s="38"/>
      <c r="U35" s="31"/>
      <c r="V35" s="31"/>
      <c r="W35" s="31"/>
      <c r="X35" s="31"/>
      <c r="Y35" s="31"/>
      <c r="Z35" s="31"/>
      <c r="AA35" s="31"/>
      <c r="AB35" s="31"/>
      <c r="AC35" s="31"/>
    </row>
    <row r="36" spans="1:29" ht="14.25">
      <c r="A36" s="42"/>
      <c r="B36" s="142"/>
      <c r="C36" s="35"/>
      <c r="D36" s="35"/>
      <c r="E36" s="527"/>
      <c r="F36" s="35"/>
      <c r="G36" s="35"/>
      <c r="H36" s="38"/>
      <c r="I36" s="38"/>
      <c r="J36" s="38"/>
      <c r="K36" s="145"/>
      <c r="L36" s="45"/>
      <c r="M36" s="145"/>
      <c r="N36" s="45"/>
      <c r="O36" s="89"/>
      <c r="P36" s="46"/>
      <c r="Q36" s="46"/>
      <c r="R36" s="35"/>
      <c r="S36" s="38"/>
      <c r="T36" s="38"/>
      <c r="U36" s="31"/>
      <c r="V36" s="31"/>
      <c r="W36" s="31"/>
      <c r="X36" s="31"/>
      <c r="Y36" s="31"/>
      <c r="Z36" s="31"/>
      <c r="AA36" s="31"/>
      <c r="AB36" s="31"/>
      <c r="AC36" s="31"/>
    </row>
    <row r="37" spans="1:29" ht="14.25">
      <c r="A37" s="42"/>
      <c r="B37" s="142"/>
      <c r="C37" s="143"/>
      <c r="D37" s="144"/>
      <c r="E37" s="512" t="s">
        <v>2559</v>
      </c>
      <c r="F37" s="144"/>
      <c r="G37" s="145"/>
      <c r="H37" s="88"/>
      <c r="I37" s="46">
        <f>SUBTOTAL(9,I38:I42)</f>
        <v>0</v>
      </c>
      <c r="J37" s="46"/>
      <c r="K37" s="145"/>
      <c r="L37" s="45"/>
      <c r="M37" s="145"/>
      <c r="N37" s="45"/>
      <c r="O37" s="89"/>
      <c r="P37" s="46"/>
      <c r="Q37" s="46"/>
      <c r="R37" s="35"/>
      <c r="S37" s="38"/>
      <c r="T37" s="38"/>
      <c r="U37" s="31"/>
      <c r="V37" s="31"/>
      <c r="W37" s="31"/>
      <c r="X37" s="31"/>
      <c r="Y37" s="31"/>
      <c r="Z37" s="31"/>
      <c r="AA37" s="31"/>
      <c r="AB37" s="31"/>
      <c r="AC37" s="31"/>
    </row>
    <row r="38" spans="1:29" ht="22.5">
      <c r="A38" s="42"/>
      <c r="B38" s="142"/>
      <c r="C38" s="148">
        <v>9</v>
      </c>
      <c r="D38" s="513" t="s">
        <v>2560</v>
      </c>
      <c r="E38" s="514" t="s">
        <v>2561</v>
      </c>
      <c r="F38" s="515" t="s">
        <v>107</v>
      </c>
      <c r="G38" s="156">
        <v>4.8860000000000001</v>
      </c>
      <c r="H38" s="516"/>
      <c r="I38" s="157">
        <f>G38*H38</f>
        <v>0</v>
      </c>
      <c r="J38" s="157" t="s">
        <v>108</v>
      </c>
      <c r="K38" s="145"/>
      <c r="L38" s="45"/>
      <c r="M38" s="145"/>
      <c r="N38" s="45"/>
      <c r="O38" s="89"/>
      <c r="P38" s="46"/>
      <c r="Q38" s="46"/>
      <c r="R38" s="35"/>
      <c r="S38" s="38"/>
      <c r="T38" s="38"/>
      <c r="U38" s="31"/>
      <c r="V38" s="31"/>
      <c r="W38" s="31"/>
      <c r="X38" s="31"/>
      <c r="Y38" s="31"/>
      <c r="Z38" s="31"/>
      <c r="AA38" s="31"/>
      <c r="AB38" s="31"/>
      <c r="AC38" s="31"/>
    </row>
    <row r="39" spans="1:29" ht="14.25">
      <c r="A39" s="42"/>
      <c r="B39" s="142"/>
      <c r="C39" s="160"/>
      <c r="D39" s="162" t="s">
        <v>109</v>
      </c>
      <c r="E39" s="169" t="s">
        <v>2562</v>
      </c>
      <c r="F39" s="164"/>
      <c r="G39" s="165">
        <v>0</v>
      </c>
      <c r="H39" s="166"/>
      <c r="I39" s="168"/>
      <c r="J39" s="168"/>
      <c r="K39" s="145"/>
      <c r="L39" s="45"/>
      <c r="M39" s="145"/>
      <c r="N39" s="45"/>
      <c r="O39" s="89"/>
      <c r="P39" s="46"/>
      <c r="Q39" s="46"/>
      <c r="R39" s="35"/>
      <c r="S39" s="38"/>
      <c r="T39" s="38"/>
      <c r="U39" s="31"/>
      <c r="V39" s="31"/>
      <c r="W39" s="31"/>
      <c r="X39" s="31"/>
      <c r="Y39" s="31"/>
      <c r="Z39" s="31"/>
      <c r="AA39" s="31"/>
      <c r="AB39" s="31"/>
      <c r="AC39" s="31"/>
    </row>
    <row r="40" spans="1:29" ht="19.5">
      <c r="A40" s="42"/>
      <c r="B40" s="142"/>
      <c r="C40" s="160"/>
      <c r="D40" s="162"/>
      <c r="E40" s="169" t="s">
        <v>2563</v>
      </c>
      <c r="F40" s="164"/>
      <c r="G40" s="165">
        <v>4.8860000000000001</v>
      </c>
      <c r="H40" s="166"/>
      <c r="I40" s="168"/>
      <c r="J40" s="168"/>
      <c r="K40" s="145"/>
      <c r="L40" s="45"/>
      <c r="M40" s="145"/>
      <c r="N40" s="45"/>
      <c r="O40" s="89"/>
      <c r="P40" s="46"/>
      <c r="Q40" s="46"/>
      <c r="R40" s="35"/>
      <c r="S40" s="38"/>
      <c r="T40" s="38"/>
      <c r="U40" s="31"/>
      <c r="V40" s="31"/>
      <c r="W40" s="31"/>
      <c r="X40" s="31"/>
      <c r="Y40" s="31"/>
      <c r="Z40" s="31"/>
      <c r="AA40" s="31"/>
      <c r="AB40" s="31"/>
      <c r="AC40" s="31"/>
    </row>
    <row r="41" spans="1:29" ht="14.25">
      <c r="A41" s="42"/>
      <c r="B41" s="142"/>
      <c r="C41" s="148">
        <v>10</v>
      </c>
      <c r="D41" s="513" t="s">
        <v>2564</v>
      </c>
      <c r="E41" s="514" t="s">
        <v>2565</v>
      </c>
      <c r="F41" s="515" t="s">
        <v>107</v>
      </c>
      <c r="G41" s="156">
        <v>4.8659999999999997</v>
      </c>
      <c r="H41" s="516"/>
      <c r="I41" s="157">
        <f>G41*H41</f>
        <v>0</v>
      </c>
      <c r="J41" s="157" t="s">
        <v>108</v>
      </c>
      <c r="K41" s="145"/>
      <c r="L41" s="45"/>
      <c r="M41" s="145"/>
      <c r="N41" s="45"/>
      <c r="O41" s="89"/>
      <c r="P41" s="46"/>
      <c r="Q41" s="46"/>
      <c r="R41" s="35"/>
      <c r="S41" s="38"/>
      <c r="T41" s="38"/>
      <c r="U41" s="31"/>
      <c r="V41" s="31"/>
      <c r="W41" s="31"/>
      <c r="X41" s="31"/>
      <c r="Y41" s="31"/>
      <c r="Z41" s="31"/>
      <c r="AA41" s="31"/>
      <c r="AB41" s="31"/>
      <c r="AC41" s="31"/>
    </row>
    <row r="42" spans="1:29" ht="14.25">
      <c r="A42" s="42"/>
      <c r="B42" s="142"/>
      <c r="C42" s="35"/>
      <c r="D42" s="35"/>
      <c r="E42" s="527"/>
      <c r="F42" s="35"/>
      <c r="G42" s="35"/>
      <c r="H42" s="38"/>
      <c r="I42" s="38"/>
      <c r="J42" s="38"/>
      <c r="K42" s="145"/>
      <c r="L42" s="45"/>
      <c r="M42" s="145"/>
      <c r="N42" s="45"/>
      <c r="O42" s="89"/>
      <c r="P42" s="46"/>
      <c r="Q42" s="46"/>
      <c r="R42" s="35"/>
      <c r="S42" s="38"/>
      <c r="T42" s="38"/>
      <c r="U42" s="31"/>
      <c r="V42" s="31"/>
      <c r="W42" s="31"/>
      <c r="X42" s="31"/>
      <c r="Y42" s="31"/>
      <c r="Z42" s="31"/>
      <c r="AA42" s="31"/>
      <c r="AB42" s="31"/>
      <c r="AC42" s="31"/>
    </row>
    <row r="43" spans="1:29" ht="14.25">
      <c r="A43" s="42"/>
      <c r="B43" s="142"/>
      <c r="C43" s="143"/>
      <c r="D43" s="144"/>
      <c r="E43" s="512" t="s">
        <v>2566</v>
      </c>
      <c r="F43" s="144"/>
      <c r="G43" s="145"/>
      <c r="H43" s="88"/>
      <c r="I43" s="46">
        <f>SUBTOTAL(9,I44:I54)</f>
        <v>0</v>
      </c>
      <c r="J43" s="46"/>
      <c r="K43" s="145"/>
      <c r="L43" s="45"/>
      <c r="M43" s="145"/>
      <c r="N43" s="45"/>
      <c r="O43" s="89"/>
      <c r="P43" s="46"/>
      <c r="Q43" s="46"/>
      <c r="R43" s="35"/>
      <c r="S43" s="38"/>
      <c r="T43" s="38"/>
      <c r="U43" s="31"/>
      <c r="V43" s="31"/>
      <c r="W43" s="31"/>
      <c r="X43" s="31"/>
      <c r="Y43" s="31"/>
      <c r="Z43" s="31"/>
      <c r="AA43" s="31"/>
      <c r="AB43" s="31"/>
      <c r="AC43" s="31"/>
    </row>
    <row r="44" spans="1:29" ht="14.25">
      <c r="A44" s="42"/>
      <c r="B44" s="142"/>
      <c r="C44" s="148">
        <v>11</v>
      </c>
      <c r="D44" s="513" t="s">
        <v>2567</v>
      </c>
      <c r="E44" s="514" t="s">
        <v>2568</v>
      </c>
      <c r="F44" s="515" t="s">
        <v>107</v>
      </c>
      <c r="G44" s="156">
        <v>14.657999999999999</v>
      </c>
      <c r="H44" s="516"/>
      <c r="I44" s="157">
        <f>G44*H44</f>
        <v>0</v>
      </c>
      <c r="J44" s="157"/>
      <c r="K44" s="145"/>
      <c r="L44" s="45"/>
      <c r="M44" s="145"/>
      <c r="N44" s="45"/>
      <c r="O44" s="89"/>
      <c r="P44" s="46"/>
      <c r="Q44" s="46"/>
      <c r="R44" s="35"/>
      <c r="S44" s="38"/>
      <c r="T44" s="38"/>
      <c r="U44" s="31"/>
      <c r="V44" s="31"/>
      <c r="W44" s="31"/>
      <c r="X44" s="31"/>
      <c r="Y44" s="31"/>
      <c r="Z44" s="31"/>
      <c r="AA44" s="31"/>
      <c r="AB44" s="31"/>
      <c r="AC44" s="31"/>
    </row>
    <row r="45" spans="1:29" ht="14.25">
      <c r="A45" s="42"/>
      <c r="B45" s="142"/>
      <c r="C45" s="160"/>
      <c r="D45" s="162" t="s">
        <v>109</v>
      </c>
      <c r="E45" s="169"/>
      <c r="F45" s="164"/>
      <c r="G45" s="165">
        <v>0</v>
      </c>
      <c r="H45" s="166">
        <v>0</v>
      </c>
      <c r="I45" s="168"/>
      <c r="J45" s="168"/>
      <c r="K45" s="145"/>
      <c r="L45" s="45"/>
      <c r="M45" s="145"/>
      <c r="N45" s="45"/>
      <c r="O45" s="89"/>
      <c r="P45" s="46"/>
      <c r="Q45" s="46"/>
      <c r="R45" s="35"/>
      <c r="S45" s="38"/>
      <c r="T45" s="38"/>
      <c r="U45" s="31"/>
      <c r="V45" s="31"/>
      <c r="W45" s="31"/>
      <c r="X45" s="31"/>
      <c r="Y45" s="31"/>
      <c r="Z45" s="31"/>
      <c r="AA45" s="31"/>
      <c r="AB45" s="31"/>
      <c r="AC45" s="31"/>
    </row>
    <row r="46" spans="1:29" ht="19.5">
      <c r="A46" s="42"/>
      <c r="B46" s="142"/>
      <c r="C46" s="160"/>
      <c r="D46" s="162"/>
      <c r="E46" s="169" t="s">
        <v>2569</v>
      </c>
      <c r="F46" s="164"/>
      <c r="G46" s="165">
        <v>14.657999999999999</v>
      </c>
      <c r="H46" s="166">
        <v>0</v>
      </c>
      <c r="I46" s="168"/>
      <c r="J46" s="168"/>
      <c r="K46" s="145"/>
      <c r="L46" s="45"/>
      <c r="M46" s="145"/>
      <c r="N46" s="45"/>
      <c r="O46" s="89"/>
      <c r="P46" s="46"/>
      <c r="Q46" s="46"/>
      <c r="R46" s="35"/>
      <c r="S46" s="38"/>
      <c r="T46" s="38"/>
      <c r="U46" s="31"/>
      <c r="V46" s="31"/>
      <c r="W46" s="31"/>
      <c r="X46" s="31"/>
      <c r="Y46" s="31"/>
      <c r="Z46" s="31"/>
      <c r="AA46" s="31"/>
      <c r="AB46" s="31"/>
      <c r="AC46" s="31"/>
    </row>
    <row r="47" spans="1:29" ht="14.25">
      <c r="A47" s="42"/>
      <c r="B47" s="142"/>
      <c r="C47" s="520"/>
      <c r="D47" s="521"/>
      <c r="E47" s="525"/>
      <c r="F47" s="522"/>
      <c r="G47" s="526"/>
      <c r="H47" s="523">
        <v>0</v>
      </c>
      <c r="I47" s="524"/>
      <c r="J47" s="524"/>
      <c r="K47" s="145"/>
      <c r="L47" s="45"/>
      <c r="M47" s="145"/>
      <c r="N47" s="45"/>
      <c r="O47" s="89"/>
      <c r="P47" s="46"/>
      <c r="Q47" s="46"/>
      <c r="R47" s="35"/>
      <c r="S47" s="38"/>
      <c r="T47" s="38"/>
      <c r="U47" s="31"/>
      <c r="V47" s="31"/>
      <c r="W47" s="31"/>
      <c r="X47" s="31"/>
      <c r="Y47" s="31"/>
      <c r="Z47" s="31"/>
      <c r="AA47" s="31"/>
      <c r="AB47" s="31"/>
      <c r="AC47" s="31"/>
    </row>
    <row r="48" spans="1:29" ht="14.25">
      <c r="A48" s="42"/>
      <c r="B48" s="142"/>
      <c r="C48" s="148">
        <v>12</v>
      </c>
      <c r="D48" s="513" t="s">
        <v>2570</v>
      </c>
      <c r="E48" s="514" t="s">
        <v>2571</v>
      </c>
      <c r="F48" s="515" t="s">
        <v>124</v>
      </c>
      <c r="G48" s="156">
        <v>29.916</v>
      </c>
      <c r="H48" s="516"/>
      <c r="I48" s="157">
        <f>G48*H48</f>
        <v>0</v>
      </c>
      <c r="J48" s="157" t="s">
        <v>108</v>
      </c>
      <c r="K48" s="145"/>
      <c r="L48" s="45"/>
      <c r="M48" s="145"/>
      <c r="N48" s="45"/>
      <c r="O48" s="89"/>
      <c r="P48" s="46"/>
      <c r="Q48" s="46"/>
      <c r="R48" s="35"/>
      <c r="S48" s="38"/>
      <c r="T48" s="38"/>
      <c r="U48" s="31"/>
      <c r="V48" s="31"/>
      <c r="W48" s="31"/>
      <c r="X48" s="31"/>
      <c r="Y48" s="31"/>
      <c r="Z48" s="31"/>
      <c r="AA48" s="31"/>
      <c r="AB48" s="31"/>
      <c r="AC48" s="31"/>
    </row>
    <row r="49" spans="1:29" ht="14.25">
      <c r="A49" s="42"/>
      <c r="B49" s="142"/>
      <c r="C49" s="160"/>
      <c r="D49" s="162" t="s">
        <v>109</v>
      </c>
      <c r="E49" s="169"/>
      <c r="F49" s="164"/>
      <c r="G49" s="165">
        <v>0</v>
      </c>
      <c r="H49" s="166">
        <v>0</v>
      </c>
      <c r="I49" s="168"/>
      <c r="J49" s="168"/>
      <c r="K49" s="145"/>
      <c r="L49" s="45"/>
      <c r="M49" s="145"/>
      <c r="N49" s="45"/>
      <c r="O49" s="89"/>
      <c r="P49" s="46"/>
      <c r="Q49" s="46"/>
      <c r="R49" s="35"/>
      <c r="S49" s="38"/>
      <c r="T49" s="38"/>
      <c r="U49" s="31"/>
      <c r="V49" s="31"/>
      <c r="W49" s="31"/>
      <c r="X49" s="31"/>
      <c r="Y49" s="31"/>
      <c r="Z49" s="31"/>
      <c r="AA49" s="31"/>
      <c r="AB49" s="31"/>
      <c r="AC49" s="31"/>
    </row>
    <row r="50" spans="1:29" ht="14.25">
      <c r="A50" s="42"/>
      <c r="B50" s="142"/>
      <c r="C50" s="160"/>
      <c r="D50" s="162"/>
      <c r="E50" s="169" t="s">
        <v>2572</v>
      </c>
      <c r="F50" s="164"/>
      <c r="G50" s="165">
        <v>29.916</v>
      </c>
      <c r="H50" s="166">
        <v>0</v>
      </c>
      <c r="I50" s="168"/>
      <c r="J50" s="168"/>
      <c r="K50" s="145"/>
      <c r="L50" s="45"/>
      <c r="M50" s="145"/>
      <c r="N50" s="45"/>
      <c r="O50" s="89"/>
      <c r="P50" s="46"/>
      <c r="Q50" s="46"/>
      <c r="R50" s="35"/>
      <c r="S50" s="38"/>
      <c r="T50" s="38"/>
      <c r="U50" s="31"/>
      <c r="V50" s="31"/>
      <c r="W50" s="31"/>
      <c r="X50" s="31"/>
      <c r="Y50" s="31"/>
      <c r="Z50" s="31"/>
      <c r="AA50" s="31"/>
      <c r="AB50" s="31"/>
      <c r="AC50" s="31"/>
    </row>
    <row r="51" spans="1:29" ht="14.25">
      <c r="A51" s="42"/>
      <c r="B51" s="142"/>
      <c r="C51" s="520"/>
      <c r="D51" s="521"/>
      <c r="E51" s="525"/>
      <c r="F51" s="522"/>
      <c r="G51" s="526"/>
      <c r="H51" s="523">
        <v>0</v>
      </c>
      <c r="I51" s="524"/>
      <c r="J51" s="524"/>
      <c r="K51" s="145"/>
      <c r="L51" s="45"/>
      <c r="M51" s="145"/>
      <c r="N51" s="45"/>
      <c r="O51" s="89"/>
      <c r="P51" s="46"/>
      <c r="Q51" s="46"/>
      <c r="R51" s="35"/>
      <c r="S51" s="38"/>
      <c r="T51" s="38"/>
      <c r="U51" s="31"/>
      <c r="V51" s="31"/>
      <c r="W51" s="31"/>
      <c r="X51" s="31"/>
      <c r="Y51" s="31"/>
      <c r="Z51" s="31"/>
      <c r="AA51" s="31"/>
      <c r="AB51" s="31"/>
      <c r="AC51" s="31"/>
    </row>
    <row r="52" spans="1:29" ht="14.25">
      <c r="A52" s="42"/>
      <c r="B52" s="142"/>
      <c r="C52" s="148">
        <v>13</v>
      </c>
      <c r="D52" s="513" t="s">
        <v>2573</v>
      </c>
      <c r="E52" s="514" t="s">
        <v>2574</v>
      </c>
      <c r="F52" s="515" t="s">
        <v>124</v>
      </c>
      <c r="G52" s="156">
        <v>29.916</v>
      </c>
      <c r="H52" s="516"/>
      <c r="I52" s="157">
        <f>G52*H52</f>
        <v>0</v>
      </c>
      <c r="J52" s="157" t="s">
        <v>108</v>
      </c>
      <c r="K52" s="145"/>
      <c r="L52" s="45"/>
      <c r="M52" s="145"/>
      <c r="N52" s="45"/>
      <c r="O52" s="89"/>
      <c r="P52" s="46"/>
      <c r="Q52" s="46"/>
      <c r="R52" s="35"/>
      <c r="S52" s="38"/>
      <c r="T52" s="38"/>
      <c r="U52" s="31"/>
      <c r="V52" s="31"/>
      <c r="W52" s="31"/>
      <c r="X52" s="31"/>
      <c r="Y52" s="31"/>
      <c r="Z52" s="31"/>
      <c r="AA52" s="31"/>
      <c r="AB52" s="31"/>
      <c r="AC52" s="31"/>
    </row>
    <row r="53" spans="1:29" ht="14.25">
      <c r="A53" s="42"/>
      <c r="B53" s="142"/>
      <c r="C53" s="148">
        <v>14</v>
      </c>
      <c r="D53" s="513" t="s">
        <v>2575</v>
      </c>
      <c r="E53" s="514" t="s">
        <v>2576</v>
      </c>
      <c r="F53" s="515" t="s">
        <v>132</v>
      </c>
      <c r="G53" s="156">
        <v>2.1989999999999998</v>
      </c>
      <c r="H53" s="516"/>
      <c r="I53" s="157">
        <f>G53*H53</f>
        <v>0</v>
      </c>
      <c r="J53" s="157" t="s">
        <v>108</v>
      </c>
      <c r="K53" s="145"/>
      <c r="L53" s="45"/>
      <c r="M53" s="145"/>
      <c r="N53" s="45"/>
      <c r="O53" s="89"/>
      <c r="P53" s="46"/>
      <c r="Q53" s="46"/>
      <c r="R53" s="35"/>
      <c r="S53" s="38"/>
      <c r="T53" s="38"/>
      <c r="U53" s="31"/>
      <c r="V53" s="31"/>
      <c r="W53" s="31"/>
      <c r="X53" s="31"/>
      <c r="Y53" s="31"/>
      <c r="Z53" s="31"/>
      <c r="AA53" s="31"/>
      <c r="AB53" s="31"/>
      <c r="AC53" s="31"/>
    </row>
    <row r="54" spans="1:29" ht="14.25">
      <c r="A54" s="42"/>
      <c r="B54" s="142"/>
      <c r="C54" s="160"/>
      <c r="D54" s="162" t="s">
        <v>109</v>
      </c>
      <c r="E54" s="169" t="s">
        <v>2577</v>
      </c>
      <c r="F54" s="164"/>
      <c r="G54" s="165"/>
      <c r="H54" s="166">
        <v>0</v>
      </c>
      <c r="I54" s="168"/>
      <c r="J54" s="168"/>
      <c r="K54" s="145"/>
      <c r="L54" s="45"/>
      <c r="M54" s="145"/>
      <c r="N54" s="45"/>
      <c r="O54" s="89"/>
      <c r="P54" s="46"/>
      <c r="Q54" s="46"/>
      <c r="R54" s="35"/>
      <c r="S54" s="38"/>
      <c r="T54" s="38"/>
      <c r="U54" s="31"/>
      <c r="V54" s="31"/>
      <c r="W54" s="31"/>
      <c r="X54" s="31"/>
      <c r="Y54" s="31"/>
      <c r="Z54" s="31"/>
      <c r="AA54" s="31"/>
      <c r="AB54" s="31"/>
      <c r="AC54" s="31"/>
    </row>
    <row r="55" spans="1:29" ht="14.25">
      <c r="A55" s="42"/>
      <c r="B55" s="142"/>
      <c r="C55" s="160"/>
      <c r="D55" s="162"/>
      <c r="E55" s="169" t="s">
        <v>2578</v>
      </c>
      <c r="F55" s="164"/>
      <c r="G55" s="165">
        <v>2.1989999999999998</v>
      </c>
      <c r="H55" s="166"/>
      <c r="I55" s="168"/>
      <c r="J55" s="168"/>
      <c r="K55" s="145"/>
      <c r="L55" s="45"/>
      <c r="M55" s="145"/>
      <c r="N55" s="45"/>
      <c r="O55" s="89"/>
      <c r="P55" s="46"/>
      <c r="Q55" s="46"/>
      <c r="R55" s="35"/>
      <c r="S55" s="38"/>
      <c r="T55" s="38"/>
      <c r="U55" s="31"/>
      <c r="V55" s="31"/>
      <c r="W55" s="31"/>
      <c r="X55" s="31"/>
      <c r="Y55" s="31"/>
      <c r="Z55" s="31"/>
      <c r="AA55" s="31"/>
      <c r="AB55" s="31"/>
      <c r="AC55" s="31"/>
    </row>
    <row r="56" spans="1:29" ht="14.25">
      <c r="A56" s="42"/>
      <c r="B56" s="142"/>
      <c r="C56" s="160"/>
      <c r="D56" s="162"/>
      <c r="E56" s="169"/>
      <c r="F56" s="164"/>
      <c r="G56" s="165"/>
      <c r="H56" s="166"/>
      <c r="I56" s="168"/>
      <c r="J56" s="168"/>
      <c r="K56" s="145"/>
      <c r="L56" s="45"/>
      <c r="M56" s="145"/>
      <c r="N56" s="45"/>
      <c r="O56" s="89"/>
      <c r="P56" s="46"/>
      <c r="Q56" s="46"/>
      <c r="R56" s="35"/>
      <c r="S56" s="38"/>
      <c r="T56" s="38"/>
      <c r="U56" s="31"/>
      <c r="V56" s="31"/>
      <c r="W56" s="31"/>
      <c r="X56" s="31"/>
      <c r="Y56" s="31"/>
      <c r="Z56" s="31"/>
      <c r="AA56" s="31"/>
      <c r="AB56" s="31"/>
      <c r="AC56" s="31"/>
    </row>
    <row r="57" spans="1:29" ht="14.25">
      <c r="A57" s="42"/>
      <c r="B57" s="142"/>
      <c r="C57" s="143"/>
      <c r="D57" s="144"/>
      <c r="E57" s="512" t="s">
        <v>38</v>
      </c>
      <c r="F57" s="144"/>
      <c r="G57" s="145"/>
      <c r="H57" s="88"/>
      <c r="I57" s="46">
        <f>SUBTOTAL(9,I58:I72)</f>
        <v>0</v>
      </c>
      <c r="J57" s="46"/>
      <c r="K57" s="145"/>
      <c r="L57" s="45"/>
      <c r="M57" s="145"/>
      <c r="N57" s="45"/>
      <c r="O57" s="89"/>
      <c r="P57" s="46"/>
      <c r="Q57" s="46"/>
      <c r="R57" s="35"/>
      <c r="S57" s="38"/>
      <c r="T57" s="38"/>
      <c r="U57" s="31"/>
      <c r="V57" s="31"/>
      <c r="W57" s="31"/>
      <c r="X57" s="31"/>
      <c r="Y57" s="31"/>
      <c r="Z57" s="31"/>
      <c r="AA57" s="31"/>
      <c r="AB57" s="31"/>
      <c r="AC57" s="31"/>
    </row>
    <row r="58" spans="1:29" ht="14.25">
      <c r="A58" s="42"/>
      <c r="B58" s="142"/>
      <c r="C58" s="148">
        <v>15</v>
      </c>
      <c r="D58" s="513" t="s">
        <v>2579</v>
      </c>
      <c r="E58" s="514" t="s">
        <v>2580</v>
      </c>
      <c r="F58" s="515" t="s">
        <v>107</v>
      </c>
      <c r="G58" s="156">
        <v>14.374000000000001</v>
      </c>
      <c r="H58" s="516"/>
      <c r="I58" s="157">
        <f>G58*H58</f>
        <v>0</v>
      </c>
      <c r="J58" s="157"/>
      <c r="K58" s="145"/>
      <c r="L58" s="45"/>
      <c r="M58" s="145"/>
      <c r="N58" s="45"/>
      <c r="O58" s="89"/>
      <c r="P58" s="46"/>
      <c r="Q58" s="46"/>
      <c r="R58" s="146"/>
      <c r="S58" s="38"/>
      <c r="T58" s="38"/>
      <c r="U58" s="31"/>
      <c r="V58" s="31"/>
      <c r="W58" s="31"/>
      <c r="X58" s="31"/>
      <c r="Y58" s="31"/>
      <c r="Z58" s="31"/>
      <c r="AA58" s="31"/>
      <c r="AB58" s="31"/>
      <c r="AC58" s="31"/>
    </row>
    <row r="59" spans="1:29" ht="14.25">
      <c r="A59" s="42"/>
      <c r="B59" s="142"/>
      <c r="C59" s="160"/>
      <c r="D59" s="162" t="s">
        <v>109</v>
      </c>
      <c r="E59" s="169"/>
      <c r="F59" s="164"/>
      <c r="G59" s="165">
        <v>0</v>
      </c>
      <c r="H59" s="166">
        <v>0</v>
      </c>
      <c r="I59" s="168"/>
      <c r="J59" s="168"/>
      <c r="K59" s="145"/>
      <c r="L59" s="45"/>
      <c r="M59" s="145"/>
      <c r="N59" s="45"/>
      <c r="O59" s="89"/>
      <c r="P59" s="46"/>
      <c r="Q59" s="46"/>
      <c r="R59" s="146"/>
      <c r="S59" s="38"/>
      <c r="T59" s="38"/>
      <c r="U59" s="31"/>
      <c r="V59" s="31"/>
      <c r="W59" s="31"/>
      <c r="X59" s="31"/>
      <c r="Y59" s="31"/>
      <c r="Z59" s="31"/>
      <c r="AA59" s="31"/>
      <c r="AB59" s="31"/>
      <c r="AC59" s="31"/>
    </row>
    <row r="60" spans="1:29" ht="14.25">
      <c r="A60" s="42"/>
      <c r="B60" s="142"/>
      <c r="C60" s="160"/>
      <c r="D60" s="162"/>
      <c r="E60" s="169" t="s">
        <v>2581</v>
      </c>
      <c r="F60" s="164"/>
      <c r="G60" s="165">
        <v>14.374000000000001</v>
      </c>
      <c r="H60" s="166">
        <v>0</v>
      </c>
      <c r="I60" s="168"/>
      <c r="J60" s="168"/>
      <c r="K60" s="145"/>
      <c r="L60" s="45"/>
      <c r="M60" s="145"/>
      <c r="N60" s="45"/>
      <c r="O60" s="89"/>
      <c r="P60" s="46"/>
      <c r="Q60" s="46"/>
      <c r="R60" s="146"/>
      <c r="S60" s="38"/>
      <c r="T60" s="38"/>
      <c r="U60" s="31"/>
      <c r="V60" s="31"/>
      <c r="W60" s="31"/>
      <c r="X60" s="31"/>
      <c r="Y60" s="31"/>
      <c r="Z60" s="31"/>
      <c r="AA60" s="31"/>
      <c r="AB60" s="31"/>
      <c r="AC60" s="31"/>
    </row>
    <row r="61" spans="1:29" ht="14.25">
      <c r="A61" s="42"/>
      <c r="B61" s="142"/>
      <c r="C61" s="520"/>
      <c r="D61" s="521"/>
      <c r="E61" s="525"/>
      <c r="F61" s="522"/>
      <c r="G61" s="526"/>
      <c r="H61" s="523">
        <v>0</v>
      </c>
      <c r="I61" s="524"/>
      <c r="J61" s="524"/>
      <c r="K61" s="145"/>
      <c r="L61" s="45"/>
      <c r="M61" s="145"/>
      <c r="N61" s="45"/>
      <c r="O61" s="89"/>
      <c r="P61" s="46"/>
      <c r="Q61" s="46"/>
      <c r="R61" s="146"/>
      <c r="S61" s="38"/>
      <c r="T61" s="38"/>
      <c r="U61" s="31"/>
      <c r="V61" s="31"/>
      <c r="W61" s="31"/>
      <c r="X61" s="31"/>
      <c r="Y61" s="31"/>
      <c r="Z61" s="31"/>
      <c r="AA61" s="31"/>
      <c r="AB61" s="31"/>
      <c r="AC61" s="31"/>
    </row>
    <row r="62" spans="1:29" ht="14.25">
      <c r="A62" s="42"/>
      <c r="B62" s="142"/>
      <c r="C62" s="148">
        <v>16</v>
      </c>
      <c r="D62" s="513" t="s">
        <v>2582</v>
      </c>
      <c r="E62" s="514" t="s">
        <v>2583</v>
      </c>
      <c r="F62" s="515" t="s">
        <v>124</v>
      </c>
      <c r="G62" s="156">
        <v>127.072</v>
      </c>
      <c r="H62" s="516"/>
      <c r="I62" s="157">
        <f>G62*H62</f>
        <v>0</v>
      </c>
      <c r="J62" s="157" t="s">
        <v>108</v>
      </c>
      <c r="K62" s="145"/>
      <c r="L62" s="45"/>
      <c r="M62" s="145"/>
      <c r="N62" s="45"/>
      <c r="O62" s="89"/>
      <c r="P62" s="46"/>
      <c r="Q62" s="46"/>
      <c r="R62" s="146"/>
      <c r="S62" s="38"/>
      <c r="T62" s="38"/>
      <c r="U62" s="31"/>
      <c r="V62" s="31"/>
      <c r="W62" s="31"/>
      <c r="X62" s="31"/>
      <c r="Y62" s="31"/>
      <c r="Z62" s="31"/>
      <c r="AA62" s="31"/>
      <c r="AB62" s="31"/>
      <c r="AC62" s="31"/>
    </row>
    <row r="63" spans="1:29" ht="14.25">
      <c r="A63" s="42"/>
      <c r="B63" s="142"/>
      <c r="C63" s="160"/>
      <c r="D63" s="162" t="s">
        <v>109</v>
      </c>
      <c r="E63" s="169"/>
      <c r="F63" s="164"/>
      <c r="G63" s="165">
        <v>0</v>
      </c>
      <c r="H63" s="166">
        <v>0</v>
      </c>
      <c r="I63" s="168"/>
      <c r="J63" s="168"/>
      <c r="K63" s="145"/>
      <c r="L63" s="45"/>
      <c r="M63" s="145"/>
      <c r="N63" s="45"/>
      <c r="O63" s="89"/>
      <c r="P63" s="46"/>
      <c r="Q63" s="46"/>
      <c r="R63" s="146"/>
      <c r="S63" s="38"/>
      <c r="T63" s="38"/>
      <c r="U63" s="31"/>
      <c r="V63" s="31"/>
      <c r="W63" s="31"/>
      <c r="X63" s="31"/>
      <c r="Y63" s="31"/>
      <c r="Z63" s="31"/>
      <c r="AA63" s="31"/>
      <c r="AB63" s="31"/>
      <c r="AC63" s="31"/>
    </row>
    <row r="64" spans="1:29" ht="14.25">
      <c r="A64" s="42"/>
      <c r="B64" s="142"/>
      <c r="C64" s="160"/>
      <c r="D64" s="162"/>
      <c r="E64" s="169" t="s">
        <v>2584</v>
      </c>
      <c r="F64" s="164"/>
      <c r="G64" s="165">
        <v>127.072</v>
      </c>
      <c r="H64" s="166">
        <v>0</v>
      </c>
      <c r="I64" s="168"/>
      <c r="J64" s="168"/>
      <c r="K64" s="145"/>
      <c r="L64" s="45"/>
      <c r="M64" s="145"/>
      <c r="N64" s="45"/>
      <c r="O64" s="89"/>
      <c r="P64" s="46"/>
      <c r="Q64" s="46"/>
      <c r="R64" s="146"/>
      <c r="S64" s="38"/>
      <c r="T64" s="38"/>
      <c r="U64" s="31"/>
      <c r="V64" s="31"/>
      <c r="W64" s="31"/>
      <c r="X64" s="31"/>
      <c r="Y64" s="31"/>
      <c r="Z64" s="31"/>
      <c r="AA64" s="31"/>
      <c r="AB64" s="31"/>
      <c r="AC64" s="31"/>
    </row>
    <row r="65" spans="1:29" ht="14.25">
      <c r="A65" s="42"/>
      <c r="B65" s="142"/>
      <c r="C65" s="520"/>
      <c r="D65" s="521"/>
      <c r="E65" s="525"/>
      <c r="F65" s="522"/>
      <c r="G65" s="526"/>
      <c r="H65" s="523">
        <v>0</v>
      </c>
      <c r="I65" s="524"/>
      <c r="J65" s="524"/>
      <c r="K65" s="145"/>
      <c r="L65" s="45"/>
      <c r="M65" s="145"/>
      <c r="N65" s="45"/>
      <c r="O65" s="89"/>
      <c r="P65" s="46"/>
      <c r="Q65" s="46"/>
      <c r="R65" s="146"/>
      <c r="S65" s="38"/>
      <c r="T65" s="38"/>
      <c r="U65" s="31"/>
      <c r="V65" s="31"/>
      <c r="W65" s="31"/>
      <c r="X65" s="31"/>
      <c r="Y65" s="31"/>
      <c r="Z65" s="31"/>
      <c r="AA65" s="31"/>
      <c r="AB65" s="31"/>
      <c r="AC65" s="31"/>
    </row>
    <row r="66" spans="1:29" ht="14.25">
      <c r="A66" s="42"/>
      <c r="B66" s="142"/>
      <c r="C66" s="148">
        <v>17</v>
      </c>
      <c r="D66" s="513" t="s">
        <v>2585</v>
      </c>
      <c r="E66" s="514" t="s">
        <v>2586</v>
      </c>
      <c r="F66" s="515" t="s">
        <v>124</v>
      </c>
      <c r="G66" s="156">
        <v>127.072</v>
      </c>
      <c r="H66" s="516"/>
      <c r="I66" s="157">
        <f>G66*H66</f>
        <v>0</v>
      </c>
      <c r="J66" s="157" t="s">
        <v>108</v>
      </c>
      <c r="K66" s="145"/>
      <c r="L66" s="45"/>
      <c r="M66" s="145"/>
      <c r="N66" s="45"/>
      <c r="O66" s="89"/>
      <c r="P66" s="46"/>
      <c r="Q66" s="46"/>
      <c r="R66" s="146"/>
      <c r="S66" s="38"/>
      <c r="T66" s="38"/>
      <c r="U66" s="31"/>
      <c r="V66" s="31"/>
      <c r="W66" s="31"/>
      <c r="X66" s="31"/>
      <c r="Y66" s="31"/>
      <c r="Z66" s="31"/>
      <c r="AA66" s="31"/>
      <c r="AB66" s="31"/>
      <c r="AC66" s="31"/>
    </row>
    <row r="67" spans="1:29" ht="14.25">
      <c r="A67" s="42"/>
      <c r="B67" s="142"/>
      <c r="C67" s="148">
        <v>18</v>
      </c>
      <c r="D67" s="513" t="s">
        <v>2587</v>
      </c>
      <c r="E67" s="514" t="s">
        <v>2588</v>
      </c>
      <c r="F67" s="515" t="s">
        <v>124</v>
      </c>
      <c r="G67" s="156">
        <v>22.32</v>
      </c>
      <c r="H67" s="516"/>
      <c r="I67" s="157">
        <f>G67*H67</f>
        <v>0</v>
      </c>
      <c r="J67" s="157" t="s">
        <v>108</v>
      </c>
      <c r="K67" s="145"/>
      <c r="L67" s="45"/>
      <c r="M67" s="145"/>
      <c r="N67" s="45"/>
      <c r="O67" s="89"/>
      <c r="P67" s="46"/>
      <c r="Q67" s="46"/>
      <c r="R67" s="146"/>
      <c r="S67" s="38"/>
      <c r="T67" s="38"/>
      <c r="U67" s="31"/>
      <c r="V67" s="31"/>
      <c r="W67" s="31"/>
      <c r="X67" s="31"/>
      <c r="Y67" s="31"/>
      <c r="Z67" s="31"/>
      <c r="AA67" s="31"/>
      <c r="AB67" s="31"/>
      <c r="AC67" s="31"/>
    </row>
    <row r="68" spans="1:29" ht="14.25">
      <c r="A68" s="42"/>
      <c r="B68" s="142"/>
      <c r="C68" s="160"/>
      <c r="D68" s="162" t="s">
        <v>109</v>
      </c>
      <c r="E68" s="169" t="s">
        <v>2589</v>
      </c>
      <c r="F68" s="164"/>
      <c r="G68" s="165">
        <v>0</v>
      </c>
      <c r="H68" s="166">
        <v>0</v>
      </c>
      <c r="I68" s="168"/>
      <c r="J68" s="168"/>
      <c r="K68" s="145"/>
      <c r="L68" s="45"/>
      <c r="M68" s="145"/>
      <c r="N68" s="45"/>
      <c r="O68" s="89"/>
      <c r="P68" s="46"/>
      <c r="Q68" s="46"/>
      <c r="R68" s="146"/>
      <c r="S68" s="38"/>
      <c r="T68" s="38"/>
      <c r="U68" s="31"/>
      <c r="V68" s="31"/>
      <c r="W68" s="31"/>
      <c r="X68" s="31"/>
      <c r="Y68" s="31"/>
      <c r="Z68" s="31"/>
      <c r="AA68" s="31"/>
      <c r="AB68" s="31"/>
      <c r="AC68" s="31"/>
    </row>
    <row r="69" spans="1:29" ht="14.25">
      <c r="A69" s="42"/>
      <c r="B69" s="142"/>
      <c r="C69" s="520"/>
      <c r="D69" s="521"/>
      <c r="E69" s="525"/>
      <c r="F69" s="522"/>
      <c r="G69" s="526"/>
      <c r="H69" s="523">
        <v>0</v>
      </c>
      <c r="I69" s="524"/>
      <c r="J69" s="524"/>
      <c r="K69" s="145"/>
      <c r="L69" s="45"/>
      <c r="M69" s="145"/>
      <c r="N69" s="45"/>
      <c r="O69" s="89"/>
      <c r="P69" s="46"/>
      <c r="Q69" s="46"/>
      <c r="R69" s="146"/>
      <c r="S69" s="38"/>
      <c r="T69" s="38"/>
      <c r="U69" s="31"/>
      <c r="V69" s="31"/>
      <c r="W69" s="31"/>
      <c r="X69" s="31"/>
      <c r="Y69" s="31"/>
      <c r="Z69" s="31"/>
      <c r="AA69" s="31"/>
      <c r="AB69" s="31"/>
      <c r="AC69" s="31"/>
    </row>
    <row r="70" spans="1:29" ht="14.25">
      <c r="A70" s="42"/>
      <c r="B70" s="142"/>
      <c r="C70" s="148">
        <v>19</v>
      </c>
      <c r="D70" s="513" t="s">
        <v>2590</v>
      </c>
      <c r="E70" s="514" t="s">
        <v>2591</v>
      </c>
      <c r="F70" s="515" t="s">
        <v>132</v>
      </c>
      <c r="G70" s="156">
        <v>3.5939999999999999</v>
      </c>
      <c r="H70" s="516"/>
      <c r="I70" s="157">
        <f>G70*H70</f>
        <v>0</v>
      </c>
      <c r="J70" s="157" t="s">
        <v>108</v>
      </c>
      <c r="K70" s="145"/>
      <c r="L70" s="45"/>
      <c r="M70" s="145"/>
      <c r="N70" s="45"/>
      <c r="O70" s="89"/>
      <c r="P70" s="46"/>
      <c r="Q70" s="46"/>
      <c r="R70" s="146"/>
      <c r="S70" s="38"/>
      <c r="T70" s="38"/>
      <c r="U70" s="31"/>
      <c r="V70" s="31"/>
      <c r="W70" s="31"/>
      <c r="X70" s="31"/>
      <c r="Y70" s="31"/>
      <c r="Z70" s="31"/>
      <c r="AA70" s="31"/>
      <c r="AB70" s="31"/>
      <c r="AC70" s="31"/>
    </row>
    <row r="71" spans="1:29" ht="14.25">
      <c r="A71" s="42"/>
      <c r="B71" s="142"/>
      <c r="C71" s="160"/>
      <c r="D71" s="162" t="s">
        <v>109</v>
      </c>
      <c r="E71" s="169" t="s">
        <v>2592</v>
      </c>
      <c r="F71" s="164"/>
      <c r="G71" s="165"/>
      <c r="H71" s="166">
        <v>0</v>
      </c>
      <c r="I71" s="168"/>
      <c r="J71" s="168"/>
      <c r="K71" s="145"/>
      <c r="L71" s="45"/>
      <c r="M71" s="145"/>
      <c r="N71" s="45"/>
      <c r="O71" s="89"/>
      <c r="P71" s="46"/>
      <c r="Q71" s="46"/>
      <c r="R71" s="146"/>
      <c r="S71" s="38"/>
      <c r="T71" s="38"/>
      <c r="U71" s="31"/>
      <c r="V71" s="31"/>
      <c r="W71" s="31"/>
      <c r="X71" s="31"/>
      <c r="Y71" s="31"/>
      <c r="Z71" s="31"/>
      <c r="AA71" s="31"/>
      <c r="AB71" s="31"/>
      <c r="AC71" s="31"/>
    </row>
    <row r="72" spans="1:29" ht="14.25">
      <c r="A72" s="42"/>
      <c r="B72" s="142"/>
      <c r="C72" s="160"/>
      <c r="D72" s="162"/>
      <c r="E72" s="169" t="s">
        <v>2593</v>
      </c>
      <c r="F72" s="164"/>
      <c r="G72" s="165">
        <v>3.5939999999999999</v>
      </c>
      <c r="H72" s="166"/>
      <c r="I72" s="168"/>
      <c r="J72" s="168"/>
      <c r="K72" s="145"/>
      <c r="L72" s="45"/>
      <c r="M72" s="145"/>
      <c r="N72" s="45"/>
      <c r="O72" s="89"/>
      <c r="P72" s="46"/>
      <c r="Q72" s="46"/>
      <c r="R72" s="146"/>
      <c r="S72" s="38"/>
      <c r="T72" s="38"/>
      <c r="U72" s="31"/>
      <c r="V72" s="31"/>
      <c r="W72" s="31"/>
      <c r="X72" s="31"/>
      <c r="Y72" s="31"/>
      <c r="Z72" s="31"/>
      <c r="AA72" s="31"/>
      <c r="AB72" s="31"/>
      <c r="AC72" s="31"/>
    </row>
    <row r="73" spans="1:29" ht="14.25">
      <c r="A73" s="42"/>
      <c r="B73" s="142"/>
      <c r="C73" s="160"/>
      <c r="D73" s="162"/>
      <c r="E73" s="169"/>
      <c r="F73" s="164"/>
      <c r="G73" s="165"/>
      <c r="H73" s="166"/>
      <c r="I73" s="168"/>
      <c r="J73" s="168"/>
      <c r="K73" s="145"/>
      <c r="L73" s="45"/>
      <c r="M73" s="145"/>
      <c r="N73" s="45"/>
      <c r="O73" s="89"/>
      <c r="P73" s="46"/>
      <c r="Q73" s="46"/>
      <c r="R73" s="146"/>
      <c r="S73" s="38"/>
      <c r="T73" s="38"/>
      <c r="U73" s="31"/>
      <c r="V73" s="31"/>
      <c r="W73" s="31"/>
      <c r="X73" s="31"/>
      <c r="Y73" s="31"/>
      <c r="Z73" s="31"/>
      <c r="AA73" s="31"/>
      <c r="AB73" s="31"/>
      <c r="AC73" s="31"/>
    </row>
    <row r="74" spans="1:29" ht="15">
      <c r="A74" s="42" t="s">
        <v>2594</v>
      </c>
      <c r="B74" s="142">
        <v>2</v>
      </c>
      <c r="C74" s="528"/>
      <c r="D74" s="529"/>
      <c r="E74" s="530" t="s">
        <v>40</v>
      </c>
      <c r="F74" s="529"/>
      <c r="G74" s="531"/>
      <c r="H74" s="532"/>
      <c r="I74" s="533">
        <f>I76</f>
        <v>0</v>
      </c>
      <c r="J74" s="533"/>
      <c r="K74" s="145"/>
      <c r="L74" s="45">
        <v>158.01638399999999</v>
      </c>
      <c r="M74" s="145"/>
      <c r="N74" s="45">
        <v>0</v>
      </c>
      <c r="O74" s="89"/>
      <c r="P74" s="46">
        <v>1537635.1418252401</v>
      </c>
      <c r="Q74" s="46">
        <v>8859707.2457549293</v>
      </c>
      <c r="R74" s="35"/>
      <c r="S74" s="38"/>
      <c r="T74" s="38"/>
      <c r="U74" s="12"/>
      <c r="V74" s="12"/>
      <c r="W74" s="12"/>
      <c r="X74" s="12"/>
      <c r="Y74" s="12"/>
      <c r="Z74" s="12"/>
      <c r="AA74" s="12"/>
      <c r="AB74" s="12"/>
      <c r="AC74" s="12"/>
    </row>
    <row r="75" spans="1:29" ht="14.25">
      <c r="A75" s="42"/>
      <c r="B75" s="142"/>
      <c r="C75" s="160"/>
      <c r="D75" s="162"/>
      <c r="E75" s="169"/>
      <c r="F75" s="164"/>
      <c r="G75" s="165"/>
      <c r="H75" s="166"/>
      <c r="I75" s="168"/>
      <c r="J75" s="168"/>
      <c r="K75" s="145"/>
      <c r="L75" s="45"/>
      <c r="M75" s="145"/>
      <c r="N75" s="45"/>
      <c r="O75" s="89"/>
      <c r="P75" s="46"/>
      <c r="Q75" s="46"/>
      <c r="R75" s="146"/>
      <c r="S75" s="38"/>
      <c r="T75" s="38"/>
      <c r="U75" s="31"/>
      <c r="V75" s="31"/>
      <c r="W75" s="31"/>
      <c r="X75" s="31"/>
      <c r="Y75" s="31"/>
      <c r="Z75" s="31"/>
      <c r="AA75" s="31"/>
      <c r="AB75" s="31"/>
      <c r="AC75" s="31"/>
    </row>
    <row r="76" spans="1:29" ht="22.5">
      <c r="A76" s="146"/>
      <c r="B76" s="147"/>
      <c r="C76" s="148">
        <v>20</v>
      </c>
      <c r="D76" s="513" t="s">
        <v>2595</v>
      </c>
      <c r="E76" s="514" t="s">
        <v>2596</v>
      </c>
      <c r="F76" s="515" t="s">
        <v>124</v>
      </c>
      <c r="G76" s="156">
        <v>127.072</v>
      </c>
      <c r="H76" s="516"/>
      <c r="I76" s="157">
        <f>G76*H76</f>
        <v>0</v>
      </c>
      <c r="J76" s="534" t="s">
        <v>108</v>
      </c>
      <c r="K76" s="156">
        <v>2.5999999999999998E-4</v>
      </c>
      <c r="L76" s="156">
        <v>0.26706888000000001</v>
      </c>
      <c r="M76" s="156"/>
      <c r="N76" s="156">
        <v>0</v>
      </c>
      <c r="O76" s="157">
        <v>21</v>
      </c>
      <c r="P76" s="157">
        <v>12611.177827617401</v>
      </c>
      <c r="Q76" s="157">
        <v>72664.405578176506</v>
      </c>
      <c r="R76" s="38"/>
      <c r="S76" s="38"/>
      <c r="T76" s="38"/>
      <c r="U76" s="12"/>
      <c r="V76" s="12"/>
      <c r="W76" s="12"/>
      <c r="X76" s="12"/>
      <c r="Y76" s="12"/>
      <c r="Z76" s="12"/>
      <c r="AA76" s="12"/>
      <c r="AB76" s="12"/>
      <c r="AC76" s="12"/>
    </row>
    <row r="77" spans="1:29" ht="15">
      <c r="A77" s="38"/>
      <c r="B77" s="535"/>
      <c r="C77" s="147"/>
      <c r="D77" s="521"/>
      <c r="E77" s="169" t="s">
        <v>2597</v>
      </c>
      <c r="F77" s="522"/>
      <c r="G77" s="536"/>
      <c r="H77" s="523"/>
      <c r="I77" s="524"/>
      <c r="J77" s="537"/>
      <c r="K77" s="538"/>
      <c r="L77" s="538"/>
      <c r="M77" s="538"/>
      <c r="N77" s="538"/>
      <c r="O77" s="524"/>
      <c r="P77" s="524"/>
      <c r="Q77" s="524"/>
      <c r="R77" s="35"/>
      <c r="S77" s="38"/>
      <c r="T77" s="31"/>
      <c r="U77" s="12"/>
      <c r="V77" s="12"/>
      <c r="W77" s="12"/>
      <c r="X77" s="12"/>
      <c r="Y77" s="12"/>
      <c r="Z77" s="12"/>
      <c r="AA77" s="12"/>
      <c r="AB77" s="12"/>
      <c r="AC77" s="12"/>
    </row>
    <row r="78" spans="1:29" ht="15">
      <c r="A78" s="38"/>
      <c r="B78" s="535"/>
      <c r="C78" s="147"/>
      <c r="D78" s="521"/>
      <c r="E78" s="169" t="s">
        <v>2584</v>
      </c>
      <c r="F78" s="164"/>
      <c r="G78" s="165">
        <v>127.072</v>
      </c>
      <c r="H78" s="523"/>
      <c r="I78" s="524"/>
      <c r="J78" s="537"/>
      <c r="K78" s="538"/>
      <c r="L78" s="538"/>
      <c r="M78" s="538"/>
      <c r="N78" s="538"/>
      <c r="O78" s="524"/>
      <c r="P78" s="524"/>
      <c r="Q78" s="524"/>
      <c r="R78" s="35"/>
      <c r="S78" s="38"/>
      <c r="T78" s="31"/>
      <c r="U78" s="12"/>
      <c r="V78" s="12"/>
      <c r="W78" s="12"/>
      <c r="X78" s="12"/>
      <c r="Y78" s="12"/>
      <c r="Z78" s="12"/>
      <c r="AA78" s="12"/>
      <c r="AB78" s="12"/>
      <c r="AC78" s="12"/>
    </row>
    <row r="79" spans="1:29" ht="14.25">
      <c r="A79" s="42"/>
      <c r="B79" s="142"/>
      <c r="C79" s="511"/>
      <c r="D79" s="144"/>
      <c r="E79" s="53"/>
      <c r="F79" s="144"/>
      <c r="G79" s="145"/>
      <c r="H79" s="88"/>
      <c r="I79" s="46"/>
      <c r="J79" s="46"/>
      <c r="K79" s="145"/>
      <c r="L79" s="45"/>
      <c r="M79" s="145"/>
      <c r="N79" s="45"/>
      <c r="O79" s="89"/>
      <c r="P79" s="46"/>
      <c r="Q79" s="46"/>
      <c r="R79" s="35"/>
      <c r="S79" s="38"/>
      <c r="T79" s="38"/>
      <c r="U79" s="31"/>
      <c r="V79" s="31"/>
      <c r="W79" s="31"/>
      <c r="X79" s="31"/>
      <c r="Y79" s="31"/>
      <c r="Z79" s="31"/>
      <c r="AA79" s="31"/>
      <c r="AB79" s="31"/>
      <c r="AC79" s="31"/>
    </row>
    <row r="80" spans="1:29" ht="14.25">
      <c r="A80" s="42" t="s">
        <v>2528</v>
      </c>
      <c r="B80" s="142">
        <v>2</v>
      </c>
      <c r="C80" s="511"/>
      <c r="D80" s="144"/>
      <c r="E80" s="53" t="s">
        <v>2598</v>
      </c>
      <c r="F80" s="144"/>
      <c r="G80" s="145"/>
      <c r="H80" s="88"/>
      <c r="I80" s="46">
        <f>SUBTOTAL(9,I81:I88)</f>
        <v>0</v>
      </c>
      <c r="J80" s="46"/>
      <c r="K80" s="145"/>
      <c r="L80" s="45">
        <f>SUBTOTAL(9,L81:L104)</f>
        <v>6.90306</v>
      </c>
      <c r="M80" s="145"/>
      <c r="N80" s="45">
        <f>SUBTOTAL(9,N81:N104)</f>
        <v>0</v>
      </c>
      <c r="O80" s="89"/>
      <c r="P80" s="46">
        <f>SUBTOTAL(9,P81:P104)</f>
        <v>0</v>
      </c>
      <c r="Q80" s="46">
        <f>SUBTOTAL(9,Q81:Q104)</f>
        <v>0</v>
      </c>
      <c r="R80" s="35"/>
      <c r="S80" s="38"/>
      <c r="T80" s="38"/>
      <c r="U80" s="31"/>
      <c r="V80" s="31"/>
      <c r="W80" s="31"/>
      <c r="X80" s="31"/>
      <c r="Y80" s="31"/>
      <c r="Z80" s="31"/>
      <c r="AA80" s="31"/>
      <c r="AB80" s="31"/>
      <c r="AC80" s="31"/>
    </row>
    <row r="81" spans="1:29" ht="14.25">
      <c r="A81" s="38"/>
      <c r="B81" s="535"/>
      <c r="C81" s="520"/>
      <c r="D81" s="521"/>
      <c r="E81" s="539"/>
      <c r="F81" s="522"/>
      <c r="G81" s="526"/>
      <c r="H81" s="523"/>
      <c r="I81" s="524"/>
      <c r="J81" s="524"/>
      <c r="K81" s="538"/>
      <c r="L81" s="538"/>
      <c r="M81" s="538"/>
      <c r="N81" s="538"/>
      <c r="O81" s="524"/>
      <c r="P81" s="524"/>
      <c r="Q81" s="524"/>
      <c r="R81" s="38"/>
      <c r="S81" s="31"/>
      <c r="T81" s="31"/>
      <c r="U81" s="31"/>
      <c r="V81" s="31"/>
      <c r="W81" s="31"/>
      <c r="X81" s="31"/>
      <c r="Y81" s="31"/>
      <c r="Z81" s="31"/>
      <c r="AA81" s="31"/>
      <c r="AB81" s="31"/>
      <c r="AC81" s="31"/>
    </row>
    <row r="82" spans="1:29" ht="163.5" customHeight="1">
      <c r="A82" s="146"/>
      <c r="B82" s="147"/>
      <c r="C82" s="148">
        <v>21</v>
      </c>
      <c r="D82" s="513" t="s">
        <v>2599</v>
      </c>
      <c r="E82" s="514" t="s">
        <v>2600</v>
      </c>
      <c r="F82" s="515" t="s">
        <v>67</v>
      </c>
      <c r="G82" s="156">
        <v>1</v>
      </c>
      <c r="H82" s="516"/>
      <c r="I82" s="157">
        <f>G82*H82</f>
        <v>0</v>
      </c>
      <c r="J82" s="157"/>
      <c r="K82" s="156"/>
      <c r="L82" s="156">
        <f>G82*K82</f>
        <v>0</v>
      </c>
      <c r="M82" s="156"/>
      <c r="N82" s="156">
        <f>G82*M82</f>
        <v>0</v>
      </c>
      <c r="O82" s="157">
        <v>21</v>
      </c>
      <c r="P82" s="157">
        <f>I82*(O82/100)</f>
        <v>0</v>
      </c>
      <c r="Q82" s="157">
        <f>I82+P82</f>
        <v>0</v>
      </c>
      <c r="R82" s="38"/>
      <c r="S82" s="38"/>
      <c r="T82" s="31"/>
      <c r="U82" s="31"/>
      <c r="V82" s="31"/>
      <c r="W82" s="31"/>
      <c r="X82" s="31"/>
      <c r="Y82" s="31"/>
      <c r="Z82" s="31"/>
      <c r="AA82" s="31"/>
      <c r="AB82" s="31"/>
      <c r="AC82" s="31"/>
    </row>
    <row r="83" spans="1:29" ht="14.25">
      <c r="A83" s="38"/>
      <c r="B83" s="535"/>
      <c r="C83" s="520"/>
      <c r="D83" s="521"/>
      <c r="E83" s="539"/>
      <c r="F83" s="522"/>
      <c r="G83" s="526"/>
      <c r="H83" s="523"/>
      <c r="I83" s="524"/>
      <c r="J83" s="524"/>
      <c r="K83" s="538"/>
      <c r="L83" s="538"/>
      <c r="M83" s="538"/>
      <c r="N83" s="538"/>
      <c r="O83" s="524"/>
      <c r="P83" s="524"/>
      <c r="Q83" s="524"/>
      <c r="R83" s="38"/>
      <c r="S83" s="31"/>
      <c r="T83" s="31"/>
      <c r="U83" s="31"/>
      <c r="V83" s="31"/>
      <c r="W83" s="31"/>
      <c r="X83" s="31"/>
      <c r="Y83" s="31"/>
      <c r="Z83" s="31"/>
      <c r="AA83" s="31"/>
      <c r="AB83" s="31"/>
      <c r="AC83" s="31"/>
    </row>
    <row r="84" spans="1:29" ht="22.5">
      <c r="A84" s="146"/>
      <c r="B84" s="147"/>
      <c r="C84" s="148">
        <v>22</v>
      </c>
      <c r="D84" s="513" t="s">
        <v>2601</v>
      </c>
      <c r="E84" s="540" t="s">
        <v>2602</v>
      </c>
      <c r="F84" s="515" t="s">
        <v>1399</v>
      </c>
      <c r="G84" s="156">
        <v>1</v>
      </c>
      <c r="H84" s="516"/>
      <c r="I84" s="157">
        <f>G84*H84</f>
        <v>0</v>
      </c>
      <c r="J84" s="157"/>
      <c r="K84" s="156"/>
      <c r="L84" s="156">
        <f>G84*K84</f>
        <v>0</v>
      </c>
      <c r="M84" s="156"/>
      <c r="N84" s="156">
        <f>G84*M84</f>
        <v>0</v>
      </c>
      <c r="O84" s="157">
        <v>21</v>
      </c>
      <c r="P84" s="157">
        <f>I84*(O84/100)</f>
        <v>0</v>
      </c>
      <c r="Q84" s="157">
        <f>I84+P84</f>
        <v>0</v>
      </c>
      <c r="R84" s="38"/>
      <c r="S84" s="38"/>
      <c r="T84" s="31"/>
      <c r="U84" s="31"/>
      <c r="V84" s="31"/>
      <c r="W84" s="31"/>
      <c r="X84" s="31"/>
      <c r="Y84" s="31"/>
      <c r="Z84" s="31"/>
      <c r="AA84" s="31"/>
      <c r="AB84" s="31"/>
      <c r="AC84" s="31"/>
    </row>
    <row r="85" spans="1:29" ht="14.25">
      <c r="A85" s="38"/>
      <c r="B85" s="535"/>
      <c r="C85" s="520"/>
      <c r="D85" s="521"/>
      <c r="E85" s="539"/>
      <c r="F85" s="522"/>
      <c r="G85" s="526"/>
      <c r="H85" s="523"/>
      <c r="I85" s="524"/>
      <c r="J85" s="524"/>
      <c r="K85" s="538"/>
      <c r="L85" s="538"/>
      <c r="M85" s="538"/>
      <c r="N85" s="538"/>
      <c r="O85" s="524"/>
      <c r="P85" s="524"/>
      <c r="Q85" s="524"/>
      <c r="R85" s="38"/>
      <c r="S85" s="31"/>
      <c r="T85" s="31"/>
      <c r="U85" s="31"/>
      <c r="V85" s="31"/>
      <c r="W85" s="31"/>
      <c r="X85" s="31"/>
      <c r="Y85" s="31"/>
      <c r="Z85" s="31"/>
      <c r="AA85" s="31"/>
      <c r="AB85" s="31"/>
      <c r="AC85" s="31"/>
    </row>
    <row r="86" spans="1:29" ht="78.75">
      <c r="A86" s="146"/>
      <c r="B86" s="147"/>
      <c r="C86" s="148">
        <v>23</v>
      </c>
      <c r="D86" s="513" t="s">
        <v>2603</v>
      </c>
      <c r="E86" s="540" t="s">
        <v>2604</v>
      </c>
      <c r="F86" s="515" t="s">
        <v>67</v>
      </c>
      <c r="G86" s="156">
        <v>2</v>
      </c>
      <c r="H86" s="516"/>
      <c r="I86" s="157">
        <f>G86*H86</f>
        <v>0</v>
      </c>
      <c r="J86" s="157"/>
      <c r="K86" s="156"/>
      <c r="L86" s="156">
        <f>G86*K86</f>
        <v>0</v>
      </c>
      <c r="M86" s="156"/>
      <c r="N86" s="156">
        <f>G86*M86</f>
        <v>0</v>
      </c>
      <c r="O86" s="157">
        <v>21</v>
      </c>
      <c r="P86" s="157">
        <f>I86*(O86/100)</f>
        <v>0</v>
      </c>
      <c r="Q86" s="157">
        <f>I86+P86</f>
        <v>0</v>
      </c>
      <c r="R86" s="38"/>
      <c r="S86" s="38"/>
      <c r="T86" s="31"/>
      <c r="U86" s="31"/>
      <c r="V86" s="31"/>
      <c r="W86" s="31"/>
      <c r="X86" s="31"/>
      <c r="Y86" s="31"/>
      <c r="Z86" s="31"/>
      <c r="AA86" s="31"/>
      <c r="AB86" s="31"/>
      <c r="AC86" s="31"/>
    </row>
    <row r="87" spans="1:29" ht="14.25">
      <c r="A87" s="159"/>
      <c r="B87" s="160"/>
      <c r="C87" s="160"/>
      <c r="D87" s="162"/>
      <c r="E87" s="163"/>
      <c r="F87" s="164"/>
      <c r="G87" s="165"/>
      <c r="H87" s="166"/>
      <c r="I87" s="168"/>
      <c r="J87" s="168"/>
      <c r="K87" s="165"/>
      <c r="L87" s="165"/>
      <c r="M87" s="165"/>
      <c r="N87" s="165"/>
      <c r="O87" s="168"/>
      <c r="P87" s="168"/>
      <c r="Q87" s="168"/>
      <c r="R87" s="38"/>
      <c r="S87" s="31"/>
      <c r="T87" s="31"/>
      <c r="U87" s="31"/>
      <c r="V87" s="31"/>
      <c r="W87" s="31"/>
      <c r="X87" s="31"/>
      <c r="Y87" s="31"/>
      <c r="Z87" s="31"/>
      <c r="AA87" s="31"/>
      <c r="AB87" s="31"/>
      <c r="AC87" s="31"/>
    </row>
    <row r="88" spans="1:29" ht="22.5">
      <c r="A88" s="146"/>
      <c r="B88" s="147"/>
      <c r="C88" s="148">
        <v>24</v>
      </c>
      <c r="D88" s="513" t="s">
        <v>2605</v>
      </c>
      <c r="E88" s="540" t="s">
        <v>2606</v>
      </c>
      <c r="F88" s="515" t="s">
        <v>124</v>
      </c>
      <c r="G88" s="156">
        <v>25.08</v>
      </c>
      <c r="H88" s="516"/>
      <c r="I88" s="157">
        <f>G88*H88</f>
        <v>0</v>
      </c>
      <c r="J88" s="157"/>
      <c r="K88" s="156"/>
      <c r="L88" s="156">
        <f>G88*K88</f>
        <v>0</v>
      </c>
      <c r="M88" s="156"/>
      <c r="N88" s="156">
        <f>G88*M88</f>
        <v>0</v>
      </c>
      <c r="O88" s="157">
        <v>21</v>
      </c>
      <c r="P88" s="157">
        <f>I88*(O88/100)</f>
        <v>0</v>
      </c>
      <c r="Q88" s="157">
        <f>I88+P88</f>
        <v>0</v>
      </c>
      <c r="R88" s="38"/>
      <c r="S88" s="38"/>
      <c r="T88" s="31"/>
      <c r="U88" s="31"/>
      <c r="V88" s="31"/>
      <c r="W88" s="31"/>
      <c r="X88" s="31"/>
      <c r="Y88" s="31"/>
      <c r="Z88" s="31"/>
      <c r="AA88" s="31"/>
      <c r="AB88" s="31"/>
      <c r="AC88" s="31"/>
    </row>
    <row r="89" spans="1:29" ht="14.25">
      <c r="A89" s="159"/>
      <c r="B89" s="160"/>
      <c r="C89" s="160"/>
      <c r="D89" s="162" t="s">
        <v>109</v>
      </c>
      <c r="E89" s="163" t="s">
        <v>2607</v>
      </c>
      <c r="F89" s="164"/>
      <c r="G89" s="165"/>
      <c r="H89" s="166"/>
      <c r="I89" s="168"/>
      <c r="J89" s="168"/>
      <c r="K89" s="165"/>
      <c r="L89" s="165"/>
      <c r="M89" s="165"/>
      <c r="N89" s="165"/>
      <c r="O89" s="168"/>
      <c r="P89" s="168"/>
      <c r="Q89" s="168"/>
      <c r="R89" s="38"/>
      <c r="S89" s="31"/>
      <c r="T89" s="31"/>
      <c r="U89" s="31"/>
      <c r="V89" s="31"/>
      <c r="W89" s="31"/>
      <c r="X89" s="31"/>
      <c r="Y89" s="31"/>
      <c r="Z89" s="31"/>
      <c r="AA89" s="31"/>
      <c r="AB89" s="31"/>
      <c r="AC89" s="31"/>
    </row>
    <row r="90" spans="1:29" ht="14.25">
      <c r="A90" s="159"/>
      <c r="B90" s="160"/>
      <c r="C90" s="160"/>
      <c r="D90" s="162"/>
      <c r="E90" s="163" t="s">
        <v>2608</v>
      </c>
      <c r="F90" s="164"/>
      <c r="G90" s="165">
        <v>20.239999999999998</v>
      </c>
      <c r="H90" s="166"/>
      <c r="I90" s="168"/>
      <c r="J90" s="168"/>
      <c r="K90" s="165"/>
      <c r="L90" s="165"/>
      <c r="M90" s="165"/>
      <c r="N90" s="165"/>
      <c r="O90" s="168"/>
      <c r="P90" s="168"/>
      <c r="Q90" s="168"/>
      <c r="R90" s="38"/>
      <c r="S90" s="31"/>
      <c r="T90" s="31"/>
      <c r="U90" s="31"/>
      <c r="V90" s="31"/>
      <c r="W90" s="31"/>
      <c r="X90" s="31"/>
      <c r="Y90" s="31"/>
      <c r="Z90" s="31"/>
      <c r="AA90" s="31"/>
      <c r="AB90" s="31"/>
      <c r="AC90" s="31"/>
    </row>
    <row r="91" spans="1:29" ht="14.25">
      <c r="A91" s="159"/>
      <c r="B91" s="160"/>
      <c r="C91" s="160"/>
      <c r="D91" s="162"/>
      <c r="E91" s="163" t="s">
        <v>2609</v>
      </c>
      <c r="F91" s="164"/>
      <c r="G91" s="165"/>
      <c r="H91" s="166"/>
      <c r="I91" s="168"/>
      <c r="J91" s="168"/>
      <c r="K91" s="165"/>
      <c r="L91" s="165"/>
      <c r="M91" s="165"/>
      <c r="N91" s="165"/>
      <c r="O91" s="168"/>
      <c r="P91" s="168"/>
      <c r="Q91" s="168"/>
      <c r="R91" s="38"/>
      <c r="S91" s="31"/>
      <c r="T91" s="31"/>
      <c r="U91" s="31"/>
      <c r="V91" s="31"/>
      <c r="W91" s="31"/>
      <c r="X91" s="31"/>
      <c r="Y91" s="31"/>
      <c r="Z91" s="31"/>
      <c r="AA91" s="31"/>
      <c r="AB91" s="31"/>
      <c r="AC91" s="31"/>
    </row>
    <row r="92" spans="1:29" ht="14.25">
      <c r="A92" s="159"/>
      <c r="B92" s="160"/>
      <c r="C92" s="160"/>
      <c r="D92" s="162"/>
      <c r="E92" s="163" t="s">
        <v>2610</v>
      </c>
      <c r="F92" s="164"/>
      <c r="G92" s="165">
        <v>4.84</v>
      </c>
      <c r="H92" s="166"/>
      <c r="I92" s="168"/>
      <c r="J92" s="168"/>
      <c r="K92" s="165"/>
      <c r="L92" s="165"/>
      <c r="M92" s="165"/>
      <c r="N92" s="165"/>
      <c r="O92" s="168"/>
      <c r="P92" s="168"/>
      <c r="Q92" s="168"/>
      <c r="R92" s="38"/>
      <c r="S92" s="31"/>
      <c r="T92" s="31"/>
      <c r="U92" s="31"/>
      <c r="V92" s="31"/>
      <c r="W92" s="31"/>
      <c r="X92" s="31"/>
      <c r="Y92" s="31"/>
      <c r="Z92" s="31"/>
      <c r="AA92" s="31"/>
      <c r="AB92" s="31"/>
      <c r="AC92" s="31"/>
    </row>
    <row r="93" spans="1:29" ht="14.25">
      <c r="A93" s="159"/>
      <c r="B93" s="160"/>
      <c r="C93" s="160"/>
      <c r="D93" s="162"/>
      <c r="E93" s="163"/>
      <c r="F93" s="164"/>
      <c r="G93" s="165"/>
      <c r="H93" s="166"/>
      <c r="I93" s="168"/>
      <c r="J93" s="168"/>
      <c r="K93" s="165"/>
      <c r="L93" s="165"/>
      <c r="M93" s="165"/>
      <c r="N93" s="165"/>
      <c r="O93" s="168"/>
      <c r="P93" s="168"/>
      <c r="Q93" s="168"/>
      <c r="R93" s="38"/>
      <c r="S93" s="31"/>
      <c r="T93" s="31"/>
      <c r="U93" s="31"/>
      <c r="V93" s="31"/>
      <c r="W93" s="31"/>
      <c r="X93" s="31"/>
      <c r="Y93" s="31"/>
      <c r="Z93" s="31"/>
      <c r="AA93" s="31"/>
      <c r="AB93" s="31"/>
      <c r="AC93" s="31"/>
    </row>
    <row r="94" spans="1:29" ht="14.25">
      <c r="A94" s="42" t="s">
        <v>2611</v>
      </c>
      <c r="B94" s="142">
        <v>2</v>
      </c>
      <c r="C94" s="143"/>
      <c r="D94" s="144"/>
      <c r="E94" s="53" t="s">
        <v>2612</v>
      </c>
      <c r="F94" s="144"/>
      <c r="G94" s="145"/>
      <c r="H94" s="88"/>
      <c r="I94" s="46">
        <f>SUBTOTAL(9,I95:I98)</f>
        <v>0</v>
      </c>
      <c r="J94" s="46"/>
      <c r="K94" s="145"/>
      <c r="L94" s="45">
        <f>SUBTOTAL(9,L95:L98)</f>
        <v>0</v>
      </c>
      <c r="M94" s="145"/>
      <c r="N94" s="45">
        <f>SUBTOTAL(9,N95:N98)</f>
        <v>0</v>
      </c>
      <c r="O94" s="89"/>
      <c r="P94" s="46">
        <f>SUBTOTAL(9,P95:P98)</f>
        <v>0</v>
      </c>
      <c r="Q94" s="46">
        <f>SUBTOTAL(9,Q95:Q98)</f>
        <v>0</v>
      </c>
      <c r="R94" s="38"/>
      <c r="S94" s="38"/>
      <c r="T94" s="31"/>
      <c r="U94" s="31"/>
      <c r="V94" s="31"/>
      <c r="W94" s="31"/>
      <c r="X94" s="31"/>
      <c r="Y94" s="31"/>
      <c r="Z94" s="31"/>
      <c r="AA94" s="31"/>
      <c r="AB94" s="31"/>
      <c r="AC94" s="31"/>
    </row>
    <row r="95" spans="1:29" ht="14.25">
      <c r="A95" s="38"/>
      <c r="B95" s="535"/>
      <c r="C95" s="520"/>
      <c r="D95" s="521"/>
      <c r="E95" s="539"/>
      <c r="F95" s="522"/>
      <c r="G95" s="526"/>
      <c r="H95" s="523"/>
      <c r="I95" s="524"/>
      <c r="J95" s="524"/>
      <c r="K95" s="538"/>
      <c r="L95" s="538"/>
      <c r="M95" s="538"/>
      <c r="N95" s="538"/>
      <c r="O95" s="524"/>
      <c r="P95" s="524"/>
      <c r="Q95" s="524"/>
      <c r="R95" s="38"/>
      <c r="S95" s="31"/>
      <c r="T95" s="31"/>
      <c r="U95" s="31"/>
      <c r="V95" s="31"/>
      <c r="W95" s="31"/>
      <c r="X95" s="31"/>
      <c r="Y95" s="31"/>
      <c r="Z95" s="31"/>
      <c r="AA95" s="31"/>
      <c r="AB95" s="31"/>
      <c r="AC95" s="31"/>
    </row>
    <row r="96" spans="1:29" ht="90">
      <c r="A96" s="146"/>
      <c r="B96" s="147"/>
      <c r="C96" s="148">
        <v>25</v>
      </c>
      <c r="D96" s="513" t="s">
        <v>2613</v>
      </c>
      <c r="E96" s="540" t="s">
        <v>2614</v>
      </c>
      <c r="F96" s="515" t="s">
        <v>276</v>
      </c>
      <c r="G96" s="156">
        <v>91.22</v>
      </c>
      <c r="H96" s="516"/>
      <c r="I96" s="157">
        <f>G96*H96</f>
        <v>0</v>
      </c>
      <c r="J96" s="157"/>
      <c r="K96" s="156"/>
      <c r="L96" s="156">
        <f>G96*K96</f>
        <v>0</v>
      </c>
      <c r="M96" s="156"/>
      <c r="N96" s="156">
        <f>G96*M96</f>
        <v>0</v>
      </c>
      <c r="O96" s="157">
        <v>21</v>
      </c>
      <c r="P96" s="157">
        <f>I96*(O96/100)</f>
        <v>0</v>
      </c>
      <c r="Q96" s="157">
        <f>I96+P96</f>
        <v>0</v>
      </c>
      <c r="R96" s="38"/>
      <c r="S96" s="38"/>
      <c r="T96" s="31"/>
      <c r="U96" s="31"/>
      <c r="V96" s="31"/>
      <c r="W96" s="31"/>
      <c r="X96" s="31"/>
      <c r="Y96" s="31"/>
      <c r="Z96" s="31"/>
      <c r="AA96" s="31"/>
      <c r="AB96" s="31"/>
      <c r="AC96" s="31"/>
    </row>
    <row r="97" spans="1:29" ht="90">
      <c r="A97" s="146"/>
      <c r="B97" s="147"/>
      <c r="C97" s="148">
        <v>26</v>
      </c>
      <c r="D97" s="513" t="s">
        <v>2615</v>
      </c>
      <c r="E97" s="514" t="s">
        <v>2616</v>
      </c>
      <c r="F97" s="515" t="s">
        <v>276</v>
      </c>
      <c r="G97" s="156">
        <v>42</v>
      </c>
      <c r="H97" s="516"/>
      <c r="I97" s="157">
        <f>G97*H97</f>
        <v>0</v>
      </c>
      <c r="J97" s="157"/>
      <c r="K97" s="156"/>
      <c r="L97" s="156"/>
      <c r="M97" s="156"/>
      <c r="N97" s="156"/>
      <c r="O97" s="157"/>
      <c r="P97" s="157"/>
      <c r="Q97" s="157"/>
      <c r="R97" s="38"/>
      <c r="S97" s="7"/>
      <c r="T97" s="31"/>
      <c r="U97" s="31"/>
      <c r="V97" s="31"/>
      <c r="W97" s="31"/>
      <c r="X97" s="31"/>
      <c r="Y97" s="31"/>
      <c r="Z97" s="31"/>
      <c r="AA97" s="31"/>
      <c r="AB97" s="31"/>
      <c r="AC97" s="31"/>
    </row>
    <row r="98" spans="1:29" ht="14.25">
      <c r="A98" s="159"/>
      <c r="B98" s="160"/>
      <c r="C98" s="160"/>
      <c r="D98" s="162"/>
      <c r="E98" s="163" t="s">
        <v>2617</v>
      </c>
      <c r="F98" s="164"/>
      <c r="G98" s="165">
        <v>0</v>
      </c>
      <c r="H98" s="166"/>
      <c r="I98" s="168"/>
      <c r="J98" s="168"/>
      <c r="K98" s="165"/>
      <c r="L98" s="165"/>
      <c r="M98" s="165"/>
      <c r="N98" s="165"/>
      <c r="O98" s="168"/>
      <c r="P98" s="168"/>
      <c r="Q98" s="168"/>
      <c r="R98" s="38"/>
      <c r="S98" s="31"/>
      <c r="T98" s="31"/>
      <c r="U98" s="31"/>
      <c r="V98" s="31"/>
      <c r="W98" s="31"/>
      <c r="X98" s="31"/>
      <c r="Y98" s="31"/>
      <c r="Z98" s="31"/>
      <c r="AA98" s="31"/>
      <c r="AB98" s="31"/>
      <c r="AC98" s="31"/>
    </row>
    <row r="99" spans="1:29" ht="14.25">
      <c r="A99" s="42" t="s">
        <v>2618</v>
      </c>
      <c r="B99" s="142">
        <v>2</v>
      </c>
      <c r="C99" s="143"/>
      <c r="D99" s="144"/>
      <c r="E99" s="53" t="s">
        <v>2619</v>
      </c>
      <c r="F99" s="144"/>
      <c r="G99" s="145"/>
      <c r="H99" s="88"/>
      <c r="I99" s="46">
        <f>SUBTOTAL(9,I100:I103)</f>
        <v>0</v>
      </c>
      <c r="J99" s="46"/>
      <c r="K99" s="145"/>
      <c r="L99" s="45">
        <f>SUBTOTAL(9,L100:L103)</f>
        <v>6.90306</v>
      </c>
      <c r="M99" s="145"/>
      <c r="N99" s="45">
        <f>SUBTOTAL(9,N100:N103)</f>
        <v>0</v>
      </c>
      <c r="O99" s="89"/>
      <c r="P99" s="46">
        <f>SUBTOTAL(9,P100:P103)</f>
        <v>0</v>
      </c>
      <c r="Q99" s="46">
        <f>SUBTOTAL(9,Q100:Q103)</f>
        <v>0</v>
      </c>
      <c r="R99" s="38"/>
      <c r="S99" s="38"/>
      <c r="T99" s="31"/>
      <c r="U99" s="31"/>
      <c r="V99" s="31"/>
      <c r="W99" s="31"/>
      <c r="X99" s="31"/>
      <c r="Y99" s="31"/>
      <c r="Z99" s="31"/>
      <c r="AA99" s="31"/>
      <c r="AB99" s="31"/>
      <c r="AC99" s="31"/>
    </row>
    <row r="100" spans="1:29" ht="78.75">
      <c r="A100" s="146"/>
      <c r="B100" s="147"/>
      <c r="C100" s="148">
        <v>27</v>
      </c>
      <c r="D100" s="513" t="s">
        <v>2620</v>
      </c>
      <c r="E100" s="540" t="s">
        <v>2621</v>
      </c>
      <c r="F100" s="515" t="s">
        <v>67</v>
      </c>
      <c r="G100" s="156">
        <v>3</v>
      </c>
      <c r="H100" s="516"/>
      <c r="I100" s="157">
        <f>G100*H100</f>
        <v>0</v>
      </c>
      <c r="J100" s="157"/>
      <c r="K100" s="156">
        <v>2.3010199999999998</v>
      </c>
      <c r="L100" s="156">
        <f>G100*K100</f>
        <v>6.90306</v>
      </c>
      <c r="M100" s="156"/>
      <c r="N100" s="156">
        <f>G100*M100</f>
        <v>0</v>
      </c>
      <c r="O100" s="157">
        <v>21</v>
      </c>
      <c r="P100" s="157">
        <f>I100*(O100/100)</f>
        <v>0</v>
      </c>
      <c r="Q100" s="157">
        <f>I100+P100</f>
        <v>0</v>
      </c>
      <c r="R100" s="38"/>
      <c r="S100" s="38"/>
      <c r="T100" s="31"/>
      <c r="U100" s="31"/>
      <c r="V100" s="31"/>
      <c r="W100" s="31"/>
      <c r="X100" s="31"/>
      <c r="Y100" s="31"/>
      <c r="Z100" s="31"/>
      <c r="AA100" s="31"/>
      <c r="AB100" s="31"/>
      <c r="AC100" s="31"/>
    </row>
    <row r="101" spans="1:29" ht="14.25">
      <c r="A101" s="159"/>
      <c r="B101" s="160"/>
      <c r="C101" s="160"/>
      <c r="D101" s="162"/>
      <c r="E101" s="163"/>
      <c r="F101" s="164"/>
      <c r="G101" s="165"/>
      <c r="H101" s="166"/>
      <c r="I101" s="168"/>
      <c r="J101" s="168"/>
      <c r="K101" s="165"/>
      <c r="L101" s="165"/>
      <c r="M101" s="165"/>
      <c r="N101" s="165"/>
      <c r="O101" s="168"/>
      <c r="P101" s="168"/>
      <c r="Q101" s="168"/>
      <c r="R101" s="38"/>
      <c r="S101" s="31"/>
      <c r="T101" s="31"/>
      <c r="U101" s="31"/>
      <c r="V101" s="31"/>
      <c r="W101" s="31"/>
      <c r="X101" s="31"/>
      <c r="Y101" s="31"/>
      <c r="Z101" s="31"/>
      <c r="AA101" s="31"/>
      <c r="AB101" s="31"/>
      <c r="AC101" s="31"/>
    </row>
    <row r="102" spans="1:29" ht="78.75">
      <c r="A102" s="146"/>
      <c r="B102" s="147"/>
      <c r="C102" s="148">
        <v>28</v>
      </c>
      <c r="D102" s="513" t="s">
        <v>2622</v>
      </c>
      <c r="E102" s="540" t="s">
        <v>2623</v>
      </c>
      <c r="F102" s="515" t="s">
        <v>67</v>
      </c>
      <c r="G102" s="156">
        <v>9</v>
      </c>
      <c r="H102" s="516"/>
      <c r="I102" s="157">
        <f>G102*H102</f>
        <v>0</v>
      </c>
      <c r="J102" s="157"/>
      <c r="K102" s="156"/>
      <c r="L102" s="156">
        <f>G102*K102</f>
        <v>0</v>
      </c>
      <c r="M102" s="156"/>
      <c r="N102" s="156">
        <f>G102*M102</f>
        <v>0</v>
      </c>
      <c r="O102" s="157">
        <v>21</v>
      </c>
      <c r="P102" s="157">
        <f>I102*(O102/100)</f>
        <v>0</v>
      </c>
      <c r="Q102" s="157">
        <f>I102+P102</f>
        <v>0</v>
      </c>
      <c r="R102" s="38"/>
      <c r="S102" s="38"/>
      <c r="T102" s="31"/>
      <c r="U102" s="31"/>
      <c r="V102" s="31"/>
      <c r="W102" s="31"/>
      <c r="X102" s="31"/>
      <c r="Y102" s="31"/>
      <c r="Z102" s="31"/>
      <c r="AA102" s="31"/>
      <c r="AB102" s="31"/>
      <c r="AC102" s="31"/>
    </row>
    <row r="103" spans="1:29" ht="14.25">
      <c r="A103" s="31"/>
      <c r="B103" s="35"/>
      <c r="C103" s="35"/>
      <c r="D103" s="35"/>
      <c r="E103" s="35"/>
      <c r="F103" s="35"/>
      <c r="G103" s="35"/>
      <c r="H103" s="38"/>
      <c r="I103" s="38"/>
      <c r="J103" s="38"/>
      <c r="K103" s="35"/>
      <c r="L103" s="35"/>
      <c r="M103" s="35"/>
      <c r="N103" s="35"/>
      <c r="O103" s="35"/>
      <c r="P103" s="38"/>
      <c r="Q103" s="38"/>
      <c r="R103" s="31"/>
      <c r="S103" s="31"/>
      <c r="T103" s="31"/>
      <c r="U103" s="31"/>
      <c r="V103" s="31"/>
      <c r="W103" s="31"/>
      <c r="X103" s="31"/>
      <c r="Y103" s="31"/>
      <c r="Z103" s="31"/>
      <c r="AA103" s="31"/>
      <c r="AB103" s="31"/>
      <c r="AC103" s="31"/>
    </row>
    <row r="104" spans="1:29" ht="90">
      <c r="A104" s="146"/>
      <c r="B104" s="147"/>
      <c r="C104" s="148">
        <v>29</v>
      </c>
      <c r="D104" s="513" t="s">
        <v>2624</v>
      </c>
      <c r="E104" s="540" t="s">
        <v>2625</v>
      </c>
      <c r="F104" s="515" t="s">
        <v>67</v>
      </c>
      <c r="G104" s="156">
        <v>4</v>
      </c>
      <c r="H104" s="516"/>
      <c r="I104" s="157">
        <f>G104*H104</f>
        <v>0</v>
      </c>
      <c r="J104" s="157"/>
      <c r="K104" s="156"/>
      <c r="L104" s="156">
        <f>G104*K104</f>
        <v>0</v>
      </c>
      <c r="M104" s="156"/>
      <c r="N104" s="156">
        <f>G104*M104</f>
        <v>0</v>
      </c>
      <c r="O104" s="157">
        <v>21</v>
      </c>
      <c r="P104" s="157">
        <f>I104*(O104/100)</f>
        <v>0</v>
      </c>
      <c r="Q104" s="157">
        <f>I104+P104</f>
        <v>0</v>
      </c>
      <c r="R104" s="38"/>
      <c r="S104" s="38"/>
      <c r="T104" s="31"/>
      <c r="U104" s="31"/>
      <c r="V104" s="31"/>
      <c r="W104" s="31"/>
      <c r="X104" s="31"/>
      <c r="Y104" s="31"/>
      <c r="Z104" s="31"/>
      <c r="AA104" s="31"/>
      <c r="AB104" s="31"/>
      <c r="AC104" s="31"/>
    </row>
    <row r="105" spans="1:29" ht="14.25">
      <c r="A105" s="31"/>
      <c r="B105" s="35"/>
      <c r="C105" s="35"/>
      <c r="D105" s="35"/>
      <c r="E105" s="35"/>
      <c r="F105" s="35"/>
      <c r="G105" s="35"/>
      <c r="H105" s="38"/>
      <c r="I105" s="38"/>
      <c r="J105" s="38"/>
      <c r="K105" s="35"/>
      <c r="L105" s="35"/>
      <c r="M105" s="35"/>
      <c r="N105" s="35"/>
      <c r="O105" s="35"/>
      <c r="P105" s="38"/>
      <c r="Q105" s="38"/>
      <c r="R105" s="31"/>
      <c r="S105" s="31"/>
      <c r="T105" s="31"/>
      <c r="U105" s="31"/>
      <c r="V105" s="31"/>
      <c r="W105" s="31"/>
      <c r="X105" s="31"/>
      <c r="Y105" s="31"/>
      <c r="Z105" s="31"/>
      <c r="AA105" s="31"/>
      <c r="AB105" s="31"/>
      <c r="AC105" s="31"/>
    </row>
    <row r="106" spans="1:29" ht="14.25">
      <c r="A106" s="31"/>
      <c r="B106" s="31"/>
      <c r="C106" s="146"/>
      <c r="D106" s="31"/>
      <c r="E106" s="31"/>
      <c r="F106" s="31"/>
      <c r="G106" s="31"/>
      <c r="H106" s="31"/>
      <c r="I106" s="31"/>
      <c r="J106" s="483"/>
      <c r="K106" s="31"/>
      <c r="L106" s="31"/>
      <c r="M106" s="31"/>
      <c r="N106" s="31"/>
      <c r="O106" s="31"/>
      <c r="P106" s="31"/>
      <c r="Q106" s="31"/>
      <c r="R106" s="31"/>
      <c r="S106" s="31"/>
      <c r="T106" s="31"/>
      <c r="U106" s="31"/>
      <c r="V106" s="31"/>
      <c r="W106" s="31"/>
      <c r="X106" s="31"/>
      <c r="Y106" s="31"/>
      <c r="Z106" s="31"/>
      <c r="AA106" s="31"/>
      <c r="AB106" s="31"/>
      <c r="AC106" s="31"/>
    </row>
    <row r="107" spans="1:29" ht="14.25">
      <c r="A107" s="31"/>
      <c r="B107" s="31"/>
      <c r="C107" s="146"/>
      <c r="D107" s="31"/>
      <c r="E107" s="31"/>
      <c r="F107" s="31"/>
      <c r="G107" s="31"/>
      <c r="H107" s="31"/>
      <c r="I107" s="31"/>
      <c r="J107" s="483"/>
      <c r="K107" s="31"/>
      <c r="L107" s="31"/>
      <c r="M107" s="31"/>
      <c r="N107" s="31"/>
      <c r="O107" s="31"/>
      <c r="P107" s="31"/>
      <c r="Q107" s="31"/>
      <c r="R107" s="31"/>
      <c r="S107" s="31"/>
      <c r="T107" s="31"/>
      <c r="U107" s="31"/>
      <c r="V107" s="31"/>
      <c r="W107" s="31"/>
      <c r="X107" s="31"/>
      <c r="Y107" s="31"/>
      <c r="Z107" s="31"/>
      <c r="AA107" s="31"/>
      <c r="AB107" s="31"/>
      <c r="AC107" s="31"/>
    </row>
    <row r="108" spans="1:29" ht="14.25">
      <c r="A108" s="31"/>
      <c r="B108" s="31"/>
      <c r="C108" s="146"/>
      <c r="D108" s="31"/>
      <c r="E108" s="31"/>
      <c r="F108" s="31"/>
      <c r="G108" s="31"/>
      <c r="H108" s="31"/>
      <c r="I108" s="31"/>
      <c r="J108" s="483"/>
      <c r="K108" s="31"/>
      <c r="L108" s="31"/>
      <c r="M108" s="31"/>
      <c r="N108" s="31"/>
      <c r="O108" s="31"/>
      <c r="P108" s="31"/>
      <c r="Q108" s="31"/>
      <c r="R108" s="31"/>
      <c r="S108" s="31"/>
      <c r="T108" s="31"/>
      <c r="U108" s="31"/>
      <c r="V108" s="31"/>
      <c r="W108" s="31"/>
      <c r="X108" s="31"/>
      <c r="Y108" s="31"/>
      <c r="Z108" s="31"/>
      <c r="AA108" s="31"/>
      <c r="AB108" s="31"/>
      <c r="AC108" s="31"/>
    </row>
    <row r="109" spans="1:29" ht="14.25">
      <c r="A109" s="31"/>
      <c r="B109" s="31"/>
      <c r="C109" s="146"/>
      <c r="D109" s="31"/>
      <c r="E109" s="31"/>
      <c r="F109" s="31"/>
      <c r="G109" s="31"/>
      <c r="H109" s="31"/>
      <c r="I109" s="31"/>
      <c r="J109" s="483"/>
      <c r="K109" s="31"/>
      <c r="L109" s="31"/>
      <c r="M109" s="31"/>
      <c r="N109" s="31"/>
      <c r="O109" s="31"/>
      <c r="P109" s="31"/>
      <c r="Q109" s="31"/>
      <c r="R109" s="31"/>
      <c r="S109" s="31"/>
      <c r="T109" s="31"/>
      <c r="U109" s="31"/>
      <c r="V109" s="31"/>
      <c r="W109" s="31"/>
      <c r="X109" s="31"/>
      <c r="Y109" s="31"/>
      <c r="Z109" s="31"/>
      <c r="AA109" s="31"/>
      <c r="AB109" s="31"/>
      <c r="AC109" s="31"/>
    </row>
    <row r="110" spans="1:29" ht="14.25">
      <c r="A110" s="31"/>
      <c r="B110" s="31"/>
      <c r="C110" s="146"/>
      <c r="D110" s="31"/>
      <c r="E110" s="31"/>
      <c r="F110" s="31"/>
      <c r="G110" s="31"/>
      <c r="H110" s="31"/>
      <c r="I110" s="31"/>
      <c r="J110" s="483"/>
      <c r="K110" s="31"/>
      <c r="L110" s="31"/>
      <c r="M110" s="31"/>
      <c r="N110" s="31"/>
      <c r="O110" s="31"/>
      <c r="P110" s="31"/>
      <c r="Q110" s="31"/>
      <c r="R110" s="31"/>
      <c r="S110" s="31"/>
      <c r="T110" s="31"/>
      <c r="U110" s="31"/>
      <c r="V110" s="31"/>
      <c r="W110" s="31"/>
      <c r="X110" s="31"/>
      <c r="Y110" s="31"/>
      <c r="Z110" s="31"/>
      <c r="AA110" s="31"/>
      <c r="AB110" s="31"/>
      <c r="AC110" s="31"/>
    </row>
    <row r="111" spans="1:29" ht="1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row>
    <row r="112" spans="1:29" ht="1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row>
    <row r="113" spans="1:29" ht="1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row>
    <row r="114" spans="1:29" ht="1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row>
    <row r="115" spans="1:29" ht="1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row>
    <row r="116" spans="1:29" ht="1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row>
    <row r="117" spans="1:29" ht="1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row>
    <row r="118" spans="1:29" ht="1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row>
    <row r="119" spans="1:29" ht="1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row>
    <row r="120" spans="1:29" ht="1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row>
    <row r="121" spans="1:29" ht="1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row>
    <row r="122" spans="1:29" ht="1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row>
    <row r="123" spans="1:29" ht="1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row>
    <row r="124" spans="1:29" ht="1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row>
    <row r="125" spans="1:29" ht="1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row>
    <row r="126" spans="1:29" ht="1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row>
    <row r="127" spans="1:29" ht="1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row>
    <row r="128" spans="1:29" ht="1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row>
    <row r="129" spans="1:29" ht="1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row>
    <row r="130" spans="1:29" ht="1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row>
    <row r="131" spans="1:29" ht="1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row>
    <row r="132" spans="1:29" ht="1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row>
    <row r="133" spans="1:29" ht="1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row>
    <row r="134" spans="1:29" ht="1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row>
    <row r="135" spans="1:29" ht="1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row>
    <row r="136" spans="1:29" ht="1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row>
    <row r="137" spans="1:29" ht="1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row>
    <row r="138" spans="1:29" ht="1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row>
    <row r="139" spans="1:29" ht="1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row>
    <row r="140" spans="1:29" ht="1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row>
    <row r="141" spans="1:29" ht="1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row>
    <row r="142" spans="1:29" ht="1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row>
    <row r="143" spans="1:29" ht="1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row>
    <row r="144" spans="1:29" ht="1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row>
    <row r="145" spans="1:29" ht="1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row>
    <row r="146" spans="1:29" ht="1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row>
    <row r="147" spans="1:29" ht="1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row>
    <row r="148" spans="1:29" ht="1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row>
    <row r="149" spans="1:29" ht="1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row>
    <row r="150" spans="1:29" ht="1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row>
    <row r="151" spans="1:29" ht="1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row>
    <row r="152" spans="1:29" ht="1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row>
    <row r="153" spans="1:29" ht="1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row>
    <row r="154" spans="1:29" ht="1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row>
    <row r="155" spans="1:29" ht="1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row>
    <row r="156" spans="1:29" ht="1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row>
    <row r="157" spans="1:29" ht="1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row>
    <row r="158" spans="1:29" ht="1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row>
    <row r="159" spans="1:29" ht="1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row>
    <row r="160" spans="1:29" ht="1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row>
    <row r="161" spans="1:29" ht="1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row>
    <row r="162" spans="1:29" ht="1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row>
    <row r="163" spans="1:29" ht="1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row>
    <row r="164" spans="1:29" ht="1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row>
    <row r="165" spans="1:29" ht="1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row>
    <row r="166" spans="1:29" ht="1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row>
    <row r="167" spans="1:29" ht="1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row>
    <row r="168" spans="1:29" ht="1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row>
    <row r="169" spans="1:29" ht="1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row>
    <row r="170" spans="1:29" ht="1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row>
    <row r="171" spans="1:29" ht="1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row>
    <row r="172" spans="1:29" ht="1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row>
    <row r="173" spans="1:29" ht="1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row>
    <row r="174" spans="1:29" ht="1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row>
    <row r="175" spans="1:29" ht="1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row>
    <row r="176" spans="1:29" ht="1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row>
    <row r="177" spans="1:29" ht="1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row>
    <row r="178" spans="1:29" ht="1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row>
    <row r="179" spans="1:29" ht="1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row>
    <row r="180" spans="1:29" ht="1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row>
    <row r="181" spans="1:29" ht="1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row>
    <row r="182" spans="1:29" ht="1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row>
    <row r="183" spans="1:29" ht="1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row>
    <row r="184" spans="1:29" ht="1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row>
    <row r="185" spans="1:29" ht="1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row>
    <row r="186" spans="1:29" ht="1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row>
    <row r="187" spans="1:29" ht="1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row>
    <row r="188" spans="1:29" ht="1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row>
    <row r="189" spans="1:29" ht="1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row>
    <row r="190" spans="1:29" ht="1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row>
    <row r="191" spans="1:29" ht="1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row>
    <row r="192" spans="1:29" ht="1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row>
    <row r="193" spans="1:29" ht="1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row>
    <row r="194" spans="1:29" ht="1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row>
    <row r="195" spans="1:29" ht="1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row>
    <row r="196" spans="1:29" ht="1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row>
    <row r="197" spans="1:29" ht="1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row>
    <row r="198" spans="1:29" ht="1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row>
    <row r="199" spans="1:29" ht="1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row>
    <row r="200" spans="1:29" ht="1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row>
    <row r="201" spans="1:29" ht="1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row>
    <row r="202" spans="1:29" ht="1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row>
    <row r="203" spans="1:29" ht="1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row>
    <row r="204" spans="1:29" ht="1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row>
    <row r="205" spans="1:29" ht="1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row>
    <row r="206" spans="1:29" ht="1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row>
    <row r="207" spans="1:29" ht="1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row>
    <row r="208" spans="1:29" ht="1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row>
    <row r="209" spans="1:29" ht="1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row>
    <row r="210" spans="1:29" ht="1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row>
    <row r="211" spans="1:29" ht="1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row>
    <row r="212" spans="1:29" ht="1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row>
    <row r="213" spans="1:29" ht="1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row>
    <row r="214" spans="1:29" ht="1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row>
    <row r="215" spans="1:29" ht="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row>
    <row r="216" spans="1:29" ht="1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row>
    <row r="217" spans="1:29" ht="1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row>
    <row r="218" spans="1:29" ht="1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row>
    <row r="219" spans="1:29" ht="1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row>
    <row r="220" spans="1:29" ht="1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row>
    <row r="221" spans="1:29" ht="1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row>
    <row r="222" spans="1:29" ht="1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row>
    <row r="223" spans="1:29" ht="1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row>
    <row r="224" spans="1:29" ht="1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row>
    <row r="225" spans="1:29" ht="1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row>
    <row r="226" spans="1:29" ht="1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row>
    <row r="227" spans="1:29" ht="1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row>
    <row r="228" spans="1:29" ht="1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row>
    <row r="229" spans="1:29" ht="1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row>
    <row r="230" spans="1:29" ht="1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row>
    <row r="231" spans="1:29" ht="1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row>
    <row r="232" spans="1:29" ht="1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row>
    <row r="233" spans="1:29" ht="1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row>
    <row r="234" spans="1:29" ht="1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row>
    <row r="235" spans="1:29" ht="1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row>
    <row r="236" spans="1:29" ht="1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row>
    <row r="237" spans="1:29" ht="1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row>
    <row r="238" spans="1:29" ht="1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row>
    <row r="239" spans="1:29" ht="1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row>
    <row r="240" spans="1:29" ht="1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row>
    <row r="241" spans="1:29" ht="1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row>
    <row r="242" spans="1:29" ht="1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row>
    <row r="243" spans="1:29" ht="1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row>
    <row r="244" spans="1:29" ht="1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row>
    <row r="245" spans="1:29" ht="1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row>
    <row r="246" spans="1:29" ht="1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row>
    <row r="247" spans="1:29" ht="1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row>
    <row r="248" spans="1:29" ht="1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row>
    <row r="249" spans="1:29" ht="1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row>
    <row r="250" spans="1:29" ht="1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row>
    <row r="251" spans="1:29" ht="1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row>
    <row r="252" spans="1:29" ht="1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row>
    <row r="253" spans="1:29" ht="1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row>
    <row r="254" spans="1:29" ht="1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row>
    <row r="255" spans="1:29" ht="1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row>
    <row r="256" spans="1:29" ht="1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row>
    <row r="257" spans="1:29" ht="1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row>
    <row r="258" spans="1:29" ht="1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row>
    <row r="259" spans="1:29" ht="1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row>
    <row r="260" spans="1:29" ht="1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row>
    <row r="261" spans="1:29" ht="1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row>
    <row r="262" spans="1:29" ht="1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row>
    <row r="263" spans="1:29" ht="1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row>
    <row r="264" spans="1:29" ht="1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row>
    <row r="265" spans="1:29" ht="1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row>
    <row r="266" spans="1:29" ht="1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row>
    <row r="267" spans="1:29" ht="1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row>
    <row r="268" spans="1:29" ht="1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row>
    <row r="269" spans="1:29" ht="1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row>
    <row r="270" spans="1:29" ht="1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row>
    <row r="271" spans="1:29" ht="1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row>
    <row r="272" spans="1:29" ht="1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row>
    <row r="273" spans="1:29" ht="1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row>
    <row r="274" spans="1:29" ht="1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row>
    <row r="275" spans="1:29" ht="1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row>
    <row r="276" spans="1:29" ht="1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row>
    <row r="277" spans="1:29" ht="1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row>
    <row r="278" spans="1:29" ht="1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row>
    <row r="279" spans="1:29" ht="1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row>
    <row r="280" spans="1:29" ht="1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row>
    <row r="281" spans="1:29" ht="1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row>
    <row r="282" spans="1:29" ht="1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row>
    <row r="283" spans="1:29" ht="1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row>
    <row r="284" spans="1:29" ht="1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row>
    <row r="285" spans="1:29" ht="1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row>
    <row r="286" spans="1:29" ht="1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row>
    <row r="287" spans="1:29" ht="1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row>
    <row r="288" spans="1:29" ht="1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row>
    <row r="289" spans="1:29" ht="1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row>
    <row r="290" spans="1:29" ht="1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row>
    <row r="291" spans="1:29" ht="1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row>
    <row r="292" spans="1:29" ht="1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row>
    <row r="293" spans="1:29" ht="1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row>
    <row r="294" spans="1:29" ht="1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row>
    <row r="295" spans="1:29" ht="1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row>
    <row r="296" spans="1:29" ht="1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row>
    <row r="297" spans="1:29" ht="1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row>
    <row r="298" spans="1:29" ht="1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row>
    <row r="299" spans="1:29" ht="1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row>
    <row r="300" spans="1:29" ht="1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row>
    <row r="301" spans="1:29" ht="1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row>
    <row r="302" spans="1:29" ht="1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row>
    <row r="303" spans="1:29" ht="1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row>
    <row r="304" spans="1:29" ht="1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row>
    <row r="305" spans="1:29" ht="1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row>
    <row r="306" spans="1:29" ht="1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row>
    <row r="307" spans="1:29" ht="1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row>
    <row r="308" spans="1:29" ht="1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row>
    <row r="309" spans="1:29" ht="1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row>
    <row r="310" spans="1:29" ht="1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row>
    <row r="311" spans="1:29" ht="1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row>
    <row r="312" spans="1:29" ht="1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row>
    <row r="313" spans="1:29" ht="1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row>
    <row r="314" spans="1:29" ht="1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row>
    <row r="315" spans="1:29" ht="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row>
    <row r="316" spans="1:29" ht="1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row>
    <row r="317" spans="1:29" ht="1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row>
    <row r="318" spans="1:29" ht="1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row>
    <row r="319" spans="1:29" ht="1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row>
    <row r="320" spans="1:29" ht="1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row>
    <row r="321" spans="1:29" ht="1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row>
    <row r="322" spans="1:29" ht="1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row>
    <row r="323" spans="1:29" ht="1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row>
    <row r="324" spans="1:29" ht="1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row>
    <row r="325" spans="1:29" ht="1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row>
    <row r="326" spans="1:29" ht="1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row>
    <row r="327" spans="1:29" ht="1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row>
    <row r="328" spans="1:29" ht="1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row>
    <row r="329" spans="1:29" ht="1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row>
    <row r="330" spans="1:29" ht="1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row>
    <row r="331" spans="1:29" ht="1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row>
    <row r="332" spans="1:29" ht="1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row>
    <row r="333" spans="1:29" ht="1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row>
    <row r="334" spans="1:29" ht="1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row>
    <row r="335" spans="1:29" ht="1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row>
    <row r="336" spans="1:29" ht="1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row>
    <row r="337" spans="1:29" ht="1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row>
    <row r="338" spans="1:29" ht="1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row>
    <row r="339" spans="1:29" ht="1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row>
    <row r="340" spans="1:29" ht="1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row>
    <row r="341" spans="1:29" ht="1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row>
    <row r="342" spans="1:29" ht="1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row>
    <row r="343" spans="1:29" ht="1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row>
    <row r="344" spans="1:29" ht="1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row>
    <row r="345" spans="1:29" ht="1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row>
    <row r="346" spans="1:29" ht="1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row>
    <row r="347" spans="1:29" ht="1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row>
    <row r="348" spans="1:29" ht="1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row>
    <row r="349" spans="1:29" ht="1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row>
    <row r="350" spans="1:29" ht="1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row>
    <row r="351" spans="1:29" ht="1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row>
    <row r="352" spans="1:29" ht="1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row>
    <row r="353" spans="1:29" ht="1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row>
    <row r="354" spans="1:29" ht="1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row>
    <row r="355" spans="1:29" ht="1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row>
    <row r="356" spans="1:29" ht="1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row>
    <row r="357" spans="1:29" ht="1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row>
    <row r="358" spans="1:29" ht="1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row>
    <row r="359" spans="1:29" ht="1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row>
    <row r="360" spans="1:29" ht="1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row>
    <row r="361" spans="1:29" ht="1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row>
    <row r="362" spans="1:29" ht="1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row>
    <row r="363" spans="1:29" ht="1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row>
    <row r="364" spans="1:29" ht="1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row>
    <row r="365" spans="1:29" ht="1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row>
    <row r="366" spans="1:29" ht="1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row>
    <row r="367" spans="1:29" ht="1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row>
    <row r="368" spans="1:29" ht="1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row>
    <row r="369" spans="1:29" ht="1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row>
    <row r="370" spans="1:29" ht="1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row>
    <row r="371" spans="1:29" ht="1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row>
    <row r="372" spans="1:29" ht="1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row>
    <row r="373" spans="1:29" ht="1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row>
    <row r="374" spans="1:29" ht="1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row>
    <row r="375" spans="1:29" ht="1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row>
    <row r="376" spans="1:29" ht="1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row>
    <row r="377" spans="1:29" ht="1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row>
    <row r="378" spans="1:29" ht="1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row>
    <row r="379" spans="1:29" ht="1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row>
    <row r="380" spans="1:29" ht="1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row>
    <row r="381" spans="1:29" ht="1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row>
    <row r="382" spans="1:29" ht="1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row>
    <row r="383" spans="1:29" ht="1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row>
    <row r="384" spans="1:29" ht="1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row>
    <row r="385" spans="1:29" ht="1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row>
    <row r="386" spans="1:29" ht="1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row>
    <row r="387" spans="1:29" ht="1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row>
    <row r="388" spans="1:29" ht="1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row>
    <row r="389" spans="1:29" ht="1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row>
    <row r="390" spans="1:29" ht="1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row>
    <row r="391" spans="1:29" ht="1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row>
    <row r="392" spans="1:29" ht="1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row>
    <row r="393" spans="1:29" ht="1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row>
    <row r="394" spans="1:29" ht="1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row>
    <row r="395" spans="1:29" ht="1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row>
    <row r="396" spans="1:29" ht="1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row>
    <row r="397" spans="1:29" ht="1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row>
    <row r="398" spans="1:29" ht="1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row>
    <row r="399" spans="1:29" ht="1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row>
    <row r="400" spans="1:29" ht="1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row>
    <row r="401" spans="1:29" ht="1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row>
    <row r="402" spans="1:29" ht="1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row>
    <row r="403" spans="1:29" ht="1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row>
    <row r="404" spans="1:29" ht="1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row>
    <row r="405" spans="1:29" ht="1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row>
    <row r="406" spans="1:29" ht="1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row>
    <row r="407" spans="1:29" ht="1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row>
    <row r="408" spans="1:29" ht="1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row>
    <row r="409" spans="1:29" ht="1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row>
    <row r="410" spans="1:29" ht="1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row>
    <row r="411" spans="1:29" ht="1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row>
    <row r="412" spans="1:29" ht="1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row>
    <row r="413" spans="1:29" ht="1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row>
    <row r="414" spans="1:29" ht="1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row>
    <row r="415" spans="1:29" ht="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row>
    <row r="416" spans="1:29" ht="1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row>
    <row r="417" spans="1:29" ht="1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row>
    <row r="418" spans="1:29" ht="1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row>
    <row r="419" spans="1:29" ht="1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row>
    <row r="420" spans="1:29" ht="1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row>
    <row r="421" spans="1:29" ht="1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row>
    <row r="422" spans="1:29" ht="1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row>
    <row r="423" spans="1:29" ht="1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row>
    <row r="424" spans="1:29" ht="1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row>
    <row r="425" spans="1:29" ht="1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row>
    <row r="426" spans="1:29" ht="1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row>
    <row r="427" spans="1:29" ht="1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row>
    <row r="428" spans="1:29" ht="1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row>
    <row r="429" spans="1:29" ht="1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row>
    <row r="430" spans="1:29" ht="1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row>
    <row r="431" spans="1:29" ht="1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row>
    <row r="432" spans="1:29" ht="1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row>
    <row r="433" spans="1:29" ht="1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row>
    <row r="434" spans="1:29" ht="1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row>
    <row r="435" spans="1:29" ht="1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row>
    <row r="436" spans="1:29" ht="1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row>
    <row r="437" spans="1:29" ht="1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row>
    <row r="438" spans="1:29" ht="1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row>
    <row r="439" spans="1:29" ht="1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row>
    <row r="440" spans="1:29" ht="1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row>
    <row r="441" spans="1:29" ht="1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row>
    <row r="442" spans="1:29" ht="1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row>
    <row r="443" spans="1:29" ht="1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row>
    <row r="444" spans="1:29" ht="1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row>
    <row r="445" spans="1:29" ht="1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row>
    <row r="446" spans="1:29" ht="1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row>
    <row r="447" spans="1:29" ht="1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row>
    <row r="448" spans="1:29" ht="1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row>
    <row r="449" spans="1:29" ht="1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row>
    <row r="450" spans="1:29" ht="1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row>
    <row r="451" spans="1:29" ht="1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row>
    <row r="452" spans="1:29" ht="1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row>
    <row r="453" spans="1:29" ht="1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row>
    <row r="454" spans="1:29" ht="1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row>
    <row r="455" spans="1:29" ht="1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row>
    <row r="456" spans="1:29" ht="1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row>
    <row r="457" spans="1:29" ht="1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row>
    <row r="458" spans="1:29" ht="1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row>
    <row r="459" spans="1:29" ht="1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row>
    <row r="460" spans="1:29" ht="1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row>
    <row r="461" spans="1:29" ht="1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row>
    <row r="462" spans="1:29" ht="1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row>
    <row r="463" spans="1:29" ht="1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row>
    <row r="464" spans="1:29" ht="1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row>
    <row r="465" spans="1:29" ht="1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row>
    <row r="466" spans="1:29" ht="1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row>
    <row r="467" spans="1:29" ht="1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row>
    <row r="468" spans="1:29" ht="1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row>
    <row r="469" spans="1:29" ht="1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row>
    <row r="470" spans="1:29" ht="1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row>
    <row r="471" spans="1:29" ht="1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row>
    <row r="472" spans="1:29" ht="1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row>
    <row r="473" spans="1:29" ht="1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row>
    <row r="474" spans="1:29" ht="1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row>
    <row r="475" spans="1:29" ht="1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row>
    <row r="476" spans="1:29" ht="1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row>
    <row r="477" spans="1:29" ht="1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row>
    <row r="478" spans="1:29" ht="1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row>
    <row r="479" spans="1:29" ht="1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row>
    <row r="480" spans="1:29" ht="1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row>
    <row r="481" spans="1:29" ht="1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row>
    <row r="482" spans="1:29" ht="1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row>
    <row r="483" spans="1:29" ht="1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row>
    <row r="484" spans="1:29" ht="1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row>
    <row r="485" spans="1:29" ht="1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row>
    <row r="486" spans="1:29" ht="1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row>
    <row r="487" spans="1:29" ht="1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row>
    <row r="488" spans="1:29" ht="1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row>
    <row r="489" spans="1:29" ht="1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row>
    <row r="490" spans="1:29" ht="1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row>
    <row r="491" spans="1:29" ht="1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row>
    <row r="492" spans="1:29" ht="1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row>
    <row r="493" spans="1:29" ht="1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row>
    <row r="494" spans="1:29" ht="1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row>
    <row r="495" spans="1:29" ht="1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row>
    <row r="496" spans="1:29" ht="1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row>
    <row r="497" spans="1:29" ht="1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row>
    <row r="498" spans="1:29" ht="1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row>
    <row r="499" spans="1:29" ht="1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row>
    <row r="500" spans="1:29" ht="1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row>
    <row r="501" spans="1:29" ht="1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row>
    <row r="502" spans="1:29" ht="1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row>
    <row r="503" spans="1:29" ht="1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row>
    <row r="504" spans="1:29" ht="1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row>
    <row r="505" spans="1:29" ht="1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row>
    <row r="506" spans="1:29" ht="1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row>
    <row r="507" spans="1:29" ht="1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row>
    <row r="508" spans="1:29" ht="1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row>
    <row r="509" spans="1:29" ht="1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row>
    <row r="510" spans="1:29" ht="1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row>
    <row r="511" spans="1:29" ht="1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row>
    <row r="512" spans="1:29" ht="1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row>
    <row r="513" spans="1:29" ht="1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row>
    <row r="514" spans="1:29" ht="1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row>
    <row r="515" spans="1:29" ht="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row>
    <row r="516" spans="1:29" ht="1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row>
    <row r="517" spans="1:29" ht="1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row>
    <row r="518" spans="1:29" ht="1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row>
    <row r="519" spans="1:29" ht="1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row>
    <row r="520" spans="1:29" ht="1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row>
    <row r="521" spans="1:29" ht="1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row>
    <row r="522" spans="1:29" ht="1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row>
    <row r="523" spans="1:29" ht="1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row>
    <row r="524" spans="1:29" ht="1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row>
    <row r="525" spans="1:29" ht="1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row>
    <row r="526" spans="1:29" ht="1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row>
    <row r="527" spans="1:29" ht="1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row>
    <row r="528" spans="1:29" ht="1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row>
    <row r="529" spans="1:29" ht="1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row>
    <row r="530" spans="1:29" ht="1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row>
    <row r="531" spans="1:29" ht="1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row>
    <row r="532" spans="1:29" ht="1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row>
    <row r="533" spans="1:29" ht="1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row>
    <row r="534" spans="1:29" ht="1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row>
    <row r="535" spans="1:29" ht="1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row>
    <row r="536" spans="1:29" ht="1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row>
    <row r="537" spans="1:29" ht="1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row>
    <row r="538" spans="1:29" ht="1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row>
    <row r="539" spans="1:29" ht="1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row>
    <row r="540" spans="1:29" ht="1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row>
    <row r="541" spans="1:29" ht="1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row>
    <row r="542" spans="1:29" ht="1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row>
    <row r="543" spans="1:29" ht="1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row>
    <row r="544" spans="1:29" ht="1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row>
    <row r="545" spans="1:29" ht="1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row>
    <row r="546" spans="1:29" ht="1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row>
    <row r="547" spans="1:29" ht="1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row>
    <row r="548" spans="1:29" ht="1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row>
    <row r="549" spans="1:29" ht="1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row>
    <row r="550" spans="1:29" ht="1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row>
    <row r="551" spans="1:29" ht="1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row>
    <row r="552" spans="1:29" ht="1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row>
    <row r="553" spans="1:29" ht="1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row>
    <row r="554" spans="1:29" ht="1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row>
    <row r="555" spans="1:29" ht="1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row>
    <row r="556" spans="1:29" ht="1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row>
    <row r="557" spans="1:29" ht="1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row>
    <row r="558" spans="1:29" ht="1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row>
    <row r="559" spans="1:29" ht="1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row>
    <row r="560" spans="1:29" ht="1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row>
    <row r="561" spans="1:29" ht="1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row>
    <row r="562" spans="1:29" ht="1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row>
    <row r="563" spans="1:29" ht="1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row>
    <row r="564" spans="1:29" ht="1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row>
    <row r="565" spans="1:29" ht="1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row>
    <row r="566" spans="1:29" ht="1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row>
    <row r="567" spans="1:29" ht="1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row>
    <row r="568" spans="1:29" ht="1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row>
    <row r="569" spans="1:29" ht="1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row>
    <row r="570" spans="1:29" ht="1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row>
    <row r="571" spans="1:29" ht="1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row>
    <row r="572" spans="1:29" ht="1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row>
    <row r="573" spans="1:29" ht="1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row>
    <row r="574" spans="1:29" ht="1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row>
    <row r="575" spans="1:29" ht="1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row>
    <row r="576" spans="1:29" ht="1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row>
    <row r="577" spans="1:29" ht="1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row>
    <row r="578" spans="1:29" ht="1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row>
    <row r="579" spans="1:29" ht="1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row>
    <row r="580" spans="1:29" ht="1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row>
    <row r="581" spans="1:29" ht="1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row>
    <row r="582" spans="1:29" ht="1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row>
    <row r="583" spans="1:29" ht="1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row>
    <row r="584" spans="1:29" ht="1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row>
    <row r="585" spans="1:29" ht="1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row>
    <row r="586" spans="1:29" ht="1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row>
    <row r="587" spans="1:29" ht="1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row>
    <row r="588" spans="1:29" ht="1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row>
    <row r="589" spans="1:29" ht="1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row>
    <row r="590" spans="1:29" ht="1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row>
    <row r="591" spans="1:29" ht="1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row>
    <row r="592" spans="1:29" ht="1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row>
    <row r="593" spans="1:29" ht="1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row>
    <row r="594" spans="1:29" ht="1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row>
    <row r="595" spans="1:29" ht="1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row>
    <row r="596" spans="1:29" ht="1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row>
    <row r="597" spans="1:29" ht="1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row>
    <row r="598" spans="1:29" ht="1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row>
    <row r="599" spans="1:29" ht="1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row>
    <row r="600" spans="1:29" ht="1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row>
    <row r="601" spans="1:29" ht="1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row>
    <row r="602" spans="1:29" ht="1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row>
    <row r="603" spans="1:29" ht="1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row>
    <row r="604" spans="1:29" ht="1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row>
    <row r="605" spans="1:29" ht="1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row>
    <row r="606" spans="1:29" ht="1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row>
    <row r="607" spans="1:29" ht="1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row>
    <row r="608" spans="1:29" ht="1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row>
    <row r="609" spans="1:29" ht="1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row>
    <row r="610" spans="1:29" ht="1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row>
    <row r="611" spans="1:29" ht="1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row>
    <row r="612" spans="1:29" ht="1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row>
    <row r="613" spans="1:29" ht="1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row>
    <row r="614" spans="1:29" ht="1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row>
    <row r="615" spans="1:29" ht="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row>
    <row r="616" spans="1:29" ht="1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row>
    <row r="617" spans="1:29" ht="1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row>
    <row r="618" spans="1:29" ht="1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row>
    <row r="619" spans="1:29" ht="1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row>
    <row r="620" spans="1:29" ht="1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row>
    <row r="621" spans="1:29" ht="1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row>
    <row r="622" spans="1:29" ht="1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row>
    <row r="623" spans="1:29" ht="1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row>
    <row r="624" spans="1:29" ht="1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row>
    <row r="625" spans="1:29" ht="1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row>
    <row r="626" spans="1:29" ht="1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row>
    <row r="627" spans="1:29" ht="1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row>
    <row r="628" spans="1:29" ht="1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row>
    <row r="629" spans="1:29" ht="1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row>
    <row r="630" spans="1:29" ht="1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row>
    <row r="631" spans="1:29" ht="1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row>
    <row r="632" spans="1:29" ht="1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row>
    <row r="633" spans="1:29" ht="1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row>
    <row r="634" spans="1:29" ht="1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row>
    <row r="635" spans="1:29" ht="1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row>
    <row r="636" spans="1:29" ht="1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row>
    <row r="637" spans="1:29" ht="1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row>
    <row r="638" spans="1:29" ht="1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row>
    <row r="639" spans="1:29" ht="1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row>
    <row r="640" spans="1:29" ht="1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row>
    <row r="641" spans="1:29" ht="1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row>
    <row r="642" spans="1:29" ht="1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row>
    <row r="643" spans="1:29" ht="1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row>
    <row r="644" spans="1:29" ht="1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row>
    <row r="645" spans="1:29" ht="1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row>
    <row r="646" spans="1:29" ht="1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row>
    <row r="647" spans="1:29" ht="1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row>
    <row r="648" spans="1:29" ht="1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row>
    <row r="649" spans="1:29" ht="1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row>
    <row r="650" spans="1:29" ht="1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row>
    <row r="651" spans="1:29" ht="1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row>
    <row r="652" spans="1:29" ht="1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row>
    <row r="653" spans="1:29" ht="1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row>
    <row r="654" spans="1:29" ht="1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row>
    <row r="655" spans="1:29" ht="1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row>
    <row r="656" spans="1:29" ht="1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row>
    <row r="657" spans="1:29" ht="1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row>
    <row r="658" spans="1:29" ht="1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row>
    <row r="659" spans="1:29" ht="1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row>
    <row r="660" spans="1:29" ht="1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row>
    <row r="661" spans="1:29" ht="1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row>
    <row r="662" spans="1:29" ht="1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row>
    <row r="663" spans="1:29" ht="1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row>
    <row r="664" spans="1:29" ht="1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row>
    <row r="665" spans="1:29" ht="1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row>
    <row r="666" spans="1:29" ht="1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row>
    <row r="667" spans="1:29" ht="1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row>
    <row r="668" spans="1:29" ht="1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row>
    <row r="669" spans="1:29" ht="1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row>
    <row r="670" spans="1:29" ht="1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row>
    <row r="671" spans="1:29" ht="1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row>
    <row r="672" spans="1:29" ht="1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row>
    <row r="673" spans="1:29" ht="1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row>
    <row r="674" spans="1:29" ht="1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row>
    <row r="675" spans="1:29" ht="1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row>
    <row r="676" spans="1:29" ht="1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row>
    <row r="677" spans="1:29" ht="1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row>
    <row r="678" spans="1:29" ht="1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row>
    <row r="679" spans="1:29" ht="1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row>
    <row r="680" spans="1:29" ht="1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row>
    <row r="681" spans="1:29" ht="1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row>
    <row r="682" spans="1:29" ht="1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row>
    <row r="683" spans="1:29" ht="1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row>
    <row r="684" spans="1:29" ht="1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row>
    <row r="685" spans="1:29" ht="1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row>
    <row r="686" spans="1:29" ht="1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row>
    <row r="687" spans="1:29" ht="1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row>
    <row r="688" spans="1:29" ht="1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row>
    <row r="689" spans="1:29" ht="1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row>
    <row r="690" spans="1:29" ht="1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row>
    <row r="691" spans="1:29" ht="1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row>
    <row r="692" spans="1:29" ht="1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row>
    <row r="693" spans="1:29" ht="1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row>
    <row r="694" spans="1:29" ht="1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row>
    <row r="695" spans="1:29" ht="1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row>
    <row r="696" spans="1:29" ht="1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row>
    <row r="697" spans="1:29" ht="1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row>
    <row r="698" spans="1:29" ht="1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row>
    <row r="699" spans="1:29" ht="1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row>
    <row r="700" spans="1:29" ht="1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row>
    <row r="701" spans="1:29" ht="1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row>
    <row r="702" spans="1:29" ht="1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row>
    <row r="703" spans="1:29" ht="1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row>
    <row r="704" spans="1:29" ht="1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row>
    <row r="705" spans="1:29" ht="1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row>
    <row r="706" spans="1:29" ht="1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row>
    <row r="707" spans="1:29" ht="1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row>
    <row r="708" spans="1:29" ht="1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row>
    <row r="709" spans="1:29" ht="1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row>
    <row r="710" spans="1:29" ht="1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row>
    <row r="711" spans="1:29" ht="1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row>
    <row r="712" spans="1:29" ht="1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row>
    <row r="713" spans="1:29" ht="1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row>
    <row r="714" spans="1:29" ht="1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row>
    <row r="715" spans="1:29" ht="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row>
    <row r="716" spans="1:29" ht="1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row>
    <row r="717" spans="1:29" ht="1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row>
    <row r="718" spans="1:29" ht="1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row>
    <row r="719" spans="1:29" ht="1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row>
    <row r="720" spans="1:29" ht="1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row>
    <row r="721" spans="1:29" ht="1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row>
    <row r="722" spans="1:29" ht="1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row>
    <row r="723" spans="1:29" ht="1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row>
    <row r="724" spans="1:29" ht="1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row>
    <row r="725" spans="1:29" ht="1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row>
    <row r="726" spans="1:29" ht="1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row>
    <row r="727" spans="1:29" ht="1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row>
    <row r="728" spans="1:29" ht="1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row>
    <row r="729" spans="1:29" ht="1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row>
    <row r="730" spans="1:29" ht="1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row>
    <row r="731" spans="1:29" ht="1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row>
    <row r="732" spans="1:29" ht="1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row>
    <row r="733" spans="1:29" ht="1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row>
    <row r="734" spans="1:29" ht="1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row>
    <row r="735" spans="1:29" ht="1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row>
    <row r="736" spans="1:29" ht="1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row>
    <row r="737" spans="1:29" ht="1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row>
    <row r="738" spans="1:29" ht="1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row>
    <row r="739" spans="1:29" ht="1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row>
    <row r="740" spans="1:29" ht="1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row>
    <row r="741" spans="1:29" ht="1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row>
    <row r="742" spans="1:29" ht="1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row>
    <row r="743" spans="1:29" ht="1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row>
    <row r="744" spans="1:29" ht="1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row>
    <row r="745" spans="1:29" ht="1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row>
    <row r="746" spans="1:29" ht="1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row>
    <row r="747" spans="1:29" ht="1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row>
    <row r="748" spans="1:29" ht="1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row>
    <row r="749" spans="1:29" ht="1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row>
    <row r="750" spans="1:29" ht="1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row>
    <row r="751" spans="1:29" ht="1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row>
    <row r="752" spans="1:29" ht="1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row>
    <row r="753" spans="1:29" ht="1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row>
    <row r="754" spans="1:29" ht="1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row>
    <row r="755" spans="1:29" ht="1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row>
    <row r="756" spans="1:29" ht="1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row>
    <row r="757" spans="1:29" ht="1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row>
    <row r="758" spans="1:29" ht="1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row>
    <row r="759" spans="1:29" ht="1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row>
    <row r="760" spans="1:29" ht="1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row>
    <row r="761" spans="1:29" ht="1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row>
    <row r="762" spans="1:29" ht="1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row>
    <row r="763" spans="1:29" ht="1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row>
    <row r="764" spans="1:29" ht="1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row>
    <row r="765" spans="1:29" ht="1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row>
    <row r="766" spans="1:29" ht="1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row>
    <row r="767" spans="1:29" ht="1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row>
    <row r="768" spans="1:29" ht="1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row>
    <row r="769" spans="1:29" ht="1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row>
    <row r="770" spans="1:29" ht="1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row>
    <row r="771" spans="1:29" ht="1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row>
    <row r="772" spans="1:29" ht="1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row>
    <row r="773" spans="1:29" ht="1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row>
    <row r="774" spans="1:29" ht="1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row>
    <row r="775" spans="1:29" ht="1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row>
    <row r="776" spans="1:29" ht="1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row>
    <row r="777" spans="1:29" ht="1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row>
    <row r="778" spans="1:29" ht="1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row>
    <row r="779" spans="1:29" ht="1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row>
    <row r="780" spans="1:29" ht="1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row>
    <row r="781" spans="1:29" ht="1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row>
    <row r="782" spans="1:29" ht="1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row>
    <row r="783" spans="1:29" ht="1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row>
    <row r="784" spans="1:29" ht="1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row>
    <row r="785" spans="1:29" ht="1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row>
    <row r="786" spans="1:29" ht="1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row>
    <row r="787" spans="1:29" ht="1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row>
    <row r="788" spans="1:29" ht="1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row>
    <row r="789" spans="1:29" ht="1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row>
    <row r="790" spans="1:29" ht="1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row>
    <row r="791" spans="1:29" ht="1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row>
    <row r="792" spans="1:29" ht="1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row>
    <row r="793" spans="1:29" ht="1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row>
    <row r="794" spans="1:29" ht="1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row>
    <row r="795" spans="1:29" ht="1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row>
    <row r="796" spans="1:29" ht="1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row>
    <row r="797" spans="1:29" ht="1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row>
    <row r="798" spans="1:29" ht="1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row>
    <row r="799" spans="1:29" ht="1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row>
    <row r="800" spans="1:29" ht="1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row>
    <row r="801" spans="1:29" ht="1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row>
    <row r="802" spans="1:29" ht="1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row>
  </sheetData>
  <pageMargins left="0.70826771653543308" right="0.70826771653543308" top="1.1811023622047245" bottom="1.4358267716535433" header="0.78740157480314954" footer="0"/>
  <pageSetup paperSize="0" fitToHeight="0" pageOrder="overThenDown" orientation="landscape" horizontalDpi="0" verticalDpi="0" copies="0"/>
  <headerFooter alignWithMargins="0">
    <oddFooter>&amp;L&amp;"Arial1,Regular"&amp;10&amp;K000000Vytvořeno systémem euroCALC4&amp;C&amp;"Arial1,Regular"&amp;10&amp;K000000&amp;P/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D0568-DA2F-4E3B-BCBD-0B8583DF6B90}">
  <sheetPr>
    <pageSetUpPr fitToPage="1"/>
  </sheetPr>
  <dimension ref="A1:XFD994"/>
  <sheetViews>
    <sheetView topLeftCell="C1" workbookViewId="0"/>
  </sheetViews>
  <sheetFormatPr defaultRowHeight="14.1" outlineLevelRow="1"/>
  <cols>
    <col min="1" max="2" width="10" style="5" hidden="1" customWidth="1"/>
    <col min="3" max="3" width="3.875" style="5" customWidth="1"/>
    <col min="4" max="4" width="7.625" style="5" customWidth="1"/>
    <col min="5" max="5" width="38.625" style="5" customWidth="1"/>
    <col min="6" max="6" width="3.875" style="5" customWidth="1"/>
    <col min="7" max="8" width="9.5" style="5" customWidth="1"/>
    <col min="9" max="9" width="9.75" style="5" customWidth="1"/>
    <col min="10" max="10" width="10" style="5" customWidth="1"/>
    <col min="11" max="17" width="10" style="5" hidden="1" customWidth="1"/>
    <col min="18" max="18" width="3.75" style="5" customWidth="1"/>
    <col min="19" max="19" width="6.125" style="5" customWidth="1"/>
    <col min="20" max="20" width="3.75" style="5" customWidth="1"/>
    <col min="21" max="29" width="10" style="5" customWidth="1"/>
    <col min="30" max="1024" width="11.625" style="5" customWidth="1"/>
  </cols>
  <sheetData>
    <row r="1" spans="1:29" ht="15.75">
      <c r="A1" s="31"/>
      <c r="B1" s="31"/>
      <c r="C1" s="31"/>
      <c r="D1" s="31"/>
      <c r="E1" s="7" t="str">
        <f>'Krycí List'!C6</f>
        <v>Rozšíření parku u muzea Moravská Třebová</v>
      </c>
      <c r="F1" s="31"/>
      <c r="G1" s="31"/>
      <c r="H1" s="31"/>
      <c r="I1" s="31"/>
      <c r="J1" s="31"/>
      <c r="K1" s="31"/>
      <c r="L1" s="31"/>
      <c r="M1" s="31"/>
      <c r="N1" s="31"/>
      <c r="O1" s="31"/>
      <c r="P1" s="31"/>
      <c r="Q1" s="31"/>
      <c r="R1" s="31"/>
      <c r="S1" s="31"/>
      <c r="T1" s="31"/>
      <c r="U1" s="12"/>
      <c r="V1" s="12"/>
      <c r="W1" s="12"/>
      <c r="X1" s="12"/>
      <c r="Y1" s="12"/>
      <c r="Z1" s="12"/>
      <c r="AA1" s="12"/>
      <c r="AB1" s="12"/>
      <c r="AC1" s="12"/>
    </row>
    <row r="2" spans="1:29" ht="15.75">
      <c r="A2" s="31"/>
      <c r="B2" s="118"/>
      <c r="C2" s="118"/>
      <c r="D2" s="119"/>
      <c r="E2" s="32" t="s">
        <v>36</v>
      </c>
      <c r="F2" s="119"/>
      <c r="G2" s="34"/>
      <c r="H2" s="120"/>
      <c r="I2" s="33"/>
      <c r="J2" s="33"/>
      <c r="K2" s="34"/>
      <c r="L2" s="34"/>
      <c r="M2" s="34"/>
      <c r="N2" s="34"/>
      <c r="O2" s="33"/>
      <c r="P2" s="33"/>
      <c r="Q2" s="33"/>
      <c r="R2" s="486"/>
      <c r="S2" s="31"/>
      <c r="T2" s="31"/>
      <c r="U2" s="12"/>
      <c r="V2" s="12"/>
      <c r="W2" s="12"/>
      <c r="X2" s="12"/>
      <c r="Y2" s="12"/>
      <c r="Z2" s="12"/>
      <c r="AA2" s="12"/>
      <c r="AB2" s="12"/>
      <c r="AC2" s="12"/>
    </row>
    <row r="3" spans="1:29" ht="75">
      <c r="A3" s="35"/>
      <c r="B3" s="488"/>
      <c r="C3" s="118"/>
      <c r="D3" s="119"/>
      <c r="E3" s="121" t="s">
        <v>85</v>
      </c>
      <c r="F3" s="119"/>
      <c r="G3" s="34"/>
      <c r="H3" s="120"/>
      <c r="I3" s="33"/>
      <c r="J3" s="33"/>
      <c r="K3" s="36"/>
      <c r="L3" s="36"/>
      <c r="M3" s="36"/>
      <c r="N3" s="36"/>
      <c r="O3" s="37"/>
      <c r="P3" s="37"/>
      <c r="Q3" s="37"/>
      <c r="R3" s="31"/>
      <c r="S3" s="31"/>
      <c r="T3" s="31"/>
      <c r="U3" s="12"/>
      <c r="V3" s="12"/>
      <c r="W3" s="12"/>
      <c r="X3" s="12"/>
      <c r="Y3" s="12"/>
      <c r="Z3" s="12"/>
      <c r="AA3" s="12"/>
      <c r="AB3" s="12"/>
      <c r="AC3" s="12"/>
    </row>
    <row r="4" spans="1:29" ht="15">
      <c r="A4" s="39"/>
      <c r="B4" s="122"/>
      <c r="C4" s="122" t="s">
        <v>59</v>
      </c>
      <c r="D4" s="489" t="s">
        <v>60</v>
      </c>
      <c r="E4" s="489" t="s">
        <v>13</v>
      </c>
      <c r="F4" s="489" t="s">
        <v>61</v>
      </c>
      <c r="G4" s="41" t="s">
        <v>62</v>
      </c>
      <c r="H4" s="490" t="s">
        <v>86</v>
      </c>
      <c r="I4" s="40" t="s">
        <v>14</v>
      </c>
      <c r="J4" s="40" t="s">
        <v>91</v>
      </c>
      <c r="K4" s="41" t="s">
        <v>87</v>
      </c>
      <c r="L4" s="41" t="s">
        <v>15</v>
      </c>
      <c r="M4" s="41" t="s">
        <v>88</v>
      </c>
      <c r="N4" s="41" t="s">
        <v>89</v>
      </c>
      <c r="O4" s="40" t="s">
        <v>90</v>
      </c>
      <c r="P4" s="40" t="s">
        <v>16</v>
      </c>
      <c r="Q4" s="40" t="s">
        <v>17</v>
      </c>
      <c r="R4" s="38"/>
      <c r="S4" s="31"/>
      <c r="T4" s="31"/>
      <c r="U4" s="12"/>
      <c r="V4" s="12"/>
      <c r="W4" s="12"/>
      <c r="X4" s="12"/>
      <c r="Y4" s="12"/>
      <c r="Z4" s="12"/>
      <c r="AA4" s="12"/>
      <c r="AB4" s="12"/>
      <c r="AC4" s="12"/>
    </row>
    <row r="5" spans="1:29" ht="15">
      <c r="A5" s="31"/>
      <c r="B5" s="118"/>
      <c r="C5" s="118"/>
      <c r="D5" s="119"/>
      <c r="E5" s="119"/>
      <c r="F5" s="119"/>
      <c r="G5" s="34"/>
      <c r="H5" s="120"/>
      <c r="I5" s="33"/>
      <c r="J5" s="33"/>
      <c r="K5" s="34"/>
      <c r="L5" s="34"/>
      <c r="M5" s="34"/>
      <c r="N5" s="34"/>
      <c r="O5" s="33"/>
      <c r="P5" s="33"/>
      <c r="Q5" s="33"/>
      <c r="R5" s="31"/>
      <c r="S5" s="31"/>
      <c r="T5" s="31"/>
      <c r="U5" s="12"/>
      <c r="V5" s="12"/>
      <c r="W5" s="12"/>
      <c r="X5" s="12"/>
      <c r="Y5" s="12"/>
      <c r="Z5" s="12"/>
      <c r="AA5" s="12"/>
      <c r="AB5" s="12"/>
      <c r="AC5" s="12"/>
    </row>
    <row r="6" spans="1:29" ht="15">
      <c r="A6" s="133" t="s">
        <v>2626</v>
      </c>
      <c r="B6" s="134">
        <v>1</v>
      </c>
      <c r="C6" s="135"/>
      <c r="D6" s="136"/>
      <c r="E6" s="43" t="s">
        <v>2627</v>
      </c>
      <c r="F6" s="136"/>
      <c r="G6" s="137"/>
      <c r="H6" s="138"/>
      <c r="I6" s="44">
        <f>SUBTOTAL(9,I7:I213)</f>
        <v>0</v>
      </c>
      <c r="J6" s="44"/>
      <c r="K6" s="492"/>
      <c r="L6" s="493" t="e">
        <f>#N/A</f>
        <v>#N/A</v>
      </c>
      <c r="M6" s="492"/>
      <c r="N6" s="493" t="e">
        <f>#N/A</f>
        <v>#N/A</v>
      </c>
      <c r="O6" s="494"/>
      <c r="P6" s="495" t="e">
        <f>#N/A</f>
        <v>#N/A</v>
      </c>
      <c r="Q6" s="495" t="e">
        <f>#N/A</f>
        <v>#N/A</v>
      </c>
      <c r="R6" s="141"/>
      <c r="S6" s="141"/>
      <c r="T6" s="66"/>
      <c r="U6" s="12"/>
      <c r="V6" s="12"/>
      <c r="W6" s="12"/>
      <c r="X6" s="12"/>
      <c r="Y6" s="12"/>
      <c r="Z6" s="12"/>
      <c r="AA6" s="12"/>
      <c r="AB6" s="12"/>
      <c r="AC6" s="12"/>
    </row>
    <row r="7" spans="1:29" ht="15">
      <c r="A7" s="42" t="s">
        <v>2628</v>
      </c>
      <c r="B7" s="142">
        <v>2</v>
      </c>
      <c r="C7" s="541"/>
      <c r="D7" s="529"/>
      <c r="E7" s="530" t="s">
        <v>37</v>
      </c>
      <c r="F7" s="529"/>
      <c r="G7" s="531"/>
      <c r="H7" s="532"/>
      <c r="I7" s="533">
        <f>SUBTOTAL(9,I8:I23)</f>
        <v>0</v>
      </c>
      <c r="J7" s="533"/>
      <c r="K7" s="145"/>
      <c r="L7" s="45">
        <f>SUBTOTAL(9,L14:L23)</f>
        <v>111.85386</v>
      </c>
      <c r="M7" s="145"/>
      <c r="N7" s="45">
        <f>SUBTOTAL(9,N14:N23)</f>
        <v>346.81919999999997</v>
      </c>
      <c r="O7" s="89"/>
      <c r="P7" s="46">
        <f>SUBTOTAL(9,P14:P23)</f>
        <v>0</v>
      </c>
      <c r="Q7" s="46">
        <f>SUBTOTAL(9,Q14:Q23)</f>
        <v>0</v>
      </c>
      <c r="R7" s="38"/>
      <c r="S7" s="38"/>
      <c r="T7" s="31"/>
      <c r="U7" s="12"/>
      <c r="V7" s="12"/>
      <c r="W7" s="12"/>
      <c r="X7" s="12"/>
      <c r="Y7" s="12"/>
      <c r="Z7" s="12"/>
      <c r="AA7" s="12"/>
      <c r="AB7" s="12"/>
      <c r="AC7" s="12"/>
    </row>
    <row r="8" spans="1:29" ht="33.75" outlineLevel="1">
      <c r="A8" s="146"/>
      <c r="B8" s="147"/>
      <c r="C8" s="148">
        <v>5</v>
      </c>
      <c r="D8" s="513" t="s">
        <v>2629</v>
      </c>
      <c r="E8" s="540" t="s">
        <v>2630</v>
      </c>
      <c r="F8" s="515" t="s">
        <v>107</v>
      </c>
      <c r="G8" s="156">
        <v>252.828</v>
      </c>
      <c r="H8" s="516"/>
      <c r="I8" s="157">
        <f>G8*H8</f>
        <v>0</v>
      </c>
      <c r="J8" s="157" t="s">
        <v>108</v>
      </c>
      <c r="K8" s="156"/>
      <c r="L8" s="156">
        <f>G8*K8</f>
        <v>0</v>
      </c>
      <c r="M8" s="156">
        <v>1.8</v>
      </c>
      <c r="N8" s="156">
        <f>G8*M8</f>
        <v>455.09039999999999</v>
      </c>
      <c r="O8" s="157">
        <v>21</v>
      </c>
      <c r="P8" s="157">
        <f>I8*(O8/100)</f>
        <v>0</v>
      </c>
      <c r="Q8" s="157">
        <f>I8+P8</f>
        <v>0</v>
      </c>
      <c r="R8" s="38"/>
      <c r="S8" s="38"/>
      <c r="T8" s="31"/>
      <c r="U8" s="12"/>
      <c r="V8" s="12"/>
      <c r="W8" s="12"/>
      <c r="X8" s="12"/>
      <c r="Y8" s="12"/>
      <c r="Z8" s="12"/>
      <c r="AA8" s="12"/>
      <c r="AB8" s="12"/>
      <c r="AC8" s="12"/>
    </row>
    <row r="9" spans="1:29" ht="15" outlineLevel="1">
      <c r="A9" s="159"/>
      <c r="B9" s="160"/>
      <c r="C9" s="160"/>
      <c r="D9" s="162" t="s">
        <v>109</v>
      </c>
      <c r="E9" s="163"/>
      <c r="F9" s="164"/>
      <c r="G9" s="165"/>
      <c r="H9" s="166"/>
      <c r="I9" s="168"/>
      <c r="J9" s="168"/>
      <c r="K9" s="165"/>
      <c r="L9" s="165"/>
      <c r="M9" s="165"/>
      <c r="N9" s="165"/>
      <c r="O9" s="168"/>
      <c r="P9" s="168"/>
      <c r="Q9" s="168"/>
      <c r="R9" s="38"/>
      <c r="S9" s="31"/>
      <c r="T9" s="31"/>
      <c r="U9" s="12"/>
      <c r="V9" s="12"/>
      <c r="W9" s="12"/>
      <c r="X9" s="12"/>
      <c r="Y9" s="12"/>
      <c r="Z9" s="12"/>
      <c r="AA9" s="12"/>
      <c r="AB9" s="12"/>
      <c r="AC9" s="12"/>
    </row>
    <row r="10" spans="1:29" ht="15" outlineLevel="1">
      <c r="A10" s="159"/>
      <c r="B10" s="160"/>
      <c r="C10" s="160"/>
      <c r="D10" s="162"/>
      <c r="E10" s="163" t="s">
        <v>2631</v>
      </c>
      <c r="F10" s="164"/>
      <c r="G10" s="165">
        <v>77.813999999999993</v>
      </c>
      <c r="H10" s="166"/>
      <c r="I10" s="168"/>
      <c r="J10" s="168"/>
      <c r="K10" s="165"/>
      <c r="L10" s="165"/>
      <c r="M10" s="165"/>
      <c r="N10" s="165"/>
      <c r="O10" s="168"/>
      <c r="P10" s="168"/>
      <c r="Q10" s="168"/>
      <c r="R10" s="38"/>
      <c r="S10" s="542"/>
      <c r="T10" s="31"/>
      <c r="U10" s="12"/>
      <c r="V10" s="12"/>
      <c r="W10" s="12"/>
      <c r="X10" s="12"/>
      <c r="Y10" s="12"/>
      <c r="Z10" s="12"/>
      <c r="AA10" s="12"/>
      <c r="AB10" s="12"/>
      <c r="AC10" s="12"/>
    </row>
    <row r="11" spans="1:29" ht="15" outlineLevel="1">
      <c r="A11" s="159"/>
      <c r="B11" s="160"/>
      <c r="C11" s="160"/>
      <c r="D11" s="162"/>
      <c r="E11" s="163" t="s">
        <v>2632</v>
      </c>
      <c r="F11" s="164"/>
      <c r="G11" s="165">
        <v>97.2</v>
      </c>
      <c r="H11" s="166"/>
      <c r="I11" s="168"/>
      <c r="J11" s="168"/>
      <c r="K11" s="165"/>
      <c r="L11" s="165"/>
      <c r="M11" s="165"/>
      <c r="N11" s="165"/>
      <c r="O11" s="168"/>
      <c r="P11" s="168"/>
      <c r="Q11" s="168"/>
      <c r="R11" s="38"/>
      <c r="S11" s="542"/>
      <c r="T11" s="31"/>
      <c r="U11" s="12"/>
      <c r="V11" s="12"/>
      <c r="W11" s="12"/>
      <c r="X11" s="12"/>
      <c r="Y11" s="12"/>
      <c r="Z11" s="12"/>
      <c r="AA11" s="12"/>
      <c r="AB11" s="12"/>
      <c r="AC11" s="12"/>
    </row>
    <row r="12" spans="1:29" ht="15" outlineLevel="1">
      <c r="A12" s="159"/>
      <c r="B12" s="160"/>
      <c r="C12" s="160"/>
      <c r="D12" s="162"/>
      <c r="E12" s="163" t="s">
        <v>2633</v>
      </c>
      <c r="F12" s="164"/>
      <c r="G12" s="165">
        <v>77.813999999999993</v>
      </c>
      <c r="H12" s="166"/>
      <c r="I12" s="168"/>
      <c r="J12" s="168"/>
      <c r="K12" s="165"/>
      <c r="L12" s="165"/>
      <c r="M12" s="165"/>
      <c r="N12" s="165"/>
      <c r="O12" s="168"/>
      <c r="P12" s="168"/>
      <c r="Q12" s="168"/>
      <c r="R12" s="38"/>
      <c r="S12" s="542"/>
      <c r="T12" s="31"/>
      <c r="U12" s="12"/>
      <c r="V12" s="12"/>
      <c r="W12" s="12"/>
      <c r="X12" s="12"/>
      <c r="Y12" s="12"/>
      <c r="Z12" s="12"/>
      <c r="AA12" s="12"/>
      <c r="AB12" s="12"/>
      <c r="AC12" s="12"/>
    </row>
    <row r="13" spans="1:29" ht="15" outlineLevel="1">
      <c r="A13" s="159"/>
      <c r="B13" s="160"/>
      <c r="C13" s="160"/>
      <c r="D13" s="162"/>
      <c r="E13" s="163" t="s">
        <v>2634</v>
      </c>
      <c r="F13" s="164"/>
      <c r="G13" s="165">
        <v>252.828</v>
      </c>
      <c r="H13" s="166"/>
      <c r="I13" s="168"/>
      <c r="J13" s="168"/>
      <c r="K13" s="165"/>
      <c r="L13" s="165"/>
      <c r="M13" s="165"/>
      <c r="N13" s="165"/>
      <c r="O13" s="168"/>
      <c r="P13" s="168"/>
      <c r="Q13" s="168"/>
      <c r="R13" s="38"/>
      <c r="S13" s="31"/>
      <c r="T13" s="31"/>
      <c r="U13" s="12"/>
      <c r="V13" s="12"/>
      <c r="W13" s="12"/>
      <c r="X13" s="12"/>
      <c r="Y13" s="12"/>
      <c r="Z13" s="12"/>
      <c r="AA13" s="12"/>
      <c r="AB13" s="12"/>
      <c r="AC13" s="12"/>
    </row>
    <row r="14" spans="1:29" ht="22.5" outlineLevel="1">
      <c r="A14" s="146"/>
      <c r="B14" s="147"/>
      <c r="C14" s="148">
        <v>6</v>
      </c>
      <c r="D14" s="513" t="s">
        <v>2635</v>
      </c>
      <c r="E14" s="540" t="s">
        <v>2636</v>
      </c>
      <c r="F14" s="515" t="s">
        <v>107</v>
      </c>
      <c r="G14" s="156">
        <v>177.85599999999999</v>
      </c>
      <c r="H14" s="516"/>
      <c r="I14" s="157">
        <f>G14*H14</f>
        <v>0</v>
      </c>
      <c r="J14" s="157" t="s">
        <v>108</v>
      </c>
      <c r="K14" s="156">
        <v>0.50375000000000003</v>
      </c>
      <c r="L14" s="156">
        <f>G14*K14</f>
        <v>89.59496</v>
      </c>
      <c r="M14" s="156">
        <v>1.95</v>
      </c>
      <c r="N14" s="156">
        <f>G14*M14</f>
        <v>346.81919999999997</v>
      </c>
      <c r="O14" s="157">
        <v>21</v>
      </c>
      <c r="P14" s="157">
        <f>I14*(O14/100)</f>
        <v>0</v>
      </c>
      <c r="Q14" s="157">
        <f>I14+P14</f>
        <v>0</v>
      </c>
      <c r="R14" s="38"/>
      <c r="S14" s="38"/>
      <c r="T14" s="31"/>
      <c r="U14" s="12"/>
      <c r="V14" s="12"/>
      <c r="W14" s="12"/>
      <c r="X14" s="12"/>
      <c r="Y14" s="12"/>
      <c r="Z14" s="12"/>
      <c r="AA14" s="12"/>
      <c r="AB14" s="12"/>
      <c r="AC14" s="12"/>
    </row>
    <row r="15" spans="1:29" ht="15" outlineLevel="1">
      <c r="A15" s="159"/>
      <c r="B15" s="160"/>
      <c r="C15" s="160"/>
      <c r="D15" s="162" t="s">
        <v>109</v>
      </c>
      <c r="E15" s="163" t="s">
        <v>2637</v>
      </c>
      <c r="F15" s="164"/>
      <c r="G15" s="165"/>
      <c r="H15" s="166"/>
      <c r="I15" s="168"/>
      <c r="J15" s="168"/>
      <c r="K15" s="165"/>
      <c r="L15" s="165"/>
      <c r="M15" s="165"/>
      <c r="N15" s="165"/>
      <c r="O15" s="168"/>
      <c r="P15" s="168"/>
      <c r="Q15" s="168"/>
      <c r="R15" s="38"/>
      <c r="S15" s="31"/>
      <c r="T15" s="31"/>
      <c r="U15" s="12"/>
      <c r="V15" s="12"/>
      <c r="W15" s="12"/>
      <c r="X15" s="12"/>
      <c r="Y15" s="12"/>
      <c r="Z15" s="12"/>
      <c r="AA15" s="12"/>
      <c r="AB15" s="12"/>
      <c r="AC15" s="12"/>
    </row>
    <row r="16" spans="1:29" ht="15" outlineLevel="1">
      <c r="A16" s="159"/>
      <c r="B16" s="160"/>
      <c r="C16" s="160"/>
      <c r="D16" s="162"/>
      <c r="E16" s="163" t="s">
        <v>2638</v>
      </c>
      <c r="F16" s="164"/>
      <c r="G16" s="165">
        <v>68.97</v>
      </c>
      <c r="H16" s="166"/>
      <c r="I16" s="168"/>
      <c r="J16" s="168"/>
      <c r="K16" s="165"/>
      <c r="L16" s="165"/>
      <c r="M16" s="165"/>
      <c r="N16" s="165"/>
      <c r="O16" s="168"/>
      <c r="P16" s="168"/>
      <c r="Q16" s="168"/>
      <c r="R16" s="38"/>
      <c r="S16" s="31"/>
      <c r="T16" s="31"/>
      <c r="U16" s="12"/>
      <c r="V16" s="12"/>
      <c r="W16" s="12"/>
      <c r="X16" s="12"/>
      <c r="Y16" s="12"/>
      <c r="Z16" s="12"/>
      <c r="AA16" s="12"/>
      <c r="AB16" s="12"/>
      <c r="AC16" s="12"/>
    </row>
    <row r="17" spans="1:29" ht="15" outlineLevel="1">
      <c r="A17" s="159"/>
      <c r="B17" s="160"/>
      <c r="C17" s="160"/>
      <c r="D17" s="162"/>
      <c r="E17" s="163" t="s">
        <v>2639</v>
      </c>
      <c r="F17" s="164"/>
      <c r="G17" s="165">
        <v>48.76</v>
      </c>
      <c r="H17" s="166"/>
      <c r="I17" s="168"/>
      <c r="J17" s="168"/>
      <c r="K17" s="165"/>
      <c r="L17" s="165"/>
      <c r="M17" s="165"/>
      <c r="N17" s="165"/>
      <c r="O17" s="168"/>
      <c r="P17" s="168"/>
      <c r="Q17" s="168"/>
      <c r="R17" s="38"/>
      <c r="S17" s="31"/>
      <c r="T17" s="31"/>
      <c r="U17" s="12"/>
      <c r="V17" s="12"/>
      <c r="W17" s="12"/>
      <c r="X17" s="12"/>
      <c r="Y17" s="12"/>
      <c r="Z17" s="12"/>
      <c r="AA17" s="12"/>
      <c r="AB17" s="12"/>
      <c r="AC17" s="12"/>
    </row>
    <row r="18" spans="1:29" ht="15" outlineLevel="1">
      <c r="A18" s="38"/>
      <c r="B18" s="535"/>
      <c r="C18" s="520"/>
      <c r="D18" s="521"/>
      <c r="E18" s="163" t="s">
        <v>2640</v>
      </c>
      <c r="F18" s="163"/>
      <c r="G18" s="165">
        <v>60.125999999999998</v>
      </c>
      <c r="H18" s="523"/>
      <c r="I18" s="524"/>
      <c r="J18" s="524"/>
      <c r="K18" s="538"/>
      <c r="L18" s="538"/>
      <c r="M18" s="538"/>
      <c r="N18" s="538"/>
      <c r="O18" s="524"/>
      <c r="P18" s="524"/>
      <c r="Q18" s="524"/>
      <c r="R18" s="38"/>
      <c r="S18" s="31"/>
      <c r="T18" s="31"/>
      <c r="U18" s="12"/>
      <c r="V18" s="12"/>
      <c r="W18" s="12"/>
      <c r="X18" s="12"/>
      <c r="Y18" s="12"/>
      <c r="Z18" s="12"/>
      <c r="AA18" s="12"/>
      <c r="AB18" s="12"/>
      <c r="AC18" s="12"/>
    </row>
    <row r="19" spans="1:29" ht="15" outlineLevel="1">
      <c r="A19" s="159"/>
      <c r="B19" s="160"/>
      <c r="C19" s="160"/>
      <c r="D19" s="162"/>
      <c r="E19" s="163" t="s">
        <v>2634</v>
      </c>
      <c r="F19" s="164"/>
      <c r="G19" s="165">
        <v>177.85599999999999</v>
      </c>
      <c r="H19" s="166"/>
      <c r="I19" s="168"/>
      <c r="J19" s="168"/>
      <c r="K19" s="165"/>
      <c r="L19" s="165"/>
      <c r="M19" s="165"/>
      <c r="N19" s="165"/>
      <c r="O19" s="168"/>
      <c r="P19" s="168"/>
      <c r="Q19" s="168"/>
      <c r="R19" s="38"/>
      <c r="S19" s="31"/>
      <c r="T19" s="31"/>
      <c r="U19" s="12"/>
      <c r="V19" s="12"/>
      <c r="W19" s="12"/>
      <c r="X19" s="12"/>
      <c r="Y19" s="12"/>
      <c r="Z19" s="12"/>
      <c r="AA19" s="12"/>
      <c r="AB19" s="12"/>
      <c r="AC19" s="12"/>
    </row>
    <row r="20" spans="1:29" ht="15" outlineLevel="1">
      <c r="A20" s="146"/>
      <c r="B20" s="147"/>
      <c r="C20" s="148">
        <v>7</v>
      </c>
      <c r="D20" s="513" t="s">
        <v>2641</v>
      </c>
      <c r="E20" s="540" t="s">
        <v>2642</v>
      </c>
      <c r="F20" s="515" t="s">
        <v>78</v>
      </c>
      <c r="G20" s="156">
        <v>5429</v>
      </c>
      <c r="H20" s="516"/>
      <c r="I20" s="157">
        <f>G20*H20</f>
        <v>0</v>
      </c>
      <c r="J20" s="157" t="s">
        <v>108</v>
      </c>
      <c r="K20" s="156">
        <v>4.1000000000000003E-3</v>
      </c>
      <c r="L20" s="156">
        <f>G20*K20</f>
        <v>22.258900000000001</v>
      </c>
      <c r="M20" s="156"/>
      <c r="N20" s="156">
        <f>G20*M20</f>
        <v>0</v>
      </c>
      <c r="O20" s="157">
        <v>21</v>
      </c>
      <c r="P20" s="157">
        <f>I20*(O20/100)</f>
        <v>0</v>
      </c>
      <c r="Q20" s="157">
        <f>I20+P20</f>
        <v>0</v>
      </c>
      <c r="R20" s="38"/>
      <c r="S20" s="38"/>
      <c r="T20" s="31"/>
      <c r="U20" s="12"/>
      <c r="V20" s="12"/>
      <c r="W20" s="12"/>
      <c r="X20" s="12"/>
      <c r="Y20" s="12"/>
      <c r="Z20" s="12"/>
      <c r="AA20" s="12"/>
      <c r="AB20" s="12"/>
      <c r="AC20" s="12"/>
    </row>
    <row r="21" spans="1:29" ht="15" outlineLevel="1">
      <c r="A21" s="159"/>
      <c r="B21" s="160"/>
      <c r="C21" s="160"/>
      <c r="D21" s="162" t="s">
        <v>109</v>
      </c>
      <c r="E21" s="163"/>
      <c r="F21" s="164"/>
      <c r="G21" s="165">
        <v>0</v>
      </c>
      <c r="H21" s="166"/>
      <c r="I21" s="168"/>
      <c r="J21" s="168"/>
      <c r="K21" s="165"/>
      <c r="L21" s="165"/>
      <c r="M21" s="165"/>
      <c r="N21" s="165"/>
      <c r="O21" s="168"/>
      <c r="P21" s="168"/>
      <c r="Q21" s="168"/>
      <c r="R21" s="38"/>
      <c r="S21" s="31"/>
      <c r="T21" s="31"/>
      <c r="U21" s="12"/>
      <c r="V21" s="12"/>
      <c r="W21" s="12"/>
      <c r="X21" s="12"/>
      <c r="Y21" s="12"/>
      <c r="Z21" s="12"/>
      <c r="AA21" s="12"/>
      <c r="AB21" s="12"/>
      <c r="AC21" s="12"/>
    </row>
    <row r="22" spans="1:29" ht="15" outlineLevel="1">
      <c r="A22" s="159"/>
      <c r="B22" s="160"/>
      <c r="C22" s="160"/>
      <c r="D22" s="162"/>
      <c r="E22" s="163" t="s">
        <v>2643</v>
      </c>
      <c r="F22" s="164"/>
      <c r="G22" s="165">
        <v>5429</v>
      </c>
      <c r="H22" s="166"/>
      <c r="I22" s="168"/>
      <c r="J22" s="168"/>
      <c r="K22" s="165"/>
      <c r="L22" s="165"/>
      <c r="M22" s="165"/>
      <c r="N22" s="165"/>
      <c r="O22" s="168"/>
      <c r="P22" s="168"/>
      <c r="Q22" s="168"/>
      <c r="R22" s="38"/>
      <c r="S22" s="31"/>
      <c r="T22" s="31"/>
      <c r="U22" s="12"/>
      <c r="V22" s="12"/>
      <c r="W22" s="12"/>
      <c r="X22" s="12"/>
      <c r="Y22" s="12"/>
      <c r="Z22" s="12"/>
      <c r="AA22" s="12"/>
      <c r="AB22" s="12"/>
      <c r="AC22" s="12"/>
    </row>
    <row r="23" spans="1:29" ht="15" outlineLevel="1">
      <c r="A23" s="31"/>
      <c r="B23" s="35"/>
      <c r="C23" s="35"/>
      <c r="D23" s="35"/>
      <c r="E23" s="35"/>
      <c r="F23" s="35"/>
      <c r="G23" s="35"/>
      <c r="H23" s="38"/>
      <c r="I23" s="38"/>
      <c r="J23" s="38"/>
      <c r="K23" s="35"/>
      <c r="L23" s="35"/>
      <c r="M23" s="35"/>
      <c r="N23" s="35"/>
      <c r="O23" s="35"/>
      <c r="P23" s="38"/>
      <c r="Q23" s="38"/>
      <c r="R23" s="38"/>
      <c r="S23" s="31"/>
      <c r="T23" s="31"/>
      <c r="U23" s="12"/>
      <c r="V23" s="12"/>
      <c r="W23" s="12"/>
      <c r="X23" s="12"/>
      <c r="Y23" s="12"/>
      <c r="Z23" s="12"/>
      <c r="AA23" s="12"/>
      <c r="AB23" s="12"/>
      <c r="AC23" s="12"/>
    </row>
    <row r="24" spans="1:29" ht="15">
      <c r="A24" s="42" t="s">
        <v>2644</v>
      </c>
      <c r="B24" s="142">
        <v>2</v>
      </c>
      <c r="C24" s="541"/>
      <c r="D24" s="529"/>
      <c r="E24" s="530" t="s">
        <v>38</v>
      </c>
      <c r="F24" s="529"/>
      <c r="G24" s="531"/>
      <c r="H24" s="532"/>
      <c r="I24" s="533">
        <f>SUBTOTAL(9,I26:I66)</f>
        <v>0</v>
      </c>
      <c r="J24" s="533"/>
      <c r="K24" s="145"/>
      <c r="L24" s="45">
        <f>SUBTOTAL(9,L26:L66)</f>
        <v>122.50615450000001</v>
      </c>
      <c r="M24" s="145"/>
      <c r="N24" s="45">
        <f>SUBTOTAL(9,N26:N66)</f>
        <v>0</v>
      </c>
      <c r="O24" s="89"/>
      <c r="P24" s="46">
        <f>SUBTOTAL(9,P26:P66)</f>
        <v>0</v>
      </c>
      <c r="Q24" s="46">
        <f>SUBTOTAL(9,Q26:Q66)</f>
        <v>0</v>
      </c>
      <c r="R24" s="38"/>
      <c r="S24" s="38"/>
      <c r="T24" s="31"/>
      <c r="U24" s="12"/>
      <c r="V24" s="12"/>
      <c r="W24" s="12"/>
      <c r="X24" s="12"/>
      <c r="Y24" s="12"/>
      <c r="Z24" s="12"/>
      <c r="AA24" s="12"/>
      <c r="AB24" s="12"/>
      <c r="AC24" s="12"/>
    </row>
    <row r="25" spans="1:29" ht="15" outlineLevel="1">
      <c r="A25" s="42"/>
      <c r="B25" s="142"/>
      <c r="C25" s="143"/>
      <c r="D25" s="144"/>
      <c r="E25" s="543"/>
      <c r="F25" s="144"/>
      <c r="G25" s="145"/>
      <c r="H25" s="88"/>
      <c r="I25" s="46"/>
      <c r="J25" s="46"/>
      <c r="K25" s="145"/>
      <c r="L25" s="45"/>
      <c r="M25" s="145"/>
      <c r="N25" s="45"/>
      <c r="O25" s="89"/>
      <c r="P25" s="46"/>
      <c r="Q25" s="46"/>
      <c r="R25" s="38"/>
      <c r="S25" s="38"/>
      <c r="T25" s="31"/>
      <c r="U25" s="12"/>
      <c r="V25" s="12"/>
      <c r="W25" s="12"/>
      <c r="X25" s="12"/>
      <c r="Y25" s="12"/>
      <c r="Z25" s="12"/>
      <c r="AA25" s="12"/>
      <c r="AB25" s="12"/>
      <c r="AC25" s="12"/>
    </row>
    <row r="26" spans="1:29" ht="15" outlineLevel="1">
      <c r="A26" s="146"/>
      <c r="B26" s="147"/>
      <c r="C26" s="148">
        <v>1</v>
      </c>
      <c r="D26" s="513" t="s">
        <v>2645</v>
      </c>
      <c r="E26" s="540" t="s">
        <v>2646</v>
      </c>
      <c r="F26" s="515" t="s">
        <v>107</v>
      </c>
      <c r="G26" s="156">
        <v>45.238</v>
      </c>
      <c r="H26" s="516"/>
      <c r="I26" s="157">
        <f>G26*H26</f>
        <v>0</v>
      </c>
      <c r="J26" s="157" t="s">
        <v>108</v>
      </c>
      <c r="K26" s="156">
        <v>2.5018699999999998</v>
      </c>
      <c r="L26" s="156">
        <f>G26*K26</f>
        <v>113.17959506</v>
      </c>
      <c r="M26" s="156"/>
      <c r="N26" s="156">
        <f>G26*M26</f>
        <v>0</v>
      </c>
      <c r="O26" s="157">
        <v>21</v>
      </c>
      <c r="P26" s="157">
        <f>I26*(O26/100)</f>
        <v>0</v>
      </c>
      <c r="Q26" s="157">
        <f>I26+P26</f>
        <v>0</v>
      </c>
      <c r="R26" s="38"/>
      <c r="S26" s="38"/>
      <c r="T26" s="31"/>
      <c r="U26" s="12"/>
      <c r="V26" s="12"/>
      <c r="W26" s="12"/>
      <c r="X26" s="12"/>
      <c r="Y26" s="12"/>
      <c r="Z26" s="12"/>
      <c r="AA26" s="12"/>
      <c r="AB26" s="12"/>
      <c r="AC26" s="12"/>
    </row>
    <row r="27" spans="1:29" ht="15" outlineLevel="1">
      <c r="A27" s="159"/>
      <c r="B27" s="160"/>
      <c r="C27" s="160"/>
      <c r="D27" s="162" t="s">
        <v>109</v>
      </c>
      <c r="E27" s="163" t="s">
        <v>2647</v>
      </c>
      <c r="F27" s="164"/>
      <c r="G27" s="165"/>
      <c r="H27" s="166"/>
      <c r="I27" s="168"/>
      <c r="J27" s="168"/>
      <c r="K27" s="165"/>
      <c r="L27" s="165"/>
      <c r="M27" s="165"/>
      <c r="N27" s="165"/>
      <c r="O27" s="168"/>
      <c r="P27" s="168"/>
      <c r="Q27" s="168"/>
      <c r="R27" s="38"/>
      <c r="S27" s="31"/>
      <c r="T27" s="31"/>
      <c r="U27" s="12"/>
      <c r="V27" s="12"/>
      <c r="W27" s="12"/>
      <c r="X27" s="12"/>
      <c r="Y27" s="12"/>
      <c r="Z27" s="12"/>
      <c r="AA27" s="12"/>
      <c r="AB27" s="12"/>
      <c r="AC27" s="12"/>
    </row>
    <row r="28" spans="1:29" ht="15" outlineLevel="1">
      <c r="A28" s="159"/>
      <c r="B28" s="160"/>
      <c r="C28" s="160"/>
      <c r="D28" s="162"/>
      <c r="E28" s="163" t="s">
        <v>2648</v>
      </c>
      <c r="F28" s="164"/>
      <c r="G28" s="165">
        <v>29.155999999999999</v>
      </c>
      <c r="H28" s="166"/>
      <c r="I28" s="168"/>
      <c r="J28" s="168"/>
      <c r="K28" s="165"/>
      <c r="L28" s="165"/>
      <c r="M28" s="165"/>
      <c r="N28" s="165"/>
      <c r="O28" s="168"/>
      <c r="P28" s="168"/>
      <c r="Q28" s="168"/>
      <c r="R28" s="38"/>
      <c r="S28" s="31"/>
      <c r="T28" s="31"/>
      <c r="U28" s="12"/>
      <c r="V28" s="12"/>
      <c r="W28" s="12"/>
      <c r="X28" s="12"/>
      <c r="Y28" s="12"/>
      <c r="Z28" s="12"/>
      <c r="AA28" s="12"/>
      <c r="AB28" s="12"/>
      <c r="AC28" s="12"/>
    </row>
    <row r="29" spans="1:29" ht="15" outlineLevel="1">
      <c r="A29" s="159"/>
      <c r="B29" s="160"/>
      <c r="C29" s="160"/>
      <c r="D29" s="162"/>
      <c r="E29" s="169" t="s">
        <v>2649</v>
      </c>
      <c r="F29" s="164"/>
      <c r="G29" s="165"/>
      <c r="H29" s="166"/>
      <c r="I29" s="168"/>
      <c r="J29" s="168"/>
      <c r="K29" s="165"/>
      <c r="L29" s="165"/>
      <c r="M29" s="165"/>
      <c r="N29" s="165"/>
      <c r="O29" s="168"/>
      <c r="P29" s="168"/>
      <c r="Q29" s="168"/>
      <c r="R29" s="38"/>
      <c r="S29" s="83"/>
      <c r="T29" s="31"/>
      <c r="U29" s="12"/>
      <c r="V29" s="12"/>
      <c r="W29" s="12"/>
      <c r="X29" s="12"/>
      <c r="Y29" s="12"/>
      <c r="Z29" s="12"/>
      <c r="AA29" s="12"/>
      <c r="AB29" s="12"/>
      <c r="AC29" s="12"/>
    </row>
    <row r="30" spans="1:29" ht="15" outlineLevel="1">
      <c r="A30" s="159"/>
      <c r="B30" s="160"/>
      <c r="C30" s="160"/>
      <c r="D30" s="162"/>
      <c r="E30" s="169" t="s">
        <v>2650</v>
      </c>
      <c r="F30" s="164"/>
      <c r="G30" s="165">
        <v>8.5500000000000007</v>
      </c>
      <c r="H30" s="166"/>
      <c r="I30" s="168"/>
      <c r="J30" s="168"/>
      <c r="K30" s="165"/>
      <c r="L30" s="165"/>
      <c r="M30" s="165"/>
      <c r="N30" s="165"/>
      <c r="O30" s="168"/>
      <c r="P30" s="168"/>
      <c r="Q30" s="168"/>
      <c r="R30" s="38"/>
      <c r="S30" s="66"/>
      <c r="T30" s="31"/>
      <c r="U30" s="12"/>
      <c r="V30" s="12"/>
      <c r="W30" s="12"/>
      <c r="X30" s="12"/>
      <c r="Y30" s="12"/>
      <c r="Z30" s="12"/>
      <c r="AA30" s="12"/>
      <c r="AB30" s="12"/>
      <c r="AC30" s="12"/>
    </row>
    <row r="31" spans="1:29" ht="15" outlineLevel="1">
      <c r="A31" s="159"/>
      <c r="B31" s="160"/>
      <c r="C31" s="160"/>
      <c r="D31" s="162"/>
      <c r="E31" s="169" t="s">
        <v>2651</v>
      </c>
      <c r="F31" s="164"/>
      <c r="G31" s="165"/>
      <c r="H31" s="166"/>
      <c r="I31" s="168"/>
      <c r="J31" s="168"/>
      <c r="K31" s="165"/>
      <c r="L31" s="165"/>
      <c r="M31" s="165"/>
      <c r="N31" s="165"/>
      <c r="O31" s="168"/>
      <c r="P31" s="168"/>
      <c r="Q31" s="168"/>
      <c r="R31" s="38"/>
      <c r="S31" s="66"/>
      <c r="T31" s="31"/>
      <c r="U31" s="12"/>
      <c r="V31" s="12"/>
      <c r="W31" s="12"/>
      <c r="X31" s="12"/>
      <c r="Y31" s="12"/>
      <c r="Z31" s="12"/>
      <c r="AA31" s="12"/>
      <c r="AB31" s="12"/>
      <c r="AC31" s="12"/>
    </row>
    <row r="32" spans="1:29" ht="19.5" outlineLevel="1">
      <c r="A32" s="159"/>
      <c r="B32" s="160"/>
      <c r="C32" s="160"/>
      <c r="D32" s="162"/>
      <c r="E32" s="169" t="s">
        <v>2652</v>
      </c>
      <c r="F32" s="164"/>
      <c r="G32" s="165">
        <v>7.532</v>
      </c>
      <c r="H32" s="166"/>
      <c r="I32" s="168"/>
      <c r="J32" s="168"/>
      <c r="K32" s="165"/>
      <c r="L32" s="165"/>
      <c r="M32" s="165"/>
      <c r="N32" s="165"/>
      <c r="O32" s="168"/>
      <c r="P32" s="168"/>
      <c r="Q32" s="168"/>
      <c r="R32" s="38"/>
      <c r="S32" s="66"/>
      <c r="T32" s="31"/>
      <c r="U32" s="12"/>
      <c r="V32" s="12"/>
      <c r="W32" s="12"/>
      <c r="X32" s="12"/>
      <c r="Y32" s="12"/>
      <c r="Z32" s="12"/>
      <c r="AA32" s="12"/>
      <c r="AB32" s="12"/>
      <c r="AC32" s="12"/>
    </row>
    <row r="33" spans="1:29" ht="15" outlineLevel="1">
      <c r="A33" s="38"/>
      <c r="B33" s="535"/>
      <c r="C33" s="520"/>
      <c r="D33" s="521"/>
      <c r="E33" s="539"/>
      <c r="F33" s="522"/>
      <c r="G33" s="526"/>
      <c r="H33" s="523"/>
      <c r="I33" s="524"/>
      <c r="J33" s="524"/>
      <c r="K33" s="538"/>
      <c r="L33" s="538"/>
      <c r="M33" s="538"/>
      <c r="N33" s="538"/>
      <c r="O33" s="524"/>
      <c r="P33" s="524"/>
      <c r="Q33" s="524"/>
      <c r="R33" s="38"/>
      <c r="S33" s="66"/>
      <c r="T33" s="31"/>
      <c r="U33" s="12"/>
      <c r="V33" s="12"/>
      <c r="W33" s="12"/>
      <c r="X33" s="12"/>
      <c r="Y33" s="12"/>
      <c r="Z33" s="12"/>
      <c r="AA33" s="12"/>
      <c r="AB33" s="12"/>
      <c r="AC33" s="12"/>
    </row>
    <row r="34" spans="1:29" ht="15" outlineLevel="1">
      <c r="A34" s="146"/>
      <c r="B34" s="147"/>
      <c r="C34" s="148">
        <v>2</v>
      </c>
      <c r="D34" s="513" t="s">
        <v>2582</v>
      </c>
      <c r="E34" s="540" t="s">
        <v>2653</v>
      </c>
      <c r="F34" s="515" t="s">
        <v>124</v>
      </c>
      <c r="G34" s="156">
        <v>195.4</v>
      </c>
      <c r="H34" s="516"/>
      <c r="I34" s="157">
        <f>G34*H34</f>
        <v>0</v>
      </c>
      <c r="J34" s="157" t="s">
        <v>108</v>
      </c>
      <c r="K34" s="156">
        <v>2.7499999999999998E-3</v>
      </c>
      <c r="L34" s="156">
        <f>G34*K34</f>
        <v>0.53734999999999999</v>
      </c>
      <c r="M34" s="156"/>
      <c r="N34" s="156">
        <f>G34*M34</f>
        <v>0</v>
      </c>
      <c r="O34" s="157">
        <v>21</v>
      </c>
      <c r="P34" s="157">
        <f>I34*(O34/100)</f>
        <v>0</v>
      </c>
      <c r="Q34" s="157">
        <f>I34+P34</f>
        <v>0</v>
      </c>
      <c r="R34" s="38"/>
      <c r="S34" s="141"/>
      <c r="T34" s="31"/>
      <c r="U34" s="12"/>
      <c r="V34" s="12"/>
      <c r="W34" s="12"/>
      <c r="X34" s="12"/>
      <c r="Y34" s="12"/>
      <c r="Z34" s="12"/>
      <c r="AA34" s="12"/>
      <c r="AB34" s="12"/>
      <c r="AC34" s="12"/>
    </row>
    <row r="35" spans="1:29" ht="15" outlineLevel="1">
      <c r="A35" s="159"/>
      <c r="B35" s="160"/>
      <c r="C35" s="160"/>
      <c r="D35" s="162" t="s">
        <v>109</v>
      </c>
      <c r="E35" s="163" t="s">
        <v>2647</v>
      </c>
      <c r="F35" s="164"/>
      <c r="G35" s="165"/>
      <c r="H35" s="166"/>
      <c r="I35" s="168"/>
      <c r="J35" s="168"/>
      <c r="K35" s="165"/>
      <c r="L35" s="165"/>
      <c r="M35" s="165"/>
      <c r="N35" s="165"/>
      <c r="O35" s="168"/>
      <c r="P35" s="168"/>
      <c r="Q35" s="168"/>
      <c r="R35" s="38"/>
      <c r="S35" s="83"/>
      <c r="T35" s="31"/>
      <c r="U35" s="12"/>
      <c r="V35" s="12"/>
      <c r="W35" s="12"/>
      <c r="X35" s="12"/>
      <c r="Y35" s="12"/>
      <c r="Z35" s="12"/>
      <c r="AA35" s="12"/>
      <c r="AB35" s="12"/>
      <c r="AC35" s="12"/>
    </row>
    <row r="36" spans="1:29" ht="15" outlineLevel="1">
      <c r="A36" s="159"/>
      <c r="B36" s="160"/>
      <c r="C36" s="160"/>
      <c r="D36" s="162"/>
      <c r="E36" s="163" t="s">
        <v>2654</v>
      </c>
      <c r="F36" s="164"/>
      <c r="G36" s="165">
        <v>43.23</v>
      </c>
      <c r="H36" s="166"/>
      <c r="I36" s="168"/>
      <c r="J36" s="168"/>
      <c r="K36" s="165"/>
      <c r="L36" s="165"/>
      <c r="M36" s="165"/>
      <c r="N36" s="165"/>
      <c r="O36" s="168"/>
      <c r="P36" s="168"/>
      <c r="Q36" s="168"/>
      <c r="R36" s="38"/>
      <c r="S36" s="66"/>
      <c r="T36" s="31"/>
      <c r="U36" s="12"/>
      <c r="V36" s="12"/>
      <c r="W36" s="12"/>
      <c r="X36" s="12"/>
      <c r="Y36" s="12"/>
      <c r="Z36" s="12"/>
      <c r="AA36" s="12"/>
      <c r="AB36" s="12"/>
      <c r="AC36" s="12"/>
    </row>
    <row r="37" spans="1:29" ht="15" outlineLevel="1">
      <c r="A37" s="159"/>
      <c r="B37" s="160"/>
      <c r="C37" s="160"/>
      <c r="D37" s="162"/>
      <c r="E37" s="163" t="s">
        <v>2655</v>
      </c>
      <c r="F37" s="164"/>
      <c r="G37" s="165">
        <v>27.8</v>
      </c>
      <c r="H37" s="166"/>
      <c r="I37" s="168"/>
      <c r="J37" s="168"/>
      <c r="K37" s="165"/>
      <c r="L37" s="165"/>
      <c r="M37" s="165"/>
      <c r="N37" s="165"/>
      <c r="O37" s="168"/>
      <c r="P37" s="168"/>
      <c r="Q37" s="168"/>
      <c r="R37" s="38"/>
      <c r="S37" s="66"/>
      <c r="T37" s="31"/>
      <c r="U37" s="12"/>
      <c r="V37" s="12"/>
      <c r="W37" s="12"/>
      <c r="X37" s="12"/>
      <c r="Y37" s="12"/>
      <c r="Z37" s="12"/>
      <c r="AA37" s="12"/>
      <c r="AB37" s="12"/>
      <c r="AC37" s="12"/>
    </row>
    <row r="38" spans="1:29" ht="15" outlineLevel="1">
      <c r="A38" s="38"/>
      <c r="B38" s="535"/>
      <c r="C38" s="520"/>
      <c r="D38" s="521"/>
      <c r="E38" s="163" t="s">
        <v>2656</v>
      </c>
      <c r="F38" s="522"/>
      <c r="G38" s="165">
        <v>27.8</v>
      </c>
      <c r="H38" s="523"/>
      <c r="I38" s="524"/>
      <c r="J38" s="524"/>
      <c r="K38" s="538"/>
      <c r="L38" s="538"/>
      <c r="M38" s="538"/>
      <c r="N38" s="538"/>
      <c r="O38" s="524"/>
      <c r="P38" s="524"/>
      <c r="Q38" s="524"/>
      <c r="R38" s="38"/>
      <c r="S38" s="66"/>
      <c r="T38" s="31"/>
      <c r="U38" s="12"/>
      <c r="V38" s="12"/>
      <c r="W38" s="12"/>
      <c r="X38" s="12"/>
      <c r="Y38" s="12"/>
      <c r="Z38" s="12"/>
      <c r="AA38" s="12"/>
      <c r="AB38" s="12"/>
      <c r="AC38" s="12"/>
    </row>
    <row r="39" spans="1:29" ht="15" outlineLevel="1">
      <c r="A39" s="38"/>
      <c r="B39" s="535"/>
      <c r="C39" s="520"/>
      <c r="D39" s="521"/>
      <c r="E39" s="169" t="s">
        <v>2657</v>
      </c>
      <c r="F39" s="522"/>
      <c r="G39" s="165"/>
      <c r="H39" s="523"/>
      <c r="I39" s="524"/>
      <c r="J39" s="524"/>
      <c r="K39" s="538"/>
      <c r="L39" s="538"/>
      <c r="M39" s="538"/>
      <c r="N39" s="538"/>
      <c r="O39" s="524"/>
      <c r="P39" s="524"/>
      <c r="Q39" s="524"/>
      <c r="R39" s="38"/>
      <c r="S39" s="83"/>
      <c r="T39" s="31"/>
      <c r="U39" s="12"/>
      <c r="V39" s="12"/>
      <c r="W39" s="12"/>
      <c r="X39" s="12"/>
      <c r="Y39" s="12"/>
      <c r="Z39" s="12"/>
      <c r="AA39" s="12"/>
      <c r="AB39" s="12"/>
      <c r="AC39" s="12"/>
    </row>
    <row r="40" spans="1:29" ht="15" outlineLevel="1">
      <c r="A40" s="38"/>
      <c r="B40" s="535"/>
      <c r="C40" s="520"/>
      <c r="D40" s="521"/>
      <c r="E40" s="169" t="s">
        <v>2658</v>
      </c>
      <c r="F40" s="522"/>
      <c r="G40" s="165">
        <v>14.48</v>
      </c>
      <c r="H40" s="523"/>
      <c r="I40" s="524"/>
      <c r="J40" s="524"/>
      <c r="K40" s="538"/>
      <c r="L40" s="538"/>
      <c r="M40" s="538"/>
      <c r="N40" s="538"/>
      <c r="O40" s="524"/>
      <c r="P40" s="524"/>
      <c r="Q40" s="524"/>
      <c r="R40" s="38"/>
      <c r="S40" s="31"/>
      <c r="T40" s="31"/>
      <c r="U40" s="12"/>
      <c r="V40" s="12"/>
      <c r="W40" s="12"/>
      <c r="X40" s="12"/>
      <c r="Y40" s="12"/>
      <c r="Z40" s="12"/>
      <c r="AA40" s="12"/>
      <c r="AB40" s="12"/>
      <c r="AC40" s="12"/>
    </row>
    <row r="41" spans="1:29" ht="15" outlineLevel="1">
      <c r="A41" s="38"/>
      <c r="B41" s="535"/>
      <c r="C41" s="520"/>
      <c r="D41" s="521"/>
      <c r="E41" s="169" t="s">
        <v>2659</v>
      </c>
      <c r="F41" s="522"/>
      <c r="G41" s="165"/>
      <c r="H41" s="523"/>
      <c r="I41" s="524"/>
      <c r="J41" s="524"/>
      <c r="K41" s="538"/>
      <c r="L41" s="538"/>
      <c r="M41" s="538"/>
      <c r="N41" s="538"/>
      <c r="O41" s="524"/>
      <c r="P41" s="524"/>
      <c r="Q41" s="524"/>
      <c r="R41" s="38"/>
      <c r="S41" s="31"/>
      <c r="T41" s="31"/>
      <c r="U41" s="12"/>
      <c r="V41" s="12"/>
      <c r="W41" s="12"/>
      <c r="X41" s="12"/>
      <c r="Y41" s="12"/>
      <c r="Z41" s="12"/>
      <c r="AA41" s="12"/>
      <c r="AB41" s="12"/>
      <c r="AC41" s="12"/>
    </row>
    <row r="42" spans="1:29" ht="15" outlineLevel="1">
      <c r="A42" s="38"/>
      <c r="B42" s="535"/>
      <c r="C42" s="520"/>
      <c r="D42" s="521"/>
      <c r="E42" s="169" t="s">
        <v>2660</v>
      </c>
      <c r="F42" s="522"/>
      <c r="G42" s="165">
        <v>44.4</v>
      </c>
      <c r="H42" s="523"/>
      <c r="I42" s="524"/>
      <c r="J42" s="524"/>
      <c r="K42" s="538"/>
      <c r="L42" s="538"/>
      <c r="M42" s="538"/>
      <c r="N42" s="538"/>
      <c r="O42" s="524"/>
      <c r="P42" s="524"/>
      <c r="Q42" s="524"/>
      <c r="R42" s="38"/>
      <c r="S42" s="31"/>
      <c r="T42" s="31"/>
      <c r="U42" s="12"/>
      <c r="V42" s="12"/>
      <c r="W42" s="12"/>
      <c r="X42" s="12"/>
      <c r="Y42" s="12"/>
      <c r="Z42" s="12"/>
      <c r="AA42" s="12"/>
      <c r="AB42" s="12"/>
      <c r="AC42" s="12"/>
    </row>
    <row r="43" spans="1:29" ht="15" outlineLevel="1">
      <c r="A43" s="38"/>
      <c r="B43" s="535"/>
      <c r="C43" s="520"/>
      <c r="D43" s="521"/>
      <c r="E43" s="169" t="s">
        <v>2661</v>
      </c>
      <c r="F43" s="522"/>
      <c r="G43" s="165"/>
      <c r="H43" s="523"/>
      <c r="I43" s="524"/>
      <c r="J43" s="524"/>
      <c r="K43" s="538"/>
      <c r="L43" s="538"/>
      <c r="M43" s="538"/>
      <c r="N43" s="538"/>
      <c r="O43" s="524"/>
      <c r="P43" s="524"/>
      <c r="Q43" s="524"/>
      <c r="R43" s="38"/>
      <c r="S43" s="31"/>
      <c r="T43" s="31"/>
      <c r="U43" s="12"/>
      <c r="V43" s="12"/>
      <c r="W43" s="12"/>
      <c r="X43" s="12"/>
      <c r="Y43" s="12"/>
      <c r="Z43" s="12"/>
      <c r="AA43" s="12"/>
      <c r="AB43" s="12"/>
      <c r="AC43" s="12"/>
    </row>
    <row r="44" spans="1:29" ht="15" outlineLevel="1">
      <c r="A44" s="38"/>
      <c r="B44" s="535"/>
      <c r="C44" s="520"/>
      <c r="D44" s="521"/>
      <c r="E44" s="169" t="s">
        <v>2662</v>
      </c>
      <c r="F44" s="522"/>
      <c r="G44" s="165">
        <v>6.41</v>
      </c>
      <c r="H44" s="523"/>
      <c r="I44" s="524"/>
      <c r="J44" s="524"/>
      <c r="K44" s="538"/>
      <c r="L44" s="538"/>
      <c r="M44" s="538"/>
      <c r="N44" s="538"/>
      <c r="O44" s="524"/>
      <c r="P44" s="524"/>
      <c r="Q44" s="524"/>
      <c r="R44" s="38"/>
      <c r="S44" s="31"/>
      <c r="T44" s="31"/>
      <c r="U44" s="12"/>
      <c r="V44" s="12"/>
      <c r="W44" s="12"/>
      <c r="X44" s="12"/>
      <c r="Y44" s="12"/>
      <c r="Z44" s="12"/>
      <c r="AA44" s="12"/>
      <c r="AB44" s="12"/>
      <c r="AC44" s="12"/>
    </row>
    <row r="45" spans="1:29" ht="15" outlineLevel="1">
      <c r="A45" s="38"/>
      <c r="B45" s="535"/>
      <c r="C45" s="520"/>
      <c r="D45" s="521"/>
      <c r="E45" s="169" t="s">
        <v>2651</v>
      </c>
      <c r="F45" s="522"/>
      <c r="G45" s="165"/>
      <c r="H45" s="523"/>
      <c r="I45" s="524"/>
      <c r="J45" s="524"/>
      <c r="K45" s="538"/>
      <c r="L45" s="538"/>
      <c r="M45" s="538"/>
      <c r="N45" s="538"/>
      <c r="O45" s="524"/>
      <c r="P45" s="524"/>
      <c r="Q45" s="524"/>
      <c r="R45" s="38"/>
      <c r="S45" s="31"/>
      <c r="T45" s="31"/>
      <c r="U45" s="12"/>
      <c r="V45" s="12"/>
      <c r="W45" s="12"/>
      <c r="X45" s="12"/>
      <c r="Y45" s="12"/>
      <c r="Z45" s="12"/>
      <c r="AA45" s="12"/>
      <c r="AB45" s="12"/>
      <c r="AC45" s="12"/>
    </row>
    <row r="46" spans="1:29" ht="15" outlineLevel="1">
      <c r="A46" s="38"/>
      <c r="B46" s="535"/>
      <c r="C46" s="520"/>
      <c r="D46" s="521"/>
      <c r="E46" s="169" t="s">
        <v>2663</v>
      </c>
      <c r="F46" s="522"/>
      <c r="G46" s="165">
        <v>31.28</v>
      </c>
      <c r="H46" s="523"/>
      <c r="I46" s="524"/>
      <c r="J46" s="524"/>
      <c r="K46" s="538"/>
      <c r="L46" s="538"/>
      <c r="M46" s="538"/>
      <c r="N46" s="538"/>
      <c r="O46" s="524"/>
      <c r="P46" s="524"/>
      <c r="Q46" s="524"/>
      <c r="R46" s="38"/>
      <c r="S46" s="31"/>
      <c r="T46" s="31"/>
      <c r="U46" s="12"/>
      <c r="V46" s="12"/>
      <c r="W46" s="12"/>
      <c r="X46" s="12"/>
      <c r="Y46" s="12"/>
      <c r="Z46" s="12"/>
      <c r="AA46" s="12"/>
      <c r="AB46" s="12"/>
      <c r="AC46" s="12"/>
    </row>
    <row r="47" spans="1:29" ht="15" outlineLevel="1">
      <c r="A47" s="38"/>
      <c r="B47" s="535"/>
      <c r="C47" s="520"/>
      <c r="D47" s="521"/>
      <c r="E47" s="163"/>
      <c r="F47" s="522"/>
      <c r="G47" s="165"/>
      <c r="H47" s="523"/>
      <c r="I47" s="524"/>
      <c r="J47" s="524"/>
      <c r="K47" s="538"/>
      <c r="L47" s="538"/>
      <c r="M47" s="538"/>
      <c r="N47" s="538"/>
      <c r="O47" s="524"/>
      <c r="P47" s="524"/>
      <c r="Q47" s="524"/>
      <c r="R47" s="38"/>
      <c r="S47" s="31"/>
      <c r="T47" s="31"/>
      <c r="U47" s="12"/>
      <c r="V47" s="12"/>
      <c r="W47" s="12"/>
      <c r="X47" s="12"/>
      <c r="Y47" s="12"/>
      <c r="Z47" s="12"/>
      <c r="AA47" s="12"/>
      <c r="AB47" s="12"/>
      <c r="AC47" s="12"/>
    </row>
    <row r="48" spans="1:29" ht="22.5" outlineLevel="1">
      <c r="A48" s="146"/>
      <c r="B48" s="147"/>
      <c r="C48" s="148">
        <v>3</v>
      </c>
      <c r="D48" s="513" t="s">
        <v>2585</v>
      </c>
      <c r="E48" s="540" t="s">
        <v>2586</v>
      </c>
      <c r="F48" s="515" t="s">
        <v>124</v>
      </c>
      <c r="G48" s="156">
        <v>195.4</v>
      </c>
      <c r="H48" s="516"/>
      <c r="I48" s="157">
        <f>G48*H48</f>
        <v>0</v>
      </c>
      <c r="J48" s="157" t="s">
        <v>108</v>
      </c>
      <c r="K48" s="156"/>
      <c r="L48" s="156">
        <f>G48*K48</f>
        <v>0</v>
      </c>
      <c r="M48" s="156"/>
      <c r="N48" s="156">
        <f>G48*M48</f>
        <v>0</v>
      </c>
      <c r="O48" s="157">
        <v>21</v>
      </c>
      <c r="P48" s="157">
        <f>I48*(O48/100)</f>
        <v>0</v>
      </c>
      <c r="Q48" s="157">
        <f>I48+P48</f>
        <v>0</v>
      </c>
      <c r="R48" s="38"/>
      <c r="S48" s="38"/>
      <c r="T48" s="31"/>
      <c r="U48" s="12"/>
      <c r="V48" s="12"/>
      <c r="W48" s="12"/>
      <c r="X48" s="12"/>
      <c r="Y48" s="12"/>
      <c r="Z48" s="12"/>
      <c r="AA48" s="12"/>
      <c r="AB48" s="12"/>
      <c r="AC48" s="12"/>
    </row>
    <row r="49" spans="1:29" ht="15" outlineLevel="1">
      <c r="A49" s="38"/>
      <c r="B49" s="535"/>
      <c r="C49" s="520"/>
      <c r="D49" s="521"/>
      <c r="E49" s="539"/>
      <c r="F49" s="522"/>
      <c r="G49" s="526"/>
      <c r="H49" s="523"/>
      <c r="I49" s="524"/>
      <c r="J49" s="524"/>
      <c r="K49" s="538"/>
      <c r="L49" s="538"/>
      <c r="M49" s="538"/>
      <c r="N49" s="538"/>
      <c r="O49" s="524"/>
      <c r="P49" s="524"/>
      <c r="Q49" s="524"/>
      <c r="R49" s="38"/>
      <c r="S49" s="31"/>
      <c r="T49" s="31"/>
      <c r="U49" s="12"/>
      <c r="V49" s="12"/>
      <c r="W49" s="12"/>
      <c r="X49" s="12"/>
      <c r="Y49" s="12"/>
      <c r="Z49" s="12"/>
      <c r="AA49" s="12"/>
      <c r="AB49" s="12"/>
      <c r="AC49" s="12"/>
    </row>
    <row r="50" spans="1:29" ht="15" outlineLevel="1">
      <c r="A50" s="146"/>
      <c r="B50" s="147"/>
      <c r="C50" s="148">
        <v>10</v>
      </c>
      <c r="D50" s="513" t="s">
        <v>2590</v>
      </c>
      <c r="E50" s="540" t="s">
        <v>2664</v>
      </c>
      <c r="F50" s="515" t="s">
        <v>132</v>
      </c>
      <c r="G50" s="156">
        <v>8.1419999999999995</v>
      </c>
      <c r="H50" s="516"/>
      <c r="I50" s="157">
        <f>G50*H50</f>
        <v>0</v>
      </c>
      <c r="J50" s="157" t="s">
        <v>108</v>
      </c>
      <c r="K50" s="156">
        <v>1.04922</v>
      </c>
      <c r="L50" s="156">
        <f>G50*K50</f>
        <v>8.5427492399999991</v>
      </c>
      <c r="M50" s="156"/>
      <c r="N50" s="156">
        <f>G50*M50</f>
        <v>0</v>
      </c>
      <c r="O50" s="157">
        <v>21</v>
      </c>
      <c r="P50" s="157">
        <f>I50*(O50/100)</f>
        <v>0</v>
      </c>
      <c r="Q50" s="157">
        <f>I50+P50</f>
        <v>0</v>
      </c>
      <c r="R50" s="38"/>
      <c r="S50" s="38"/>
      <c r="T50" s="31"/>
      <c r="U50" s="12"/>
      <c r="V50" s="12"/>
      <c r="W50" s="12"/>
      <c r="X50" s="12"/>
      <c r="Y50" s="12"/>
      <c r="Z50" s="12"/>
      <c r="AA50" s="12"/>
      <c r="AB50" s="12"/>
      <c r="AC50" s="12"/>
    </row>
    <row r="51" spans="1:29" ht="19.5" outlineLevel="1">
      <c r="A51" s="159"/>
      <c r="B51" s="160"/>
      <c r="C51" s="160"/>
      <c r="D51" s="162" t="s">
        <v>109</v>
      </c>
      <c r="E51" s="169" t="s">
        <v>2665</v>
      </c>
      <c r="F51" s="164"/>
      <c r="G51" s="165">
        <v>8.1419999999999995</v>
      </c>
      <c r="H51" s="166"/>
      <c r="I51" s="168"/>
      <c r="J51" s="168"/>
      <c r="K51" s="165"/>
      <c r="L51" s="165"/>
      <c r="M51" s="165"/>
      <c r="N51" s="165"/>
      <c r="O51" s="168"/>
      <c r="P51" s="168"/>
      <c r="Q51" s="168"/>
      <c r="R51" s="38"/>
      <c r="S51" s="83"/>
      <c r="T51" s="31"/>
      <c r="U51" s="12"/>
      <c r="V51" s="12"/>
      <c r="W51" s="12"/>
      <c r="X51" s="12"/>
      <c r="Y51" s="12"/>
      <c r="Z51" s="12"/>
      <c r="AA51" s="12"/>
      <c r="AB51" s="12"/>
      <c r="AC51" s="12"/>
    </row>
    <row r="52" spans="1:29" ht="15" outlineLevel="1">
      <c r="A52" s="38"/>
      <c r="B52" s="535"/>
      <c r="C52" s="520"/>
      <c r="D52" s="521"/>
      <c r="E52" s="539"/>
      <c r="F52" s="522"/>
      <c r="G52" s="526"/>
      <c r="H52" s="523"/>
      <c r="I52" s="524"/>
      <c r="J52" s="524"/>
      <c r="K52" s="538"/>
      <c r="L52" s="538"/>
      <c r="M52" s="538"/>
      <c r="N52" s="538"/>
      <c r="O52" s="524"/>
      <c r="P52" s="524"/>
      <c r="Q52" s="524"/>
      <c r="R52" s="38"/>
      <c r="S52" s="31"/>
      <c r="T52" s="31"/>
      <c r="U52" s="12"/>
      <c r="V52" s="12"/>
      <c r="W52" s="12"/>
      <c r="X52" s="12"/>
      <c r="Y52" s="12"/>
      <c r="Z52" s="12"/>
      <c r="AA52" s="12"/>
      <c r="AB52" s="12"/>
      <c r="AC52" s="12"/>
    </row>
    <row r="53" spans="1:29" ht="15" outlineLevel="1">
      <c r="A53" s="146"/>
      <c r="B53" s="147"/>
      <c r="C53" s="148">
        <v>12</v>
      </c>
      <c r="D53" s="513" t="s">
        <v>2666</v>
      </c>
      <c r="E53" s="540" t="s">
        <v>2667</v>
      </c>
      <c r="F53" s="515" t="s">
        <v>276</v>
      </c>
      <c r="G53" s="156">
        <v>2464.6019999999999</v>
      </c>
      <c r="H53" s="516"/>
      <c r="I53" s="157">
        <f>G53*H53</f>
        <v>0</v>
      </c>
      <c r="J53" s="157"/>
      <c r="K53" s="156">
        <v>1E-4</v>
      </c>
      <c r="L53" s="156">
        <f>G53*K53</f>
        <v>0.24646019999999999</v>
      </c>
      <c r="M53" s="156"/>
      <c r="N53" s="156">
        <f>G53*M53</f>
        <v>0</v>
      </c>
      <c r="O53" s="157">
        <v>21</v>
      </c>
      <c r="P53" s="157">
        <f>I53*(O53/100)</f>
        <v>0</v>
      </c>
      <c r="Q53" s="157">
        <f>I53+P53</f>
        <v>0</v>
      </c>
      <c r="R53" s="38"/>
      <c r="S53" s="38"/>
      <c r="T53" s="31"/>
      <c r="U53" s="12"/>
      <c r="V53" s="12"/>
      <c r="W53" s="12"/>
      <c r="X53" s="12"/>
      <c r="Y53" s="12"/>
      <c r="Z53" s="12"/>
      <c r="AA53" s="12"/>
      <c r="AB53" s="12"/>
      <c r="AC53" s="12"/>
    </row>
    <row r="54" spans="1:29" ht="15" outlineLevel="1">
      <c r="A54" s="159"/>
      <c r="B54" s="160"/>
      <c r="C54" s="160"/>
      <c r="D54" s="162" t="s">
        <v>109</v>
      </c>
      <c r="E54" s="163" t="s">
        <v>2668</v>
      </c>
      <c r="F54" s="164"/>
      <c r="G54" s="165"/>
      <c r="H54" s="166"/>
      <c r="I54" s="168"/>
      <c r="J54" s="168"/>
      <c r="K54" s="165"/>
      <c r="L54" s="165"/>
      <c r="M54" s="165"/>
      <c r="N54" s="165"/>
      <c r="O54" s="168"/>
      <c r="P54" s="168"/>
      <c r="Q54" s="168"/>
      <c r="R54" s="38"/>
      <c r="S54" s="31"/>
      <c r="T54" s="31"/>
      <c r="U54" s="12"/>
      <c r="V54" s="12"/>
      <c r="W54" s="12"/>
      <c r="X54" s="12"/>
      <c r="Y54" s="12"/>
      <c r="Z54" s="12"/>
      <c r="AA54" s="12"/>
      <c r="AB54" s="12"/>
      <c r="AC54" s="12"/>
    </row>
    <row r="55" spans="1:29" ht="15" outlineLevel="1">
      <c r="A55" s="544"/>
      <c r="B55" s="545"/>
      <c r="C55" s="545"/>
      <c r="D55" s="546"/>
      <c r="E55" s="547" t="s">
        <v>2669</v>
      </c>
      <c r="F55" s="548"/>
      <c r="G55" s="549">
        <v>1080</v>
      </c>
      <c r="H55" s="550"/>
      <c r="I55" s="551"/>
      <c r="J55" s="551"/>
      <c r="K55" s="549"/>
      <c r="L55" s="549"/>
      <c r="M55" s="549"/>
      <c r="N55" s="549"/>
      <c r="O55" s="551"/>
      <c r="P55" s="551"/>
      <c r="Q55" s="551"/>
      <c r="R55" s="552"/>
      <c r="S55" s="553"/>
      <c r="T55" s="553"/>
      <c r="U55" s="554"/>
      <c r="V55" s="554"/>
      <c r="W55" s="554"/>
      <c r="X55" s="554"/>
      <c r="Y55" s="554"/>
      <c r="Z55" s="554"/>
      <c r="AA55" s="554"/>
      <c r="AB55" s="554"/>
      <c r="AC55" s="554"/>
    </row>
    <row r="56" spans="1:29" ht="15" outlineLevel="1">
      <c r="A56" s="544"/>
      <c r="B56" s="545"/>
      <c r="C56" s="545"/>
      <c r="D56" s="546"/>
      <c r="E56" s="547" t="s">
        <v>2670</v>
      </c>
      <c r="F56" s="548"/>
      <c r="G56" s="549">
        <v>480</v>
      </c>
      <c r="H56" s="550"/>
      <c r="I56" s="551"/>
      <c r="J56" s="551"/>
      <c r="K56" s="549"/>
      <c r="L56" s="549"/>
      <c r="M56" s="549"/>
      <c r="N56" s="549"/>
      <c r="O56" s="551"/>
      <c r="P56" s="551"/>
      <c r="Q56" s="551"/>
      <c r="R56" s="552"/>
      <c r="S56" s="553"/>
      <c r="T56" s="553"/>
      <c r="U56" s="554"/>
      <c r="V56" s="554"/>
      <c r="W56" s="554"/>
      <c r="X56" s="554"/>
      <c r="Y56" s="554"/>
      <c r="Z56" s="554"/>
      <c r="AA56" s="554"/>
      <c r="AB56" s="554"/>
      <c r="AC56" s="554"/>
    </row>
    <row r="57" spans="1:29" ht="15" outlineLevel="1">
      <c r="A57" s="544"/>
      <c r="B57" s="545"/>
      <c r="C57" s="545"/>
      <c r="D57" s="546"/>
      <c r="E57" s="547" t="s">
        <v>2671</v>
      </c>
      <c r="F57" s="548"/>
      <c r="G57" s="549">
        <v>229.2</v>
      </c>
      <c r="H57" s="550"/>
      <c r="I57" s="551"/>
      <c r="J57" s="551"/>
      <c r="K57" s="549"/>
      <c r="L57" s="549"/>
      <c r="M57" s="549"/>
      <c r="N57" s="549"/>
      <c r="O57" s="551"/>
      <c r="P57" s="551"/>
      <c r="Q57" s="551"/>
      <c r="R57" s="552"/>
      <c r="S57" s="553"/>
      <c r="T57" s="553"/>
      <c r="U57" s="554"/>
      <c r="V57" s="554"/>
      <c r="W57" s="554"/>
      <c r="X57" s="554"/>
      <c r="Y57" s="554"/>
      <c r="Z57" s="554"/>
      <c r="AA57" s="554"/>
      <c r="AB57" s="554"/>
      <c r="AC57" s="554"/>
    </row>
    <row r="58" spans="1:29" ht="15" outlineLevel="1">
      <c r="A58" s="544"/>
      <c r="B58" s="545"/>
      <c r="C58" s="545"/>
      <c r="D58" s="546"/>
      <c r="E58" s="547" t="s">
        <v>2672</v>
      </c>
      <c r="F58" s="548"/>
      <c r="G58" s="549">
        <v>264</v>
      </c>
      <c r="H58" s="550"/>
      <c r="I58" s="551"/>
      <c r="J58" s="551"/>
      <c r="K58" s="549"/>
      <c r="L58" s="549"/>
      <c r="M58" s="549"/>
      <c r="N58" s="549"/>
      <c r="O58" s="551"/>
      <c r="P58" s="551"/>
      <c r="Q58" s="551"/>
      <c r="R58" s="552"/>
      <c r="S58" s="553"/>
      <c r="T58" s="553"/>
      <c r="U58" s="554"/>
      <c r="V58" s="554"/>
      <c r="W58" s="554"/>
      <c r="X58" s="554"/>
      <c r="Y58" s="554"/>
      <c r="Z58" s="554"/>
      <c r="AA58" s="554"/>
      <c r="AB58" s="554"/>
      <c r="AC58" s="554"/>
    </row>
    <row r="59" spans="1:29" ht="15" outlineLevel="1">
      <c r="A59" s="544"/>
      <c r="B59" s="545"/>
      <c r="C59" s="545"/>
      <c r="D59" s="546"/>
      <c r="E59" s="547" t="s">
        <v>2673</v>
      </c>
      <c r="F59" s="548"/>
      <c r="G59" s="549"/>
      <c r="H59" s="550"/>
      <c r="I59" s="551"/>
      <c r="J59" s="551"/>
      <c r="K59" s="549"/>
      <c r="L59" s="549"/>
      <c r="M59" s="549"/>
      <c r="N59" s="549"/>
      <c r="O59" s="551"/>
      <c r="P59" s="551"/>
      <c r="Q59" s="551"/>
      <c r="R59" s="552"/>
      <c r="S59" s="553"/>
      <c r="T59" s="553"/>
      <c r="U59" s="554"/>
      <c r="V59" s="554"/>
      <c r="W59" s="554"/>
      <c r="X59" s="554"/>
      <c r="Y59" s="554"/>
      <c r="Z59" s="554"/>
      <c r="AA59" s="554"/>
      <c r="AB59" s="554"/>
      <c r="AC59" s="554"/>
    </row>
    <row r="60" spans="1:29" ht="15" outlineLevel="1">
      <c r="A60" s="544"/>
      <c r="B60" s="545"/>
      <c r="C60" s="545"/>
      <c r="D60" s="546"/>
      <c r="E60" s="547" t="s">
        <v>2674</v>
      </c>
      <c r="F60" s="548"/>
      <c r="G60" s="549">
        <v>122.04</v>
      </c>
      <c r="H60" s="550"/>
      <c r="I60" s="551"/>
      <c r="J60" s="551"/>
      <c r="K60" s="549"/>
      <c r="L60" s="549"/>
      <c r="M60" s="549"/>
      <c r="N60" s="549"/>
      <c r="O60" s="551"/>
      <c r="P60" s="551"/>
      <c r="Q60" s="551"/>
      <c r="R60" s="552"/>
      <c r="S60" s="553"/>
      <c r="T60" s="553"/>
      <c r="U60" s="554"/>
      <c r="V60" s="554"/>
      <c r="W60" s="554"/>
      <c r="X60" s="554"/>
      <c r="Y60" s="554"/>
      <c r="Z60" s="554"/>
      <c r="AA60" s="554"/>
      <c r="AB60" s="554"/>
      <c r="AC60" s="554"/>
    </row>
    <row r="61" spans="1:29" ht="15" outlineLevel="1">
      <c r="A61" s="544"/>
      <c r="B61" s="545"/>
      <c r="C61" s="545"/>
      <c r="D61" s="546"/>
      <c r="E61" s="547" t="s">
        <v>2675</v>
      </c>
      <c r="F61" s="548"/>
      <c r="G61" s="549">
        <v>172</v>
      </c>
      <c r="H61" s="550"/>
      <c r="I61" s="551"/>
      <c r="J61" s="551"/>
      <c r="K61" s="549"/>
      <c r="L61" s="549"/>
      <c r="M61" s="549"/>
      <c r="N61" s="549"/>
      <c r="O61" s="551"/>
      <c r="P61" s="551"/>
      <c r="Q61" s="551"/>
      <c r="R61" s="552"/>
      <c r="S61" s="553"/>
      <c r="T61" s="553"/>
      <c r="U61" s="554"/>
      <c r="V61" s="554"/>
      <c r="W61" s="554"/>
      <c r="X61" s="554"/>
      <c r="Y61" s="554"/>
      <c r="Z61" s="554"/>
      <c r="AA61" s="554"/>
      <c r="AB61" s="554"/>
      <c r="AC61" s="554"/>
    </row>
    <row r="62" spans="1:29" ht="15" outlineLevel="1">
      <c r="A62" s="555"/>
      <c r="B62" s="556"/>
      <c r="C62" s="556"/>
      <c r="D62" s="162" t="s">
        <v>2676</v>
      </c>
      <c r="E62" s="557">
        <v>0.05</v>
      </c>
      <c r="F62" s="558"/>
      <c r="G62" s="165">
        <v>117.36199999999999</v>
      </c>
      <c r="H62" s="559"/>
      <c r="I62" s="560"/>
      <c r="J62" s="560"/>
      <c r="K62" s="561"/>
      <c r="L62" s="561"/>
      <c r="M62" s="561"/>
      <c r="N62" s="561"/>
      <c r="O62" s="560"/>
      <c r="P62" s="560"/>
      <c r="Q62" s="560"/>
      <c r="R62" s="38"/>
      <c r="S62" s="31"/>
      <c r="T62" s="31"/>
      <c r="U62" s="12"/>
      <c r="V62" s="12"/>
      <c r="W62" s="12"/>
      <c r="X62" s="12"/>
      <c r="Y62" s="12"/>
      <c r="Z62" s="12"/>
      <c r="AA62" s="12"/>
      <c r="AB62" s="12"/>
      <c r="AC62" s="12"/>
    </row>
    <row r="63" spans="1:29" ht="15" outlineLevel="1">
      <c r="A63" s="555"/>
      <c r="B63" s="556"/>
      <c r="C63" s="556"/>
      <c r="D63" s="162"/>
      <c r="E63" s="557"/>
      <c r="F63" s="558"/>
      <c r="G63" s="165"/>
      <c r="H63" s="559"/>
      <c r="I63" s="560"/>
      <c r="J63" s="560"/>
      <c r="K63" s="561"/>
      <c r="L63" s="561"/>
      <c r="M63" s="561"/>
      <c r="N63" s="561"/>
      <c r="O63" s="560"/>
      <c r="P63" s="560"/>
      <c r="Q63" s="560"/>
      <c r="R63" s="38"/>
      <c r="S63" s="31"/>
      <c r="T63" s="31"/>
      <c r="U63" s="12"/>
      <c r="V63" s="12"/>
      <c r="W63" s="12"/>
      <c r="X63" s="12"/>
      <c r="Y63" s="12"/>
      <c r="Z63" s="12"/>
      <c r="AA63" s="12"/>
      <c r="AB63" s="12"/>
      <c r="AC63" s="12"/>
    </row>
    <row r="64" spans="1:29" ht="15" outlineLevel="1">
      <c r="A64" s="555"/>
      <c r="B64" s="556"/>
      <c r="C64" s="148">
        <v>10</v>
      </c>
      <c r="D64" s="513" t="s">
        <v>2590</v>
      </c>
      <c r="E64" s="540" t="s">
        <v>2591</v>
      </c>
      <c r="F64" s="515" t="s">
        <v>132</v>
      </c>
      <c r="G64" s="156">
        <v>5.2480000000000002</v>
      </c>
      <c r="H64" s="516"/>
      <c r="I64" s="157">
        <f>G64*H64</f>
        <v>0</v>
      </c>
      <c r="J64" s="157" t="s">
        <v>108</v>
      </c>
      <c r="K64" s="561"/>
      <c r="L64" s="561"/>
      <c r="M64" s="561"/>
      <c r="N64" s="561"/>
      <c r="O64" s="560"/>
      <c r="P64" s="560"/>
      <c r="Q64" s="560"/>
      <c r="R64" s="38"/>
      <c r="S64" s="31"/>
      <c r="T64" s="31"/>
      <c r="U64" s="12"/>
      <c r="V64" s="12"/>
      <c r="W64" s="12"/>
      <c r="X64" s="12"/>
      <c r="Y64" s="12"/>
      <c r="Z64" s="12"/>
      <c r="AA64" s="12"/>
      <c r="AB64" s="12"/>
      <c r="AC64" s="12"/>
    </row>
    <row r="65" spans="1:29" ht="19.5" outlineLevel="1">
      <c r="A65" s="555"/>
      <c r="B65" s="556"/>
      <c r="C65" s="160"/>
      <c r="D65" s="162" t="s">
        <v>109</v>
      </c>
      <c r="E65" s="163" t="s">
        <v>2677</v>
      </c>
      <c r="F65" s="164"/>
      <c r="G65" s="165">
        <v>5.2480000000000002</v>
      </c>
      <c r="H65" s="166"/>
      <c r="I65" s="168"/>
      <c r="J65" s="168"/>
      <c r="K65" s="561"/>
      <c r="L65" s="561"/>
      <c r="M65" s="561"/>
      <c r="N65" s="561"/>
      <c r="O65" s="560"/>
      <c r="P65" s="560"/>
      <c r="Q65" s="560"/>
      <c r="R65" s="38"/>
      <c r="S65" s="31"/>
      <c r="T65" s="31"/>
      <c r="U65" s="12"/>
      <c r="V65" s="12"/>
      <c r="W65" s="12"/>
      <c r="X65" s="12"/>
      <c r="Y65" s="12"/>
      <c r="Z65" s="12"/>
      <c r="AA65" s="12"/>
      <c r="AB65" s="12"/>
      <c r="AC65" s="12"/>
    </row>
    <row r="66" spans="1:29" ht="15" outlineLevel="1">
      <c r="A66" s="555"/>
      <c r="B66" s="556"/>
      <c r="C66" s="556"/>
      <c r="D66" s="162"/>
      <c r="E66" s="557"/>
      <c r="F66" s="558"/>
      <c r="G66" s="165"/>
      <c r="H66" s="559"/>
      <c r="I66" s="560"/>
      <c r="J66" s="560"/>
      <c r="K66" s="561"/>
      <c r="L66" s="561"/>
      <c r="M66" s="561"/>
      <c r="N66" s="561"/>
      <c r="O66" s="560"/>
      <c r="P66" s="560"/>
      <c r="Q66" s="560"/>
      <c r="R66" s="38"/>
      <c r="S66" s="31"/>
      <c r="T66" s="31"/>
      <c r="U66" s="12"/>
      <c r="V66" s="12"/>
      <c r="W66" s="12"/>
      <c r="X66" s="12"/>
      <c r="Y66" s="12"/>
      <c r="Z66" s="12"/>
      <c r="AA66" s="12"/>
      <c r="AB66" s="12"/>
      <c r="AC66" s="12"/>
    </row>
    <row r="67" spans="1:29" ht="15">
      <c r="A67" s="562" t="s">
        <v>2678</v>
      </c>
      <c r="B67" s="563">
        <v>2</v>
      </c>
      <c r="C67" s="541"/>
      <c r="D67" s="529"/>
      <c r="E67" s="530" t="s">
        <v>39</v>
      </c>
      <c r="F67" s="529"/>
      <c r="G67" s="531"/>
      <c r="H67" s="532"/>
      <c r="I67" s="533">
        <f>SUBTOTAL(9,I69:I70)</f>
        <v>0</v>
      </c>
      <c r="J67" s="533"/>
      <c r="K67" s="145"/>
      <c r="L67" s="45">
        <f>SUBTOTAL(9,L69:L70)</f>
        <v>30.022439999999996</v>
      </c>
      <c r="M67" s="145"/>
      <c r="N67" s="45">
        <f>SUBTOTAL(9,N69:N70)</f>
        <v>0</v>
      </c>
      <c r="O67" s="89"/>
      <c r="P67" s="46">
        <f>SUBTOTAL(9,P69:P70)</f>
        <v>0</v>
      </c>
      <c r="Q67" s="46">
        <f>SUBTOTAL(9,Q69:Q70)</f>
        <v>0</v>
      </c>
      <c r="R67" s="38"/>
      <c r="S67" s="38"/>
      <c r="T67" s="31"/>
      <c r="U67" s="12"/>
      <c r="V67" s="12"/>
      <c r="W67" s="12"/>
      <c r="X67" s="12"/>
      <c r="Y67" s="12"/>
      <c r="Z67" s="12"/>
      <c r="AA67" s="12"/>
      <c r="AB67" s="12"/>
      <c r="AC67" s="12"/>
    </row>
    <row r="68" spans="1:29" ht="15" outlineLevel="1">
      <c r="A68" s="42"/>
      <c r="B68" s="142"/>
      <c r="C68" s="143"/>
      <c r="D68" s="144"/>
      <c r="E68" s="543"/>
      <c r="F68" s="144"/>
      <c r="G68" s="145"/>
      <c r="H68" s="88"/>
      <c r="I68" s="46"/>
      <c r="J68" s="46"/>
      <c r="K68" s="145"/>
      <c r="L68" s="45"/>
      <c r="M68" s="145"/>
      <c r="N68" s="45"/>
      <c r="O68" s="89"/>
      <c r="P68" s="46"/>
      <c r="Q68" s="46"/>
      <c r="R68" s="38"/>
      <c r="S68" s="38"/>
      <c r="T68" s="31"/>
      <c r="U68" s="12"/>
      <c r="V68" s="12"/>
      <c r="W68" s="12"/>
      <c r="X68" s="12"/>
      <c r="Y68" s="12"/>
      <c r="Z68" s="12"/>
      <c r="AA68" s="12"/>
      <c r="AB68" s="12"/>
      <c r="AC68" s="12"/>
    </row>
    <row r="69" spans="1:29" s="116" customFormat="1" ht="45" outlineLevel="1">
      <c r="A69" s="422"/>
      <c r="B69" s="564"/>
      <c r="C69" s="565">
        <v>1</v>
      </c>
      <c r="D69" s="566" t="s">
        <v>2679</v>
      </c>
      <c r="E69" s="514" t="s">
        <v>2680</v>
      </c>
      <c r="F69" s="567" t="s">
        <v>1399</v>
      </c>
      <c r="G69" s="568">
        <v>12</v>
      </c>
      <c r="H69" s="516"/>
      <c r="I69" s="569">
        <f>G69*H69</f>
        <v>0</v>
      </c>
      <c r="J69" s="569" t="s">
        <v>108</v>
      </c>
      <c r="K69" s="568">
        <v>2.5018699999999998</v>
      </c>
      <c r="L69" s="568">
        <f>G69*K69</f>
        <v>30.022439999999996</v>
      </c>
      <c r="M69" s="568"/>
      <c r="N69" s="568">
        <f>G69*M69</f>
        <v>0</v>
      </c>
      <c r="O69" s="569">
        <v>21</v>
      </c>
      <c r="P69" s="569">
        <f>I69*(O69/100)</f>
        <v>0</v>
      </c>
      <c r="Q69" s="569">
        <f>I69+P69</f>
        <v>0</v>
      </c>
      <c r="R69" s="570"/>
      <c r="S69" s="83"/>
      <c r="T69" s="571"/>
      <c r="U69" s="572"/>
      <c r="V69" s="572"/>
      <c r="W69" s="572"/>
      <c r="X69" s="572"/>
      <c r="Y69" s="572"/>
      <c r="Z69" s="572"/>
      <c r="AA69" s="572"/>
      <c r="AB69" s="572"/>
      <c r="AC69" s="572"/>
    </row>
    <row r="70" spans="1:29" ht="15" outlineLevel="1">
      <c r="A70" s="31"/>
      <c r="B70" s="35"/>
      <c r="C70" s="35"/>
      <c r="D70" s="35"/>
      <c r="E70" s="35"/>
      <c r="F70" s="35"/>
      <c r="G70" s="35"/>
      <c r="H70" s="38"/>
      <c r="I70" s="38"/>
      <c r="J70" s="38"/>
      <c r="K70" s="35"/>
      <c r="L70" s="35"/>
      <c r="M70" s="35"/>
      <c r="N70" s="35"/>
      <c r="O70" s="35"/>
      <c r="P70" s="38"/>
      <c r="Q70" s="38"/>
      <c r="R70" s="38"/>
      <c r="S70" s="31"/>
      <c r="T70" s="31"/>
      <c r="U70" s="12"/>
      <c r="V70" s="12"/>
      <c r="W70" s="12"/>
      <c r="X70" s="12"/>
      <c r="Y70" s="12"/>
      <c r="Z70" s="12"/>
      <c r="AA70" s="12"/>
      <c r="AB70" s="12"/>
      <c r="AC70" s="12"/>
    </row>
    <row r="71" spans="1:29" ht="15">
      <c r="A71" s="42" t="s">
        <v>2594</v>
      </c>
      <c r="B71" s="142">
        <v>2</v>
      </c>
      <c r="C71" s="528"/>
      <c r="D71" s="529"/>
      <c r="E71" s="530" t="s">
        <v>40</v>
      </c>
      <c r="F71" s="529"/>
      <c r="G71" s="531"/>
      <c r="H71" s="532"/>
      <c r="I71" s="533">
        <f>SUBTOTAL(9,I72:I97)</f>
        <v>0</v>
      </c>
      <c r="J71" s="533"/>
      <c r="K71" s="145"/>
      <c r="L71" s="45">
        <v>158.01638399999999</v>
      </c>
      <c r="M71" s="145"/>
      <c r="N71" s="45">
        <v>0</v>
      </c>
      <c r="O71" s="89"/>
      <c r="P71" s="46">
        <v>1537635.1418252401</v>
      </c>
      <c r="Q71" s="46">
        <v>8859707.2457549293</v>
      </c>
      <c r="R71" s="35"/>
      <c r="S71" s="38"/>
      <c r="T71" s="38"/>
      <c r="U71" s="12"/>
      <c r="V71" s="12"/>
      <c r="W71" s="12"/>
      <c r="X71" s="12"/>
      <c r="Y71" s="12"/>
      <c r="Z71" s="12"/>
      <c r="AA71" s="12"/>
      <c r="AB71" s="12"/>
      <c r="AC71" s="12"/>
    </row>
    <row r="72" spans="1:29" ht="78.75" outlineLevel="1">
      <c r="A72" s="146"/>
      <c r="B72" s="147"/>
      <c r="C72" s="148">
        <v>1</v>
      </c>
      <c r="D72" s="513" t="s">
        <v>2681</v>
      </c>
      <c r="E72" s="514" t="s">
        <v>2682</v>
      </c>
      <c r="F72" s="515" t="s">
        <v>124</v>
      </c>
      <c r="G72" s="156">
        <v>428.779</v>
      </c>
      <c r="H72" s="516"/>
      <c r="I72" s="157">
        <f>G72*H72</f>
        <v>0</v>
      </c>
      <c r="J72" s="157"/>
      <c r="K72" s="156">
        <v>5.9229999999999998E-2</v>
      </c>
      <c r="L72" s="156">
        <v>57.713001239999997</v>
      </c>
      <c r="M72" s="156"/>
      <c r="N72" s="156">
        <v>0</v>
      </c>
      <c r="O72" s="157">
        <v>21</v>
      </c>
      <c r="P72" s="157">
        <v>993232.66391999996</v>
      </c>
      <c r="Q72" s="157">
        <v>5722912.0159200002</v>
      </c>
      <c r="R72" s="38"/>
      <c r="S72" s="83"/>
      <c r="T72" s="38"/>
      <c r="U72" s="12"/>
      <c r="V72" s="12"/>
      <c r="W72" s="12"/>
      <c r="X72" s="12"/>
      <c r="Y72" s="12"/>
      <c r="Z72" s="12"/>
      <c r="AA72" s="12"/>
      <c r="AB72" s="12"/>
      <c r="AC72" s="12"/>
    </row>
    <row r="73" spans="1:29" ht="15" outlineLevel="1">
      <c r="A73" s="159"/>
      <c r="B73" s="160"/>
      <c r="C73" s="573"/>
      <c r="D73" s="162" t="s">
        <v>109</v>
      </c>
      <c r="E73" s="169" t="s">
        <v>2683</v>
      </c>
      <c r="F73" s="164"/>
      <c r="G73" s="165">
        <v>0</v>
      </c>
      <c r="H73" s="166"/>
      <c r="I73" s="168"/>
      <c r="J73" s="574"/>
      <c r="K73" s="165"/>
      <c r="L73" s="165"/>
      <c r="M73" s="165"/>
      <c r="N73" s="165"/>
      <c r="O73" s="168"/>
      <c r="P73" s="168"/>
      <c r="Q73" s="168"/>
      <c r="R73" s="35"/>
      <c r="S73" s="38"/>
      <c r="T73" s="31"/>
      <c r="U73" s="12"/>
      <c r="V73" s="12"/>
      <c r="W73" s="12"/>
      <c r="X73" s="12"/>
      <c r="Y73" s="12"/>
      <c r="Z73" s="12"/>
      <c r="AA73" s="12"/>
      <c r="AB73" s="12"/>
      <c r="AC73" s="12"/>
    </row>
    <row r="74" spans="1:29" ht="19.5" outlineLevel="1">
      <c r="A74" s="159"/>
      <c r="B74" s="160"/>
      <c r="C74" s="573"/>
      <c r="D74" s="162"/>
      <c r="E74" s="169" t="s">
        <v>2684</v>
      </c>
      <c r="F74" s="164"/>
      <c r="G74" s="536" t="s">
        <v>2685</v>
      </c>
      <c r="H74" s="166"/>
      <c r="I74" s="168"/>
      <c r="J74" s="574"/>
      <c r="K74" s="165"/>
      <c r="L74" s="165"/>
      <c r="M74" s="165"/>
      <c r="N74" s="165"/>
      <c r="O74" s="168"/>
      <c r="P74" s="168"/>
      <c r="Q74" s="168"/>
      <c r="R74" s="35"/>
      <c r="S74" s="38"/>
      <c r="T74" s="31"/>
      <c r="U74" s="12"/>
      <c r="V74" s="12"/>
      <c r="W74" s="12"/>
      <c r="X74" s="12"/>
      <c r="Y74" s="12"/>
      <c r="Z74" s="12"/>
      <c r="AA74" s="12"/>
      <c r="AB74" s="12"/>
      <c r="AC74" s="12"/>
    </row>
    <row r="75" spans="1:29" ht="15" outlineLevel="1">
      <c r="A75" s="38"/>
      <c r="B75" s="535"/>
      <c r="C75" s="147"/>
      <c r="D75" s="521"/>
      <c r="E75" s="525"/>
      <c r="F75" s="522"/>
      <c r="G75" s="526"/>
      <c r="H75" s="523"/>
      <c r="I75" s="524"/>
      <c r="J75" s="537"/>
      <c r="K75" s="538"/>
      <c r="L75" s="538"/>
      <c r="M75" s="538"/>
      <c r="N75" s="538"/>
      <c r="O75" s="524"/>
      <c r="P75" s="524"/>
      <c r="Q75" s="524"/>
      <c r="R75" s="35"/>
      <c r="S75" s="38"/>
      <c r="T75" s="31"/>
      <c r="U75" s="12"/>
      <c r="V75" s="12"/>
      <c r="W75" s="12"/>
      <c r="X75" s="12"/>
      <c r="Y75" s="12"/>
      <c r="Z75" s="12"/>
      <c r="AA75" s="12"/>
      <c r="AB75" s="12"/>
      <c r="AC75" s="12"/>
    </row>
    <row r="76" spans="1:29" ht="33.75" outlineLevel="1">
      <c r="A76" s="146"/>
      <c r="B76" s="147"/>
      <c r="C76" s="148">
        <v>2</v>
      </c>
      <c r="D76" s="513" t="s">
        <v>2681</v>
      </c>
      <c r="E76" s="514" t="s">
        <v>2686</v>
      </c>
      <c r="F76" s="515" t="s">
        <v>124</v>
      </c>
      <c r="G76" s="156">
        <v>418.55900000000003</v>
      </c>
      <c r="H76" s="516"/>
      <c r="I76" s="157">
        <f>G76*H76</f>
        <v>0</v>
      </c>
      <c r="J76" s="534" t="s">
        <v>108</v>
      </c>
      <c r="K76" s="156">
        <v>2.5999999999999998E-4</v>
      </c>
      <c r="L76" s="156">
        <v>0.26706888000000001</v>
      </c>
      <c r="M76" s="156"/>
      <c r="N76" s="156">
        <v>0</v>
      </c>
      <c r="O76" s="157">
        <v>21</v>
      </c>
      <c r="P76" s="157">
        <v>12611.177827617401</v>
      </c>
      <c r="Q76" s="157">
        <v>72664.405578176506</v>
      </c>
      <c r="R76" s="38"/>
      <c r="S76" s="83"/>
      <c r="T76" s="38"/>
      <c r="U76" s="12"/>
      <c r="V76" s="12"/>
      <c r="W76" s="12"/>
      <c r="X76" s="12"/>
      <c r="Y76" s="12"/>
      <c r="Z76" s="12"/>
      <c r="AA76" s="12"/>
      <c r="AB76" s="12"/>
      <c r="AC76" s="12"/>
    </row>
    <row r="77" spans="1:29" ht="15" outlineLevel="1">
      <c r="A77" s="159"/>
      <c r="B77" s="160"/>
      <c r="C77" s="573"/>
      <c r="D77" s="162" t="s">
        <v>109</v>
      </c>
      <c r="E77" s="169" t="s">
        <v>2687</v>
      </c>
      <c r="F77" s="164"/>
      <c r="G77" s="165">
        <v>0</v>
      </c>
      <c r="H77" s="166"/>
      <c r="I77" s="168"/>
      <c r="J77" s="574"/>
      <c r="K77" s="165"/>
      <c r="L77" s="165"/>
      <c r="M77" s="165"/>
      <c r="N77" s="165"/>
      <c r="O77" s="168"/>
      <c r="P77" s="168"/>
      <c r="Q77" s="168"/>
      <c r="R77" s="35"/>
      <c r="S77" s="38"/>
      <c r="T77" s="31"/>
      <c r="U77" s="12"/>
      <c r="V77" s="12"/>
      <c r="W77" s="12"/>
      <c r="X77" s="12"/>
      <c r="Y77" s="12"/>
      <c r="Z77" s="12"/>
      <c r="AA77" s="12"/>
      <c r="AB77" s="12"/>
      <c r="AC77" s="12"/>
    </row>
    <row r="78" spans="1:29" ht="19.5" outlineLevel="1">
      <c r="A78" s="38"/>
      <c r="B78" s="535"/>
      <c r="C78" s="147"/>
      <c r="D78" s="521"/>
      <c r="E78" s="169" t="s">
        <v>2688</v>
      </c>
      <c r="F78" s="164"/>
      <c r="G78" s="536" t="s">
        <v>2689</v>
      </c>
      <c r="H78" s="523"/>
      <c r="I78" s="524"/>
      <c r="J78" s="537"/>
      <c r="K78" s="538"/>
      <c r="L78" s="538"/>
      <c r="M78" s="538"/>
      <c r="N78" s="538"/>
      <c r="O78" s="524"/>
      <c r="P78" s="524"/>
      <c r="Q78" s="524"/>
      <c r="R78" s="35"/>
      <c r="S78" s="38"/>
      <c r="T78" s="31"/>
      <c r="U78" s="12"/>
      <c r="V78" s="12"/>
      <c r="W78" s="12"/>
      <c r="X78" s="12"/>
      <c r="Y78" s="12"/>
      <c r="Z78" s="12"/>
      <c r="AA78" s="12"/>
      <c r="AB78" s="12"/>
      <c r="AC78" s="12"/>
    </row>
    <row r="79" spans="1:29" ht="15" outlineLevel="1">
      <c r="A79" s="146"/>
      <c r="B79" s="147"/>
      <c r="C79" s="180"/>
      <c r="D79" s="181"/>
      <c r="E79" s="575"/>
      <c r="F79" s="576"/>
      <c r="G79" s="577"/>
      <c r="H79" s="578"/>
      <c r="I79" s="579"/>
      <c r="J79" s="534"/>
      <c r="K79" s="577"/>
      <c r="L79" s="577"/>
      <c r="M79" s="577"/>
      <c r="N79" s="577"/>
      <c r="O79" s="579"/>
      <c r="P79" s="579"/>
      <c r="Q79" s="579"/>
      <c r="R79" s="38"/>
      <c r="S79" s="38"/>
      <c r="T79" s="38"/>
      <c r="U79" s="12"/>
      <c r="V79" s="12"/>
      <c r="W79" s="12"/>
      <c r="X79" s="12"/>
      <c r="Y79" s="12"/>
      <c r="Z79" s="12"/>
      <c r="AA79" s="12"/>
      <c r="AB79" s="12"/>
      <c r="AC79" s="12"/>
    </row>
    <row r="80" spans="1:29" ht="22.5" outlineLevel="1">
      <c r="A80" s="146"/>
      <c r="B80" s="147"/>
      <c r="C80" s="148">
        <v>3</v>
      </c>
      <c r="D80" s="513" t="s">
        <v>2595</v>
      </c>
      <c r="E80" s="514" t="s">
        <v>2596</v>
      </c>
      <c r="F80" s="515" t="s">
        <v>124</v>
      </c>
      <c r="G80" s="156">
        <v>929.18799999999999</v>
      </c>
      <c r="H80" s="516"/>
      <c r="I80" s="157">
        <f>G80*H80</f>
        <v>0</v>
      </c>
      <c r="J80" s="534" t="s">
        <v>108</v>
      </c>
      <c r="K80" s="156">
        <v>2.5999999999999998E-4</v>
      </c>
      <c r="L80" s="156">
        <v>0.26706888000000001</v>
      </c>
      <c r="M80" s="156"/>
      <c r="N80" s="156">
        <v>0</v>
      </c>
      <c r="O80" s="157">
        <v>21</v>
      </c>
      <c r="P80" s="157">
        <v>12611.177827617401</v>
      </c>
      <c r="Q80" s="157">
        <v>72664.405578176506</v>
      </c>
      <c r="R80" s="38"/>
      <c r="S80" s="38"/>
      <c r="T80" s="38"/>
      <c r="U80" s="12"/>
      <c r="V80" s="12"/>
      <c r="W80" s="12"/>
      <c r="X80" s="12"/>
      <c r="Y80" s="12"/>
      <c r="Z80" s="12"/>
      <c r="AA80" s="12"/>
      <c r="AB80" s="12"/>
      <c r="AC80" s="12"/>
    </row>
    <row r="81" spans="1:29" ht="15" outlineLevel="1">
      <c r="A81" s="38"/>
      <c r="B81" s="535"/>
      <c r="C81" s="147"/>
      <c r="D81" s="521"/>
      <c r="E81" s="169" t="s">
        <v>2690</v>
      </c>
      <c r="F81" s="522"/>
      <c r="G81" s="536">
        <v>847.33799999999997</v>
      </c>
      <c r="H81" s="523"/>
      <c r="I81" s="524"/>
      <c r="J81" s="537"/>
      <c r="K81" s="538"/>
      <c r="L81" s="538"/>
      <c r="M81" s="538"/>
      <c r="N81" s="538"/>
      <c r="O81" s="524"/>
      <c r="P81" s="524"/>
      <c r="Q81" s="524"/>
      <c r="R81" s="35"/>
      <c r="S81" s="38"/>
      <c r="T81" s="31"/>
      <c r="U81" s="12"/>
      <c r="V81" s="12"/>
      <c r="W81" s="12"/>
      <c r="X81" s="12"/>
      <c r="Y81" s="12"/>
      <c r="Z81" s="12"/>
      <c r="AA81" s="12"/>
      <c r="AB81" s="12"/>
      <c r="AC81" s="12"/>
    </row>
    <row r="82" spans="1:29" ht="15" outlineLevel="1">
      <c r="A82" s="38"/>
      <c r="B82" s="535"/>
      <c r="C82" s="147"/>
      <c r="D82" s="521"/>
      <c r="E82" s="169" t="s">
        <v>2691</v>
      </c>
      <c r="F82" s="522"/>
      <c r="G82" s="526"/>
      <c r="H82" s="523"/>
      <c r="I82" s="524"/>
      <c r="J82" s="537"/>
      <c r="K82" s="538"/>
      <c r="L82" s="538"/>
      <c r="M82" s="538"/>
      <c r="N82" s="538"/>
      <c r="O82" s="524"/>
      <c r="P82" s="524"/>
      <c r="Q82" s="524"/>
      <c r="R82" s="35"/>
      <c r="S82" s="38"/>
      <c r="T82" s="31"/>
      <c r="U82" s="12"/>
      <c r="V82" s="12"/>
      <c r="W82" s="12"/>
      <c r="X82" s="12"/>
      <c r="Y82" s="12"/>
      <c r="Z82" s="12"/>
      <c r="AA82" s="12"/>
      <c r="AB82" s="12"/>
      <c r="AC82" s="12"/>
    </row>
    <row r="83" spans="1:29" ht="15" outlineLevel="1">
      <c r="A83" s="38"/>
      <c r="B83" s="535"/>
      <c r="C83" s="147"/>
      <c r="D83" s="521"/>
      <c r="E83" s="169" t="s">
        <v>2657</v>
      </c>
      <c r="F83" s="522"/>
      <c r="G83" s="165"/>
      <c r="H83" s="523"/>
      <c r="I83" s="524"/>
      <c r="J83" s="537"/>
      <c r="K83" s="538"/>
      <c r="L83" s="538"/>
      <c r="M83" s="538"/>
      <c r="N83" s="538"/>
      <c r="O83" s="524"/>
      <c r="P83" s="524"/>
      <c r="Q83" s="524"/>
      <c r="R83" s="35"/>
      <c r="S83" s="38"/>
      <c r="T83" s="31"/>
      <c r="U83" s="12"/>
      <c r="V83" s="12"/>
      <c r="W83" s="12"/>
      <c r="X83" s="12"/>
      <c r="Y83" s="12"/>
      <c r="Z83" s="12"/>
      <c r="AA83" s="12"/>
      <c r="AB83" s="12"/>
      <c r="AC83" s="12"/>
    </row>
    <row r="84" spans="1:29" ht="15" outlineLevel="1">
      <c r="A84" s="38"/>
      <c r="B84" s="535"/>
      <c r="C84" s="147"/>
      <c r="D84" s="521"/>
      <c r="E84" s="169" t="s">
        <v>2692</v>
      </c>
      <c r="F84" s="522"/>
      <c r="G84" s="165">
        <v>13.56</v>
      </c>
      <c r="H84" s="523"/>
      <c r="I84" s="524"/>
      <c r="J84" s="537"/>
      <c r="K84" s="538"/>
      <c r="L84" s="538"/>
      <c r="M84" s="538"/>
      <c r="N84" s="538"/>
      <c r="O84" s="524"/>
      <c r="P84" s="524"/>
      <c r="Q84" s="524"/>
      <c r="R84" s="35"/>
      <c r="S84" s="38"/>
      <c r="T84" s="31"/>
      <c r="U84" s="12"/>
      <c r="V84" s="12"/>
      <c r="W84" s="12"/>
      <c r="X84" s="12"/>
      <c r="Y84" s="12"/>
      <c r="Z84" s="12"/>
      <c r="AA84" s="12"/>
      <c r="AB84" s="12"/>
      <c r="AC84" s="12"/>
    </row>
    <row r="85" spans="1:29" ht="15" outlineLevel="1">
      <c r="A85" s="38"/>
      <c r="B85" s="535"/>
      <c r="C85" s="147"/>
      <c r="D85" s="521"/>
      <c r="E85" s="169" t="s">
        <v>2659</v>
      </c>
      <c r="F85" s="522"/>
      <c r="G85" s="165"/>
      <c r="H85" s="523"/>
      <c r="I85" s="524"/>
      <c r="J85" s="537"/>
      <c r="K85" s="538"/>
      <c r="L85" s="538"/>
      <c r="M85" s="538"/>
      <c r="N85" s="538"/>
      <c r="O85" s="524"/>
      <c r="P85" s="524"/>
      <c r="Q85" s="524"/>
      <c r="R85" s="35"/>
      <c r="S85" s="38"/>
      <c r="T85" s="31"/>
      <c r="U85" s="12"/>
      <c r="V85" s="12"/>
      <c r="W85" s="12"/>
      <c r="X85" s="12"/>
      <c r="Y85" s="12"/>
      <c r="Z85" s="12"/>
      <c r="AA85" s="12"/>
      <c r="AB85" s="12"/>
      <c r="AC85" s="12"/>
    </row>
    <row r="86" spans="1:29" ht="15" outlineLevel="1">
      <c r="A86" s="38"/>
      <c r="B86" s="535"/>
      <c r="C86" s="147"/>
      <c r="D86" s="521"/>
      <c r="E86" s="169" t="s">
        <v>2693</v>
      </c>
      <c r="F86" s="522"/>
      <c r="G86" s="165">
        <v>32.24</v>
      </c>
      <c r="H86" s="523"/>
      <c r="I86" s="524"/>
      <c r="J86" s="537"/>
      <c r="K86" s="538"/>
      <c r="L86" s="538"/>
      <c r="M86" s="538"/>
      <c r="N86" s="538"/>
      <c r="O86" s="524"/>
      <c r="P86" s="524"/>
      <c r="Q86" s="524"/>
      <c r="R86" s="35"/>
      <c r="S86" s="38"/>
      <c r="T86" s="31"/>
      <c r="U86" s="12"/>
      <c r="V86" s="12"/>
      <c r="W86" s="12"/>
      <c r="X86" s="12"/>
      <c r="Y86" s="12"/>
      <c r="Z86" s="12"/>
      <c r="AA86" s="12"/>
      <c r="AB86" s="12"/>
      <c r="AC86" s="12"/>
    </row>
    <row r="87" spans="1:29" ht="15" outlineLevel="1">
      <c r="A87" s="38"/>
      <c r="B87" s="535"/>
      <c r="C87" s="147"/>
      <c r="D87" s="521"/>
      <c r="E87" s="169" t="s">
        <v>2661</v>
      </c>
      <c r="F87" s="522"/>
      <c r="G87" s="165"/>
      <c r="H87" s="523"/>
      <c r="I87" s="524"/>
      <c r="J87" s="537"/>
      <c r="K87" s="538"/>
      <c r="L87" s="538"/>
      <c r="M87" s="538"/>
      <c r="N87" s="538"/>
      <c r="O87" s="524"/>
      <c r="P87" s="524"/>
      <c r="Q87" s="524"/>
      <c r="R87" s="35"/>
      <c r="S87" s="38"/>
      <c r="T87" s="31"/>
      <c r="U87" s="12"/>
      <c r="V87" s="12"/>
      <c r="W87" s="12"/>
      <c r="X87" s="12"/>
      <c r="Y87" s="12"/>
      <c r="Z87" s="12"/>
      <c r="AA87" s="12"/>
      <c r="AB87" s="12"/>
      <c r="AC87" s="12"/>
    </row>
    <row r="88" spans="1:29" ht="15" outlineLevel="1">
      <c r="A88" s="38"/>
      <c r="B88" s="535"/>
      <c r="C88" s="147"/>
      <c r="D88" s="521"/>
      <c r="E88" s="169" t="s">
        <v>2694</v>
      </c>
      <c r="F88" s="522"/>
      <c r="G88" s="165">
        <v>4.7699999999999996</v>
      </c>
      <c r="H88" s="523"/>
      <c r="I88" s="524"/>
      <c r="J88" s="537"/>
      <c r="K88" s="538"/>
      <c r="L88" s="538"/>
      <c r="M88" s="538"/>
      <c r="N88" s="538"/>
      <c r="O88" s="524"/>
      <c r="P88" s="524"/>
      <c r="Q88" s="524"/>
      <c r="R88" s="35"/>
      <c r="S88" s="38"/>
      <c r="T88" s="31"/>
      <c r="U88" s="12"/>
      <c r="V88" s="12"/>
      <c r="W88" s="12"/>
      <c r="X88" s="12"/>
      <c r="Y88" s="12"/>
      <c r="Z88" s="12"/>
      <c r="AA88" s="12"/>
      <c r="AB88" s="12"/>
      <c r="AC88" s="12"/>
    </row>
    <row r="89" spans="1:29" ht="15" outlineLevel="1">
      <c r="A89" s="38"/>
      <c r="B89" s="535"/>
      <c r="C89" s="147"/>
      <c r="D89" s="521"/>
      <c r="E89" s="169" t="s">
        <v>2651</v>
      </c>
      <c r="F89" s="522"/>
      <c r="G89" s="165"/>
      <c r="H89" s="523"/>
      <c r="I89" s="524"/>
      <c r="J89" s="537"/>
      <c r="K89" s="538"/>
      <c r="L89" s="538"/>
      <c r="M89" s="538"/>
      <c r="N89" s="538"/>
      <c r="O89" s="524"/>
      <c r="P89" s="524"/>
      <c r="Q89" s="524"/>
      <c r="R89" s="35"/>
      <c r="S89" s="38"/>
      <c r="T89" s="31"/>
      <c r="U89" s="12"/>
      <c r="V89" s="12"/>
      <c r="W89" s="12"/>
      <c r="X89" s="12"/>
      <c r="Y89" s="12"/>
      <c r="Z89" s="12"/>
      <c r="AA89" s="12"/>
      <c r="AB89" s="12"/>
      <c r="AC89" s="12"/>
    </row>
    <row r="90" spans="1:29" ht="15" outlineLevel="1">
      <c r="A90" s="38"/>
      <c r="B90" s="535"/>
      <c r="C90" s="147"/>
      <c r="D90" s="521"/>
      <c r="E90" s="169" t="s">
        <v>2663</v>
      </c>
      <c r="F90" s="522"/>
      <c r="G90" s="165">
        <v>31.28</v>
      </c>
      <c r="H90" s="523"/>
      <c r="I90" s="524"/>
      <c r="J90" s="537"/>
      <c r="K90" s="538"/>
      <c r="L90" s="538"/>
      <c r="M90" s="538"/>
      <c r="N90" s="538"/>
      <c r="O90" s="524"/>
      <c r="P90" s="524"/>
      <c r="Q90" s="524"/>
      <c r="R90" s="35"/>
      <c r="S90" s="38"/>
      <c r="T90" s="31"/>
      <c r="U90" s="12"/>
      <c r="V90" s="12"/>
      <c r="W90" s="12"/>
      <c r="X90" s="12"/>
      <c r="Y90" s="12"/>
      <c r="Z90" s="12"/>
      <c r="AA90" s="12"/>
      <c r="AB90" s="12"/>
      <c r="AC90" s="12"/>
    </row>
    <row r="91" spans="1:29" ht="15" outlineLevel="1">
      <c r="A91" s="38"/>
      <c r="B91" s="535"/>
      <c r="C91" s="147"/>
      <c r="D91" s="521"/>
      <c r="E91" s="525"/>
      <c r="F91" s="522"/>
      <c r="G91" s="526"/>
      <c r="H91" s="523"/>
      <c r="I91" s="524"/>
      <c r="J91" s="537"/>
      <c r="K91" s="538"/>
      <c r="L91" s="538"/>
      <c r="M91" s="538"/>
      <c r="N91" s="538"/>
      <c r="O91" s="524"/>
      <c r="P91" s="524"/>
      <c r="Q91" s="524"/>
      <c r="R91" s="35"/>
      <c r="S91" s="38"/>
      <c r="T91" s="31"/>
      <c r="U91" s="12"/>
      <c r="V91" s="12"/>
      <c r="W91" s="12"/>
      <c r="X91" s="12"/>
      <c r="Y91" s="12"/>
      <c r="Z91" s="12"/>
      <c r="AA91" s="12"/>
      <c r="AB91" s="12"/>
      <c r="AC91" s="12"/>
    </row>
    <row r="92" spans="1:29" ht="112.5" outlineLevel="1">
      <c r="A92" s="146"/>
      <c r="B92" s="147"/>
      <c r="C92" s="148">
        <v>4</v>
      </c>
      <c r="D92" s="513" t="s">
        <v>2695</v>
      </c>
      <c r="E92" s="514" t="s">
        <v>2696</v>
      </c>
      <c r="F92" s="515" t="s">
        <v>124</v>
      </c>
      <c r="G92" s="156">
        <v>428.779</v>
      </c>
      <c r="H92" s="516"/>
      <c r="I92" s="157">
        <f>G92*H92</f>
        <v>0</v>
      </c>
      <c r="J92" s="157"/>
      <c r="K92" s="156"/>
      <c r="L92" s="156">
        <v>0</v>
      </c>
      <c r="M92" s="156"/>
      <c r="N92" s="156">
        <v>0</v>
      </c>
      <c r="O92" s="157">
        <v>21</v>
      </c>
      <c r="P92" s="157">
        <v>135197.67408576299</v>
      </c>
      <c r="Q92" s="157">
        <v>778996.12211320701</v>
      </c>
      <c r="R92" s="38"/>
      <c r="S92" s="38"/>
      <c r="T92" s="38"/>
      <c r="U92" s="12"/>
      <c r="V92" s="12"/>
      <c r="W92" s="12"/>
      <c r="X92" s="12"/>
      <c r="Y92" s="12"/>
      <c r="Z92" s="12"/>
      <c r="AA92" s="12"/>
      <c r="AB92" s="12"/>
      <c r="AC92" s="12"/>
    </row>
    <row r="93" spans="1:29" ht="78.75" outlineLevel="1">
      <c r="A93" s="146"/>
      <c r="B93" s="147"/>
      <c r="C93" s="148">
        <v>5</v>
      </c>
      <c r="D93" s="513" t="s">
        <v>2697</v>
      </c>
      <c r="E93" s="514" t="s">
        <v>2698</v>
      </c>
      <c r="F93" s="515" t="s">
        <v>124</v>
      </c>
      <c r="G93" s="156">
        <v>81.3</v>
      </c>
      <c r="H93" s="516"/>
      <c r="I93" s="157">
        <f>G93*H93</f>
        <v>0</v>
      </c>
      <c r="J93" s="157"/>
      <c r="K93" s="156">
        <v>3.5200000000000002E-2</v>
      </c>
      <c r="L93" s="156">
        <v>6.2744352000000001</v>
      </c>
      <c r="M93" s="156"/>
      <c r="N93" s="156">
        <v>0</v>
      </c>
      <c r="O93" s="157">
        <v>21</v>
      </c>
      <c r="P93" s="157">
        <v>20368.165770264801</v>
      </c>
      <c r="Q93" s="157">
        <v>117359.43134295401</v>
      </c>
      <c r="R93" s="38"/>
      <c r="S93" s="38"/>
      <c r="T93" s="38"/>
      <c r="U93" s="12"/>
      <c r="V93" s="12"/>
      <c r="W93" s="12"/>
      <c r="X93" s="12"/>
      <c r="Y93" s="12"/>
      <c r="Z93" s="12"/>
      <c r="AA93" s="12"/>
      <c r="AB93" s="12"/>
      <c r="AC93" s="12"/>
    </row>
    <row r="94" spans="1:29" ht="15" outlineLevel="1">
      <c r="A94" s="159"/>
      <c r="B94" s="160"/>
      <c r="C94" s="573"/>
      <c r="D94" s="162" t="s">
        <v>109</v>
      </c>
      <c r="E94" s="169"/>
      <c r="F94" s="164"/>
      <c r="G94" s="165">
        <v>0</v>
      </c>
      <c r="H94" s="166"/>
      <c r="I94" s="168"/>
      <c r="J94" s="574"/>
      <c r="K94" s="165"/>
      <c r="L94" s="165"/>
      <c r="M94" s="165"/>
      <c r="N94" s="165"/>
      <c r="O94" s="168"/>
      <c r="P94" s="168"/>
      <c r="Q94" s="168"/>
      <c r="R94" s="35"/>
      <c r="S94" s="38"/>
      <c r="T94" s="31"/>
      <c r="U94" s="12"/>
      <c r="V94" s="12"/>
      <c r="W94" s="12"/>
      <c r="X94" s="12"/>
      <c r="Y94" s="12"/>
      <c r="Z94" s="12"/>
      <c r="AA94" s="12"/>
      <c r="AB94" s="12"/>
      <c r="AC94" s="12"/>
    </row>
    <row r="95" spans="1:29" ht="15" outlineLevel="1">
      <c r="A95" s="159"/>
      <c r="B95" s="160"/>
      <c r="C95" s="573"/>
      <c r="D95" s="162"/>
      <c r="E95" s="169" t="s">
        <v>2699</v>
      </c>
      <c r="F95" s="164"/>
      <c r="G95" s="165">
        <v>41.2</v>
      </c>
      <c r="H95" s="166"/>
      <c r="I95" s="168"/>
      <c r="J95" s="574"/>
      <c r="K95" s="165"/>
      <c r="L95" s="165"/>
      <c r="M95" s="165"/>
      <c r="N95" s="165"/>
      <c r="O95" s="168"/>
      <c r="P95" s="168"/>
      <c r="Q95" s="168"/>
      <c r="R95" s="35"/>
      <c r="S95" s="38"/>
      <c r="T95" s="31"/>
      <c r="U95" s="12"/>
      <c r="V95" s="12"/>
      <c r="W95" s="12"/>
      <c r="X95" s="12"/>
      <c r="Y95" s="12"/>
      <c r="Z95" s="12"/>
      <c r="AA95" s="12"/>
      <c r="AB95" s="12"/>
      <c r="AC95" s="12"/>
    </row>
    <row r="96" spans="1:29" ht="15" outlineLevel="1">
      <c r="A96" s="159"/>
      <c r="B96" s="160"/>
      <c r="C96" s="573"/>
      <c r="D96" s="162"/>
      <c r="E96" s="169" t="s">
        <v>2700</v>
      </c>
      <c r="F96" s="164"/>
      <c r="G96" s="165">
        <v>40.1</v>
      </c>
      <c r="H96" s="166"/>
      <c r="I96" s="168"/>
      <c r="J96" s="574"/>
      <c r="K96" s="165"/>
      <c r="L96" s="165"/>
      <c r="M96" s="165"/>
      <c r="N96" s="165"/>
      <c r="O96" s="168"/>
      <c r="P96" s="168"/>
      <c r="Q96" s="168"/>
      <c r="R96" s="35"/>
      <c r="S96" s="38"/>
      <c r="T96" s="31"/>
      <c r="U96" s="12"/>
      <c r="V96" s="12"/>
      <c r="W96" s="12"/>
      <c r="X96" s="12"/>
      <c r="Y96" s="12"/>
      <c r="Z96" s="12"/>
      <c r="AA96" s="12"/>
      <c r="AB96" s="12"/>
      <c r="AC96" s="12"/>
    </row>
    <row r="97" spans="1:29" ht="67.5" outlineLevel="1">
      <c r="A97" s="146"/>
      <c r="B97" s="147"/>
      <c r="C97" s="148">
        <v>16</v>
      </c>
      <c r="D97" s="513" t="s">
        <v>2701</v>
      </c>
      <c r="E97" s="514" t="s">
        <v>2702</v>
      </c>
      <c r="F97" s="515" t="s">
        <v>124</v>
      </c>
      <c r="G97" s="156">
        <v>428.779</v>
      </c>
      <c r="H97" s="516"/>
      <c r="I97" s="157">
        <f>G97*H97</f>
        <v>0</v>
      </c>
      <c r="J97" s="534" t="s">
        <v>108</v>
      </c>
      <c r="K97" s="156">
        <v>1.1390000000000001E-2</v>
      </c>
      <c r="L97" s="156">
        <v>0.20558950000000001</v>
      </c>
      <c r="M97" s="156"/>
      <c r="N97" s="156">
        <v>0</v>
      </c>
      <c r="O97" s="157">
        <v>21</v>
      </c>
      <c r="P97" s="157">
        <v>269.12549999999999</v>
      </c>
      <c r="Q97" s="157">
        <v>1550.6755000000001</v>
      </c>
      <c r="R97" s="38"/>
      <c r="S97" s="38"/>
      <c r="T97" s="38"/>
      <c r="U97" s="12"/>
      <c r="V97" s="12"/>
      <c r="W97" s="12"/>
      <c r="X97" s="12"/>
      <c r="Y97" s="12"/>
      <c r="Z97" s="12"/>
      <c r="AA97" s="12"/>
      <c r="AB97" s="12"/>
      <c r="AC97" s="12"/>
    </row>
    <row r="98" spans="1:29" ht="15" outlineLevel="1">
      <c r="A98" s="146"/>
      <c r="B98" s="147"/>
      <c r="C98" s="180"/>
      <c r="D98" s="181"/>
      <c r="E98" s="182"/>
      <c r="F98" s="576"/>
      <c r="G98" s="577"/>
      <c r="H98" s="578"/>
      <c r="I98" s="579"/>
      <c r="J98" s="580"/>
      <c r="K98" s="577"/>
      <c r="L98" s="577"/>
      <c r="M98" s="577"/>
      <c r="N98" s="577"/>
      <c r="O98" s="579"/>
      <c r="P98" s="579"/>
      <c r="Q98" s="579"/>
      <c r="R98" s="38"/>
      <c r="S98" s="38"/>
      <c r="T98" s="38"/>
      <c r="U98" s="12"/>
      <c r="V98" s="12"/>
      <c r="W98" s="12"/>
      <c r="X98" s="12"/>
      <c r="Y98" s="12"/>
      <c r="Z98" s="12"/>
      <c r="AA98" s="12"/>
      <c r="AB98" s="12"/>
      <c r="AC98" s="12"/>
    </row>
    <row r="99" spans="1:29" ht="14.25">
      <c r="A99" s="562" t="s">
        <v>2703</v>
      </c>
      <c r="B99" s="563">
        <v>2</v>
      </c>
      <c r="C99" s="528"/>
      <c r="D99" s="529"/>
      <c r="E99" s="530" t="s">
        <v>41</v>
      </c>
      <c r="F99" s="529"/>
      <c r="G99" s="531"/>
      <c r="H99" s="532"/>
      <c r="I99" s="533">
        <f>SUBTOTAL(9,I100:I113)</f>
        <v>0</v>
      </c>
      <c r="J99" s="533"/>
      <c r="K99" s="145"/>
      <c r="L99" s="45">
        <f>SUBTOTAL(9,L100:L172)</f>
        <v>27.635769795000005</v>
      </c>
      <c r="M99" s="145"/>
      <c r="N99" s="45">
        <f>SUBTOTAL(9,N100:N172)</f>
        <v>0</v>
      </c>
      <c r="O99" s="89"/>
      <c r="P99" s="46">
        <f>SUBTOTAL(9,P100:P172)</f>
        <v>182656.4098551276</v>
      </c>
      <c r="Q99" s="46">
        <f>SUBTOTAL(9,Q100:Q172)</f>
        <v>1052448.8377366881</v>
      </c>
      <c r="R99" s="35"/>
      <c r="S99" s="38"/>
      <c r="T99" s="38"/>
      <c r="U99" s="31"/>
      <c r="V99" s="31"/>
      <c r="W99" s="31"/>
      <c r="X99" s="31"/>
      <c r="Y99" s="31"/>
      <c r="Z99" s="31"/>
      <c r="AA99" s="31"/>
      <c r="AB99" s="31"/>
      <c r="AC99" s="31"/>
    </row>
    <row r="100" spans="1:29" ht="22.5" outlineLevel="1">
      <c r="A100" s="146"/>
      <c r="B100" s="147"/>
      <c r="C100" s="148">
        <v>2</v>
      </c>
      <c r="D100" s="513" t="s">
        <v>2704</v>
      </c>
      <c r="E100" s="540" t="s">
        <v>2705</v>
      </c>
      <c r="F100" s="515" t="s">
        <v>124</v>
      </c>
      <c r="G100" s="156">
        <v>33.515999999999998</v>
      </c>
      <c r="H100" s="516"/>
      <c r="I100" s="157">
        <f>G100*H100</f>
        <v>0</v>
      </c>
      <c r="J100" s="157"/>
      <c r="K100" s="156">
        <v>5.2760000000000001E-2</v>
      </c>
      <c r="L100" s="156">
        <f>G100*K100</f>
        <v>1.76830416</v>
      </c>
      <c r="M100" s="156"/>
      <c r="N100" s="156">
        <f>G100*M100</f>
        <v>0</v>
      </c>
      <c r="O100" s="157">
        <v>21</v>
      </c>
      <c r="P100" s="157">
        <f>I100*(O100/100)</f>
        <v>0</v>
      </c>
      <c r="Q100" s="157">
        <f>I100+P100</f>
        <v>0</v>
      </c>
      <c r="R100" s="38"/>
      <c r="S100" s="38"/>
      <c r="T100" s="38"/>
      <c r="U100" s="12"/>
      <c r="V100" s="12"/>
      <c r="W100" s="12"/>
      <c r="X100" s="12"/>
      <c r="Y100" s="12"/>
      <c r="Z100" s="12"/>
      <c r="AA100" s="12"/>
      <c r="AB100" s="12"/>
      <c r="AC100" s="12"/>
    </row>
    <row r="101" spans="1:29" ht="15" outlineLevel="1">
      <c r="A101" s="159"/>
      <c r="B101" s="160"/>
      <c r="C101" s="573"/>
      <c r="D101" s="162" t="s">
        <v>109</v>
      </c>
      <c r="E101" s="163"/>
      <c r="F101" s="164"/>
      <c r="G101" s="165">
        <v>0</v>
      </c>
      <c r="H101" s="166"/>
      <c r="I101" s="168"/>
      <c r="J101" s="168"/>
      <c r="K101" s="165"/>
      <c r="L101" s="165"/>
      <c r="M101" s="165"/>
      <c r="N101" s="165"/>
      <c r="O101" s="168"/>
      <c r="P101" s="168"/>
      <c r="Q101" s="168"/>
      <c r="R101" s="35"/>
      <c r="S101" s="38"/>
      <c r="T101" s="31"/>
      <c r="U101" s="12"/>
      <c r="V101" s="12"/>
      <c r="W101" s="12"/>
      <c r="X101" s="12"/>
      <c r="Y101" s="12"/>
      <c r="Z101" s="12"/>
      <c r="AA101" s="12"/>
      <c r="AB101" s="12"/>
      <c r="AC101" s="12"/>
    </row>
    <row r="102" spans="1:29" ht="15" outlineLevel="1">
      <c r="A102" s="159"/>
      <c r="B102" s="160"/>
      <c r="C102" s="160"/>
      <c r="D102" s="162"/>
      <c r="E102" s="163" t="s">
        <v>2706</v>
      </c>
      <c r="F102" s="164"/>
      <c r="G102" s="165">
        <v>13.157999999999999</v>
      </c>
      <c r="H102" s="166"/>
      <c r="I102" s="168"/>
      <c r="J102" s="168"/>
      <c r="K102" s="165"/>
      <c r="L102" s="165"/>
      <c r="M102" s="165"/>
      <c r="N102" s="165"/>
      <c r="O102" s="168"/>
      <c r="P102" s="168"/>
      <c r="Q102" s="168"/>
      <c r="R102" s="38"/>
      <c r="S102" s="31"/>
      <c r="T102" s="31"/>
      <c r="U102" s="12"/>
      <c r="V102" s="12"/>
      <c r="W102" s="12"/>
      <c r="X102" s="12"/>
      <c r="Y102" s="12"/>
      <c r="Z102" s="12"/>
      <c r="AA102" s="12"/>
      <c r="AB102" s="12"/>
      <c r="AC102" s="12"/>
    </row>
    <row r="103" spans="1:29" ht="15" outlineLevel="1">
      <c r="A103" s="159"/>
      <c r="B103" s="160"/>
      <c r="C103" s="160"/>
      <c r="D103" s="162"/>
      <c r="E103" s="163" t="s">
        <v>2707</v>
      </c>
      <c r="F103" s="164"/>
      <c r="G103" s="165">
        <v>10.64</v>
      </c>
      <c r="H103" s="166"/>
      <c r="I103" s="168"/>
      <c r="J103" s="168"/>
      <c r="K103" s="165"/>
      <c r="L103" s="165"/>
      <c r="M103" s="165"/>
      <c r="N103" s="165"/>
      <c r="O103" s="168"/>
      <c r="P103" s="168"/>
      <c r="Q103" s="168"/>
      <c r="R103" s="38"/>
      <c r="S103" s="31"/>
      <c r="T103" s="31"/>
      <c r="U103" s="12"/>
      <c r="V103" s="12"/>
      <c r="W103" s="12"/>
      <c r="X103" s="12"/>
      <c r="Y103" s="12"/>
      <c r="Z103" s="12"/>
      <c r="AA103" s="12"/>
      <c r="AB103" s="12"/>
      <c r="AC103" s="12"/>
    </row>
    <row r="104" spans="1:29" ht="15" outlineLevel="1">
      <c r="A104" s="38"/>
      <c r="B104" s="535"/>
      <c r="C104" s="520"/>
      <c r="D104" s="521"/>
      <c r="E104" s="163" t="s">
        <v>2708</v>
      </c>
      <c r="F104" s="163"/>
      <c r="G104" s="165">
        <v>9.718</v>
      </c>
      <c r="H104" s="523"/>
      <c r="I104" s="524"/>
      <c r="J104" s="524"/>
      <c r="K104" s="538"/>
      <c r="L104" s="538"/>
      <c r="M104" s="538"/>
      <c r="N104" s="538"/>
      <c r="O104" s="524"/>
      <c r="P104" s="524"/>
      <c r="Q104" s="524"/>
      <c r="R104" s="38"/>
      <c r="S104" s="31"/>
      <c r="T104" s="31"/>
      <c r="U104" s="12"/>
      <c r="V104" s="12"/>
      <c r="W104" s="12"/>
      <c r="X104" s="12"/>
      <c r="Y104" s="12"/>
      <c r="Z104" s="12"/>
      <c r="AA104" s="12"/>
      <c r="AB104" s="12"/>
      <c r="AC104" s="12"/>
    </row>
    <row r="105" spans="1:29" ht="15" outlineLevel="1">
      <c r="A105" s="159"/>
      <c r="B105" s="160"/>
      <c r="C105" s="160"/>
      <c r="D105" s="162"/>
      <c r="E105" s="163" t="s">
        <v>2634</v>
      </c>
      <c r="F105" s="164"/>
      <c r="G105" s="165">
        <v>33.515999999999998</v>
      </c>
      <c r="H105" s="166"/>
      <c r="I105" s="168"/>
      <c r="J105" s="168"/>
      <c r="K105" s="165"/>
      <c r="L105" s="165"/>
      <c r="M105" s="165"/>
      <c r="N105" s="165"/>
      <c r="O105" s="168"/>
      <c r="P105" s="168"/>
      <c r="Q105" s="168"/>
      <c r="R105" s="38"/>
      <c r="S105" s="31"/>
      <c r="T105" s="31"/>
      <c r="U105" s="12"/>
      <c r="V105" s="12"/>
      <c r="W105" s="12"/>
      <c r="X105" s="12"/>
      <c r="Y105" s="12"/>
      <c r="Z105" s="12"/>
      <c r="AA105" s="12"/>
      <c r="AB105" s="12"/>
      <c r="AC105" s="12"/>
    </row>
    <row r="106" spans="1:29" ht="15" outlineLevel="1">
      <c r="A106" s="581"/>
      <c r="B106" s="582"/>
      <c r="C106" s="583">
        <v>3</v>
      </c>
      <c r="D106" s="584" t="s">
        <v>2709</v>
      </c>
      <c r="E106" s="585" t="s">
        <v>2710</v>
      </c>
      <c r="F106" s="586" t="s">
        <v>132</v>
      </c>
      <c r="G106" s="587">
        <v>0.01</v>
      </c>
      <c r="H106" s="516"/>
      <c r="I106" s="157">
        <f>G106*H106</f>
        <v>0</v>
      </c>
      <c r="J106" s="588"/>
      <c r="K106" s="587">
        <v>1</v>
      </c>
      <c r="L106" s="587">
        <v>0.35576679999999999</v>
      </c>
      <c r="M106" s="587"/>
      <c r="N106" s="587">
        <v>0</v>
      </c>
      <c r="O106" s="588">
        <v>21</v>
      </c>
      <c r="P106" s="588">
        <v>5810.5381361580003</v>
      </c>
      <c r="Q106" s="588">
        <v>33479.767355958</v>
      </c>
      <c r="R106" s="589"/>
      <c r="S106" s="589"/>
      <c r="T106" s="590"/>
      <c r="U106" s="590"/>
      <c r="V106" s="590"/>
      <c r="W106" s="590"/>
      <c r="X106" s="590"/>
      <c r="Y106" s="590"/>
      <c r="Z106" s="590"/>
      <c r="AA106" s="12"/>
      <c r="AB106" s="12"/>
      <c r="AC106" s="12"/>
    </row>
    <row r="107" spans="1:29" ht="15" outlineLevel="1">
      <c r="A107" s="591"/>
      <c r="B107" s="592"/>
      <c r="C107" s="592"/>
      <c r="D107" s="593" t="s">
        <v>109</v>
      </c>
      <c r="E107" s="594" t="s">
        <v>2711</v>
      </c>
      <c r="F107" s="595"/>
      <c r="G107" s="596">
        <v>0.31488329999999998</v>
      </c>
      <c r="H107" s="597"/>
      <c r="I107" s="598"/>
      <c r="J107" s="598"/>
      <c r="K107" s="596"/>
      <c r="L107" s="596"/>
      <c r="M107" s="596"/>
      <c r="N107" s="596"/>
      <c r="O107" s="598"/>
      <c r="P107" s="598"/>
      <c r="Q107" s="598"/>
      <c r="R107" s="589"/>
      <c r="S107" s="590"/>
      <c r="T107" s="590"/>
      <c r="U107" s="590"/>
      <c r="V107" s="590"/>
      <c r="W107" s="590"/>
      <c r="X107" s="590"/>
      <c r="Y107" s="590"/>
      <c r="Z107" s="590"/>
      <c r="AA107" s="12"/>
      <c r="AB107" s="12"/>
      <c r="AC107" s="12"/>
    </row>
    <row r="108" spans="1:29" ht="22.5" outlineLevel="1">
      <c r="A108" s="581"/>
      <c r="B108" s="582"/>
      <c r="C108" s="583">
        <v>4</v>
      </c>
      <c r="D108" s="584" t="s">
        <v>2712</v>
      </c>
      <c r="E108" s="585" t="s">
        <v>2713</v>
      </c>
      <c r="F108" s="586" t="s">
        <v>124</v>
      </c>
      <c r="G108" s="587">
        <v>37.031999999999996</v>
      </c>
      <c r="H108" s="516"/>
      <c r="I108" s="157">
        <f>G108*H108</f>
        <v>0</v>
      </c>
      <c r="J108" s="588" t="s">
        <v>108</v>
      </c>
      <c r="K108" s="587">
        <v>4.0000000000000002E-4</v>
      </c>
      <c r="L108" s="587">
        <v>0.83968880000000001</v>
      </c>
      <c r="M108" s="587"/>
      <c r="N108" s="587">
        <v>0</v>
      </c>
      <c r="O108" s="588">
        <v>21</v>
      </c>
      <c r="P108" s="588">
        <v>52907.0679844896</v>
      </c>
      <c r="Q108" s="588">
        <v>304845.48695824901</v>
      </c>
      <c r="R108" s="589"/>
      <c r="S108" s="589"/>
      <c r="T108" s="590"/>
      <c r="U108" s="590"/>
      <c r="V108" s="590"/>
      <c r="W108" s="590"/>
      <c r="X108" s="590"/>
      <c r="Y108" s="590"/>
      <c r="Z108" s="590"/>
      <c r="AA108" s="12"/>
      <c r="AB108" s="12"/>
      <c r="AC108" s="12"/>
    </row>
    <row r="109" spans="1:29" ht="15" outlineLevel="1">
      <c r="A109" s="591"/>
      <c r="B109" s="592"/>
      <c r="C109" s="592"/>
      <c r="D109" s="593" t="s">
        <v>109</v>
      </c>
      <c r="E109" s="594" t="s">
        <v>2714</v>
      </c>
      <c r="F109" s="595"/>
      <c r="G109" s="596">
        <v>67.031999999999996</v>
      </c>
      <c r="H109" s="597"/>
      <c r="I109" s="598"/>
      <c r="J109" s="598"/>
      <c r="K109" s="596"/>
      <c r="L109" s="596"/>
      <c r="M109" s="596"/>
      <c r="N109" s="596"/>
      <c r="O109" s="598"/>
      <c r="P109" s="598"/>
      <c r="Q109" s="598"/>
      <c r="R109" s="589"/>
      <c r="S109" s="590"/>
      <c r="T109" s="590"/>
      <c r="U109" s="590"/>
      <c r="V109" s="590"/>
      <c r="W109" s="590"/>
      <c r="X109" s="590"/>
      <c r="Y109" s="590"/>
      <c r="Z109" s="590"/>
      <c r="AA109" s="12"/>
      <c r="AB109" s="12"/>
      <c r="AC109" s="12"/>
    </row>
    <row r="110" spans="1:29" ht="45" outlineLevel="1">
      <c r="A110" s="581"/>
      <c r="B110" s="582"/>
      <c r="C110" s="583">
        <v>7</v>
      </c>
      <c r="D110" s="584" t="s">
        <v>2715</v>
      </c>
      <c r="E110" s="585" t="s">
        <v>2716</v>
      </c>
      <c r="F110" s="586" t="s">
        <v>124</v>
      </c>
      <c r="G110" s="587">
        <v>38.543399999999998</v>
      </c>
      <c r="H110" s="516"/>
      <c r="I110" s="157">
        <f>G110*H110</f>
        <v>0</v>
      </c>
      <c r="J110" s="588"/>
      <c r="K110" s="587">
        <v>5.4000000000000003E-3</v>
      </c>
      <c r="L110" s="587">
        <v>7.5335975099999999</v>
      </c>
      <c r="M110" s="587"/>
      <c r="N110" s="587">
        <v>0</v>
      </c>
      <c r="O110" s="588">
        <v>21</v>
      </c>
      <c r="P110" s="588">
        <v>58971.117908902503</v>
      </c>
      <c r="Q110" s="588">
        <v>339785.96509415301</v>
      </c>
      <c r="R110" s="589"/>
      <c r="S110" s="589"/>
      <c r="T110" s="590"/>
      <c r="U110" s="590"/>
      <c r="V110" s="590"/>
      <c r="W110" s="590"/>
      <c r="X110" s="590"/>
      <c r="Y110" s="590"/>
      <c r="Z110" s="590"/>
      <c r="AA110" s="12"/>
      <c r="AB110" s="12"/>
      <c r="AC110" s="12"/>
    </row>
    <row r="111" spans="1:29" ht="19.5" outlineLevel="1">
      <c r="A111" s="591"/>
      <c r="B111" s="592"/>
      <c r="C111" s="592"/>
      <c r="D111" s="593" t="s">
        <v>109</v>
      </c>
      <c r="E111" s="594" t="s">
        <v>2717</v>
      </c>
      <c r="F111" s="595"/>
      <c r="G111" s="596">
        <v>38.543399999999998</v>
      </c>
      <c r="H111" s="597"/>
      <c r="I111" s="598"/>
      <c r="J111" s="598"/>
      <c r="K111" s="596"/>
      <c r="L111" s="596"/>
      <c r="M111" s="596"/>
      <c r="N111" s="596"/>
      <c r="O111" s="598"/>
      <c r="P111" s="598"/>
      <c r="Q111" s="598"/>
      <c r="R111" s="589"/>
      <c r="S111" s="590"/>
      <c r="T111" s="590"/>
      <c r="U111" s="590"/>
      <c r="V111" s="590"/>
      <c r="W111" s="590"/>
      <c r="X111" s="590"/>
      <c r="Y111" s="590"/>
      <c r="Z111" s="590"/>
      <c r="AA111" s="12"/>
      <c r="AB111" s="12"/>
      <c r="AC111" s="12"/>
    </row>
    <row r="112" spans="1:29" ht="45" outlineLevel="1">
      <c r="A112" s="581"/>
      <c r="B112" s="582"/>
      <c r="C112" s="583">
        <v>8</v>
      </c>
      <c r="D112" s="584" t="s">
        <v>2718</v>
      </c>
      <c r="E112" s="585" t="s">
        <v>2719</v>
      </c>
      <c r="F112" s="586" t="s">
        <v>124</v>
      </c>
      <c r="G112" s="587">
        <v>38.543399999999998</v>
      </c>
      <c r="H112" s="516"/>
      <c r="I112" s="157">
        <f>G112*H112</f>
        <v>0</v>
      </c>
      <c r="J112" s="588"/>
      <c r="K112" s="587">
        <v>5.3E-3</v>
      </c>
      <c r="L112" s="587">
        <v>7.1402906450000003</v>
      </c>
      <c r="M112" s="587"/>
      <c r="N112" s="587">
        <v>0</v>
      </c>
      <c r="O112" s="588">
        <v>21</v>
      </c>
      <c r="P112" s="588">
        <v>64967.685825577501</v>
      </c>
      <c r="Q112" s="588">
        <v>374337.61832832801</v>
      </c>
      <c r="R112" s="589"/>
      <c r="S112" s="589"/>
      <c r="T112" s="590"/>
      <c r="U112" s="590"/>
      <c r="V112" s="590"/>
      <c r="W112" s="590"/>
      <c r="X112" s="590"/>
      <c r="Y112" s="590"/>
      <c r="Z112" s="590"/>
      <c r="AA112" s="12"/>
      <c r="AB112" s="12"/>
      <c r="AC112" s="12"/>
    </row>
    <row r="113" spans="1:29" ht="19.5" outlineLevel="1">
      <c r="A113" s="591"/>
      <c r="B113" s="592"/>
      <c r="C113" s="592"/>
      <c r="D113" s="593" t="s">
        <v>109</v>
      </c>
      <c r="E113" s="594" t="s">
        <v>2717</v>
      </c>
      <c r="F113" s="595"/>
      <c r="G113" s="596">
        <v>38.543399999999998</v>
      </c>
      <c r="H113" s="597"/>
      <c r="I113" s="598"/>
      <c r="J113" s="598"/>
      <c r="K113" s="596"/>
      <c r="L113" s="596"/>
      <c r="M113" s="596"/>
      <c r="N113" s="596"/>
      <c r="O113" s="598"/>
      <c r="P113" s="598"/>
      <c r="Q113" s="598"/>
      <c r="R113" s="589"/>
      <c r="S113" s="590"/>
      <c r="T113" s="590"/>
      <c r="U113" s="590"/>
      <c r="V113" s="590"/>
      <c r="W113" s="590"/>
      <c r="X113" s="590"/>
      <c r="Y113" s="590"/>
      <c r="Z113" s="590"/>
      <c r="AA113" s="12"/>
      <c r="AB113" s="12"/>
      <c r="AC113" s="12"/>
    </row>
    <row r="114" spans="1:29" ht="15" outlineLevel="1">
      <c r="A114" s="38"/>
      <c r="B114" s="535"/>
      <c r="C114" s="147"/>
      <c r="D114" s="521"/>
      <c r="E114" s="539"/>
      <c r="F114" s="522"/>
      <c r="G114" s="526"/>
      <c r="H114" s="523"/>
      <c r="I114" s="524"/>
      <c r="J114" s="524"/>
      <c r="K114" s="538"/>
      <c r="L114" s="538"/>
      <c r="M114" s="538"/>
      <c r="N114" s="538"/>
      <c r="O114" s="524"/>
      <c r="P114" s="524"/>
      <c r="Q114" s="524"/>
      <c r="R114" s="35"/>
      <c r="S114" s="38"/>
      <c r="T114" s="31"/>
      <c r="U114" s="12"/>
      <c r="V114" s="12"/>
      <c r="W114" s="12"/>
      <c r="X114" s="12"/>
      <c r="Y114" s="12"/>
      <c r="Z114" s="12"/>
      <c r="AA114" s="12"/>
      <c r="AB114" s="12"/>
      <c r="AC114" s="12"/>
    </row>
    <row r="115" spans="1:29" ht="14.25">
      <c r="A115" s="562" t="s">
        <v>2703</v>
      </c>
      <c r="B115" s="563">
        <v>2</v>
      </c>
      <c r="C115" s="528"/>
      <c r="D115" s="529"/>
      <c r="E115" s="530" t="s">
        <v>42</v>
      </c>
      <c r="F115" s="529"/>
      <c r="G115" s="531"/>
      <c r="H115" s="532"/>
      <c r="I115" s="533">
        <f>SUBTOTAL(9,I116:I121)</f>
        <v>0</v>
      </c>
      <c r="J115" s="533"/>
      <c r="K115" s="145"/>
      <c r="L115" s="45">
        <f>SUBTOTAL(9,L116:L180)</f>
        <v>10.21652188</v>
      </c>
      <c r="M115" s="145"/>
      <c r="N115" s="45">
        <f>SUBTOTAL(9,N116:N180)</f>
        <v>0</v>
      </c>
      <c r="O115" s="89"/>
      <c r="P115" s="46">
        <f>SUBTOTAL(9,P116:P180)</f>
        <v>0</v>
      </c>
      <c r="Q115" s="46">
        <f>SUBTOTAL(9,Q116:Q180)</f>
        <v>0</v>
      </c>
      <c r="R115" s="35"/>
      <c r="S115" s="38"/>
      <c r="T115" s="38"/>
      <c r="U115" s="31"/>
      <c r="V115" s="31"/>
      <c r="W115" s="31"/>
      <c r="X115" s="31"/>
      <c r="Y115" s="31"/>
      <c r="Z115" s="31"/>
      <c r="AA115" s="31"/>
      <c r="AB115" s="31"/>
      <c r="AC115" s="31"/>
    </row>
    <row r="116" spans="1:29" ht="22.5" outlineLevel="1">
      <c r="A116" s="146"/>
      <c r="B116" s="147"/>
      <c r="C116" s="148">
        <v>2</v>
      </c>
      <c r="D116" s="513" t="s">
        <v>2720</v>
      </c>
      <c r="E116" s="540" t="s">
        <v>2721</v>
      </c>
      <c r="F116" s="515" t="s">
        <v>124</v>
      </c>
      <c r="G116" s="156">
        <v>184.613</v>
      </c>
      <c r="H116" s="516"/>
      <c r="I116" s="157">
        <f>G116*H116</f>
        <v>0</v>
      </c>
      <c r="J116" s="157" t="s">
        <v>2722</v>
      </c>
      <c r="K116" s="156">
        <v>5.2760000000000001E-2</v>
      </c>
      <c r="L116" s="156">
        <f>G116*K116</f>
        <v>9.7401818799999997</v>
      </c>
      <c r="M116" s="156"/>
      <c r="N116" s="156">
        <f>G116*M116</f>
        <v>0</v>
      </c>
      <c r="O116" s="157">
        <v>21</v>
      </c>
      <c r="P116" s="157">
        <f>I116*(O116/100)</f>
        <v>0</v>
      </c>
      <c r="Q116" s="157">
        <f>I116+P116</f>
        <v>0</v>
      </c>
      <c r="R116" s="38"/>
      <c r="S116" s="38"/>
      <c r="T116" s="38"/>
      <c r="U116" s="12"/>
      <c r="V116" s="12"/>
      <c r="W116" s="12"/>
      <c r="X116" s="12"/>
      <c r="Y116" s="12"/>
      <c r="Z116" s="12"/>
      <c r="AA116" s="12"/>
      <c r="AB116" s="12"/>
      <c r="AC116" s="12"/>
    </row>
    <row r="117" spans="1:29" ht="15" outlineLevel="1">
      <c r="A117" s="159"/>
      <c r="B117" s="160"/>
      <c r="C117" s="573"/>
      <c r="D117" s="162" t="s">
        <v>109</v>
      </c>
      <c r="E117" s="163"/>
      <c r="F117" s="164"/>
      <c r="G117" s="165">
        <v>0</v>
      </c>
      <c r="H117" s="166"/>
      <c r="I117" s="168"/>
      <c r="J117" s="168"/>
      <c r="K117" s="165"/>
      <c r="L117" s="165"/>
      <c r="M117" s="165"/>
      <c r="N117" s="165"/>
      <c r="O117" s="168"/>
      <c r="P117" s="168"/>
      <c r="Q117" s="168"/>
      <c r="R117" s="35"/>
      <c r="S117" s="38"/>
      <c r="T117" s="31"/>
      <c r="U117" s="12"/>
      <c r="V117" s="12"/>
      <c r="W117" s="12"/>
      <c r="X117" s="12"/>
      <c r="Y117" s="12"/>
      <c r="Z117" s="12"/>
      <c r="AA117" s="12"/>
      <c r="AB117" s="12"/>
      <c r="AC117" s="12"/>
    </row>
    <row r="118" spans="1:29" ht="19.5" outlineLevel="1">
      <c r="A118" s="159"/>
      <c r="B118" s="160"/>
      <c r="C118" s="573"/>
      <c r="D118" s="162"/>
      <c r="E118" s="163" t="s">
        <v>2723</v>
      </c>
      <c r="F118" s="164"/>
      <c r="G118" s="165">
        <v>184.613</v>
      </c>
      <c r="H118" s="166"/>
      <c r="I118" s="168"/>
      <c r="J118" s="168"/>
      <c r="K118" s="165"/>
      <c r="L118" s="165"/>
      <c r="M118" s="165"/>
      <c r="N118" s="165"/>
      <c r="O118" s="168"/>
      <c r="P118" s="168"/>
      <c r="Q118" s="168"/>
      <c r="R118" s="35"/>
      <c r="S118" s="38"/>
      <c r="T118" s="31"/>
      <c r="U118" s="12"/>
      <c r="V118" s="12"/>
      <c r="W118" s="12"/>
      <c r="X118" s="12"/>
      <c r="Y118" s="12"/>
      <c r="Z118" s="12"/>
      <c r="AA118" s="12"/>
      <c r="AB118" s="12"/>
      <c r="AC118" s="12"/>
    </row>
    <row r="119" spans="1:29" ht="15" outlineLevel="1">
      <c r="A119" s="38"/>
      <c r="B119" s="535"/>
      <c r="C119" s="147"/>
      <c r="D119" s="521"/>
      <c r="E119" s="539"/>
      <c r="F119" s="522"/>
      <c r="G119" s="526"/>
      <c r="H119" s="523"/>
      <c r="I119" s="524"/>
      <c r="J119" s="524"/>
      <c r="K119" s="538"/>
      <c r="L119" s="538"/>
      <c r="M119" s="538"/>
      <c r="N119" s="538"/>
      <c r="O119" s="524"/>
      <c r="P119" s="524"/>
      <c r="Q119" s="524"/>
      <c r="R119" s="35"/>
      <c r="S119" s="38"/>
      <c r="T119" s="31"/>
      <c r="U119" s="12"/>
      <c r="V119" s="12"/>
      <c r="W119" s="12"/>
      <c r="X119" s="12"/>
      <c r="Y119" s="12"/>
      <c r="Z119" s="12"/>
      <c r="AA119" s="12"/>
      <c r="AB119" s="12"/>
      <c r="AC119" s="12"/>
    </row>
    <row r="120" spans="1:29" ht="33.75" outlineLevel="1">
      <c r="A120" s="146"/>
      <c r="B120" s="147"/>
      <c r="C120" s="148">
        <v>6</v>
      </c>
      <c r="D120" s="513" t="s">
        <v>2724</v>
      </c>
      <c r="E120" s="540" t="s">
        <v>2725</v>
      </c>
      <c r="F120" s="515" t="s">
        <v>1399</v>
      </c>
      <c r="G120" s="156">
        <v>9</v>
      </c>
      <c r="H120" s="516"/>
      <c r="I120" s="157">
        <f>G120*H120</f>
        <v>0</v>
      </c>
      <c r="J120" s="534" t="s">
        <v>2722</v>
      </c>
      <c r="K120" s="156">
        <v>2.8660000000000001E-2</v>
      </c>
      <c r="L120" s="156">
        <f>G120*K120</f>
        <v>0.25794</v>
      </c>
      <c r="M120" s="156"/>
      <c r="N120" s="156">
        <f>G120*M120</f>
        <v>0</v>
      </c>
      <c r="O120" s="157">
        <v>21</v>
      </c>
      <c r="P120" s="157">
        <f>I120*(O120/100)</f>
        <v>0</v>
      </c>
      <c r="Q120" s="157">
        <f>I120+P120</f>
        <v>0</v>
      </c>
      <c r="R120" s="38"/>
      <c r="S120" s="38"/>
      <c r="T120" s="38"/>
      <c r="U120" s="12"/>
      <c r="V120" s="12"/>
      <c r="W120" s="12"/>
      <c r="X120" s="12"/>
      <c r="Y120" s="12"/>
      <c r="Z120" s="12"/>
      <c r="AA120" s="12"/>
      <c r="AB120" s="12"/>
      <c r="AC120" s="12"/>
    </row>
    <row r="121" spans="1:29" ht="33.75" outlineLevel="1">
      <c r="A121" s="146"/>
      <c r="B121" s="147"/>
      <c r="C121" s="148">
        <v>7</v>
      </c>
      <c r="D121" s="566"/>
      <c r="E121" s="514" t="s">
        <v>2726</v>
      </c>
      <c r="F121" s="515" t="s">
        <v>1399</v>
      </c>
      <c r="G121" s="156">
        <v>6</v>
      </c>
      <c r="H121" s="516"/>
      <c r="I121" s="157">
        <f>G121*H121</f>
        <v>0</v>
      </c>
      <c r="J121" s="534" t="s">
        <v>2722</v>
      </c>
      <c r="K121" s="156"/>
      <c r="L121" s="156"/>
      <c r="M121" s="156"/>
      <c r="N121" s="156"/>
      <c r="O121" s="157"/>
      <c r="P121" s="157"/>
      <c r="Q121" s="157"/>
      <c r="R121" s="38"/>
      <c r="S121" s="83"/>
      <c r="T121" s="38"/>
      <c r="U121" s="12"/>
      <c r="V121" s="12"/>
      <c r="W121" s="12"/>
      <c r="X121" s="12"/>
      <c r="Y121" s="12"/>
      <c r="Z121" s="12"/>
      <c r="AA121" s="12"/>
      <c r="AB121" s="12"/>
      <c r="AC121" s="12"/>
    </row>
    <row r="122" spans="1:29" ht="15" outlineLevel="1">
      <c r="A122" s="146"/>
      <c r="B122" s="147"/>
      <c r="C122" s="148"/>
      <c r="D122" s="513"/>
      <c r="E122" s="540"/>
      <c r="F122" s="515"/>
      <c r="G122" s="156"/>
      <c r="H122" s="516"/>
      <c r="I122" s="157"/>
      <c r="J122" s="534"/>
      <c r="K122" s="156"/>
      <c r="L122" s="156"/>
      <c r="M122" s="156"/>
      <c r="N122" s="156"/>
      <c r="O122" s="157"/>
      <c r="P122" s="157"/>
      <c r="Q122" s="157"/>
      <c r="R122" s="38"/>
      <c r="S122" s="38"/>
      <c r="T122" s="38"/>
      <c r="U122" s="12"/>
      <c r="V122" s="12"/>
      <c r="W122" s="12"/>
      <c r="X122" s="12"/>
      <c r="Y122" s="12"/>
      <c r="Z122" s="12"/>
      <c r="AA122" s="12"/>
      <c r="AB122" s="12"/>
      <c r="AC122" s="12"/>
    </row>
    <row r="123" spans="1:29" ht="14.25">
      <c r="A123" s="562" t="s">
        <v>2727</v>
      </c>
      <c r="B123" s="563">
        <v>2</v>
      </c>
      <c r="C123" s="528"/>
      <c r="D123" s="529"/>
      <c r="E123" s="530" t="s">
        <v>43</v>
      </c>
      <c r="F123" s="529"/>
      <c r="G123" s="531"/>
      <c r="H123" s="532"/>
      <c r="I123" s="533">
        <f>SUBTOTAL(9,I124:I129)</f>
        <v>0</v>
      </c>
      <c r="J123" s="533"/>
      <c r="K123" s="145"/>
      <c r="L123" s="45">
        <f>SUBTOTAL(9,L124:L177)</f>
        <v>0.21839999999999998</v>
      </c>
      <c r="M123" s="145"/>
      <c r="N123" s="45">
        <f>SUBTOTAL(9,N124:N177)</f>
        <v>0</v>
      </c>
      <c r="O123" s="89"/>
      <c r="P123" s="46">
        <f>SUBTOTAL(9,P124:P177)</f>
        <v>0</v>
      </c>
      <c r="Q123" s="46">
        <f>SUBTOTAL(9,Q124:Q177)</f>
        <v>0</v>
      </c>
      <c r="R123" s="35"/>
      <c r="S123" s="38"/>
      <c r="T123" s="38"/>
      <c r="U123" s="31"/>
      <c r="V123" s="31"/>
      <c r="W123" s="31"/>
      <c r="X123" s="31"/>
      <c r="Y123" s="31"/>
      <c r="Z123" s="31"/>
      <c r="AA123" s="31"/>
      <c r="AB123" s="31"/>
      <c r="AC123" s="31"/>
    </row>
    <row r="124" spans="1:29" ht="34.5" outlineLevel="1">
      <c r="A124" s="117"/>
      <c r="B124" s="117"/>
      <c r="C124" s="599"/>
      <c r="D124" s="600"/>
      <c r="E124" s="601" t="s">
        <v>2728</v>
      </c>
      <c r="F124" s="602"/>
      <c r="G124" s="603"/>
      <c r="H124" s="604"/>
      <c r="I124" s="604"/>
      <c r="J124" s="605"/>
      <c r="K124" s="117"/>
      <c r="L124" s="117"/>
      <c r="M124" s="117"/>
      <c r="N124" s="117"/>
      <c r="O124" s="117"/>
      <c r="P124" s="117"/>
      <c r="Q124" s="117"/>
      <c r="R124" s="117"/>
      <c r="S124" s="117"/>
      <c r="T124" s="117"/>
      <c r="U124" s="117"/>
      <c r="V124" s="117"/>
      <c r="W124" s="117"/>
      <c r="X124" s="117"/>
      <c r="Y124" s="117"/>
      <c r="Z124" s="117"/>
      <c r="AA124" s="117"/>
      <c r="AB124" s="117"/>
      <c r="AC124" s="117"/>
    </row>
    <row r="125" spans="1:29" ht="45" outlineLevel="1">
      <c r="A125" s="606"/>
      <c r="B125" s="606"/>
      <c r="C125" s="148">
        <v>1</v>
      </c>
      <c r="D125" s="607" t="s">
        <v>2729</v>
      </c>
      <c r="E125" s="608" t="s">
        <v>2730</v>
      </c>
      <c r="F125" s="609" t="s">
        <v>276</v>
      </c>
      <c r="G125" s="610">
        <v>50.137</v>
      </c>
      <c r="H125" s="153"/>
      <c r="I125" s="154">
        <f t="shared" ref="I125:I130" si="0">G125*H125</f>
        <v>0</v>
      </c>
      <c r="J125" s="157"/>
      <c r="K125" s="606"/>
      <c r="L125" s="606"/>
      <c r="M125" s="606"/>
      <c r="N125" s="606"/>
      <c r="O125" s="606"/>
      <c r="P125" s="606"/>
      <c r="Q125" s="606"/>
      <c r="R125" s="606"/>
      <c r="S125" s="606"/>
      <c r="T125" s="606"/>
      <c r="U125" s="606"/>
      <c r="V125" s="606"/>
      <c r="W125" s="606"/>
      <c r="X125" s="606"/>
      <c r="Y125" s="606"/>
      <c r="Z125" s="606"/>
      <c r="AA125" s="606"/>
      <c r="AB125" s="606"/>
      <c r="AC125" s="606"/>
    </row>
    <row r="126" spans="1:29" ht="45" outlineLevel="1">
      <c r="A126" s="606"/>
      <c r="B126" s="606"/>
      <c r="C126" s="148">
        <v>2</v>
      </c>
      <c r="D126" s="607" t="s">
        <v>2731</v>
      </c>
      <c r="E126" s="608" t="s">
        <v>2732</v>
      </c>
      <c r="F126" s="609" t="s">
        <v>276</v>
      </c>
      <c r="G126" s="610">
        <v>41.884</v>
      </c>
      <c r="H126" s="153"/>
      <c r="I126" s="154">
        <f t="shared" si="0"/>
        <v>0</v>
      </c>
      <c r="J126" s="157"/>
      <c r="K126" s="606"/>
      <c r="L126" s="606"/>
      <c r="M126" s="606"/>
      <c r="N126" s="606"/>
      <c r="O126" s="606"/>
      <c r="P126" s="606"/>
      <c r="Q126" s="606"/>
      <c r="R126" s="606"/>
      <c r="S126" s="606"/>
      <c r="T126" s="606"/>
      <c r="U126" s="606"/>
      <c r="V126" s="606"/>
      <c r="W126" s="606"/>
      <c r="X126" s="606"/>
      <c r="Y126" s="606"/>
      <c r="Z126" s="606"/>
      <c r="AA126" s="606"/>
      <c r="AB126" s="606"/>
      <c r="AC126" s="606"/>
    </row>
    <row r="127" spans="1:29" ht="45" outlineLevel="1">
      <c r="A127" s="606"/>
      <c r="B127" s="606"/>
      <c r="C127" s="148">
        <v>3</v>
      </c>
      <c r="D127" s="607" t="s">
        <v>2733</v>
      </c>
      <c r="E127" s="608" t="s">
        <v>2734</v>
      </c>
      <c r="F127" s="609" t="s">
        <v>276</v>
      </c>
      <c r="G127" s="610">
        <v>15.404</v>
      </c>
      <c r="H127" s="153"/>
      <c r="I127" s="154">
        <f t="shared" si="0"/>
        <v>0</v>
      </c>
      <c r="J127" s="157"/>
      <c r="K127" s="606"/>
      <c r="L127" s="606"/>
      <c r="M127" s="606"/>
      <c r="N127" s="606"/>
      <c r="O127" s="606"/>
      <c r="P127" s="606"/>
      <c r="Q127" s="606"/>
      <c r="R127" s="606"/>
      <c r="S127" s="606"/>
      <c r="T127" s="606"/>
      <c r="U127" s="606"/>
      <c r="V127" s="606"/>
      <c r="W127" s="606"/>
      <c r="X127" s="606"/>
      <c r="Y127" s="606"/>
      <c r="Z127" s="606"/>
      <c r="AA127" s="606"/>
      <c r="AB127" s="606"/>
      <c r="AC127" s="606"/>
    </row>
    <row r="128" spans="1:29" ht="45" outlineLevel="1">
      <c r="A128" s="606"/>
      <c r="B128" s="606"/>
      <c r="C128" s="148">
        <v>4</v>
      </c>
      <c r="D128" s="607" t="s">
        <v>2735</v>
      </c>
      <c r="E128" s="608" t="s">
        <v>2736</v>
      </c>
      <c r="F128" s="609" t="s">
        <v>276</v>
      </c>
      <c r="G128" s="610">
        <v>41.911000000000001</v>
      </c>
      <c r="H128" s="153"/>
      <c r="I128" s="154">
        <f t="shared" si="0"/>
        <v>0</v>
      </c>
      <c r="J128" s="157"/>
      <c r="K128" s="606"/>
      <c r="L128" s="606"/>
      <c r="M128" s="606"/>
      <c r="N128" s="606"/>
      <c r="O128" s="606"/>
      <c r="P128" s="606"/>
      <c r="Q128" s="606"/>
      <c r="R128" s="606"/>
      <c r="S128" s="606"/>
      <c r="T128" s="606"/>
      <c r="U128" s="606"/>
      <c r="V128" s="606"/>
      <c r="W128" s="606"/>
      <c r="X128" s="606"/>
      <c r="Y128" s="606"/>
      <c r="Z128" s="606"/>
      <c r="AA128" s="606"/>
      <c r="AB128" s="606"/>
      <c r="AC128" s="606"/>
    </row>
    <row r="129" spans="1:29" ht="45" outlineLevel="1">
      <c r="A129" s="606"/>
      <c r="B129" s="606"/>
      <c r="C129" s="148">
        <v>5</v>
      </c>
      <c r="D129" s="607" t="s">
        <v>2737</v>
      </c>
      <c r="E129" s="608" t="s">
        <v>2738</v>
      </c>
      <c r="F129" s="609" t="s">
        <v>276</v>
      </c>
      <c r="G129" s="610">
        <v>41.911000000000001</v>
      </c>
      <c r="H129" s="153"/>
      <c r="I129" s="154">
        <f t="shared" si="0"/>
        <v>0</v>
      </c>
      <c r="J129" s="157"/>
      <c r="K129" s="606"/>
      <c r="L129" s="606"/>
      <c r="M129" s="606"/>
      <c r="N129" s="606"/>
      <c r="O129" s="606"/>
      <c r="P129" s="606"/>
      <c r="Q129" s="606"/>
      <c r="R129" s="606"/>
      <c r="S129" s="606"/>
      <c r="T129" s="606"/>
      <c r="U129" s="606"/>
      <c r="V129" s="606"/>
      <c r="W129" s="606"/>
      <c r="X129" s="606"/>
      <c r="Y129" s="606"/>
      <c r="Z129" s="606"/>
      <c r="AA129" s="606"/>
      <c r="AB129" s="606"/>
      <c r="AC129" s="606"/>
    </row>
    <row r="130" spans="1:29" s="116" customFormat="1" ht="45" outlineLevel="1">
      <c r="A130" s="611"/>
      <c r="B130" s="611"/>
      <c r="C130" s="565">
        <v>6</v>
      </c>
      <c r="D130" s="612" t="s">
        <v>2739</v>
      </c>
      <c r="E130" s="613" t="s">
        <v>2740</v>
      </c>
      <c r="F130" s="614" t="s">
        <v>276</v>
      </c>
      <c r="G130" s="615">
        <v>82.87</v>
      </c>
      <c r="H130" s="153"/>
      <c r="I130" s="154">
        <f t="shared" si="0"/>
        <v>0</v>
      </c>
      <c r="J130" s="569"/>
      <c r="K130" s="611"/>
      <c r="L130" s="611"/>
      <c r="M130" s="611"/>
      <c r="N130" s="611"/>
      <c r="O130" s="611"/>
      <c r="P130" s="611"/>
      <c r="Q130" s="611"/>
      <c r="R130" s="611"/>
      <c r="S130" s="83"/>
      <c r="T130" s="611"/>
      <c r="U130" s="611"/>
      <c r="V130" s="611"/>
      <c r="W130" s="611"/>
      <c r="X130" s="611"/>
      <c r="Y130" s="611"/>
      <c r="Z130" s="611"/>
      <c r="AA130" s="611"/>
      <c r="AB130" s="611"/>
      <c r="AC130" s="611"/>
    </row>
    <row r="131" spans="1:29" ht="15" outlineLevel="1">
      <c r="A131" s="38"/>
      <c r="B131" s="535"/>
      <c r="C131" s="520"/>
      <c r="D131" s="521"/>
      <c r="E131" s="539"/>
      <c r="F131" s="522"/>
      <c r="G131" s="526"/>
      <c r="H131" s="523"/>
      <c r="I131" s="524"/>
      <c r="J131" s="524"/>
      <c r="K131" s="538"/>
      <c r="L131" s="538"/>
      <c r="M131" s="538"/>
      <c r="N131" s="538"/>
      <c r="O131" s="524"/>
      <c r="P131" s="524"/>
      <c r="Q131" s="524"/>
      <c r="R131" s="38"/>
      <c r="S131" s="31"/>
      <c r="T131" s="31"/>
      <c r="U131" s="12"/>
      <c r="V131" s="12"/>
      <c r="W131" s="12"/>
      <c r="X131" s="12"/>
      <c r="Y131" s="12"/>
      <c r="Z131" s="12"/>
      <c r="AA131" s="12"/>
      <c r="AB131" s="12"/>
      <c r="AC131" s="12"/>
    </row>
    <row r="132" spans="1:29" ht="14.25">
      <c r="A132" s="616"/>
      <c r="B132" s="616"/>
      <c r="C132" s="617"/>
      <c r="D132" s="618"/>
      <c r="E132" s="530" t="s">
        <v>44</v>
      </c>
      <c r="F132" s="619"/>
      <c r="G132" s="620"/>
      <c r="H132" s="621"/>
      <c r="I132" s="533">
        <f>SUBTOTAL(9,I133:I145)</f>
        <v>0</v>
      </c>
      <c r="J132" s="622"/>
      <c r="K132" s="606"/>
      <c r="L132" s="606"/>
      <c r="M132" s="606"/>
      <c r="N132" s="606"/>
      <c r="O132" s="606"/>
      <c r="P132" s="606"/>
      <c r="Q132" s="606"/>
      <c r="R132" s="606"/>
      <c r="S132" s="606"/>
      <c r="T132" s="606"/>
      <c r="U132" s="606"/>
      <c r="V132" s="606"/>
      <c r="W132" s="606"/>
      <c r="X132" s="606"/>
      <c r="Y132" s="606"/>
      <c r="Z132" s="606"/>
      <c r="AA132" s="606"/>
      <c r="AB132" s="606"/>
      <c r="AC132" s="606"/>
    </row>
    <row r="133" spans="1:29" ht="22.5" outlineLevel="1">
      <c r="A133" s="31"/>
      <c r="B133" s="31"/>
      <c r="C133" s="599"/>
      <c r="D133" s="600"/>
      <c r="E133" s="601" t="s">
        <v>2741</v>
      </c>
      <c r="F133" s="602"/>
      <c r="G133" s="603"/>
      <c r="H133" s="604"/>
      <c r="I133" s="604"/>
      <c r="J133" s="605"/>
      <c r="K133" s="31"/>
      <c r="L133" s="31"/>
      <c r="M133" s="31"/>
      <c r="N133" s="31"/>
      <c r="O133" s="31"/>
      <c r="P133" s="31"/>
      <c r="Q133" s="31"/>
      <c r="R133" s="31"/>
      <c r="S133" s="83"/>
      <c r="T133" s="31"/>
      <c r="U133" s="31"/>
      <c r="V133" s="31"/>
      <c r="W133" s="31"/>
      <c r="X133" s="31"/>
      <c r="Y133" s="31"/>
      <c r="Z133" s="31"/>
      <c r="AA133" s="31"/>
      <c r="AB133" s="31"/>
      <c r="AC133" s="31"/>
    </row>
    <row r="134" spans="1:29" s="116" customFormat="1" ht="22.5" outlineLevel="1">
      <c r="A134" s="611"/>
      <c r="B134" s="611"/>
      <c r="C134" s="565">
        <v>3</v>
      </c>
      <c r="D134" s="612" t="s">
        <v>2742</v>
      </c>
      <c r="E134" s="613" t="s">
        <v>2743</v>
      </c>
      <c r="F134" s="614" t="s">
        <v>276</v>
      </c>
      <c r="G134" s="615">
        <v>86.46</v>
      </c>
      <c r="H134" s="623"/>
      <c r="I134" s="624">
        <f t="shared" ref="I134:I145" si="1">G134*H134</f>
        <v>0</v>
      </c>
      <c r="J134" s="625"/>
      <c r="K134" s="611"/>
      <c r="L134" s="611"/>
      <c r="M134" s="611"/>
      <c r="N134" s="611"/>
      <c r="O134" s="611"/>
      <c r="P134" s="611"/>
      <c r="Q134" s="611"/>
      <c r="R134" s="611"/>
      <c r="S134" s="83"/>
      <c r="T134" s="611"/>
      <c r="U134" s="611"/>
      <c r="V134" s="611"/>
      <c r="W134" s="611"/>
      <c r="X134" s="611"/>
      <c r="Y134" s="611"/>
      <c r="Z134" s="611"/>
      <c r="AA134" s="611"/>
      <c r="AB134" s="611"/>
      <c r="AC134" s="611"/>
    </row>
    <row r="135" spans="1:29" s="116" customFormat="1" ht="135" outlineLevel="1">
      <c r="A135" s="611"/>
      <c r="B135" s="611"/>
      <c r="C135" s="565">
        <v>3</v>
      </c>
      <c r="D135" s="612" t="s">
        <v>2744</v>
      </c>
      <c r="E135" s="613" t="s">
        <v>2745</v>
      </c>
      <c r="F135" s="614" t="s">
        <v>78</v>
      </c>
      <c r="G135" s="615">
        <v>1</v>
      </c>
      <c r="H135" s="623"/>
      <c r="I135" s="624">
        <f t="shared" si="1"/>
        <v>0</v>
      </c>
      <c r="J135" s="625"/>
      <c r="K135" s="611"/>
      <c r="L135" s="611"/>
      <c r="M135" s="611"/>
      <c r="N135" s="611"/>
      <c r="O135" s="611"/>
      <c r="P135" s="611"/>
      <c r="Q135" s="611"/>
      <c r="R135" s="611"/>
      <c r="S135" s="83"/>
      <c r="T135" s="611"/>
      <c r="U135" s="611"/>
      <c r="V135" s="611"/>
      <c r="W135" s="611"/>
      <c r="X135" s="611"/>
      <c r="Y135" s="611"/>
      <c r="Z135" s="611"/>
      <c r="AA135" s="611"/>
      <c r="AB135" s="611"/>
      <c r="AC135" s="611"/>
    </row>
    <row r="136" spans="1:29" s="116" customFormat="1" ht="112.5" outlineLevel="1">
      <c r="A136" s="611"/>
      <c r="B136" s="611"/>
      <c r="C136" s="565">
        <v>3</v>
      </c>
      <c r="D136" s="612" t="s">
        <v>2746</v>
      </c>
      <c r="E136" s="613" t="s">
        <v>2747</v>
      </c>
      <c r="F136" s="614" t="s">
        <v>78</v>
      </c>
      <c r="G136" s="615">
        <v>1</v>
      </c>
      <c r="H136" s="623"/>
      <c r="I136" s="624">
        <f t="shared" si="1"/>
        <v>0</v>
      </c>
      <c r="J136" s="625"/>
      <c r="K136" s="611"/>
      <c r="L136" s="611"/>
      <c r="M136" s="611"/>
      <c r="N136" s="611"/>
      <c r="O136" s="611"/>
      <c r="P136" s="611"/>
      <c r="Q136" s="611"/>
      <c r="R136" s="611"/>
      <c r="S136" s="83"/>
      <c r="T136" s="611"/>
      <c r="U136" s="611"/>
      <c r="V136" s="611"/>
      <c r="W136" s="611"/>
      <c r="X136" s="611"/>
      <c r="Y136" s="611"/>
      <c r="Z136" s="611"/>
      <c r="AA136" s="611"/>
      <c r="AB136" s="611"/>
      <c r="AC136" s="611"/>
    </row>
    <row r="137" spans="1:29" s="116" customFormat="1" ht="112.5" outlineLevel="1">
      <c r="A137" s="611"/>
      <c r="B137" s="611"/>
      <c r="C137" s="565">
        <v>3</v>
      </c>
      <c r="D137" s="612" t="s">
        <v>2748</v>
      </c>
      <c r="E137" s="613" t="s">
        <v>2749</v>
      </c>
      <c r="F137" s="614" t="s">
        <v>78</v>
      </c>
      <c r="G137" s="615">
        <v>1</v>
      </c>
      <c r="H137" s="623"/>
      <c r="I137" s="624">
        <f t="shared" si="1"/>
        <v>0</v>
      </c>
      <c r="J137" s="625"/>
      <c r="K137" s="611"/>
      <c r="L137" s="611"/>
      <c r="M137" s="611"/>
      <c r="N137" s="611"/>
      <c r="O137" s="611"/>
      <c r="P137" s="611"/>
      <c r="Q137" s="611"/>
      <c r="R137" s="611"/>
      <c r="S137" s="83"/>
      <c r="T137" s="611"/>
      <c r="U137" s="611"/>
      <c r="V137" s="611"/>
      <c r="W137" s="611"/>
      <c r="X137" s="611"/>
      <c r="Y137" s="611"/>
      <c r="Z137" s="611"/>
      <c r="AA137" s="611"/>
      <c r="AB137" s="611"/>
      <c r="AC137" s="611"/>
    </row>
    <row r="138" spans="1:29" s="116" customFormat="1" ht="101.25" outlineLevel="1">
      <c r="A138" s="611"/>
      <c r="B138" s="611"/>
      <c r="C138" s="565">
        <v>3</v>
      </c>
      <c r="D138" s="612" t="s">
        <v>2750</v>
      </c>
      <c r="E138" s="613" t="s">
        <v>2751</v>
      </c>
      <c r="F138" s="614" t="s">
        <v>78</v>
      </c>
      <c r="G138" s="615">
        <v>1</v>
      </c>
      <c r="H138" s="623"/>
      <c r="I138" s="624">
        <f t="shared" si="1"/>
        <v>0</v>
      </c>
      <c r="J138" s="625"/>
      <c r="K138" s="611"/>
      <c r="L138" s="611"/>
      <c r="M138" s="611"/>
      <c r="N138" s="611"/>
      <c r="O138" s="611"/>
      <c r="P138" s="611"/>
      <c r="Q138" s="611"/>
      <c r="R138" s="611"/>
      <c r="S138" s="83"/>
      <c r="T138" s="611"/>
      <c r="U138" s="611"/>
      <c r="V138" s="611"/>
      <c r="W138" s="611"/>
      <c r="X138" s="611"/>
      <c r="Y138" s="611"/>
      <c r="Z138" s="611"/>
      <c r="AA138" s="611"/>
      <c r="AB138" s="611"/>
      <c r="AC138" s="611"/>
    </row>
    <row r="139" spans="1:29" s="116" customFormat="1" ht="112.5" outlineLevel="1">
      <c r="A139" s="611"/>
      <c r="B139" s="611"/>
      <c r="C139" s="565">
        <v>3</v>
      </c>
      <c r="D139" s="612" t="s">
        <v>2752</v>
      </c>
      <c r="E139" s="613" t="s">
        <v>2749</v>
      </c>
      <c r="F139" s="614" t="s">
        <v>78</v>
      </c>
      <c r="G139" s="615">
        <v>1</v>
      </c>
      <c r="H139" s="623"/>
      <c r="I139" s="624">
        <f t="shared" si="1"/>
        <v>0</v>
      </c>
      <c r="J139" s="625"/>
      <c r="K139" s="611"/>
      <c r="L139" s="611"/>
      <c r="M139" s="611"/>
      <c r="N139" s="611"/>
      <c r="O139" s="611"/>
      <c r="P139" s="611"/>
      <c r="Q139" s="611"/>
      <c r="R139" s="611"/>
      <c r="S139" s="83"/>
      <c r="T139" s="611"/>
      <c r="U139" s="611"/>
      <c r="V139" s="611"/>
      <c r="W139" s="611"/>
      <c r="X139" s="611"/>
      <c r="Y139" s="611"/>
      <c r="Z139" s="611"/>
      <c r="AA139" s="611"/>
      <c r="AB139" s="611"/>
      <c r="AC139" s="611"/>
    </row>
    <row r="140" spans="1:29" s="116" customFormat="1" ht="112.5" outlineLevel="1">
      <c r="A140" s="611"/>
      <c r="B140" s="611"/>
      <c r="C140" s="565">
        <v>3</v>
      </c>
      <c r="D140" s="612" t="s">
        <v>2753</v>
      </c>
      <c r="E140" s="613" t="s">
        <v>2749</v>
      </c>
      <c r="F140" s="614" t="s">
        <v>78</v>
      </c>
      <c r="G140" s="615">
        <v>1</v>
      </c>
      <c r="H140" s="623"/>
      <c r="I140" s="624">
        <f t="shared" si="1"/>
        <v>0</v>
      </c>
      <c r="J140" s="625"/>
      <c r="K140" s="611"/>
      <c r="L140" s="611"/>
      <c r="M140" s="611"/>
      <c r="N140" s="611"/>
      <c r="O140" s="611"/>
      <c r="P140" s="611"/>
      <c r="Q140" s="611"/>
      <c r="R140" s="611"/>
      <c r="S140" s="83"/>
      <c r="T140" s="611"/>
      <c r="U140" s="611"/>
      <c r="V140" s="611"/>
      <c r="W140" s="611"/>
      <c r="X140" s="611"/>
      <c r="Y140" s="611"/>
      <c r="Z140" s="611"/>
      <c r="AA140" s="611"/>
      <c r="AB140" s="611"/>
      <c r="AC140" s="611"/>
    </row>
    <row r="141" spans="1:29" s="116" customFormat="1" ht="135" outlineLevel="1">
      <c r="A141" s="611"/>
      <c r="B141" s="611"/>
      <c r="C141" s="565">
        <v>3</v>
      </c>
      <c r="D141" s="612" t="s">
        <v>2754</v>
      </c>
      <c r="E141" s="613" t="s">
        <v>2755</v>
      </c>
      <c r="F141" s="614" t="s">
        <v>78</v>
      </c>
      <c r="G141" s="615">
        <v>1</v>
      </c>
      <c r="H141" s="623"/>
      <c r="I141" s="624">
        <f t="shared" si="1"/>
        <v>0</v>
      </c>
      <c r="J141" s="625"/>
      <c r="K141" s="611"/>
      <c r="L141" s="611"/>
      <c r="M141" s="611"/>
      <c r="N141" s="611"/>
      <c r="O141" s="611"/>
      <c r="P141" s="611"/>
      <c r="Q141" s="611"/>
      <c r="R141" s="611"/>
      <c r="S141" s="83"/>
      <c r="T141" s="611"/>
      <c r="U141" s="611"/>
      <c r="V141" s="611"/>
      <c r="W141" s="611"/>
      <c r="X141" s="611"/>
      <c r="Y141" s="611"/>
      <c r="Z141" s="611"/>
      <c r="AA141" s="611"/>
      <c r="AB141" s="611"/>
      <c r="AC141" s="611"/>
    </row>
    <row r="142" spans="1:29" s="116" customFormat="1" ht="90" outlineLevel="1">
      <c r="A142" s="611"/>
      <c r="B142" s="611"/>
      <c r="C142" s="565">
        <v>3</v>
      </c>
      <c r="D142" s="612" t="s">
        <v>2756</v>
      </c>
      <c r="E142" s="613" t="s">
        <v>2757</v>
      </c>
      <c r="F142" s="614" t="s">
        <v>78</v>
      </c>
      <c r="G142" s="615">
        <v>1</v>
      </c>
      <c r="H142" s="623"/>
      <c r="I142" s="624">
        <f t="shared" si="1"/>
        <v>0</v>
      </c>
      <c r="J142" s="625"/>
      <c r="K142" s="611"/>
      <c r="L142" s="611"/>
      <c r="M142" s="611"/>
      <c r="N142" s="611"/>
      <c r="O142" s="611"/>
      <c r="P142" s="611"/>
      <c r="Q142" s="611"/>
      <c r="R142" s="611"/>
      <c r="S142" s="611"/>
      <c r="T142" s="611"/>
      <c r="U142" s="611"/>
      <c r="V142" s="611"/>
      <c r="W142" s="611"/>
      <c r="X142" s="611"/>
      <c r="Y142" s="611"/>
      <c r="Z142" s="611"/>
      <c r="AA142" s="611"/>
      <c r="AB142" s="611"/>
      <c r="AC142" s="611"/>
    </row>
    <row r="143" spans="1:29" s="116" customFormat="1" ht="56.25" outlineLevel="1">
      <c r="A143" s="611"/>
      <c r="B143" s="611"/>
      <c r="C143" s="565">
        <v>3</v>
      </c>
      <c r="D143" s="612" t="s">
        <v>2758</v>
      </c>
      <c r="E143" s="613" t="s">
        <v>2759</v>
      </c>
      <c r="F143" s="614" t="s">
        <v>276</v>
      </c>
      <c r="G143" s="615">
        <v>39.840000000000003</v>
      </c>
      <c r="H143" s="623"/>
      <c r="I143" s="624">
        <f t="shared" si="1"/>
        <v>0</v>
      </c>
      <c r="J143" s="625"/>
      <c r="K143" s="611"/>
      <c r="L143" s="611"/>
      <c r="M143" s="611"/>
      <c r="N143" s="611"/>
      <c r="O143" s="611"/>
      <c r="P143" s="611"/>
      <c r="Q143" s="611"/>
      <c r="R143" s="611"/>
      <c r="S143" s="626"/>
      <c r="T143" s="611"/>
      <c r="U143" s="611"/>
      <c r="V143" s="611"/>
      <c r="W143" s="611"/>
      <c r="X143" s="611"/>
      <c r="Y143" s="611"/>
      <c r="Z143" s="611"/>
      <c r="AA143" s="611"/>
      <c r="AB143" s="611"/>
      <c r="AC143" s="611"/>
    </row>
    <row r="144" spans="1:29" s="116" customFormat="1" ht="45" outlineLevel="1">
      <c r="A144" s="611"/>
      <c r="B144" s="611"/>
      <c r="C144" s="565">
        <v>3</v>
      </c>
      <c r="D144" s="612" t="s">
        <v>2760</v>
      </c>
      <c r="E144" s="613" t="s">
        <v>2761</v>
      </c>
      <c r="F144" s="614" t="s">
        <v>276</v>
      </c>
      <c r="G144" s="615">
        <v>74.64</v>
      </c>
      <c r="H144" s="623"/>
      <c r="I144" s="624">
        <f t="shared" si="1"/>
        <v>0</v>
      </c>
      <c r="J144" s="625"/>
      <c r="K144" s="611"/>
      <c r="L144" s="611"/>
      <c r="M144" s="611"/>
      <c r="N144" s="611"/>
      <c r="O144" s="611"/>
      <c r="P144" s="611"/>
      <c r="Q144" s="611"/>
      <c r="R144" s="611"/>
      <c r="S144" s="626"/>
      <c r="T144" s="611"/>
      <c r="U144" s="611"/>
      <c r="V144" s="611"/>
      <c r="W144" s="611"/>
      <c r="X144" s="611"/>
      <c r="Y144" s="611"/>
      <c r="Z144" s="611"/>
      <c r="AA144" s="611"/>
      <c r="AB144" s="611"/>
      <c r="AC144" s="611"/>
    </row>
    <row r="145" spans="1:29" s="116" customFormat="1" ht="96.95" customHeight="1" outlineLevel="1">
      <c r="A145" s="611"/>
      <c r="B145" s="611"/>
      <c r="C145" s="565">
        <v>3</v>
      </c>
      <c r="D145" s="612" t="s">
        <v>2762</v>
      </c>
      <c r="E145" s="613" t="s">
        <v>2763</v>
      </c>
      <c r="F145" s="614" t="s">
        <v>78</v>
      </c>
      <c r="G145" s="615">
        <v>1</v>
      </c>
      <c r="H145" s="623"/>
      <c r="I145" s="624">
        <f t="shared" si="1"/>
        <v>0</v>
      </c>
      <c r="J145" s="625"/>
      <c r="K145" s="611"/>
      <c r="L145" s="611"/>
      <c r="M145" s="611"/>
      <c r="N145" s="611"/>
      <c r="O145" s="611"/>
      <c r="P145" s="611"/>
      <c r="Q145" s="611"/>
      <c r="R145" s="611"/>
      <c r="S145" s="627"/>
      <c r="T145" s="611"/>
      <c r="U145" s="611"/>
      <c r="V145" s="611"/>
      <c r="W145" s="611"/>
      <c r="X145" s="611"/>
      <c r="Y145" s="611"/>
      <c r="Z145" s="611"/>
      <c r="AA145" s="611"/>
      <c r="AB145" s="611"/>
      <c r="AC145" s="611"/>
    </row>
    <row r="146" spans="1:29" ht="14.25" outlineLevel="1">
      <c r="A146" s="606"/>
      <c r="B146" s="606"/>
      <c r="C146" s="180"/>
      <c r="D146" s="628"/>
      <c r="E146" s="629"/>
      <c r="F146" s="630"/>
      <c r="G146" s="631"/>
      <c r="H146" s="578"/>
      <c r="I146" s="579"/>
      <c r="J146" s="579"/>
      <c r="K146" s="606"/>
      <c r="L146" s="606"/>
      <c r="M146" s="606"/>
      <c r="N146" s="606"/>
      <c r="O146" s="606"/>
      <c r="P146" s="606"/>
      <c r="Q146" s="606"/>
      <c r="R146" s="606"/>
      <c r="S146" s="606"/>
      <c r="T146" s="606"/>
      <c r="U146" s="606"/>
      <c r="V146" s="606"/>
      <c r="W146" s="606"/>
      <c r="X146" s="606"/>
      <c r="Y146" s="606"/>
      <c r="Z146" s="606"/>
      <c r="AA146" s="606"/>
      <c r="AB146" s="606"/>
      <c r="AC146" s="606"/>
    </row>
    <row r="147" spans="1:29" ht="14.25">
      <c r="A147" s="562" t="s">
        <v>2727</v>
      </c>
      <c r="B147" s="563">
        <v>2</v>
      </c>
      <c r="C147" s="528"/>
      <c r="D147" s="529"/>
      <c r="E147" s="530" t="s">
        <v>45</v>
      </c>
      <c r="F147" s="529"/>
      <c r="G147" s="531"/>
      <c r="H147" s="532"/>
      <c r="I147" s="533">
        <f>SUBTOTAL(9,I148:I155)</f>
        <v>0</v>
      </c>
      <c r="J147" s="533"/>
      <c r="K147" s="145"/>
      <c r="L147" s="45"/>
      <c r="M147" s="145"/>
      <c r="N147" s="45">
        <f>SUBTOTAL(9,N148:N174)</f>
        <v>0</v>
      </c>
      <c r="O147" s="89"/>
      <c r="P147" s="46">
        <f>SUBTOTAL(9,P148:P174)</f>
        <v>0</v>
      </c>
      <c r="Q147" s="46">
        <f>SUBTOTAL(9,Q148:Q174)</f>
        <v>0</v>
      </c>
      <c r="R147" s="35"/>
      <c r="S147" s="38"/>
      <c r="T147" s="38"/>
      <c r="U147" s="31"/>
      <c r="V147" s="31"/>
      <c r="W147" s="31"/>
      <c r="X147" s="31"/>
      <c r="Y147" s="31"/>
      <c r="Z147" s="31"/>
      <c r="AA147" s="31"/>
      <c r="AB147" s="31"/>
      <c r="AC147" s="31"/>
    </row>
    <row r="148" spans="1:29" ht="22.5" outlineLevel="1">
      <c r="A148" s="606"/>
      <c r="B148" s="606"/>
      <c r="C148" s="599"/>
      <c r="D148" s="600"/>
      <c r="E148" s="601" t="s">
        <v>2741</v>
      </c>
      <c r="F148" s="602"/>
      <c r="G148" s="603"/>
      <c r="H148" s="604"/>
      <c r="I148" s="604"/>
      <c r="J148" s="605"/>
      <c r="K148" s="606"/>
      <c r="L148" s="606"/>
      <c r="M148" s="606"/>
      <c r="N148" s="606"/>
      <c r="O148" s="606"/>
      <c r="P148" s="606"/>
      <c r="Q148" s="606"/>
      <c r="R148" s="606"/>
      <c r="S148" s="606"/>
      <c r="T148" s="606"/>
      <c r="U148" s="606"/>
      <c r="V148" s="606"/>
      <c r="W148" s="606"/>
      <c r="X148" s="606"/>
      <c r="Y148" s="606"/>
      <c r="Z148" s="606"/>
      <c r="AA148" s="606"/>
      <c r="AB148" s="606"/>
      <c r="AC148" s="606"/>
    </row>
    <row r="149" spans="1:29" ht="67.5" outlineLevel="1">
      <c r="A149" s="606"/>
      <c r="B149" s="606"/>
      <c r="C149" s="148">
        <v>1</v>
      </c>
      <c r="D149" s="607" t="s">
        <v>2764</v>
      </c>
      <c r="E149" s="608" t="s">
        <v>2765</v>
      </c>
      <c r="F149" s="609" t="s">
        <v>78</v>
      </c>
      <c r="G149" s="610">
        <v>5</v>
      </c>
      <c r="H149" s="153"/>
      <c r="I149" s="154">
        <f t="shared" ref="I149:I155" si="2">G149*H149</f>
        <v>0</v>
      </c>
      <c r="J149" s="157"/>
      <c r="K149" s="606"/>
      <c r="L149" s="606"/>
      <c r="M149" s="606"/>
      <c r="N149" s="606"/>
      <c r="O149" s="606"/>
      <c r="P149" s="606"/>
      <c r="Q149" s="606"/>
      <c r="R149" s="606"/>
      <c r="S149" s="606"/>
      <c r="T149" s="606"/>
      <c r="U149" s="606"/>
      <c r="V149" s="606"/>
      <c r="W149" s="606"/>
      <c r="X149" s="606"/>
      <c r="Y149" s="606"/>
      <c r="Z149" s="606"/>
      <c r="AA149" s="606"/>
      <c r="AB149" s="606"/>
      <c r="AC149" s="606"/>
    </row>
    <row r="150" spans="1:29" ht="67.5" outlineLevel="1">
      <c r="A150" s="606"/>
      <c r="B150" s="606"/>
      <c r="C150" s="148">
        <v>2</v>
      </c>
      <c r="D150" s="607" t="s">
        <v>2766</v>
      </c>
      <c r="E150" s="608" t="s">
        <v>2767</v>
      </c>
      <c r="F150" s="609" t="s">
        <v>1399</v>
      </c>
      <c r="G150" s="610">
        <v>6</v>
      </c>
      <c r="H150" s="153"/>
      <c r="I150" s="154">
        <f t="shared" si="2"/>
        <v>0</v>
      </c>
      <c r="J150" s="157"/>
      <c r="K150" s="606"/>
      <c r="L150" s="606"/>
      <c r="M150" s="606"/>
      <c r="N150" s="606"/>
      <c r="O150" s="606"/>
      <c r="P150" s="606"/>
      <c r="Q150" s="606"/>
      <c r="R150" s="606"/>
      <c r="S150" s="606"/>
      <c r="T150" s="606"/>
      <c r="U150" s="606"/>
      <c r="V150" s="606"/>
      <c r="W150" s="606"/>
      <c r="X150" s="606"/>
      <c r="Y150" s="606"/>
      <c r="Z150" s="606"/>
      <c r="AA150" s="606"/>
      <c r="AB150" s="606"/>
      <c r="AC150" s="606"/>
    </row>
    <row r="151" spans="1:29" ht="67.5" outlineLevel="1">
      <c r="A151" s="606"/>
      <c r="B151" s="606"/>
      <c r="C151" s="148">
        <v>3</v>
      </c>
      <c r="D151" s="607" t="s">
        <v>2768</v>
      </c>
      <c r="E151" s="608" t="s">
        <v>2769</v>
      </c>
      <c r="F151" s="609" t="s">
        <v>1399</v>
      </c>
      <c r="G151" s="610">
        <v>5</v>
      </c>
      <c r="H151" s="153"/>
      <c r="I151" s="154">
        <f t="shared" si="2"/>
        <v>0</v>
      </c>
      <c r="J151" s="157"/>
      <c r="K151" s="606"/>
      <c r="L151" s="606"/>
      <c r="M151" s="606"/>
      <c r="N151" s="606"/>
      <c r="O151" s="606"/>
      <c r="P151" s="606"/>
      <c r="Q151" s="606"/>
      <c r="R151" s="606"/>
      <c r="S151" s="606"/>
      <c r="T151" s="606"/>
      <c r="U151" s="606"/>
      <c r="V151" s="606"/>
      <c r="W151" s="606"/>
      <c r="X151" s="606"/>
      <c r="Y151" s="606"/>
      <c r="Z151" s="606"/>
      <c r="AA151" s="606"/>
      <c r="AB151" s="606"/>
      <c r="AC151" s="606"/>
    </row>
    <row r="152" spans="1:29" ht="45" outlineLevel="1">
      <c r="A152" s="606"/>
      <c r="B152" s="606"/>
      <c r="C152" s="148">
        <v>4</v>
      </c>
      <c r="D152" s="607" t="s">
        <v>2770</v>
      </c>
      <c r="E152" s="608" t="s">
        <v>2771</v>
      </c>
      <c r="F152" s="609" t="s">
        <v>1399</v>
      </c>
      <c r="G152" s="610">
        <v>2</v>
      </c>
      <c r="H152" s="153"/>
      <c r="I152" s="154">
        <f t="shared" si="2"/>
        <v>0</v>
      </c>
      <c r="J152" s="157"/>
      <c r="K152" s="606"/>
      <c r="L152" s="606"/>
      <c r="M152" s="606"/>
      <c r="N152" s="606"/>
      <c r="O152" s="606"/>
      <c r="P152" s="606"/>
      <c r="Q152" s="606"/>
      <c r="R152" s="606"/>
      <c r="S152" s="606"/>
      <c r="T152" s="606"/>
      <c r="U152" s="606"/>
      <c r="V152" s="606"/>
      <c r="W152" s="606"/>
      <c r="X152" s="606"/>
      <c r="Y152" s="606"/>
      <c r="Z152" s="606"/>
      <c r="AA152" s="606"/>
      <c r="AB152" s="606"/>
      <c r="AC152" s="606"/>
    </row>
    <row r="153" spans="1:29" ht="56.25" outlineLevel="1">
      <c r="A153" s="606"/>
      <c r="B153" s="606"/>
      <c r="C153" s="148">
        <v>5</v>
      </c>
      <c r="D153" s="607" t="s">
        <v>2772</v>
      </c>
      <c r="E153" s="608" t="s">
        <v>2773</v>
      </c>
      <c r="F153" s="609" t="s">
        <v>1399</v>
      </c>
      <c r="G153" s="610">
        <v>3</v>
      </c>
      <c r="H153" s="153"/>
      <c r="I153" s="154">
        <f t="shared" si="2"/>
        <v>0</v>
      </c>
      <c r="J153" s="157"/>
      <c r="K153" s="606"/>
      <c r="L153" s="606"/>
      <c r="M153" s="606"/>
      <c r="N153" s="606"/>
      <c r="O153" s="606"/>
      <c r="P153" s="606"/>
      <c r="Q153" s="606"/>
      <c r="R153" s="606"/>
      <c r="S153" s="606"/>
      <c r="T153" s="606"/>
      <c r="U153" s="606"/>
      <c r="V153" s="606"/>
      <c r="W153" s="606"/>
      <c r="X153" s="606"/>
      <c r="Y153" s="606"/>
      <c r="Z153" s="606"/>
      <c r="AA153" s="606"/>
      <c r="AB153" s="606"/>
      <c r="AC153" s="606"/>
    </row>
    <row r="154" spans="1:29" ht="78.75" outlineLevel="1">
      <c r="A154" s="606"/>
      <c r="B154" s="606"/>
      <c r="C154" s="148">
        <v>6</v>
      </c>
      <c r="D154" s="607" t="s">
        <v>2774</v>
      </c>
      <c r="E154" s="608" t="s">
        <v>2775</v>
      </c>
      <c r="F154" s="609" t="s">
        <v>1399</v>
      </c>
      <c r="G154" s="610">
        <v>2</v>
      </c>
      <c r="H154" s="153"/>
      <c r="I154" s="154">
        <f t="shared" si="2"/>
        <v>0</v>
      </c>
      <c r="J154" s="157"/>
      <c r="K154" s="606"/>
      <c r="L154" s="606"/>
      <c r="M154" s="606"/>
      <c r="N154" s="606"/>
      <c r="O154" s="606"/>
      <c r="P154" s="606"/>
      <c r="Q154" s="606"/>
      <c r="R154" s="606"/>
      <c r="S154" s="606"/>
      <c r="T154" s="606"/>
      <c r="U154" s="606"/>
      <c r="V154" s="606"/>
      <c r="W154" s="606"/>
      <c r="X154" s="606"/>
      <c r="Y154" s="606"/>
      <c r="Z154" s="606"/>
      <c r="AA154" s="606"/>
      <c r="AB154" s="606"/>
      <c r="AC154" s="606"/>
    </row>
    <row r="155" spans="1:29" ht="33.75" outlineLevel="1">
      <c r="A155" s="606"/>
      <c r="B155" s="606"/>
      <c r="C155" s="148">
        <v>7</v>
      </c>
      <c r="D155" s="607" t="s">
        <v>2776</v>
      </c>
      <c r="E155" s="608" t="s">
        <v>2777</v>
      </c>
      <c r="F155" s="609" t="s">
        <v>1399</v>
      </c>
      <c r="G155" s="610">
        <v>4</v>
      </c>
      <c r="H155" s="153"/>
      <c r="I155" s="154">
        <f t="shared" si="2"/>
        <v>0</v>
      </c>
      <c r="J155" s="157"/>
      <c r="K155" s="606"/>
      <c r="L155" s="606"/>
      <c r="M155" s="606"/>
      <c r="N155" s="606"/>
      <c r="O155" s="606"/>
      <c r="P155" s="606"/>
      <c r="Q155" s="606"/>
      <c r="R155" s="606"/>
      <c r="S155" s="606"/>
      <c r="T155" s="606"/>
      <c r="U155" s="606"/>
      <c r="V155" s="606"/>
      <c r="W155" s="606"/>
      <c r="X155" s="606"/>
      <c r="Y155" s="606"/>
      <c r="Z155" s="606"/>
      <c r="AA155" s="606"/>
      <c r="AB155" s="606"/>
      <c r="AC155" s="606"/>
    </row>
    <row r="156" spans="1:29" ht="14.25">
      <c r="A156" s="42"/>
      <c r="B156" s="142"/>
      <c r="C156" s="511"/>
      <c r="D156" s="144"/>
      <c r="E156" s="53"/>
      <c r="F156" s="144"/>
      <c r="G156" s="145"/>
      <c r="H156" s="88"/>
      <c r="I156" s="46"/>
      <c r="J156" s="46"/>
      <c r="K156" s="145"/>
      <c r="L156" s="45"/>
      <c r="M156" s="145"/>
      <c r="N156" s="45"/>
      <c r="O156" s="89"/>
      <c r="P156" s="46"/>
      <c r="Q156" s="46"/>
      <c r="R156" s="35"/>
      <c r="S156" s="38"/>
      <c r="T156" s="38"/>
      <c r="U156" s="31"/>
      <c r="V156" s="31"/>
      <c r="W156" s="31"/>
      <c r="X156" s="31"/>
      <c r="Y156" s="31"/>
      <c r="Z156" s="31"/>
      <c r="AA156" s="31"/>
      <c r="AB156" s="31"/>
      <c r="AC156" s="31"/>
    </row>
    <row r="157" spans="1:29" ht="14.25">
      <c r="A157" s="562" t="s">
        <v>2727</v>
      </c>
      <c r="B157" s="563">
        <v>2</v>
      </c>
      <c r="C157" s="528"/>
      <c r="D157" s="529"/>
      <c r="E157" s="530" t="s">
        <v>46</v>
      </c>
      <c r="F157" s="529"/>
      <c r="G157" s="531"/>
      <c r="H157" s="532"/>
      <c r="I157" s="533">
        <f>SUBTOTAL(9,I158:I160)</f>
        <v>0</v>
      </c>
      <c r="J157" s="533"/>
      <c r="K157" s="145"/>
      <c r="L157" s="45"/>
      <c r="M157" s="145"/>
      <c r="N157" s="45">
        <f>SUBTOTAL(9,N158:N180)</f>
        <v>0</v>
      </c>
      <c r="O157" s="89"/>
      <c r="P157" s="46">
        <f>SUBTOTAL(9,P158:P180)</f>
        <v>0</v>
      </c>
      <c r="Q157" s="46">
        <f>SUBTOTAL(9,Q158:Q180)</f>
        <v>0</v>
      </c>
      <c r="R157" s="35"/>
      <c r="S157" s="38"/>
      <c r="T157" s="38"/>
      <c r="U157" s="31"/>
      <c r="V157" s="31"/>
      <c r="W157" s="31"/>
      <c r="X157" s="31"/>
      <c r="Y157" s="31"/>
      <c r="Z157" s="31"/>
      <c r="AA157" s="31"/>
      <c r="AB157" s="31"/>
      <c r="AC157" s="31"/>
    </row>
    <row r="158" spans="1:29" ht="22.5" outlineLevel="1">
      <c r="A158" s="606"/>
      <c r="B158" s="606"/>
      <c r="C158" s="599"/>
      <c r="D158" s="600"/>
      <c r="E158" s="601" t="s">
        <v>2741</v>
      </c>
      <c r="F158" s="602"/>
      <c r="G158" s="603"/>
      <c r="H158" s="604"/>
      <c r="I158" s="604"/>
      <c r="J158" s="605"/>
      <c r="K158" s="606"/>
      <c r="L158" s="606"/>
      <c r="M158" s="606"/>
      <c r="N158" s="606"/>
      <c r="O158" s="606"/>
      <c r="P158" s="606"/>
      <c r="Q158" s="606"/>
      <c r="R158" s="606"/>
      <c r="S158" s="606"/>
      <c r="T158" s="606"/>
      <c r="U158" s="606"/>
      <c r="V158" s="606"/>
      <c r="W158" s="606"/>
      <c r="X158" s="606"/>
      <c r="Y158" s="606"/>
      <c r="Z158" s="606"/>
      <c r="AA158" s="606"/>
      <c r="AB158" s="606"/>
      <c r="AC158" s="606"/>
    </row>
    <row r="159" spans="1:29" ht="56.25" outlineLevel="1">
      <c r="A159" s="606"/>
      <c r="B159" s="606"/>
      <c r="C159" s="148">
        <v>1</v>
      </c>
      <c r="D159" s="607" t="s">
        <v>2778</v>
      </c>
      <c r="E159" s="608" t="s">
        <v>2779</v>
      </c>
      <c r="F159" s="609" t="s">
        <v>78</v>
      </c>
      <c r="G159" s="610">
        <v>24</v>
      </c>
      <c r="H159" s="153"/>
      <c r="I159" s="154">
        <f>G159*H159</f>
        <v>0</v>
      </c>
      <c r="J159" s="157"/>
      <c r="K159" s="606"/>
      <c r="L159" s="606"/>
      <c r="M159" s="606"/>
      <c r="N159" s="606"/>
      <c r="O159" s="606"/>
      <c r="P159" s="606"/>
      <c r="Q159" s="606"/>
      <c r="R159" s="606"/>
      <c r="S159" s="606"/>
      <c r="T159" s="606"/>
      <c r="U159" s="606"/>
      <c r="V159" s="606"/>
      <c r="W159" s="606"/>
      <c r="X159" s="606"/>
      <c r="Y159" s="606"/>
      <c r="Z159" s="606"/>
      <c r="AA159" s="606"/>
      <c r="AB159" s="606"/>
      <c r="AC159" s="606"/>
    </row>
    <row r="160" spans="1:29" ht="67.5" outlineLevel="1">
      <c r="A160" s="606"/>
      <c r="B160" s="606"/>
      <c r="C160" s="148">
        <v>2</v>
      </c>
      <c r="D160" s="607" t="s">
        <v>2780</v>
      </c>
      <c r="E160" s="608" t="s">
        <v>2781</v>
      </c>
      <c r="F160" s="609" t="s">
        <v>276</v>
      </c>
      <c r="G160" s="610">
        <v>78</v>
      </c>
      <c r="H160" s="153"/>
      <c r="I160" s="154">
        <f>G160*H160</f>
        <v>0</v>
      </c>
      <c r="J160" s="157"/>
      <c r="K160" s="606"/>
      <c r="L160" s="606"/>
      <c r="M160" s="606"/>
      <c r="N160" s="606"/>
      <c r="O160" s="606"/>
      <c r="P160" s="606"/>
      <c r="Q160" s="606"/>
      <c r="R160" s="606"/>
      <c r="S160" s="606"/>
      <c r="T160" s="606"/>
      <c r="U160" s="606"/>
      <c r="V160" s="606"/>
      <c r="W160" s="606"/>
      <c r="X160" s="606"/>
      <c r="Y160" s="606"/>
      <c r="Z160" s="606"/>
      <c r="AA160" s="606"/>
      <c r="AB160" s="606"/>
      <c r="AC160" s="606"/>
    </row>
    <row r="161" spans="1:29" ht="15" outlineLevel="1">
      <c r="A161" s="38"/>
      <c r="B161" s="535"/>
      <c r="C161" s="520"/>
      <c r="D161" s="521"/>
      <c r="E161" s="539"/>
      <c r="F161" s="522"/>
      <c r="G161" s="526"/>
      <c r="H161" s="523"/>
      <c r="I161" s="524"/>
      <c r="J161" s="524"/>
      <c r="K161" s="538"/>
      <c r="L161" s="538"/>
      <c r="M161" s="538"/>
      <c r="N161" s="538"/>
      <c r="O161" s="524"/>
      <c r="P161" s="524"/>
      <c r="Q161" s="524"/>
      <c r="R161" s="38"/>
      <c r="S161" s="31"/>
      <c r="T161" s="31"/>
      <c r="U161" s="12"/>
      <c r="V161" s="12"/>
      <c r="W161" s="12"/>
      <c r="X161" s="12"/>
      <c r="Y161" s="12"/>
      <c r="Z161" s="12"/>
      <c r="AA161" s="12"/>
      <c r="AB161" s="12"/>
      <c r="AC161" s="12"/>
    </row>
    <row r="162" spans="1:29" ht="14.25">
      <c r="A162" s="562" t="s">
        <v>2727</v>
      </c>
      <c r="B162" s="563">
        <v>2</v>
      </c>
      <c r="C162" s="528"/>
      <c r="D162" s="529"/>
      <c r="E162" s="530" t="s">
        <v>47</v>
      </c>
      <c r="F162" s="529"/>
      <c r="G162" s="531"/>
      <c r="H162" s="532"/>
      <c r="I162" s="533">
        <f>SUBTOTAL(9,I163:I165)</f>
        <v>0</v>
      </c>
      <c r="J162" s="533"/>
      <c r="K162" s="145"/>
      <c r="L162" s="45"/>
      <c r="M162" s="145"/>
      <c r="N162" s="45">
        <f>SUBTOTAL(9,N163:N185)</f>
        <v>0.66761099999999995</v>
      </c>
      <c r="O162" s="89"/>
      <c r="P162" s="46">
        <f>SUBTOTAL(9,P163:P185)</f>
        <v>0</v>
      </c>
      <c r="Q162" s="46">
        <f>SUBTOTAL(9,Q163:Q185)</f>
        <v>0</v>
      </c>
      <c r="R162" s="35"/>
      <c r="S162" s="38"/>
      <c r="T162" s="38"/>
      <c r="U162" s="31"/>
      <c r="V162" s="31"/>
      <c r="W162" s="31"/>
      <c r="X162" s="31"/>
      <c r="Y162" s="31"/>
      <c r="Z162" s="31"/>
      <c r="AA162" s="31"/>
      <c r="AB162" s="31"/>
      <c r="AC162" s="31"/>
    </row>
    <row r="163" spans="1:29" ht="22.5" outlineLevel="1">
      <c r="A163" s="606"/>
      <c r="B163" s="606"/>
      <c r="C163" s="599"/>
      <c r="D163" s="600"/>
      <c r="E163" s="601" t="s">
        <v>2741</v>
      </c>
      <c r="F163" s="602"/>
      <c r="G163" s="603"/>
      <c r="H163" s="604"/>
      <c r="I163" s="604"/>
      <c r="J163" s="605"/>
      <c r="K163" s="606"/>
      <c r="L163" s="606"/>
      <c r="M163" s="606"/>
      <c r="N163" s="606"/>
      <c r="O163" s="606"/>
      <c r="P163" s="606"/>
      <c r="Q163" s="606"/>
      <c r="R163" s="606"/>
      <c r="S163" s="606"/>
      <c r="T163" s="606"/>
      <c r="U163" s="606"/>
      <c r="V163" s="606"/>
      <c r="W163" s="606"/>
      <c r="X163" s="606"/>
      <c r="Y163" s="606"/>
      <c r="Z163" s="606"/>
      <c r="AA163" s="606"/>
      <c r="AB163" s="606"/>
      <c r="AC163" s="606"/>
    </row>
    <row r="164" spans="1:29" ht="45" outlineLevel="1">
      <c r="A164" s="606"/>
      <c r="B164" s="606"/>
      <c r="C164" s="148">
        <v>1</v>
      </c>
      <c r="D164" s="607" t="s">
        <v>2782</v>
      </c>
      <c r="E164" s="608" t="s">
        <v>2783</v>
      </c>
      <c r="F164" s="609" t="s">
        <v>78</v>
      </c>
      <c r="G164" s="610">
        <v>1</v>
      </c>
      <c r="H164" s="153"/>
      <c r="I164" s="154">
        <f>G164*H164</f>
        <v>0</v>
      </c>
      <c r="J164" s="157"/>
      <c r="K164" s="606"/>
      <c r="L164" s="606"/>
      <c r="M164" s="606"/>
      <c r="N164" s="606"/>
      <c r="O164" s="606"/>
      <c r="P164" s="606"/>
      <c r="Q164" s="606"/>
      <c r="R164" s="606"/>
      <c r="S164" s="606"/>
      <c r="T164" s="606"/>
      <c r="U164" s="606"/>
      <c r="V164" s="606"/>
      <c r="W164" s="606"/>
      <c r="X164" s="606"/>
      <c r="Y164" s="606"/>
      <c r="Z164" s="606"/>
      <c r="AA164" s="606"/>
      <c r="AB164" s="606"/>
      <c r="AC164" s="606"/>
    </row>
    <row r="165" spans="1:29" ht="45" outlineLevel="1">
      <c r="A165" s="606"/>
      <c r="B165" s="606"/>
      <c r="C165" s="148">
        <v>2</v>
      </c>
      <c r="D165" s="607" t="s">
        <v>2784</v>
      </c>
      <c r="E165" s="608" t="s">
        <v>2785</v>
      </c>
      <c r="F165" s="609" t="s">
        <v>78</v>
      </c>
      <c r="G165" s="610">
        <v>1</v>
      </c>
      <c r="H165" s="153"/>
      <c r="I165" s="154">
        <f>G165*H165</f>
        <v>0</v>
      </c>
      <c r="J165" s="157"/>
      <c r="K165" s="606"/>
      <c r="L165" s="606"/>
      <c r="M165" s="606"/>
      <c r="N165" s="606"/>
      <c r="O165" s="606"/>
      <c r="P165" s="606"/>
      <c r="Q165" s="606"/>
      <c r="R165" s="606"/>
      <c r="S165" s="606"/>
      <c r="T165" s="606"/>
      <c r="U165" s="606"/>
      <c r="V165" s="606"/>
      <c r="W165" s="606"/>
      <c r="X165" s="606"/>
      <c r="Y165" s="606"/>
      <c r="Z165" s="606"/>
      <c r="AA165" s="606"/>
      <c r="AB165" s="606"/>
      <c r="AC165" s="606"/>
    </row>
    <row r="166" spans="1:29" ht="15" outlineLevel="1">
      <c r="A166" s="38"/>
      <c r="B166" s="535"/>
      <c r="C166" s="520"/>
      <c r="D166" s="521"/>
      <c r="E166" s="539"/>
      <c r="F166" s="522"/>
      <c r="G166" s="526"/>
      <c r="H166" s="523"/>
      <c r="I166" s="524"/>
      <c r="J166" s="524"/>
      <c r="K166" s="538"/>
      <c r="L166" s="538"/>
      <c r="M166" s="538"/>
      <c r="N166" s="538"/>
      <c r="O166" s="524"/>
      <c r="P166" s="524"/>
      <c r="Q166" s="524"/>
      <c r="R166" s="38"/>
      <c r="S166" s="31"/>
      <c r="T166" s="31"/>
      <c r="U166" s="12"/>
      <c r="V166" s="12"/>
      <c r="W166" s="12"/>
      <c r="X166" s="12"/>
      <c r="Y166" s="12"/>
      <c r="Z166" s="12"/>
      <c r="AA166" s="12"/>
      <c r="AB166" s="12"/>
      <c r="AC166" s="12"/>
    </row>
    <row r="167" spans="1:29" ht="14.25">
      <c r="A167" s="562" t="s">
        <v>2786</v>
      </c>
      <c r="B167" s="563">
        <v>2</v>
      </c>
      <c r="C167" s="528"/>
      <c r="D167" s="529"/>
      <c r="E167" s="530" t="s">
        <v>48</v>
      </c>
      <c r="F167" s="529"/>
      <c r="G167" s="531"/>
      <c r="H167" s="532"/>
      <c r="I167" s="533">
        <f>SUBTOTAL(9,I168:I180)</f>
        <v>0</v>
      </c>
      <c r="J167" s="533"/>
      <c r="K167" s="145"/>
      <c r="L167" s="45">
        <f>SUBTOTAL(9,L175:L180)</f>
        <v>0.21839999999999998</v>
      </c>
      <c r="M167" s="145"/>
      <c r="N167" s="45">
        <f>SUBTOTAL(9,N175:N180)</f>
        <v>0</v>
      </c>
      <c r="O167" s="89"/>
      <c r="P167" s="46">
        <f>SUBTOTAL(9,P175:P180)</f>
        <v>0</v>
      </c>
      <c r="Q167" s="46">
        <f>SUBTOTAL(9,Q175:Q180)</f>
        <v>0</v>
      </c>
      <c r="R167" s="35"/>
      <c r="S167" s="38"/>
      <c r="T167" s="38"/>
      <c r="U167" s="31"/>
      <c r="V167" s="31"/>
      <c r="W167" s="31"/>
      <c r="X167" s="31"/>
      <c r="Y167" s="31"/>
      <c r="Z167" s="31"/>
      <c r="AA167" s="31"/>
      <c r="AB167" s="31"/>
      <c r="AC167" s="31"/>
    </row>
    <row r="168" spans="1:29" ht="33.75" outlineLevel="1">
      <c r="A168" s="146"/>
      <c r="B168" s="147"/>
      <c r="C168" s="148">
        <v>1</v>
      </c>
      <c r="D168" s="513" t="s">
        <v>2787</v>
      </c>
      <c r="E168" s="540" t="s">
        <v>2788</v>
      </c>
      <c r="F168" s="515" t="s">
        <v>124</v>
      </c>
      <c r="G168" s="156">
        <v>1523.68</v>
      </c>
      <c r="H168" s="516"/>
      <c r="I168" s="157">
        <f>G168*H168</f>
        <v>0</v>
      </c>
      <c r="J168" s="157"/>
      <c r="K168" s="156"/>
      <c r="L168" s="156">
        <f>G168*K168</f>
        <v>0</v>
      </c>
      <c r="M168" s="156"/>
      <c r="N168" s="156">
        <f>G168*M168</f>
        <v>0</v>
      </c>
      <c r="O168" s="157">
        <v>21</v>
      </c>
      <c r="P168" s="157">
        <f>I168*(O168/100)</f>
        <v>0</v>
      </c>
      <c r="Q168" s="157">
        <f>I168+P168</f>
        <v>0</v>
      </c>
      <c r="R168" s="38"/>
      <c r="S168" s="38"/>
      <c r="T168" s="38"/>
      <c r="U168" s="31"/>
      <c r="V168" s="31"/>
      <c r="W168" s="31"/>
      <c r="X168" s="31"/>
      <c r="Y168" s="31"/>
      <c r="Z168" s="31"/>
      <c r="AA168" s="31"/>
      <c r="AB168" s="31"/>
      <c r="AC168" s="31"/>
    </row>
    <row r="169" spans="1:29" ht="14.25" outlineLevel="1">
      <c r="A169" s="159"/>
      <c r="B169" s="160"/>
      <c r="C169" s="573"/>
      <c r="D169" s="162" t="s">
        <v>109</v>
      </c>
      <c r="E169" s="163"/>
      <c r="F169" s="164"/>
      <c r="G169" s="165">
        <v>0</v>
      </c>
      <c r="H169" s="166"/>
      <c r="I169" s="168"/>
      <c r="J169" s="168"/>
      <c r="K169" s="165"/>
      <c r="L169" s="165"/>
      <c r="M169" s="165"/>
      <c r="N169" s="165"/>
      <c r="O169" s="168"/>
      <c r="P169" s="168"/>
      <c r="Q169" s="168"/>
      <c r="R169" s="35"/>
      <c r="S169" s="38"/>
      <c r="T169" s="31"/>
      <c r="U169" s="31"/>
      <c r="V169" s="31"/>
      <c r="W169" s="31"/>
      <c r="X169" s="31"/>
      <c r="Y169" s="31"/>
      <c r="Z169" s="31"/>
      <c r="AA169" s="31"/>
      <c r="AB169" s="31"/>
      <c r="AC169" s="31"/>
    </row>
    <row r="170" spans="1:29" ht="14.25" outlineLevel="1">
      <c r="A170" s="159"/>
      <c r="B170" s="160"/>
      <c r="C170" s="573"/>
      <c r="D170" s="162"/>
      <c r="E170" s="163" t="s">
        <v>2789</v>
      </c>
      <c r="F170" s="164"/>
      <c r="G170" s="165">
        <v>1523.68</v>
      </c>
      <c r="H170" s="166"/>
      <c r="I170" s="168"/>
      <c r="J170" s="168"/>
      <c r="K170" s="165"/>
      <c r="L170" s="165"/>
      <c r="M170" s="165"/>
      <c r="N170" s="165"/>
      <c r="O170" s="168"/>
      <c r="P170" s="168"/>
      <c r="Q170" s="168"/>
      <c r="R170" s="35"/>
      <c r="S170" s="38"/>
      <c r="T170" s="31"/>
      <c r="U170" s="31"/>
      <c r="V170" s="31"/>
      <c r="W170" s="31"/>
      <c r="X170" s="31"/>
      <c r="Y170" s="31"/>
      <c r="Z170" s="31"/>
      <c r="AA170" s="31"/>
      <c r="AB170" s="31"/>
      <c r="AC170" s="31"/>
    </row>
    <row r="171" spans="1:29" ht="14.25" outlineLevel="1">
      <c r="A171" s="38"/>
      <c r="B171" s="535"/>
      <c r="C171" s="147"/>
      <c r="D171" s="521"/>
      <c r="E171" s="539"/>
      <c r="F171" s="522"/>
      <c r="G171" s="526"/>
      <c r="H171" s="523"/>
      <c r="I171" s="524"/>
      <c r="J171" s="524"/>
      <c r="K171" s="538"/>
      <c r="L171" s="538"/>
      <c r="M171" s="538"/>
      <c r="N171" s="538"/>
      <c r="O171" s="524"/>
      <c r="P171" s="524"/>
      <c r="Q171" s="524"/>
      <c r="R171" s="35"/>
      <c r="S171" s="38"/>
      <c r="T171" s="31"/>
      <c r="U171" s="31"/>
      <c r="V171" s="31"/>
      <c r="W171" s="31"/>
      <c r="X171" s="31"/>
      <c r="Y171" s="31"/>
      <c r="Z171" s="31"/>
      <c r="AA171" s="31"/>
      <c r="AB171" s="31"/>
      <c r="AC171" s="31"/>
    </row>
    <row r="172" spans="1:29" ht="33.75" outlineLevel="1">
      <c r="A172" s="146"/>
      <c r="B172" s="147"/>
      <c r="C172" s="148">
        <v>3</v>
      </c>
      <c r="D172" s="513" t="s">
        <v>2790</v>
      </c>
      <c r="E172" s="540" t="s">
        <v>2791</v>
      </c>
      <c r="F172" s="515" t="s">
        <v>124</v>
      </c>
      <c r="G172" s="156">
        <v>1523.68</v>
      </c>
      <c r="H172" s="516"/>
      <c r="I172" s="157">
        <f>G172*H172</f>
        <v>0</v>
      </c>
      <c r="J172" s="157"/>
      <c r="K172" s="156"/>
      <c r="L172" s="156">
        <f>G172*K172</f>
        <v>0</v>
      </c>
      <c r="M172" s="156"/>
      <c r="N172" s="156">
        <f>G172*M172</f>
        <v>0</v>
      </c>
      <c r="O172" s="157">
        <v>21</v>
      </c>
      <c r="P172" s="157">
        <f>I172*(O172/100)</f>
        <v>0</v>
      </c>
      <c r="Q172" s="157">
        <f>I172+P172</f>
        <v>0</v>
      </c>
      <c r="R172" s="38"/>
      <c r="S172" s="38"/>
      <c r="T172" s="38"/>
      <c r="U172" s="31"/>
      <c r="V172" s="31"/>
      <c r="W172" s="31"/>
      <c r="X172" s="31"/>
      <c r="Y172" s="31"/>
      <c r="Z172" s="31"/>
      <c r="AA172" s="31"/>
      <c r="AB172" s="31"/>
      <c r="AC172" s="31"/>
    </row>
    <row r="173" spans="1:29" ht="22.5" outlineLevel="1">
      <c r="A173" s="146"/>
      <c r="B173" s="147"/>
      <c r="C173" s="148">
        <v>4</v>
      </c>
      <c r="D173" s="513" t="s">
        <v>2792</v>
      </c>
      <c r="E173" s="540" t="s">
        <v>2793</v>
      </c>
      <c r="F173" s="515" t="s">
        <v>124</v>
      </c>
      <c r="G173" s="156">
        <v>1523.68</v>
      </c>
      <c r="H173" s="516"/>
      <c r="I173" s="157">
        <f>G173*H173</f>
        <v>0</v>
      </c>
      <c r="J173" s="534" t="s">
        <v>108</v>
      </c>
      <c r="K173" s="156"/>
      <c r="L173" s="156">
        <f>G173*K173</f>
        <v>0</v>
      </c>
      <c r="M173" s="156"/>
      <c r="N173" s="156">
        <f>G173*M173</f>
        <v>0</v>
      </c>
      <c r="O173" s="157">
        <v>21</v>
      </c>
      <c r="P173" s="157">
        <f>I173*(O173/100)</f>
        <v>0</v>
      </c>
      <c r="Q173" s="157">
        <f>I173+P173</f>
        <v>0</v>
      </c>
      <c r="R173" s="38"/>
      <c r="S173" s="38"/>
      <c r="T173" s="38"/>
      <c r="U173" s="31"/>
      <c r="V173" s="31"/>
      <c r="W173" s="31"/>
      <c r="X173" s="31"/>
      <c r="Y173" s="31"/>
      <c r="Z173" s="31"/>
      <c r="AA173" s="31"/>
      <c r="AB173" s="31"/>
      <c r="AC173" s="31"/>
    </row>
    <row r="174" spans="1:29" ht="22.5" outlineLevel="1">
      <c r="A174" s="146"/>
      <c r="B174" s="147"/>
      <c r="C174" s="148">
        <v>6</v>
      </c>
      <c r="D174" s="513" t="s">
        <v>2794</v>
      </c>
      <c r="E174" s="540" t="s">
        <v>2795</v>
      </c>
      <c r="F174" s="515" t="s">
        <v>124</v>
      </c>
      <c r="G174" s="156">
        <v>1523.68</v>
      </c>
      <c r="H174" s="516"/>
      <c r="I174" s="157">
        <f>G174*H174</f>
        <v>0</v>
      </c>
      <c r="J174" s="534" t="s">
        <v>108</v>
      </c>
      <c r="K174" s="156"/>
      <c r="L174" s="156">
        <f>G174*K174</f>
        <v>0</v>
      </c>
      <c r="M174" s="156"/>
      <c r="N174" s="156">
        <f>G174*M174</f>
        <v>0</v>
      </c>
      <c r="O174" s="157">
        <v>21</v>
      </c>
      <c r="P174" s="157">
        <f>I174*(O174/100)</f>
        <v>0</v>
      </c>
      <c r="Q174" s="157">
        <f>I174+P174</f>
        <v>0</v>
      </c>
      <c r="R174" s="38"/>
      <c r="S174" s="38"/>
      <c r="T174" s="38"/>
      <c r="U174" s="31"/>
      <c r="V174" s="31"/>
      <c r="W174" s="31"/>
      <c r="X174" s="31"/>
      <c r="Y174" s="31"/>
      <c r="Z174" s="31"/>
      <c r="AA174" s="31"/>
      <c r="AB174" s="31"/>
      <c r="AC174" s="31"/>
    </row>
    <row r="175" spans="1:29" ht="33.75" outlineLevel="1">
      <c r="A175" s="146"/>
      <c r="B175" s="147"/>
      <c r="C175" s="148">
        <v>7</v>
      </c>
      <c r="D175" s="513" t="s">
        <v>2796</v>
      </c>
      <c r="E175" s="540" t="s">
        <v>2797</v>
      </c>
      <c r="F175" s="515" t="s">
        <v>124</v>
      </c>
      <c r="G175" s="156">
        <v>1680</v>
      </c>
      <c r="H175" s="516"/>
      <c r="I175" s="157">
        <f>G175*H175</f>
        <v>0</v>
      </c>
      <c r="J175" s="534" t="s">
        <v>108</v>
      </c>
      <c r="K175" s="156">
        <v>1.2999999999999999E-4</v>
      </c>
      <c r="L175" s="156">
        <f>G175*K175</f>
        <v>0.21839999999999998</v>
      </c>
      <c r="M175" s="156"/>
      <c r="N175" s="156">
        <f>G175*M175</f>
        <v>0</v>
      </c>
      <c r="O175" s="157">
        <v>21</v>
      </c>
      <c r="P175" s="157">
        <f>I175*(O175/100)</f>
        <v>0</v>
      </c>
      <c r="Q175" s="157">
        <f>I175+P175</f>
        <v>0</v>
      </c>
      <c r="R175" s="38"/>
      <c r="S175" s="38"/>
      <c r="T175" s="38"/>
      <c r="U175" s="31"/>
      <c r="V175" s="31"/>
      <c r="W175" s="31"/>
      <c r="X175" s="31"/>
      <c r="Y175" s="31"/>
      <c r="Z175" s="31"/>
      <c r="AA175" s="31"/>
      <c r="AB175" s="31"/>
      <c r="AC175" s="31"/>
    </row>
    <row r="176" spans="1:29" ht="14.25" outlineLevel="1">
      <c r="A176" s="159"/>
      <c r="B176" s="160"/>
      <c r="C176" s="573"/>
      <c r="D176" s="162" t="s">
        <v>109</v>
      </c>
      <c r="E176" s="163"/>
      <c r="F176" s="164"/>
      <c r="G176" s="165"/>
      <c r="H176" s="166"/>
      <c r="I176" s="168"/>
      <c r="J176" s="168"/>
      <c r="K176" s="165"/>
      <c r="L176" s="165"/>
      <c r="M176" s="165"/>
      <c r="N176" s="165"/>
      <c r="O176" s="168"/>
      <c r="P176" s="168"/>
      <c r="Q176" s="168"/>
      <c r="R176" s="35"/>
      <c r="S176" s="38"/>
      <c r="T176" s="31"/>
      <c r="U176" s="31"/>
      <c r="V176" s="31"/>
      <c r="W176" s="31"/>
      <c r="X176" s="31"/>
      <c r="Y176" s="31"/>
      <c r="Z176" s="31"/>
      <c r="AA176" s="31"/>
      <c r="AB176" s="31"/>
      <c r="AC176" s="31"/>
    </row>
    <row r="177" spans="1:29" ht="14.25" outlineLevel="1">
      <c r="A177" s="159"/>
      <c r="B177" s="160"/>
      <c r="C177" s="573"/>
      <c r="D177" s="162"/>
      <c r="E177" s="163" t="s">
        <v>2798</v>
      </c>
      <c r="F177" s="164"/>
      <c r="G177" s="165">
        <v>1680</v>
      </c>
      <c r="H177" s="166"/>
      <c r="I177" s="168"/>
      <c r="J177" s="168"/>
      <c r="K177" s="165"/>
      <c r="L177" s="165"/>
      <c r="M177" s="165"/>
      <c r="N177" s="165"/>
      <c r="O177" s="168"/>
      <c r="P177" s="168"/>
      <c r="Q177" s="168"/>
      <c r="R177" s="35"/>
      <c r="S177" s="38"/>
      <c r="T177" s="31"/>
      <c r="U177" s="31"/>
      <c r="V177" s="31"/>
      <c r="W177" s="31"/>
      <c r="X177" s="31"/>
      <c r="Y177" s="31"/>
      <c r="Z177" s="31"/>
      <c r="AA177" s="31"/>
      <c r="AB177" s="31"/>
      <c r="AC177" s="31"/>
    </row>
    <row r="178" spans="1:29" ht="22.5" outlineLevel="1">
      <c r="A178" s="146"/>
      <c r="B178" s="147"/>
      <c r="C178" s="148">
        <v>8</v>
      </c>
      <c r="D178" s="513" t="s">
        <v>2799</v>
      </c>
      <c r="E178" s="540" t="s">
        <v>2800</v>
      </c>
      <c r="F178" s="515" t="s">
        <v>124</v>
      </c>
      <c r="G178" s="156">
        <v>1680</v>
      </c>
      <c r="H178" s="516"/>
      <c r="I178" s="157">
        <f>G178*H178</f>
        <v>0</v>
      </c>
      <c r="J178" s="157"/>
      <c r="K178" s="156"/>
      <c r="L178" s="156">
        <f>G178*K178</f>
        <v>0</v>
      </c>
      <c r="M178" s="156"/>
      <c r="N178" s="156">
        <f>G178*M178</f>
        <v>0</v>
      </c>
      <c r="O178" s="157">
        <v>21</v>
      </c>
      <c r="P178" s="157">
        <f>I178*(O178/100)</f>
        <v>0</v>
      </c>
      <c r="Q178" s="157">
        <f>I178+P178</f>
        <v>0</v>
      </c>
      <c r="R178" s="38"/>
      <c r="S178" s="38"/>
      <c r="T178" s="38"/>
      <c r="U178" s="31"/>
      <c r="V178" s="31"/>
      <c r="W178" s="31"/>
      <c r="X178" s="31"/>
      <c r="Y178" s="31"/>
      <c r="Z178" s="31"/>
      <c r="AA178" s="31"/>
      <c r="AB178" s="31"/>
      <c r="AC178" s="31"/>
    </row>
    <row r="179" spans="1:29" ht="22.5" outlineLevel="1">
      <c r="A179" s="146"/>
      <c r="B179" s="147"/>
      <c r="C179" s="148">
        <v>12</v>
      </c>
      <c r="D179" s="513" t="s">
        <v>2801</v>
      </c>
      <c r="E179" s="540" t="s">
        <v>2802</v>
      </c>
      <c r="F179" s="515" t="s">
        <v>2433</v>
      </c>
      <c r="G179" s="156">
        <v>4</v>
      </c>
      <c r="H179" s="516"/>
      <c r="I179" s="157">
        <f>G179*H179</f>
        <v>0</v>
      </c>
      <c r="J179" s="534" t="s">
        <v>108</v>
      </c>
      <c r="K179" s="156"/>
      <c r="L179" s="156">
        <f>G179*K179</f>
        <v>0</v>
      </c>
      <c r="M179" s="156"/>
      <c r="N179" s="156">
        <f>G179*M179</f>
        <v>0</v>
      </c>
      <c r="O179" s="157">
        <v>21</v>
      </c>
      <c r="P179" s="157">
        <f>I179*(O179/100)</f>
        <v>0</v>
      </c>
      <c r="Q179" s="157">
        <f>I179+P179</f>
        <v>0</v>
      </c>
      <c r="R179" s="38"/>
      <c r="S179" s="38"/>
      <c r="T179" s="38"/>
      <c r="U179" s="31"/>
      <c r="V179" s="31"/>
      <c r="W179" s="31"/>
      <c r="X179" s="31"/>
      <c r="Y179" s="31"/>
      <c r="Z179" s="31"/>
      <c r="AA179" s="31"/>
      <c r="AB179" s="31"/>
      <c r="AC179" s="31"/>
    </row>
    <row r="180" spans="1:29" ht="22.5" outlineLevel="1">
      <c r="A180" s="146"/>
      <c r="B180" s="147"/>
      <c r="C180" s="148">
        <v>14</v>
      </c>
      <c r="D180" s="513" t="s">
        <v>2803</v>
      </c>
      <c r="E180" s="540" t="s">
        <v>2804</v>
      </c>
      <c r="F180" s="515" t="s">
        <v>2433</v>
      </c>
      <c r="G180" s="156">
        <v>4</v>
      </c>
      <c r="H180" s="516"/>
      <c r="I180" s="157">
        <f>G180*H180</f>
        <v>0</v>
      </c>
      <c r="J180" s="534" t="s">
        <v>108</v>
      </c>
      <c r="K180" s="156"/>
      <c r="L180" s="156">
        <f>G180*K180</f>
        <v>0</v>
      </c>
      <c r="M180" s="156"/>
      <c r="N180" s="156">
        <f>G180*M180</f>
        <v>0</v>
      </c>
      <c r="O180" s="157">
        <v>21</v>
      </c>
      <c r="P180" s="157">
        <f>I180*(O180/100)</f>
        <v>0</v>
      </c>
      <c r="Q180" s="157">
        <f>I180+P180</f>
        <v>0</v>
      </c>
      <c r="R180" s="38"/>
      <c r="S180" s="38"/>
      <c r="T180" s="38"/>
      <c r="U180" s="31"/>
      <c r="V180" s="31"/>
      <c r="W180" s="31"/>
      <c r="X180" s="31"/>
      <c r="Y180" s="31"/>
      <c r="Z180" s="31"/>
      <c r="AA180" s="31"/>
      <c r="AB180" s="31"/>
      <c r="AC180" s="31"/>
    </row>
    <row r="181" spans="1:29" ht="15" outlineLevel="1">
      <c r="A181" s="38"/>
      <c r="B181" s="535"/>
      <c r="C181" s="520"/>
      <c r="D181" s="521"/>
      <c r="E181" s="539"/>
      <c r="F181" s="522"/>
      <c r="G181" s="526"/>
      <c r="H181" s="523"/>
      <c r="I181" s="524"/>
      <c r="J181" s="524"/>
      <c r="K181" s="538"/>
      <c r="L181" s="538"/>
      <c r="M181" s="538"/>
      <c r="N181" s="538"/>
      <c r="O181" s="524"/>
      <c r="P181" s="524"/>
      <c r="Q181" s="524"/>
      <c r="R181" s="38"/>
      <c r="S181" s="31"/>
      <c r="T181" s="31"/>
      <c r="U181" s="12"/>
      <c r="V181" s="12"/>
      <c r="W181" s="12"/>
      <c r="X181" s="12"/>
      <c r="Y181" s="12"/>
      <c r="Z181" s="12"/>
      <c r="AA181" s="12"/>
      <c r="AB181" s="12"/>
      <c r="AC181" s="12"/>
    </row>
    <row r="182" spans="1:29" ht="15">
      <c r="A182" s="562" t="s">
        <v>2805</v>
      </c>
      <c r="B182" s="563">
        <v>2</v>
      </c>
      <c r="C182" s="541"/>
      <c r="D182" s="529"/>
      <c r="E182" s="530" t="s">
        <v>49</v>
      </c>
      <c r="F182" s="529"/>
      <c r="G182" s="531"/>
      <c r="H182" s="532"/>
      <c r="I182" s="533">
        <f>SUBTOTAL(9,I183:I202)</f>
        <v>0</v>
      </c>
      <c r="J182" s="533"/>
      <c r="K182" s="145"/>
      <c r="L182" s="45">
        <f>SUBTOTAL(9,L183:L202)</f>
        <v>0</v>
      </c>
      <c r="M182" s="145"/>
      <c r="N182" s="45">
        <f>SUBTOTAL(9,N183:N202)</f>
        <v>159.00571500000001</v>
      </c>
      <c r="O182" s="89"/>
      <c r="P182" s="46">
        <f>SUBTOTAL(9,P183:P202)</f>
        <v>0</v>
      </c>
      <c r="Q182" s="46">
        <f>SUBTOTAL(9,Q183:Q202)</f>
        <v>0</v>
      </c>
      <c r="R182" s="38"/>
      <c r="S182" s="38"/>
      <c r="T182" s="31"/>
      <c r="U182" s="12"/>
      <c r="V182" s="12"/>
      <c r="W182" s="12"/>
      <c r="X182" s="12"/>
      <c r="Y182" s="12"/>
      <c r="Z182" s="12"/>
      <c r="AA182" s="12"/>
      <c r="AB182" s="12"/>
      <c r="AC182" s="12"/>
    </row>
    <row r="183" spans="1:29" ht="15" outlineLevel="1">
      <c r="A183" s="146"/>
      <c r="B183" s="147"/>
      <c r="C183" s="148">
        <v>4</v>
      </c>
      <c r="D183" s="513" t="s">
        <v>2806</v>
      </c>
      <c r="E183" s="540" t="s">
        <v>2807</v>
      </c>
      <c r="F183" s="515" t="s">
        <v>124</v>
      </c>
      <c r="G183" s="156">
        <v>10.597</v>
      </c>
      <c r="H183" s="516"/>
      <c r="I183" s="157">
        <f>G183*H183</f>
        <v>0</v>
      </c>
      <c r="J183" s="157" t="s">
        <v>108</v>
      </c>
      <c r="K183" s="156"/>
      <c r="L183" s="156">
        <f>G183*K183</f>
        <v>0</v>
      </c>
      <c r="M183" s="156">
        <v>6.3E-2</v>
      </c>
      <c r="N183" s="156">
        <f>G183*M183</f>
        <v>0.66761099999999995</v>
      </c>
      <c r="O183" s="157">
        <v>21</v>
      </c>
      <c r="P183" s="157">
        <f>I183*(O183/100)</f>
        <v>0</v>
      </c>
      <c r="Q183" s="157">
        <f>I183+P183</f>
        <v>0</v>
      </c>
      <c r="R183" s="38"/>
      <c r="S183" s="38"/>
      <c r="T183" s="31"/>
      <c r="U183" s="12"/>
      <c r="V183" s="12"/>
      <c r="W183" s="12"/>
      <c r="X183" s="12"/>
      <c r="Y183" s="12"/>
      <c r="Z183" s="12"/>
      <c r="AA183" s="12"/>
      <c r="AB183" s="12"/>
      <c r="AC183" s="12"/>
    </row>
    <row r="184" spans="1:29" ht="15" outlineLevel="1">
      <c r="A184" s="159"/>
      <c r="B184" s="160"/>
      <c r="C184" s="160"/>
      <c r="D184" s="162" t="s">
        <v>109</v>
      </c>
      <c r="E184" s="163"/>
      <c r="F184" s="164"/>
      <c r="G184" s="165"/>
      <c r="H184" s="166"/>
      <c r="I184" s="168"/>
      <c r="J184" s="168"/>
      <c r="K184" s="165"/>
      <c r="L184" s="165"/>
      <c r="M184" s="165"/>
      <c r="N184" s="165"/>
      <c r="O184" s="168"/>
      <c r="P184" s="168"/>
      <c r="Q184" s="168"/>
      <c r="R184" s="38"/>
      <c r="S184" s="31"/>
      <c r="T184" s="31"/>
      <c r="U184" s="12"/>
      <c r="V184" s="12"/>
      <c r="W184" s="12"/>
      <c r="X184" s="12"/>
      <c r="Y184" s="12"/>
      <c r="Z184" s="12"/>
      <c r="AA184" s="12"/>
      <c r="AB184" s="12"/>
      <c r="AC184" s="12"/>
    </row>
    <row r="185" spans="1:29" ht="15" outlineLevel="1">
      <c r="A185" s="159"/>
      <c r="B185" s="160"/>
      <c r="C185" s="160"/>
      <c r="D185" s="162"/>
      <c r="E185" s="163" t="s">
        <v>2808</v>
      </c>
      <c r="F185" s="164"/>
      <c r="G185" s="165">
        <v>4.3719999999999999</v>
      </c>
      <c r="H185" s="166"/>
      <c r="I185" s="168"/>
      <c r="J185" s="168"/>
      <c r="K185" s="165"/>
      <c r="L185" s="165"/>
      <c r="M185" s="165"/>
      <c r="N185" s="165"/>
      <c r="O185" s="168"/>
      <c r="P185" s="168"/>
      <c r="Q185" s="168"/>
      <c r="R185" s="38"/>
      <c r="S185" s="31"/>
      <c r="T185" s="31"/>
      <c r="U185" s="12"/>
      <c r="V185" s="12"/>
      <c r="W185" s="12"/>
      <c r="X185" s="12"/>
      <c r="Y185" s="12"/>
      <c r="Z185" s="12"/>
      <c r="AA185" s="12"/>
      <c r="AB185" s="12"/>
      <c r="AC185" s="12"/>
    </row>
    <row r="186" spans="1:29" ht="15" outlineLevel="1">
      <c r="A186" s="159"/>
      <c r="B186" s="160"/>
      <c r="C186" s="160"/>
      <c r="D186" s="162"/>
      <c r="E186" s="163" t="s">
        <v>2809</v>
      </c>
      <c r="F186" s="164"/>
      <c r="G186" s="165">
        <v>6.2249999999999996</v>
      </c>
      <c r="H186" s="166"/>
      <c r="I186" s="168"/>
      <c r="J186" s="168"/>
      <c r="K186" s="165"/>
      <c r="L186" s="165"/>
      <c r="M186" s="165"/>
      <c r="N186" s="165"/>
      <c r="O186" s="168"/>
      <c r="P186" s="168"/>
      <c r="Q186" s="168"/>
      <c r="R186" s="38"/>
      <c r="S186" s="31"/>
      <c r="T186" s="31"/>
      <c r="U186" s="12"/>
      <c r="V186" s="12"/>
      <c r="W186" s="12"/>
      <c r="X186" s="12"/>
      <c r="Y186" s="12"/>
      <c r="Z186" s="12"/>
      <c r="AA186" s="12"/>
      <c r="AB186" s="12"/>
      <c r="AC186" s="12"/>
    </row>
    <row r="187" spans="1:29" ht="15" outlineLevel="1">
      <c r="A187" s="38"/>
      <c r="B187" s="535"/>
      <c r="C187" s="520"/>
      <c r="D187" s="521"/>
      <c r="E187" s="539"/>
      <c r="F187" s="522"/>
      <c r="G187" s="526"/>
      <c r="H187" s="523"/>
      <c r="I187" s="524"/>
      <c r="J187" s="524"/>
      <c r="K187" s="538"/>
      <c r="L187" s="538"/>
      <c r="M187" s="538"/>
      <c r="N187" s="538"/>
      <c r="O187" s="524"/>
      <c r="P187" s="524"/>
      <c r="Q187" s="524"/>
      <c r="R187" s="38"/>
      <c r="S187" s="31"/>
      <c r="T187" s="31"/>
      <c r="U187" s="12"/>
      <c r="V187" s="12"/>
      <c r="W187" s="12"/>
      <c r="X187" s="12"/>
      <c r="Y187" s="12"/>
      <c r="Z187" s="12"/>
      <c r="AA187" s="12"/>
      <c r="AB187" s="12"/>
      <c r="AC187" s="12"/>
    </row>
    <row r="188" spans="1:29" ht="22.5" outlineLevel="1">
      <c r="A188" s="146"/>
      <c r="B188" s="147"/>
      <c r="C188" s="148">
        <v>8</v>
      </c>
      <c r="D188" s="513" t="s">
        <v>2810</v>
      </c>
      <c r="E188" s="540" t="s">
        <v>2811</v>
      </c>
      <c r="F188" s="515" t="s">
        <v>124</v>
      </c>
      <c r="G188" s="156">
        <v>7.1609999999999996</v>
      </c>
      <c r="H188" s="516"/>
      <c r="I188" s="157">
        <f>G188*H188</f>
        <v>0</v>
      </c>
      <c r="J188" s="157" t="s">
        <v>108</v>
      </c>
      <c r="K188" s="156"/>
      <c r="L188" s="156">
        <f>G188*K188</f>
        <v>0</v>
      </c>
      <c r="M188" s="156">
        <v>3.4000000000000002E-2</v>
      </c>
      <c r="N188" s="156">
        <f>G188*M188</f>
        <v>0.243474</v>
      </c>
      <c r="O188" s="157">
        <v>21</v>
      </c>
      <c r="P188" s="157">
        <f>I188*(O188/100)</f>
        <v>0</v>
      </c>
      <c r="Q188" s="157">
        <f>I188+P188</f>
        <v>0</v>
      </c>
      <c r="R188" s="38"/>
      <c r="S188" s="38"/>
      <c r="T188" s="31"/>
      <c r="U188" s="12"/>
      <c r="V188" s="12"/>
      <c r="W188" s="12"/>
      <c r="X188" s="12"/>
      <c r="Y188" s="12"/>
      <c r="Z188" s="12"/>
      <c r="AA188" s="12"/>
      <c r="AB188" s="12"/>
      <c r="AC188" s="12"/>
    </row>
    <row r="189" spans="1:29" ht="15" outlineLevel="1">
      <c r="A189" s="159"/>
      <c r="B189" s="160"/>
      <c r="C189" s="160"/>
      <c r="D189" s="162" t="s">
        <v>109</v>
      </c>
      <c r="E189" s="163" t="s">
        <v>2812</v>
      </c>
      <c r="F189" s="164"/>
      <c r="G189" s="165"/>
      <c r="H189" s="166"/>
      <c r="I189" s="168"/>
      <c r="J189" s="168"/>
      <c r="K189" s="165"/>
      <c r="L189" s="165"/>
      <c r="M189" s="165"/>
      <c r="N189" s="165"/>
      <c r="O189" s="168"/>
      <c r="P189" s="168"/>
      <c r="Q189" s="168"/>
      <c r="R189" s="38"/>
      <c r="S189" s="31"/>
      <c r="T189" s="31"/>
      <c r="U189" s="12"/>
      <c r="V189" s="12"/>
      <c r="W189" s="12"/>
      <c r="X189" s="12"/>
      <c r="Y189" s="12"/>
      <c r="Z189" s="12"/>
      <c r="AA189" s="12"/>
      <c r="AB189" s="12"/>
      <c r="AC189" s="12"/>
    </row>
    <row r="190" spans="1:29" ht="15" outlineLevel="1">
      <c r="A190" s="159"/>
      <c r="B190" s="160"/>
      <c r="C190" s="160"/>
      <c r="D190" s="162"/>
      <c r="E190" s="163" t="s">
        <v>2813</v>
      </c>
      <c r="F190" s="164"/>
      <c r="G190" s="165">
        <v>7.1609999999999996</v>
      </c>
      <c r="H190" s="166"/>
      <c r="I190" s="168"/>
      <c r="J190" s="168"/>
      <c r="K190" s="165"/>
      <c r="L190" s="165"/>
      <c r="M190" s="165"/>
      <c r="N190" s="165"/>
      <c r="O190" s="168"/>
      <c r="P190" s="168"/>
      <c r="Q190" s="168"/>
      <c r="R190" s="38"/>
      <c r="S190" s="31"/>
      <c r="T190" s="31"/>
      <c r="U190" s="12"/>
      <c r="V190" s="12"/>
      <c r="W190" s="12"/>
      <c r="X190" s="12"/>
      <c r="Y190" s="12"/>
      <c r="Z190" s="12"/>
      <c r="AA190" s="12"/>
      <c r="AB190" s="12"/>
      <c r="AC190" s="12"/>
    </row>
    <row r="191" spans="1:29" ht="15" outlineLevel="1">
      <c r="A191" s="38"/>
      <c r="B191" s="535"/>
      <c r="C191" s="520"/>
      <c r="D191" s="521"/>
      <c r="E191" s="539"/>
      <c r="F191" s="522"/>
      <c r="G191" s="526"/>
      <c r="H191" s="523"/>
      <c r="I191" s="524"/>
      <c r="J191" s="524"/>
      <c r="K191" s="538"/>
      <c r="L191" s="538"/>
      <c r="M191" s="538"/>
      <c r="N191" s="538"/>
      <c r="O191" s="524"/>
      <c r="P191" s="524"/>
      <c r="Q191" s="524"/>
      <c r="R191" s="38"/>
      <c r="S191" s="31"/>
      <c r="T191" s="31"/>
      <c r="U191" s="12"/>
      <c r="V191" s="12"/>
      <c r="W191" s="12"/>
      <c r="X191" s="12"/>
      <c r="Y191" s="12"/>
      <c r="Z191" s="12"/>
      <c r="AA191" s="12"/>
      <c r="AB191" s="12"/>
      <c r="AC191" s="12"/>
    </row>
    <row r="192" spans="1:29" ht="22.5" outlineLevel="1">
      <c r="A192" s="146"/>
      <c r="B192" s="147"/>
      <c r="C192" s="148">
        <v>11</v>
      </c>
      <c r="D192" s="513" t="s">
        <v>2814</v>
      </c>
      <c r="E192" s="540" t="s">
        <v>2815</v>
      </c>
      <c r="F192" s="515" t="s">
        <v>124</v>
      </c>
      <c r="G192" s="156">
        <v>147.017</v>
      </c>
      <c r="H192" s="516"/>
      <c r="I192" s="157">
        <f>G192*H192</f>
        <v>0</v>
      </c>
      <c r="J192" s="157" t="s">
        <v>108</v>
      </c>
      <c r="K192" s="156"/>
      <c r="L192" s="156">
        <f>G192*K192</f>
        <v>0</v>
      </c>
      <c r="M192" s="156">
        <v>6.8000000000000005E-2</v>
      </c>
      <c r="N192" s="156">
        <f>G192*M192</f>
        <v>9.9971560000000004</v>
      </c>
      <c r="O192" s="157">
        <v>21</v>
      </c>
      <c r="P192" s="157">
        <f>I192*(O192/100)</f>
        <v>0</v>
      </c>
      <c r="Q192" s="157">
        <f>I192+P192</f>
        <v>0</v>
      </c>
      <c r="R192" s="38"/>
      <c r="S192" s="38"/>
      <c r="T192" s="31"/>
      <c r="U192" s="12"/>
      <c r="V192" s="12"/>
      <c r="W192" s="12"/>
      <c r="X192" s="12"/>
      <c r="Y192" s="12"/>
      <c r="Z192" s="12"/>
      <c r="AA192" s="12"/>
      <c r="AB192" s="12"/>
      <c r="AC192" s="12"/>
    </row>
    <row r="193" spans="1:29" ht="48.75" outlineLevel="1">
      <c r="A193" s="159"/>
      <c r="B193" s="160"/>
      <c r="C193" s="160"/>
      <c r="D193" s="162" t="s">
        <v>109</v>
      </c>
      <c r="E193" s="163" t="s">
        <v>2816</v>
      </c>
      <c r="F193" s="164"/>
      <c r="G193" s="165">
        <v>147.017</v>
      </c>
      <c r="H193" s="166"/>
      <c r="I193" s="168"/>
      <c r="J193" s="168"/>
      <c r="K193" s="165"/>
      <c r="L193" s="165"/>
      <c r="M193" s="165"/>
      <c r="N193" s="165"/>
      <c r="O193" s="168"/>
      <c r="P193" s="168"/>
      <c r="Q193" s="168"/>
      <c r="R193" s="38"/>
      <c r="S193" s="31"/>
      <c r="T193" s="31"/>
      <c r="U193" s="12"/>
      <c r="V193" s="12"/>
      <c r="W193" s="12"/>
      <c r="X193" s="12"/>
      <c r="Y193" s="12"/>
      <c r="Z193" s="12"/>
      <c r="AA193" s="12"/>
      <c r="AB193" s="12"/>
      <c r="AC193" s="12"/>
    </row>
    <row r="194" spans="1:29" ht="15" outlineLevel="1">
      <c r="A194" s="38"/>
      <c r="B194" s="535"/>
      <c r="C194" s="520"/>
      <c r="D194" s="521"/>
      <c r="E194" s="539"/>
      <c r="F194" s="522"/>
      <c r="G194" s="526"/>
      <c r="H194" s="523"/>
      <c r="I194" s="524"/>
      <c r="J194" s="524"/>
      <c r="K194" s="538"/>
      <c r="L194" s="538"/>
      <c r="M194" s="538"/>
      <c r="N194" s="538"/>
      <c r="O194" s="524"/>
      <c r="P194" s="524"/>
      <c r="Q194" s="524"/>
      <c r="R194" s="38"/>
      <c r="S194" s="31"/>
      <c r="T194" s="31"/>
      <c r="U194" s="12"/>
      <c r="V194" s="12"/>
      <c r="W194" s="12"/>
      <c r="X194" s="12"/>
      <c r="Y194" s="12"/>
      <c r="Z194" s="12"/>
      <c r="AA194" s="12"/>
      <c r="AB194" s="12"/>
      <c r="AC194" s="12"/>
    </row>
    <row r="195" spans="1:29" ht="22.5" outlineLevel="1">
      <c r="A195" s="146"/>
      <c r="B195" s="147"/>
      <c r="C195" s="148">
        <v>25</v>
      </c>
      <c r="D195" s="513" t="s">
        <v>2817</v>
      </c>
      <c r="E195" s="540" t="s">
        <v>2818</v>
      </c>
      <c r="F195" s="515" t="s">
        <v>107</v>
      </c>
      <c r="G195" s="156">
        <v>54.042000000000002</v>
      </c>
      <c r="H195" s="516"/>
      <c r="I195" s="157">
        <f>G195*H195</f>
        <v>0</v>
      </c>
      <c r="J195" s="157" t="s">
        <v>108</v>
      </c>
      <c r="K195" s="156"/>
      <c r="L195" s="156">
        <f>G195*K195</f>
        <v>0</v>
      </c>
      <c r="M195" s="156">
        <v>2.2000000000000002</v>
      </c>
      <c r="N195" s="156">
        <f>G195*M195</f>
        <v>118.89240000000001</v>
      </c>
      <c r="O195" s="157">
        <v>21</v>
      </c>
      <c r="P195" s="157">
        <f>I195*(O195/100)</f>
        <v>0</v>
      </c>
      <c r="Q195" s="157">
        <f>I195+P195</f>
        <v>0</v>
      </c>
      <c r="R195" s="38"/>
      <c r="S195" s="38"/>
      <c r="T195" s="31"/>
      <c r="U195" s="12"/>
      <c r="V195" s="12"/>
      <c r="W195" s="12"/>
      <c r="X195" s="12"/>
      <c r="Y195" s="12"/>
      <c r="Z195" s="12"/>
      <c r="AA195" s="12"/>
      <c r="AB195" s="12"/>
      <c r="AC195" s="12"/>
    </row>
    <row r="196" spans="1:29" ht="15" outlineLevel="1">
      <c r="A196" s="159"/>
      <c r="B196" s="160"/>
      <c r="C196" s="160"/>
      <c r="D196" s="162" t="s">
        <v>109</v>
      </c>
      <c r="E196" s="163"/>
      <c r="F196" s="164"/>
      <c r="G196" s="165"/>
      <c r="H196" s="166"/>
      <c r="I196" s="168"/>
      <c r="J196" s="168"/>
      <c r="K196" s="165"/>
      <c r="L196" s="165"/>
      <c r="M196" s="165"/>
      <c r="N196" s="165"/>
      <c r="O196" s="168"/>
      <c r="P196" s="168"/>
      <c r="Q196" s="168"/>
      <c r="R196" s="38"/>
      <c r="S196" s="31"/>
      <c r="T196" s="31"/>
      <c r="U196" s="12"/>
      <c r="V196" s="12"/>
      <c r="W196" s="12"/>
      <c r="X196" s="12"/>
      <c r="Y196" s="12"/>
      <c r="Z196" s="12"/>
      <c r="AA196" s="12"/>
      <c r="AB196" s="12"/>
      <c r="AC196" s="12"/>
    </row>
    <row r="197" spans="1:29" ht="15" outlineLevel="1">
      <c r="A197" s="159"/>
      <c r="B197" s="160"/>
      <c r="C197" s="160"/>
      <c r="D197" s="162"/>
      <c r="E197" s="163" t="s">
        <v>2819</v>
      </c>
      <c r="F197" s="164"/>
      <c r="G197" s="165">
        <v>54.042000000000002</v>
      </c>
      <c r="H197" s="166"/>
      <c r="I197" s="168"/>
      <c r="J197" s="168"/>
      <c r="K197" s="165"/>
      <c r="L197" s="165"/>
      <c r="M197" s="165"/>
      <c r="N197" s="165"/>
      <c r="O197" s="168"/>
      <c r="P197" s="168"/>
      <c r="Q197" s="168"/>
      <c r="R197" s="38"/>
      <c r="S197" s="31"/>
      <c r="T197" s="31"/>
      <c r="U197" s="12"/>
      <c r="V197" s="12"/>
      <c r="W197" s="12"/>
      <c r="X197" s="12"/>
      <c r="Y197" s="12"/>
      <c r="Z197" s="12"/>
      <c r="AA197" s="12"/>
      <c r="AB197" s="12"/>
      <c r="AC197" s="12"/>
    </row>
    <row r="198" spans="1:29" ht="15" outlineLevel="1">
      <c r="A198" s="38"/>
      <c r="B198" s="535"/>
      <c r="C198" s="520"/>
      <c r="D198" s="521"/>
      <c r="E198" s="539"/>
      <c r="F198" s="522"/>
      <c r="G198" s="526"/>
      <c r="H198" s="523"/>
      <c r="I198" s="524"/>
      <c r="J198" s="524"/>
      <c r="K198" s="538"/>
      <c r="L198" s="538"/>
      <c r="M198" s="538"/>
      <c r="N198" s="538"/>
      <c r="O198" s="524"/>
      <c r="P198" s="524"/>
      <c r="Q198" s="524"/>
      <c r="R198" s="38"/>
      <c r="S198" s="31"/>
      <c r="T198" s="31"/>
      <c r="U198" s="12"/>
      <c r="V198" s="12"/>
      <c r="W198" s="12"/>
      <c r="X198" s="12"/>
      <c r="Y198" s="12"/>
      <c r="Z198" s="12"/>
      <c r="AA198" s="12"/>
      <c r="AB198" s="12"/>
      <c r="AC198" s="12"/>
    </row>
    <row r="199" spans="1:29" ht="15" outlineLevel="1">
      <c r="A199" s="146"/>
      <c r="B199" s="147"/>
      <c r="C199" s="148">
        <v>28</v>
      </c>
      <c r="D199" s="513" t="s">
        <v>2820</v>
      </c>
      <c r="E199" s="540" t="s">
        <v>2821</v>
      </c>
      <c r="F199" s="515" t="s">
        <v>124</v>
      </c>
      <c r="G199" s="156">
        <v>161.35400000000001</v>
      </c>
      <c r="H199" s="516"/>
      <c r="I199" s="157">
        <f>G199*H199</f>
        <v>0</v>
      </c>
      <c r="J199" s="157" t="s">
        <v>108</v>
      </c>
      <c r="K199" s="156"/>
      <c r="L199" s="156">
        <f>G199*K199</f>
        <v>0</v>
      </c>
      <c r="M199" s="156">
        <v>0.18099999999999999</v>
      </c>
      <c r="N199" s="156">
        <f>G199*M199</f>
        <v>29.205074</v>
      </c>
      <c r="O199" s="157">
        <v>21</v>
      </c>
      <c r="P199" s="157">
        <f>I199*(O199/100)</f>
        <v>0</v>
      </c>
      <c r="Q199" s="157">
        <f>I199+P199</f>
        <v>0</v>
      </c>
      <c r="R199" s="38"/>
      <c r="S199" s="38"/>
      <c r="T199" s="31"/>
      <c r="U199" s="12"/>
      <c r="V199" s="12"/>
      <c r="W199" s="12"/>
      <c r="X199" s="12"/>
      <c r="Y199" s="12"/>
      <c r="Z199" s="12"/>
      <c r="AA199" s="12"/>
      <c r="AB199" s="12"/>
      <c r="AC199" s="12"/>
    </row>
    <row r="200" spans="1:29" ht="15" outlineLevel="1">
      <c r="A200" s="159"/>
      <c r="B200" s="160"/>
      <c r="C200" s="160"/>
      <c r="D200" s="162" t="s">
        <v>109</v>
      </c>
      <c r="E200" s="163"/>
      <c r="F200" s="164"/>
      <c r="G200" s="165"/>
      <c r="H200" s="166"/>
      <c r="I200" s="168"/>
      <c r="J200" s="168"/>
      <c r="K200" s="165"/>
      <c r="L200" s="165"/>
      <c r="M200" s="165"/>
      <c r="N200" s="165"/>
      <c r="O200" s="168"/>
      <c r="P200" s="168"/>
      <c r="Q200" s="168"/>
      <c r="R200" s="38"/>
      <c r="S200" s="31"/>
      <c r="T200" s="31"/>
      <c r="U200" s="12"/>
      <c r="V200" s="12"/>
      <c r="W200" s="12"/>
      <c r="X200" s="12"/>
      <c r="Y200" s="12"/>
      <c r="Z200" s="12"/>
      <c r="AA200" s="12"/>
      <c r="AB200" s="12"/>
      <c r="AC200" s="12"/>
    </row>
    <row r="201" spans="1:29" ht="29.25" outlineLevel="1">
      <c r="A201" s="159"/>
      <c r="B201" s="160"/>
      <c r="C201" s="160"/>
      <c r="D201" s="162"/>
      <c r="E201" s="163" t="s">
        <v>2822</v>
      </c>
      <c r="F201" s="164"/>
      <c r="G201" s="165">
        <v>161.35400000000001</v>
      </c>
      <c r="H201" s="166"/>
      <c r="I201" s="168"/>
      <c r="J201" s="168"/>
      <c r="K201" s="165"/>
      <c r="L201" s="165"/>
      <c r="M201" s="165"/>
      <c r="N201" s="165"/>
      <c r="O201" s="168"/>
      <c r="P201" s="168"/>
      <c r="Q201" s="168"/>
      <c r="R201" s="38"/>
      <c r="S201" s="31"/>
      <c r="T201" s="31"/>
      <c r="U201" s="12"/>
      <c r="V201" s="12"/>
      <c r="W201" s="12"/>
      <c r="X201" s="12"/>
      <c r="Y201" s="12"/>
      <c r="Z201" s="12"/>
      <c r="AA201" s="12"/>
      <c r="AB201" s="12"/>
      <c r="AC201" s="12"/>
    </row>
    <row r="202" spans="1:29" ht="15" outlineLevel="1">
      <c r="A202" s="31"/>
      <c r="B202" s="35"/>
      <c r="C202" s="35"/>
      <c r="D202" s="35"/>
      <c r="E202" s="35"/>
      <c r="F202" s="35"/>
      <c r="G202" s="35"/>
      <c r="H202" s="38"/>
      <c r="I202" s="38"/>
      <c r="J202" s="38"/>
      <c r="K202" s="35"/>
      <c r="L202" s="35"/>
      <c r="M202" s="35"/>
      <c r="N202" s="35"/>
      <c r="O202" s="35"/>
      <c r="P202" s="38"/>
      <c r="Q202" s="38"/>
      <c r="R202" s="38"/>
      <c r="S202" s="31"/>
      <c r="T202" s="31"/>
      <c r="U202" s="12"/>
      <c r="V202" s="12"/>
      <c r="W202" s="12"/>
      <c r="X202" s="12"/>
      <c r="Y202" s="12"/>
      <c r="Z202" s="12"/>
      <c r="AA202" s="12"/>
      <c r="AB202" s="12"/>
      <c r="AC202" s="12"/>
    </row>
    <row r="203" spans="1:29" ht="15">
      <c r="A203" s="562" t="s">
        <v>2823</v>
      </c>
      <c r="B203" s="563">
        <v>2</v>
      </c>
      <c r="C203" s="541"/>
      <c r="D203" s="529"/>
      <c r="E203" s="530" t="s">
        <v>50</v>
      </c>
      <c r="F203" s="529"/>
      <c r="G203" s="531"/>
      <c r="H203" s="532"/>
      <c r="I203" s="533">
        <f>SUBTOTAL(9,I204:I211)</f>
        <v>0</v>
      </c>
      <c r="J203" s="533"/>
      <c r="K203" s="145"/>
      <c r="L203" s="45">
        <f>SUBTOTAL(9,L204:L210)</f>
        <v>0</v>
      </c>
      <c r="M203" s="145"/>
      <c r="N203" s="45">
        <f>SUBTOTAL(9,N204:N210)</f>
        <v>0</v>
      </c>
      <c r="O203" s="89"/>
      <c r="P203" s="46">
        <f>SUBTOTAL(9,P204:P210)</f>
        <v>0</v>
      </c>
      <c r="Q203" s="46">
        <f>SUBTOTAL(9,Q204:Q210)</f>
        <v>0</v>
      </c>
      <c r="R203" s="38"/>
      <c r="S203" s="38"/>
      <c r="T203" s="31"/>
      <c r="U203" s="12"/>
      <c r="V203" s="12"/>
      <c r="W203" s="12"/>
      <c r="X203" s="12"/>
      <c r="Y203" s="12"/>
      <c r="Z203" s="12"/>
      <c r="AA203" s="12"/>
      <c r="AB203" s="12"/>
      <c r="AC203" s="12"/>
    </row>
    <row r="204" spans="1:29" ht="22.5" outlineLevel="1">
      <c r="A204" s="146"/>
      <c r="B204" s="147"/>
      <c r="C204" s="148">
        <v>1</v>
      </c>
      <c r="D204" s="513" t="s">
        <v>2824</v>
      </c>
      <c r="E204" s="540" t="s">
        <v>2825</v>
      </c>
      <c r="F204" s="515" t="s">
        <v>107</v>
      </c>
      <c r="G204" s="156">
        <v>112.458</v>
      </c>
      <c r="H204" s="516"/>
      <c r="I204" s="157">
        <f>G204*H204</f>
        <v>0</v>
      </c>
      <c r="J204" s="157" t="s">
        <v>108</v>
      </c>
      <c r="K204" s="156"/>
      <c r="L204" s="156">
        <f>G204*K204</f>
        <v>0</v>
      </c>
      <c r="M204" s="156"/>
      <c r="N204" s="156">
        <f>G204*M204</f>
        <v>0</v>
      </c>
      <c r="O204" s="157">
        <v>21</v>
      </c>
      <c r="P204" s="157">
        <f>I204*(O204/100)</f>
        <v>0</v>
      </c>
      <c r="Q204" s="157">
        <f>I204+P204</f>
        <v>0</v>
      </c>
      <c r="R204" s="38"/>
      <c r="S204" s="38"/>
      <c r="T204" s="31"/>
      <c r="U204" s="12"/>
      <c r="V204" s="12"/>
      <c r="W204" s="12"/>
      <c r="X204" s="12"/>
      <c r="Y204" s="12"/>
      <c r="Z204" s="12"/>
      <c r="AA204" s="12"/>
      <c r="AB204" s="12"/>
      <c r="AC204" s="12"/>
    </row>
    <row r="205" spans="1:29" ht="15" outlineLevel="1">
      <c r="A205" s="159"/>
      <c r="B205" s="160"/>
      <c r="C205" s="160"/>
      <c r="D205" s="162" t="s">
        <v>109</v>
      </c>
      <c r="E205" s="163" t="s">
        <v>2826</v>
      </c>
      <c r="F205" s="164"/>
      <c r="G205" s="165"/>
      <c r="H205" s="166"/>
      <c r="I205" s="168"/>
      <c r="J205" s="168"/>
      <c r="K205" s="165"/>
      <c r="L205" s="165"/>
      <c r="M205" s="165"/>
      <c r="N205" s="165"/>
      <c r="O205" s="168"/>
      <c r="P205" s="168"/>
      <c r="Q205" s="168"/>
      <c r="R205" s="38"/>
      <c r="S205" s="31"/>
      <c r="T205" s="31"/>
      <c r="U205" s="12"/>
      <c r="V205" s="12"/>
      <c r="W205" s="12"/>
      <c r="X205" s="12"/>
      <c r="Y205" s="12"/>
      <c r="Z205" s="12"/>
      <c r="AA205" s="12"/>
      <c r="AB205" s="12"/>
      <c r="AC205" s="12"/>
    </row>
    <row r="206" spans="1:29" ht="15" outlineLevel="1">
      <c r="A206" s="159"/>
      <c r="B206" s="160"/>
      <c r="C206" s="160"/>
      <c r="D206" s="162"/>
      <c r="E206" s="163" t="s">
        <v>2827</v>
      </c>
      <c r="F206" s="164"/>
      <c r="G206" s="165">
        <v>74.971999999999994</v>
      </c>
      <c r="H206" s="166"/>
      <c r="I206" s="168"/>
      <c r="J206" s="168"/>
      <c r="K206" s="165"/>
      <c r="L206" s="165"/>
      <c r="M206" s="165"/>
      <c r="N206" s="165"/>
      <c r="O206" s="168"/>
      <c r="P206" s="168"/>
      <c r="Q206" s="168"/>
      <c r="R206" s="38"/>
      <c r="S206" s="31"/>
      <c r="T206" s="31"/>
      <c r="U206" s="12"/>
      <c r="V206" s="12"/>
      <c r="W206" s="12"/>
      <c r="X206" s="12"/>
      <c r="Y206" s="12"/>
      <c r="Z206" s="12"/>
      <c r="AA206" s="12"/>
      <c r="AB206" s="12"/>
      <c r="AC206" s="12"/>
    </row>
    <row r="207" spans="1:29" ht="15" outlineLevel="1">
      <c r="A207" s="159"/>
      <c r="B207" s="160"/>
      <c r="C207" s="160"/>
      <c r="D207" s="162"/>
      <c r="E207" s="163" t="s">
        <v>2828</v>
      </c>
      <c r="F207" s="164"/>
      <c r="G207" s="165"/>
      <c r="H207" s="166"/>
      <c r="I207" s="168"/>
      <c r="J207" s="168"/>
      <c r="K207" s="165"/>
      <c r="L207" s="165"/>
      <c r="M207" s="165"/>
      <c r="N207" s="165"/>
      <c r="O207" s="168"/>
      <c r="P207" s="168"/>
      <c r="Q207" s="168"/>
      <c r="R207" s="38"/>
      <c r="S207" s="31"/>
      <c r="T207" s="31"/>
      <c r="U207" s="12"/>
      <c r="V207" s="12"/>
      <c r="W207" s="12"/>
      <c r="X207" s="12"/>
      <c r="Y207" s="12"/>
      <c r="Z207" s="12"/>
      <c r="AA207" s="12"/>
      <c r="AB207" s="12"/>
      <c r="AC207" s="12"/>
    </row>
    <row r="208" spans="1:29" ht="15" outlineLevel="1">
      <c r="A208" s="159"/>
      <c r="B208" s="160"/>
      <c r="C208" s="160"/>
      <c r="D208" s="162"/>
      <c r="E208" s="163"/>
      <c r="F208" s="164"/>
      <c r="G208" s="165">
        <v>37.485999999999997</v>
      </c>
      <c r="H208" s="166"/>
      <c r="I208" s="168"/>
      <c r="J208" s="168"/>
      <c r="K208" s="165"/>
      <c r="L208" s="165"/>
      <c r="M208" s="165"/>
      <c r="N208" s="165"/>
      <c r="O208" s="168"/>
      <c r="P208" s="168"/>
      <c r="Q208" s="168"/>
      <c r="R208" s="38"/>
      <c r="S208" s="31"/>
      <c r="T208" s="31"/>
      <c r="U208" s="12"/>
      <c r="V208" s="12"/>
      <c r="W208" s="12"/>
      <c r="X208" s="12"/>
      <c r="Y208" s="12"/>
      <c r="Z208" s="12"/>
      <c r="AA208" s="12"/>
      <c r="AB208" s="12"/>
      <c r="AC208" s="12"/>
    </row>
    <row r="209" spans="1:29" ht="22.5" outlineLevel="1">
      <c r="A209" s="146"/>
      <c r="B209" s="147"/>
      <c r="C209" s="148">
        <v>2</v>
      </c>
      <c r="D209" s="513" t="s">
        <v>2829</v>
      </c>
      <c r="E209" s="540" t="s">
        <v>2830</v>
      </c>
      <c r="F209" s="515" t="s">
        <v>107</v>
      </c>
      <c r="G209" s="156">
        <v>112.458</v>
      </c>
      <c r="H209" s="516"/>
      <c r="I209" s="157">
        <f>G209*H209</f>
        <v>0</v>
      </c>
      <c r="J209" s="157" t="s">
        <v>108</v>
      </c>
      <c r="K209" s="156"/>
      <c r="L209" s="156">
        <f>G209*K209</f>
        <v>0</v>
      </c>
      <c r="M209" s="156"/>
      <c r="N209" s="156">
        <f>G209*M209</f>
        <v>0</v>
      </c>
      <c r="O209" s="157">
        <v>21</v>
      </c>
      <c r="P209" s="157">
        <f>I209*(O209/100)</f>
        <v>0</v>
      </c>
      <c r="Q209" s="157">
        <f>I209+P209</f>
        <v>0</v>
      </c>
      <c r="R209" s="38"/>
      <c r="S209" s="38"/>
      <c r="T209" s="31"/>
      <c r="U209" s="12"/>
      <c r="V209" s="12"/>
      <c r="W209" s="12"/>
      <c r="X209" s="12"/>
      <c r="Y209" s="12"/>
      <c r="Z209" s="12"/>
      <c r="AA209" s="12"/>
      <c r="AB209" s="12"/>
      <c r="AC209" s="12"/>
    </row>
    <row r="210" spans="1:29" ht="33.75" outlineLevel="1">
      <c r="A210" s="146"/>
      <c r="B210" s="147"/>
      <c r="C210" s="148">
        <v>4</v>
      </c>
      <c r="D210" s="513" t="s">
        <v>137</v>
      </c>
      <c r="E210" s="540" t="s">
        <v>2831</v>
      </c>
      <c r="F210" s="515" t="s">
        <v>132</v>
      </c>
      <c r="G210" s="156">
        <v>224.916</v>
      </c>
      <c r="H210" s="516"/>
      <c r="I210" s="157">
        <f>G210*H210</f>
        <v>0</v>
      </c>
      <c r="J210" s="157" t="s">
        <v>108</v>
      </c>
      <c r="K210" s="156"/>
      <c r="L210" s="156">
        <f>G210*K210</f>
        <v>0</v>
      </c>
      <c r="M210" s="156"/>
      <c r="N210" s="156">
        <f>G210*M210</f>
        <v>0</v>
      </c>
      <c r="O210" s="157">
        <v>21</v>
      </c>
      <c r="P210" s="157">
        <f>I210*(O210/100)</f>
        <v>0</v>
      </c>
      <c r="Q210" s="157">
        <f>I210+P210</f>
        <v>0</v>
      </c>
      <c r="R210" s="38"/>
      <c r="S210" s="38"/>
      <c r="T210" s="31"/>
      <c r="U210" s="12"/>
      <c r="V210" s="12"/>
      <c r="W210" s="12"/>
      <c r="X210" s="12"/>
      <c r="Y210" s="12"/>
      <c r="Z210" s="12"/>
      <c r="AA210" s="12"/>
      <c r="AB210" s="12"/>
      <c r="AC210" s="12"/>
    </row>
    <row r="211" spans="1:29" ht="15" outlineLevel="1">
      <c r="A211" s="159"/>
      <c r="B211" s="160"/>
      <c r="C211" s="160"/>
      <c r="D211" s="162"/>
      <c r="E211" s="163" t="s">
        <v>2832</v>
      </c>
      <c r="F211" s="164"/>
      <c r="G211" s="165">
        <v>224.916</v>
      </c>
      <c r="H211" s="166"/>
      <c r="I211" s="168"/>
      <c r="J211" s="168"/>
      <c r="K211" s="165"/>
      <c r="L211" s="165"/>
      <c r="M211" s="165"/>
      <c r="N211" s="165"/>
      <c r="O211" s="168"/>
      <c r="P211" s="168"/>
      <c r="Q211" s="168"/>
      <c r="R211" s="38"/>
      <c r="S211" s="31"/>
      <c r="T211" s="31"/>
      <c r="U211" s="12"/>
      <c r="V211" s="12"/>
      <c r="W211" s="12"/>
      <c r="X211" s="12"/>
      <c r="Y211" s="12"/>
      <c r="Z211" s="12"/>
      <c r="AA211" s="12"/>
      <c r="AB211" s="12"/>
      <c r="AC211" s="12"/>
    </row>
    <row r="212" spans="1:29" ht="15">
      <c r="A212" s="31"/>
      <c r="B212" s="35"/>
      <c r="C212" s="35"/>
      <c r="D212" s="35"/>
      <c r="E212" s="35"/>
      <c r="F212" s="35"/>
      <c r="G212" s="35"/>
      <c r="H212" s="38"/>
      <c r="I212" s="38"/>
      <c r="J212" s="38"/>
      <c r="K212" s="35"/>
      <c r="L212" s="35"/>
      <c r="M212" s="35"/>
      <c r="N212" s="35"/>
      <c r="O212" s="35"/>
      <c r="P212" s="38"/>
      <c r="Q212" s="38"/>
      <c r="R212" s="38"/>
      <c r="S212" s="31"/>
      <c r="T212" s="31"/>
      <c r="U212" s="12"/>
      <c r="V212" s="12"/>
      <c r="W212" s="12"/>
      <c r="X212" s="12"/>
      <c r="Y212" s="12"/>
      <c r="Z212" s="12"/>
      <c r="AA212" s="12"/>
      <c r="AB212" s="12"/>
      <c r="AC212" s="12"/>
    </row>
    <row r="213" spans="1:29" ht="15">
      <c r="A213" s="31"/>
      <c r="B213" s="35"/>
      <c r="C213" s="35"/>
      <c r="D213" s="35"/>
      <c r="E213" s="35"/>
      <c r="F213" s="35"/>
      <c r="G213" s="35"/>
      <c r="H213" s="38"/>
      <c r="I213" s="38"/>
      <c r="J213" s="38"/>
      <c r="K213" s="35"/>
      <c r="L213" s="35"/>
      <c r="M213" s="35"/>
      <c r="N213" s="35"/>
      <c r="O213" s="35"/>
      <c r="P213" s="38"/>
      <c r="Q213" s="38"/>
      <c r="R213" s="38"/>
      <c r="S213" s="31"/>
      <c r="T213" s="31"/>
      <c r="U213" s="12"/>
      <c r="V213" s="12"/>
      <c r="W213" s="12"/>
      <c r="X213" s="12"/>
      <c r="Y213" s="12"/>
      <c r="Z213" s="12"/>
      <c r="AA213" s="12"/>
      <c r="AB213" s="12"/>
      <c r="AC213" s="12"/>
    </row>
    <row r="214" spans="1:29" ht="1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row>
    <row r="215" spans="1:29" ht="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row>
    <row r="216" spans="1:29" ht="1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row>
    <row r="217" spans="1:29" ht="1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row>
    <row r="218" spans="1:29" ht="1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row>
    <row r="219" spans="1:29" ht="1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row>
    <row r="220" spans="1:29" ht="1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row>
    <row r="221" spans="1:29" ht="1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row>
    <row r="222" spans="1:29" ht="1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row>
    <row r="223" spans="1:29" ht="1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row>
    <row r="224" spans="1:29" ht="1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row>
    <row r="225" spans="1:29" ht="1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row>
    <row r="226" spans="1:29" ht="1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row>
    <row r="227" spans="1:29" ht="1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row>
    <row r="228" spans="1:29" ht="1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row>
    <row r="229" spans="1:29" ht="1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row>
    <row r="230" spans="1:29" ht="1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row>
    <row r="231" spans="1:29" ht="1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row>
    <row r="232" spans="1:29" ht="1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row>
    <row r="233" spans="1:29" ht="1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row>
    <row r="234" spans="1:29" ht="1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row>
    <row r="235" spans="1:29" ht="1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row>
    <row r="236" spans="1:29" ht="1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row>
    <row r="237" spans="1:29" ht="1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row>
    <row r="238" spans="1:29" ht="1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row>
    <row r="239" spans="1:29" ht="1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row>
    <row r="240" spans="1:29" ht="1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row>
    <row r="241" spans="1:29" ht="1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row>
    <row r="242" spans="1:29" ht="1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row>
    <row r="243" spans="1:29" ht="1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row>
    <row r="244" spans="1:29" ht="1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row>
    <row r="245" spans="1:29" ht="1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row>
    <row r="246" spans="1:29" ht="1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row>
    <row r="247" spans="1:29" ht="1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row>
    <row r="248" spans="1:29" ht="1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row>
    <row r="249" spans="1:29" ht="1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row>
    <row r="250" spans="1:29" ht="1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row>
    <row r="251" spans="1:29" ht="1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row>
    <row r="252" spans="1:29" ht="1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row>
    <row r="253" spans="1:29" ht="1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row>
    <row r="254" spans="1:29" ht="1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row>
    <row r="255" spans="1:29" ht="1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row>
    <row r="256" spans="1:29" ht="1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row>
    <row r="257" spans="1:29" ht="1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row>
    <row r="258" spans="1:29" ht="1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row>
    <row r="259" spans="1:29" ht="1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row>
    <row r="260" spans="1:29" ht="1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row>
    <row r="261" spans="1:29" ht="1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row>
    <row r="262" spans="1:29" ht="1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row>
    <row r="263" spans="1:29" ht="1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row>
    <row r="264" spans="1:29" ht="1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row>
    <row r="265" spans="1:29" ht="1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row>
    <row r="266" spans="1:29" ht="1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row>
    <row r="267" spans="1:29" ht="1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row>
    <row r="268" spans="1:29" ht="1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row>
    <row r="269" spans="1:29" ht="1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row>
    <row r="270" spans="1:29" ht="1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row>
    <row r="271" spans="1:29" ht="1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row>
    <row r="272" spans="1:29" ht="1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row>
    <row r="273" spans="1:29" ht="1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row>
    <row r="274" spans="1:29" ht="1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row>
    <row r="275" spans="1:29" ht="1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row>
    <row r="276" spans="1:29" ht="1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row>
    <row r="277" spans="1:29" ht="1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row>
    <row r="278" spans="1:29" ht="1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row>
    <row r="279" spans="1:29" ht="1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row>
    <row r="280" spans="1:29" ht="1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row>
    <row r="281" spans="1:29" ht="1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row>
    <row r="282" spans="1:29" ht="1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row>
    <row r="283" spans="1:29" ht="1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row>
    <row r="284" spans="1:29" ht="1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row>
    <row r="285" spans="1:29" ht="1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row>
    <row r="286" spans="1:29" ht="1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row>
    <row r="287" spans="1:29" ht="1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row>
    <row r="288" spans="1:29" ht="1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row>
    <row r="289" spans="1:29" ht="1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row>
    <row r="290" spans="1:29" ht="1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row>
    <row r="291" spans="1:29" ht="1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row>
    <row r="292" spans="1:29" ht="1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row>
    <row r="293" spans="1:29" ht="1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row>
    <row r="294" spans="1:29" ht="1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row>
    <row r="295" spans="1:29" ht="1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row>
    <row r="296" spans="1:29" ht="1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row>
    <row r="297" spans="1:29" ht="1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row>
    <row r="298" spans="1:29" ht="1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row>
    <row r="299" spans="1:29" ht="1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row>
    <row r="300" spans="1:29" ht="1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row>
    <row r="301" spans="1:29" ht="1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row>
    <row r="302" spans="1:29" ht="1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row>
    <row r="303" spans="1:29" ht="1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row>
    <row r="304" spans="1:29" ht="1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row>
    <row r="305" spans="1:29" ht="1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row>
    <row r="306" spans="1:29" ht="1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row>
    <row r="307" spans="1:29" ht="1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row>
    <row r="308" spans="1:29" ht="1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row>
    <row r="309" spans="1:29" ht="1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row>
    <row r="310" spans="1:29" ht="1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row>
    <row r="311" spans="1:29" ht="1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row>
    <row r="312" spans="1:29" ht="1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row>
    <row r="313" spans="1:29" ht="1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row>
    <row r="314" spans="1:29" ht="1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row>
    <row r="315" spans="1:29" ht="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row>
    <row r="316" spans="1:29" ht="1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row>
    <row r="317" spans="1:29" ht="1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row>
    <row r="318" spans="1:29" ht="1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row>
    <row r="319" spans="1:29" ht="1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row>
    <row r="320" spans="1:29" ht="1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row>
    <row r="321" spans="1:29" ht="1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row>
    <row r="322" spans="1:29" ht="1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row>
    <row r="323" spans="1:29" ht="1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row>
    <row r="324" spans="1:29" ht="1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row>
    <row r="325" spans="1:29" ht="1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row>
    <row r="326" spans="1:29" ht="1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row>
    <row r="327" spans="1:29" ht="1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row>
    <row r="328" spans="1:29" ht="1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row>
    <row r="329" spans="1:29" ht="1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row>
    <row r="330" spans="1:29" ht="1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row>
    <row r="331" spans="1:29" ht="1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row>
    <row r="332" spans="1:29" ht="1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row>
    <row r="333" spans="1:29" ht="1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row>
    <row r="334" spans="1:29" ht="1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row>
    <row r="335" spans="1:29" ht="1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row>
    <row r="336" spans="1:29" ht="1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row>
    <row r="337" spans="1:29" ht="1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row>
    <row r="338" spans="1:29" ht="1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row>
    <row r="339" spans="1:29" ht="1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row>
    <row r="340" spans="1:29" ht="1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row>
    <row r="341" spans="1:29" ht="1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row>
    <row r="342" spans="1:29" ht="1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row>
    <row r="343" spans="1:29" ht="1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row>
    <row r="344" spans="1:29" ht="1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row>
    <row r="345" spans="1:29" ht="1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row>
    <row r="346" spans="1:29" ht="1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row>
    <row r="347" spans="1:29" ht="1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row>
    <row r="348" spans="1:29" ht="1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row>
    <row r="349" spans="1:29" ht="1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row>
    <row r="350" spans="1:29" ht="1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row>
    <row r="351" spans="1:29" ht="1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row>
    <row r="352" spans="1:29" ht="1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row>
    <row r="353" spans="1:29" ht="1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row>
    <row r="354" spans="1:29" ht="1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row>
    <row r="355" spans="1:29" ht="1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row>
    <row r="356" spans="1:29" ht="1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row>
    <row r="357" spans="1:29" ht="1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row>
    <row r="358" spans="1:29" ht="1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row>
    <row r="359" spans="1:29" ht="1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row>
    <row r="360" spans="1:29" ht="1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row>
    <row r="361" spans="1:29" ht="1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row>
    <row r="362" spans="1:29" ht="1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row>
    <row r="363" spans="1:29" ht="1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row>
    <row r="364" spans="1:29" ht="1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row>
    <row r="365" spans="1:29" ht="1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row>
    <row r="366" spans="1:29" ht="1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row>
    <row r="367" spans="1:29" ht="1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row>
    <row r="368" spans="1:29" ht="1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row>
    <row r="369" spans="1:29" ht="1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row>
    <row r="370" spans="1:29" ht="1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row>
    <row r="371" spans="1:29" ht="1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row>
    <row r="372" spans="1:29" ht="1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row>
    <row r="373" spans="1:29" ht="1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row>
    <row r="374" spans="1:29" ht="1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row>
    <row r="375" spans="1:29" ht="1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row>
    <row r="376" spans="1:29" ht="1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row>
    <row r="377" spans="1:29" ht="1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row>
    <row r="378" spans="1:29" ht="1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row>
    <row r="379" spans="1:29" ht="1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row>
    <row r="380" spans="1:29" ht="1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row>
    <row r="381" spans="1:29" ht="1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row>
    <row r="382" spans="1:29" ht="1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row>
    <row r="383" spans="1:29" ht="1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row>
    <row r="384" spans="1:29" ht="1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row>
    <row r="385" spans="1:29" ht="1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row>
    <row r="386" spans="1:29" ht="1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row>
    <row r="387" spans="1:29" ht="1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row>
    <row r="388" spans="1:29" ht="1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row>
    <row r="389" spans="1:29" ht="1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row>
    <row r="390" spans="1:29" ht="1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row>
    <row r="391" spans="1:29" ht="1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row>
    <row r="392" spans="1:29" ht="1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row>
    <row r="393" spans="1:29" ht="1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row>
    <row r="394" spans="1:29" ht="1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row>
    <row r="395" spans="1:29" ht="1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row>
    <row r="396" spans="1:29" ht="1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row>
    <row r="397" spans="1:29" ht="1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row>
    <row r="398" spans="1:29" ht="1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row>
    <row r="399" spans="1:29" ht="1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row>
    <row r="400" spans="1:29" ht="1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row>
    <row r="401" spans="1:29" ht="1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row>
    <row r="402" spans="1:29" ht="1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row>
    <row r="403" spans="1:29" ht="1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row>
    <row r="404" spans="1:29" ht="1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row>
    <row r="405" spans="1:29" ht="1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row>
    <row r="406" spans="1:29" ht="1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row>
    <row r="407" spans="1:29" ht="1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row>
    <row r="408" spans="1:29" ht="1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row>
    <row r="409" spans="1:29" ht="1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row>
    <row r="410" spans="1:29" ht="1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row>
    <row r="411" spans="1:29" ht="1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row>
    <row r="412" spans="1:29" ht="1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row>
    <row r="413" spans="1:29" ht="1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row>
    <row r="414" spans="1:29" ht="1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row>
    <row r="415" spans="1:29" ht="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row>
    <row r="416" spans="1:29" ht="1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row>
    <row r="417" spans="1:29" ht="1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row>
    <row r="418" spans="1:29" ht="1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row>
    <row r="419" spans="1:29" ht="1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row>
    <row r="420" spans="1:29" ht="1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row>
    <row r="421" spans="1:29" ht="1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row>
    <row r="422" spans="1:29" ht="1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row>
    <row r="423" spans="1:29" ht="1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row>
    <row r="424" spans="1:29" ht="1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row>
    <row r="425" spans="1:29" ht="1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row>
    <row r="426" spans="1:29" ht="1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row>
    <row r="427" spans="1:29" ht="1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row>
    <row r="428" spans="1:29" ht="1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row>
    <row r="429" spans="1:29" ht="1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row>
    <row r="430" spans="1:29" ht="1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row>
    <row r="431" spans="1:29" ht="1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row>
    <row r="432" spans="1:29" ht="1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row>
    <row r="433" spans="1:29" ht="1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row>
    <row r="434" spans="1:29" ht="1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row>
    <row r="435" spans="1:29" ht="1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row>
    <row r="436" spans="1:29" ht="1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row>
    <row r="437" spans="1:29" ht="1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row>
    <row r="438" spans="1:29" ht="1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row>
    <row r="439" spans="1:29" ht="1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row>
    <row r="440" spans="1:29" ht="1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row>
    <row r="441" spans="1:29" ht="1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row>
    <row r="442" spans="1:29" ht="1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row>
    <row r="443" spans="1:29" ht="1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row>
    <row r="444" spans="1:29" ht="1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row>
    <row r="445" spans="1:29" ht="1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row>
    <row r="446" spans="1:29" ht="1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row>
    <row r="447" spans="1:29" ht="1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row>
    <row r="448" spans="1:29" ht="1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row>
    <row r="449" spans="1:29" ht="1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row>
    <row r="450" spans="1:29" ht="1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row>
    <row r="451" spans="1:29" ht="1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row>
    <row r="452" spans="1:29" ht="1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row>
    <row r="453" spans="1:29" ht="1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row>
    <row r="454" spans="1:29" ht="1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row>
    <row r="455" spans="1:29" ht="1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row>
    <row r="456" spans="1:29" ht="1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row>
    <row r="457" spans="1:29" ht="1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row>
    <row r="458" spans="1:29" ht="1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row>
    <row r="459" spans="1:29" ht="1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row>
    <row r="460" spans="1:29" ht="1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row>
    <row r="461" spans="1:29" ht="1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row>
    <row r="462" spans="1:29" ht="1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row>
    <row r="463" spans="1:29" ht="1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row>
    <row r="464" spans="1:29" ht="1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row>
    <row r="465" spans="1:29" ht="1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row>
    <row r="466" spans="1:29" ht="1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row>
    <row r="467" spans="1:29" ht="1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row>
    <row r="468" spans="1:29" ht="1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row>
    <row r="469" spans="1:29" ht="1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row>
    <row r="470" spans="1:29" ht="1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row>
    <row r="471" spans="1:29" ht="1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row>
    <row r="472" spans="1:29" ht="1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row>
    <row r="473" spans="1:29" ht="1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row>
    <row r="474" spans="1:29" ht="1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row>
    <row r="475" spans="1:29" ht="1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row>
    <row r="476" spans="1:29" ht="1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row>
    <row r="477" spans="1:29" ht="1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row>
    <row r="478" spans="1:29" ht="1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row>
    <row r="479" spans="1:29" ht="1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row>
    <row r="480" spans="1:29" ht="1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row>
    <row r="481" spans="1:29" ht="1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row>
    <row r="482" spans="1:29" ht="1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row>
    <row r="483" spans="1:29" ht="1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row>
    <row r="484" spans="1:29" ht="1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row>
    <row r="485" spans="1:29" ht="1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row>
    <row r="486" spans="1:29" ht="1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row>
    <row r="487" spans="1:29" ht="1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row>
    <row r="488" spans="1:29" ht="1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row>
    <row r="489" spans="1:29" ht="1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row>
    <row r="490" spans="1:29" ht="1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row>
    <row r="491" spans="1:29" ht="1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row>
    <row r="492" spans="1:29" ht="1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row>
    <row r="493" spans="1:29" ht="1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row>
    <row r="494" spans="1:29" ht="1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row>
    <row r="495" spans="1:29" ht="1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row>
    <row r="496" spans="1:29" ht="1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row>
    <row r="497" spans="1:29" ht="1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row>
    <row r="498" spans="1:29" ht="1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row>
    <row r="499" spans="1:29" ht="1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row>
    <row r="500" spans="1:29" ht="1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row>
    <row r="501" spans="1:29" ht="1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row>
    <row r="502" spans="1:29" ht="1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row>
    <row r="503" spans="1:29" ht="1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row>
    <row r="504" spans="1:29" ht="1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row>
    <row r="505" spans="1:29" ht="1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row>
    <row r="506" spans="1:29" ht="1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row>
    <row r="507" spans="1:29" ht="1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row>
    <row r="508" spans="1:29" ht="1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row>
    <row r="509" spans="1:29" ht="1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row>
    <row r="510" spans="1:29" ht="1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row>
    <row r="511" spans="1:29" ht="1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row>
    <row r="512" spans="1:29" ht="1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row>
    <row r="513" spans="1:29" ht="1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row>
    <row r="514" spans="1:29" ht="1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row>
    <row r="515" spans="1:29" ht="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row>
    <row r="516" spans="1:29" ht="1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row>
    <row r="517" spans="1:29" ht="1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row>
    <row r="518" spans="1:29" ht="1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row>
    <row r="519" spans="1:29" ht="1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row>
    <row r="520" spans="1:29" ht="1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row>
    <row r="521" spans="1:29" ht="1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row>
    <row r="522" spans="1:29" ht="1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row>
    <row r="523" spans="1:29" ht="1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row>
    <row r="524" spans="1:29" ht="1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row>
    <row r="525" spans="1:29" ht="1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row>
    <row r="526" spans="1:29" ht="1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row>
    <row r="527" spans="1:29" ht="1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row>
    <row r="528" spans="1:29" ht="1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row>
    <row r="529" spans="1:29" ht="1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row>
    <row r="530" spans="1:29" ht="1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row>
    <row r="531" spans="1:29" ht="1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row>
    <row r="532" spans="1:29" ht="1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row>
    <row r="533" spans="1:29" ht="1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row>
    <row r="534" spans="1:29" ht="1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row>
    <row r="535" spans="1:29" ht="1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row>
    <row r="536" spans="1:29" ht="1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row>
    <row r="537" spans="1:29" ht="1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row>
    <row r="538" spans="1:29" ht="1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row>
    <row r="539" spans="1:29" ht="1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row>
    <row r="540" spans="1:29" ht="1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row>
    <row r="541" spans="1:29" ht="1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row>
    <row r="542" spans="1:29" ht="1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row>
    <row r="543" spans="1:29" ht="1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row>
    <row r="544" spans="1:29" ht="1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row>
    <row r="545" spans="1:29" ht="1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row>
    <row r="546" spans="1:29" ht="1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row>
    <row r="547" spans="1:29" ht="1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row>
    <row r="548" spans="1:29" ht="1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row>
    <row r="549" spans="1:29" ht="1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row>
    <row r="550" spans="1:29" ht="1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row>
    <row r="551" spans="1:29" ht="1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row>
    <row r="552" spans="1:29" ht="1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row>
    <row r="553" spans="1:29" ht="1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row>
    <row r="554" spans="1:29" ht="1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row>
    <row r="555" spans="1:29" ht="1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row>
    <row r="556" spans="1:29" ht="1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row>
    <row r="557" spans="1:29" ht="1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row>
    <row r="558" spans="1:29" ht="1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row>
    <row r="559" spans="1:29" ht="1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row>
    <row r="560" spans="1:29" ht="1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row>
    <row r="561" spans="1:29" ht="1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row>
    <row r="562" spans="1:29" ht="1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row>
    <row r="563" spans="1:29" ht="1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row>
    <row r="564" spans="1:29" ht="1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row>
    <row r="565" spans="1:29" ht="1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row>
    <row r="566" spans="1:29" ht="1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row>
    <row r="567" spans="1:29" ht="1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row>
    <row r="568" spans="1:29" ht="1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row>
    <row r="569" spans="1:29" ht="1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row>
    <row r="570" spans="1:29" ht="1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row>
    <row r="571" spans="1:29" ht="1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row>
    <row r="572" spans="1:29" ht="1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row>
    <row r="573" spans="1:29" ht="1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row>
    <row r="574" spans="1:29" ht="1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row>
    <row r="575" spans="1:29" ht="1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row>
    <row r="576" spans="1:29" ht="1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row>
    <row r="577" spans="1:29" ht="1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row>
    <row r="578" spans="1:29" ht="1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row>
    <row r="579" spans="1:29" ht="1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row>
    <row r="580" spans="1:29" ht="1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row>
    <row r="581" spans="1:29" ht="1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row>
    <row r="582" spans="1:29" ht="1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row>
    <row r="583" spans="1:29" ht="1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row>
    <row r="584" spans="1:29" ht="1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row>
    <row r="585" spans="1:29" ht="1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row>
    <row r="586" spans="1:29" ht="1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row>
    <row r="587" spans="1:29" ht="1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row>
    <row r="588" spans="1:29" ht="1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row>
    <row r="589" spans="1:29" ht="1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row>
    <row r="590" spans="1:29" ht="1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row>
    <row r="591" spans="1:29" ht="1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row>
    <row r="592" spans="1:29" ht="1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row>
    <row r="593" spans="1:29" ht="1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row>
    <row r="594" spans="1:29" ht="1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row>
    <row r="595" spans="1:29" ht="1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row>
    <row r="596" spans="1:29" ht="1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row>
    <row r="597" spans="1:29" ht="1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row>
    <row r="598" spans="1:29" ht="1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row>
    <row r="599" spans="1:29" ht="1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row>
    <row r="600" spans="1:29" ht="1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row>
    <row r="601" spans="1:29" ht="1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row>
    <row r="602" spans="1:29" ht="1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row>
    <row r="603" spans="1:29" ht="1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row>
    <row r="604" spans="1:29" ht="1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row>
    <row r="605" spans="1:29" ht="1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row>
    <row r="606" spans="1:29" ht="1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row>
    <row r="607" spans="1:29" ht="1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row>
    <row r="608" spans="1:29" ht="1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row>
    <row r="609" spans="1:29" ht="1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row>
    <row r="610" spans="1:29" ht="1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row>
    <row r="611" spans="1:29" ht="1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row>
    <row r="612" spans="1:29" ht="1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row>
    <row r="613" spans="1:29" ht="1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row>
    <row r="614" spans="1:29" ht="1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row>
    <row r="615" spans="1:29" ht="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row>
    <row r="616" spans="1:29" ht="1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row>
    <row r="617" spans="1:29" ht="1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row>
    <row r="618" spans="1:29" ht="1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row>
    <row r="619" spans="1:29" ht="1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row>
    <row r="620" spans="1:29" ht="1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row>
    <row r="621" spans="1:29" ht="1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row>
    <row r="622" spans="1:29" ht="1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row>
    <row r="623" spans="1:29" ht="1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row>
    <row r="624" spans="1:29" ht="1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row>
    <row r="625" spans="1:29" ht="1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row>
    <row r="626" spans="1:29" ht="1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row>
    <row r="627" spans="1:29" ht="1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row>
    <row r="628" spans="1:29" ht="1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row>
    <row r="629" spans="1:29" ht="1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row>
    <row r="630" spans="1:29" ht="1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row>
    <row r="631" spans="1:29" ht="1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row>
    <row r="632" spans="1:29" ht="1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row>
    <row r="633" spans="1:29" ht="1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row>
    <row r="634" spans="1:29" ht="1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row>
    <row r="635" spans="1:29" ht="1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row>
    <row r="636" spans="1:29" ht="1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row>
    <row r="637" spans="1:29" ht="1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row>
    <row r="638" spans="1:29" ht="1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row>
    <row r="639" spans="1:29" ht="1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row>
    <row r="640" spans="1:29" ht="1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row>
    <row r="641" spans="1:29" ht="1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row>
    <row r="642" spans="1:29" ht="1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row>
    <row r="643" spans="1:29" ht="1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row>
    <row r="644" spans="1:29" ht="1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row>
    <row r="645" spans="1:29" ht="1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row>
    <row r="646" spans="1:29" ht="1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row>
    <row r="647" spans="1:29" ht="1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row>
    <row r="648" spans="1:29" ht="1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row>
    <row r="649" spans="1:29" ht="1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row>
    <row r="650" spans="1:29" ht="1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row>
    <row r="651" spans="1:29" ht="1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row>
    <row r="652" spans="1:29" ht="1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row>
    <row r="653" spans="1:29" ht="1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row>
    <row r="654" spans="1:29" ht="1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row>
    <row r="655" spans="1:29" ht="1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row>
    <row r="656" spans="1:29" ht="1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row>
    <row r="657" spans="1:29" ht="1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row>
    <row r="658" spans="1:29" ht="1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row>
    <row r="659" spans="1:29" ht="1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row>
    <row r="660" spans="1:29" ht="1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row>
    <row r="661" spans="1:29" ht="1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row>
    <row r="662" spans="1:29" ht="1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row>
    <row r="663" spans="1:29" ht="1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row>
    <row r="664" spans="1:29" ht="1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row>
    <row r="665" spans="1:29" ht="1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row>
    <row r="666" spans="1:29" ht="1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row>
    <row r="667" spans="1:29" ht="1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row>
    <row r="668" spans="1:29" ht="1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row>
    <row r="669" spans="1:29" ht="1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row>
    <row r="670" spans="1:29" ht="1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row>
    <row r="671" spans="1:29" ht="1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row>
    <row r="672" spans="1:29" ht="1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row>
    <row r="673" spans="1:29" ht="1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row>
    <row r="674" spans="1:29" ht="1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row>
    <row r="675" spans="1:29" ht="1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row>
    <row r="676" spans="1:29" ht="1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row>
    <row r="677" spans="1:29" ht="1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row>
    <row r="678" spans="1:29" ht="1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row>
    <row r="679" spans="1:29" ht="1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row>
    <row r="680" spans="1:29" ht="1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row>
    <row r="681" spans="1:29" ht="1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row>
    <row r="682" spans="1:29" ht="1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row>
    <row r="683" spans="1:29" ht="1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row>
    <row r="684" spans="1:29" ht="1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row>
    <row r="685" spans="1:29" ht="1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row>
    <row r="686" spans="1:29" ht="1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row>
    <row r="687" spans="1:29" ht="1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row>
    <row r="688" spans="1:29" ht="1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row>
    <row r="689" spans="1:29" ht="1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row>
    <row r="690" spans="1:29" ht="1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row>
    <row r="691" spans="1:29" ht="1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row>
    <row r="692" spans="1:29" ht="1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row>
    <row r="693" spans="1:29" ht="1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row>
    <row r="694" spans="1:29" ht="1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row>
    <row r="695" spans="1:29" ht="1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row>
    <row r="696" spans="1:29" ht="1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row>
    <row r="697" spans="1:29" ht="1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row>
    <row r="698" spans="1:29" ht="1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row>
    <row r="699" spans="1:29" ht="1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row>
    <row r="700" spans="1:29" ht="1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row>
    <row r="701" spans="1:29" ht="1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row>
    <row r="702" spans="1:29" ht="1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row>
    <row r="703" spans="1:29" ht="1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row>
    <row r="704" spans="1:29" ht="1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row>
    <row r="705" spans="1:29" ht="1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row>
    <row r="706" spans="1:29" ht="1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row>
    <row r="707" spans="1:29" ht="1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row>
    <row r="708" spans="1:29" ht="1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row>
    <row r="709" spans="1:29" ht="1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row>
    <row r="710" spans="1:29" ht="1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row>
    <row r="711" spans="1:29" ht="1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row>
    <row r="712" spans="1:29" ht="1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row>
    <row r="713" spans="1:29" ht="1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row>
    <row r="714" spans="1:29" ht="1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row>
    <row r="715" spans="1:29" ht="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row>
    <row r="716" spans="1:29" ht="1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row>
    <row r="717" spans="1:29" ht="1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row>
    <row r="718" spans="1:29" ht="1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row>
    <row r="719" spans="1:29" ht="1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row>
    <row r="720" spans="1:29" ht="1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row>
    <row r="721" spans="1:29" ht="1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row>
    <row r="722" spans="1:29" ht="1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row>
    <row r="723" spans="1:29" ht="1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row>
    <row r="724" spans="1:29" ht="1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row>
    <row r="725" spans="1:29" ht="1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row>
    <row r="726" spans="1:29" ht="1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row>
    <row r="727" spans="1:29" ht="1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row>
    <row r="728" spans="1:29" ht="1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row>
    <row r="729" spans="1:29" ht="1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row>
    <row r="730" spans="1:29" ht="1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row>
    <row r="731" spans="1:29" ht="1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row>
    <row r="732" spans="1:29" ht="1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row>
    <row r="733" spans="1:29" ht="1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row>
    <row r="734" spans="1:29" ht="1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row>
    <row r="735" spans="1:29" ht="1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row>
    <row r="736" spans="1:29" ht="1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row>
    <row r="737" spans="1:29" ht="1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row>
    <row r="738" spans="1:29" ht="1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row>
    <row r="739" spans="1:29" ht="1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row>
    <row r="740" spans="1:29" ht="1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row>
    <row r="741" spans="1:29" ht="1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row>
    <row r="742" spans="1:29" ht="1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row>
    <row r="743" spans="1:29" ht="1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row>
    <row r="744" spans="1:29" ht="1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row>
    <row r="745" spans="1:29" ht="1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row>
    <row r="746" spans="1:29" ht="1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row>
    <row r="747" spans="1:29" ht="1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row>
    <row r="748" spans="1:29" ht="1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row>
    <row r="749" spans="1:29" ht="1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row>
    <row r="750" spans="1:29" ht="1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row>
    <row r="751" spans="1:29" ht="1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row>
    <row r="752" spans="1:29" ht="1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row>
    <row r="753" spans="1:29" ht="1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row>
    <row r="754" spans="1:29" ht="1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row>
    <row r="755" spans="1:29" ht="1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row>
    <row r="756" spans="1:29" ht="1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row>
    <row r="757" spans="1:29" ht="1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row>
    <row r="758" spans="1:29" ht="1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row>
    <row r="759" spans="1:29" ht="1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row>
    <row r="760" spans="1:29" ht="1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row>
    <row r="761" spans="1:29" ht="1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row>
    <row r="762" spans="1:29" ht="1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row>
    <row r="763" spans="1:29" ht="1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row>
    <row r="764" spans="1:29" ht="1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row>
    <row r="765" spans="1:29" ht="1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row>
    <row r="766" spans="1:29" ht="1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row>
    <row r="767" spans="1:29" ht="1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row>
    <row r="768" spans="1:29" ht="1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row>
    <row r="769" spans="1:29" ht="1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row>
    <row r="770" spans="1:29" ht="1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row>
    <row r="771" spans="1:29" ht="1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row>
    <row r="772" spans="1:29" ht="1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row>
    <row r="773" spans="1:29" ht="1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row>
    <row r="774" spans="1:29" ht="1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row>
    <row r="775" spans="1:29" ht="1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row>
    <row r="776" spans="1:29" ht="1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row>
    <row r="777" spans="1:29" ht="1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row>
    <row r="778" spans="1:29" ht="1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row>
    <row r="779" spans="1:29" ht="1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row>
    <row r="780" spans="1:29" ht="1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row>
    <row r="781" spans="1:29" ht="1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row>
    <row r="782" spans="1:29" ht="1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row>
    <row r="783" spans="1:29" ht="1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row>
    <row r="784" spans="1:29" ht="1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row>
    <row r="785" spans="1:29" ht="1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row>
    <row r="786" spans="1:29" ht="1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row>
    <row r="787" spans="1:29" ht="1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row>
    <row r="788" spans="1:29" ht="1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row>
    <row r="789" spans="1:29" ht="1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row>
    <row r="790" spans="1:29" ht="1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row>
    <row r="791" spans="1:29" ht="1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row>
    <row r="792" spans="1:29" ht="1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row>
    <row r="793" spans="1:29" ht="1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row>
    <row r="794" spans="1:29" ht="1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row>
    <row r="795" spans="1:29" ht="1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row>
    <row r="796" spans="1:29" ht="1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row>
    <row r="797" spans="1:29" ht="1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row>
    <row r="798" spans="1:29" ht="1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row>
    <row r="799" spans="1:29" ht="1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row>
    <row r="800" spans="1:29" ht="1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row>
    <row r="801" spans="1:29" ht="1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row>
    <row r="802" spans="1:29" ht="1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row>
    <row r="803" spans="1:29" ht="1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row>
    <row r="804" spans="1:29" ht="1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row>
    <row r="805" spans="1:29" ht="1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row>
    <row r="806" spans="1:29" ht="1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row>
    <row r="807" spans="1:29" ht="1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row>
    <row r="808" spans="1:29" ht="1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row>
    <row r="809" spans="1:29" ht="1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row>
    <row r="810" spans="1:29" ht="1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row>
    <row r="811" spans="1:29" ht="1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row>
    <row r="812" spans="1:29" ht="1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row>
    <row r="813" spans="1:29" ht="1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row>
    <row r="814" spans="1:29" ht="1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row>
    <row r="815" spans="1:29" ht="1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row>
    <row r="816" spans="1:29" ht="1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row>
    <row r="817" spans="1:29" ht="1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row>
    <row r="818" spans="1:29" ht="1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row>
    <row r="819" spans="1:29" ht="1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row>
    <row r="820" spans="1:29" ht="1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row>
    <row r="821" spans="1:29" ht="1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row>
    <row r="822" spans="1:29" ht="1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row>
    <row r="823" spans="1:29" ht="1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row>
    <row r="824" spans="1:29" ht="1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row>
    <row r="825" spans="1:29" ht="1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row>
    <row r="826" spans="1:29" ht="1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row>
    <row r="827" spans="1:29" ht="1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row>
    <row r="828" spans="1:29" ht="1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row>
    <row r="829" spans="1:29" ht="1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row>
    <row r="830" spans="1:29" ht="1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row>
    <row r="831" spans="1:29" ht="1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row>
    <row r="832" spans="1:29" ht="1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row>
    <row r="833" spans="1:29" ht="1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row>
    <row r="834" spans="1:29" ht="1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row>
    <row r="835" spans="1:29" ht="1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row>
    <row r="836" spans="1:29" ht="1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row>
    <row r="837" spans="1:29" ht="1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row>
    <row r="838" spans="1:29" ht="1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row>
    <row r="839" spans="1:29" ht="1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row>
    <row r="840" spans="1:29" ht="1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row>
    <row r="841" spans="1:29" ht="1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row>
    <row r="842" spans="1:29" ht="1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row>
    <row r="843" spans="1:29" ht="1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row>
    <row r="844" spans="1:29" ht="1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row>
    <row r="845" spans="1:29" ht="1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row>
    <row r="846" spans="1:29" ht="1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row>
    <row r="847" spans="1:29" ht="1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row>
    <row r="848" spans="1:29" ht="1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row>
    <row r="849" spans="1:29" ht="1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row>
    <row r="850" spans="1:29" ht="1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row>
    <row r="851" spans="1:29" ht="1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row>
    <row r="852" spans="1:29" ht="1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row>
    <row r="853" spans="1:29" ht="1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row>
    <row r="854" spans="1:29" ht="1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row>
    <row r="855" spans="1:29" ht="1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row>
    <row r="856" spans="1:29" ht="1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row>
    <row r="857" spans="1:29" ht="1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row>
    <row r="858" spans="1:29" ht="1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row>
    <row r="859" spans="1:29" ht="1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row>
    <row r="860" spans="1:29" ht="1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row>
    <row r="861" spans="1:29" ht="1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row>
    <row r="862" spans="1:29" ht="1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row>
    <row r="863" spans="1:29" ht="1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row>
    <row r="864" spans="1:29" ht="1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row>
    <row r="865" spans="1:29" ht="1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row>
    <row r="866" spans="1:29" ht="1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row>
    <row r="867" spans="1:29" ht="1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row>
    <row r="868" spans="1:29" ht="1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row>
    <row r="869" spans="1:29" ht="1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row>
    <row r="870" spans="1:29" ht="1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row>
    <row r="871" spans="1:29" ht="1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row>
    <row r="872" spans="1:29" ht="1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row>
    <row r="873" spans="1:29" ht="1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row>
    <row r="874" spans="1:29" ht="1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row>
    <row r="875" spans="1:29" ht="1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row>
    <row r="876" spans="1:29" ht="1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row>
    <row r="877" spans="1:29" ht="1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row>
    <row r="878" spans="1:29" ht="1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row>
    <row r="879" spans="1:29" ht="1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row>
    <row r="880" spans="1:29" ht="1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row>
    <row r="881" spans="1:29" ht="1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row>
    <row r="882" spans="1:29" ht="1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row>
    <row r="883" spans="1:29" ht="1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row>
    <row r="884" spans="1:29" ht="1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row>
    <row r="885" spans="1:29" ht="1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row>
    <row r="886" spans="1:29" ht="1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row>
    <row r="887" spans="1:29" ht="1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row>
    <row r="888" spans="1:29" ht="1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row>
    <row r="889" spans="1:29" ht="1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row>
    <row r="890" spans="1:29" ht="1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row>
    <row r="891" spans="1:29" ht="1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row>
    <row r="892" spans="1:29" ht="1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row>
    <row r="893" spans="1:29" ht="1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row>
    <row r="894" spans="1:29" ht="1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row>
    <row r="895" spans="1:29" ht="1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row>
    <row r="896" spans="1:29" ht="1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row>
    <row r="897" spans="1:29" ht="1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row>
    <row r="898" spans="1:29" ht="1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row>
    <row r="899" spans="1:29" ht="1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row>
    <row r="900" spans="1:29" ht="1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row>
    <row r="901" spans="1:29" ht="1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row>
    <row r="902" spans="1:29" ht="1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row>
    <row r="903" spans="1:29" ht="1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row>
    <row r="904" spans="1:29" ht="1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row>
    <row r="905" spans="1:29" ht="1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row>
    <row r="906" spans="1:29" ht="1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row>
    <row r="907" spans="1:29" ht="1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row>
    <row r="908" spans="1:29" ht="1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row>
    <row r="909" spans="1:29" ht="1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row>
    <row r="910" spans="1:29" ht="1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row>
    <row r="911" spans="1:29" ht="1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row>
    <row r="912" spans="1:29" ht="1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row>
    <row r="913" spans="1:29" ht="1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row>
    <row r="914" spans="1:29" ht="1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row>
    <row r="915" spans="1:29" ht="1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row>
    <row r="916" spans="1:29" ht="1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row>
    <row r="917" spans="1:29" ht="1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row>
    <row r="918" spans="1:29" ht="1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row>
    <row r="919" spans="1:29" ht="1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row>
    <row r="920" spans="1:29" ht="1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row>
    <row r="921" spans="1:29" ht="1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row>
    <row r="922" spans="1:29" ht="1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row>
    <row r="923" spans="1:29" ht="1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row>
    <row r="924" spans="1:29" ht="1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row>
    <row r="925" spans="1:29" ht="1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row>
    <row r="926" spans="1:29" ht="1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row>
    <row r="927" spans="1:29" ht="1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row>
    <row r="928" spans="1:29" ht="1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row>
    <row r="929" spans="1:29" ht="1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row>
    <row r="930" spans="1:29" ht="1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row>
    <row r="931" spans="1:29" ht="1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row>
    <row r="932" spans="1:29" ht="1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row>
    <row r="933" spans="1:29" ht="1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row>
    <row r="934" spans="1:29" ht="1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row>
    <row r="935" spans="1:29" ht="1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row>
    <row r="936" spans="1:29" ht="1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row>
    <row r="937" spans="1:29" ht="1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row>
    <row r="938" spans="1:29" ht="1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row>
    <row r="939" spans="1:29" ht="1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row>
    <row r="940" spans="1:29" ht="1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row>
    <row r="941" spans="1:29" ht="1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row>
    <row r="942" spans="1:29" ht="1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row>
    <row r="943" spans="1:29" ht="1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row>
    <row r="944" spans="1:29" ht="1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row>
    <row r="945" spans="1:29" ht="1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row>
    <row r="946" spans="1:29" ht="1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row>
    <row r="947" spans="1:29" ht="1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row>
    <row r="948" spans="1:29" ht="1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row>
    <row r="949" spans="1:29" ht="1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row>
    <row r="950" spans="1:29" ht="1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row>
    <row r="951" spans="1:29" ht="1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row>
    <row r="952" spans="1:29" ht="1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row>
    <row r="953" spans="1:29" ht="1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row>
    <row r="954" spans="1:29" ht="1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row>
    <row r="955" spans="1:29" ht="1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row>
    <row r="956" spans="1:29" ht="1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row>
    <row r="957" spans="1:29" ht="1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row>
    <row r="958" spans="1:29" ht="1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row>
    <row r="959" spans="1:29" ht="1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row>
    <row r="960" spans="1:29" ht="1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row>
    <row r="961" spans="1:29" ht="1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row>
    <row r="962" spans="1:29" ht="1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row>
    <row r="963" spans="1:29" ht="1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row>
    <row r="964" spans="1:29" ht="1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row>
    <row r="965" spans="1:29" ht="1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row>
    <row r="966" spans="1:29" ht="1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row>
    <row r="967" spans="1:29" ht="1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row>
    <row r="968" spans="1:29" ht="1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row>
    <row r="969" spans="1:29" ht="1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row>
    <row r="970" spans="1:29" ht="1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row>
    <row r="971" spans="1:29" ht="1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row>
    <row r="972" spans="1:29" ht="1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row>
    <row r="973" spans="1:29" ht="1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row>
    <row r="974" spans="1:29" ht="1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row>
    <row r="975" spans="1:29" ht="1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row>
    <row r="976" spans="1:29" ht="1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row>
    <row r="977" spans="1:29" ht="1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row>
    <row r="978" spans="1:29" ht="1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row>
    <row r="979" spans="1:29" ht="1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row>
    <row r="980" spans="1:29" ht="1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row>
    <row r="981" spans="1:29" ht="1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row>
    <row r="982" spans="1:29" ht="1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row>
    <row r="983" spans="1:29" ht="1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row>
    <row r="984" spans="1:29" ht="1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row>
    <row r="985" spans="1:29" ht="1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row>
    <row r="986" spans="1:29" ht="1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row>
    <row r="987" spans="1:29" ht="1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row>
    <row r="988" spans="1:29" ht="1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row>
    <row r="989" spans="1:29" ht="1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row>
    <row r="990" spans="1:29" ht="1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row>
    <row r="991" spans="1:29" ht="1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row>
    <row r="992" spans="1:29" ht="1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row>
    <row r="993" spans="1:29" ht="1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row>
    <row r="994" spans="1:29" ht="1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row>
  </sheetData>
  <pageMargins left="0.70826771653543308" right="0.70826771653543308" top="1.1811023622047245" bottom="1.4358267716535433" header="0.78740157480314954" footer="0"/>
  <pageSetup paperSize="0" fitToHeight="0" pageOrder="overThenDown" orientation="landscape" horizontalDpi="0" verticalDpi="0" copies="0"/>
  <headerFooter alignWithMargins="0">
    <oddFooter>&amp;L&amp;"Arial1,Regular"&amp;10&amp;K000000Vytvořeno systémem euroCALC4&amp;C&amp;"Arial1,Regular"&amp;10&amp;K000000&amp;P/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F0B7-C204-45A1-A578-F63B12435599}">
  <dimension ref="A1:XFD1000"/>
  <sheetViews>
    <sheetView workbookViewId="0"/>
  </sheetViews>
  <sheetFormatPr defaultRowHeight="15" customHeight="1"/>
  <cols>
    <col min="1" max="1" width="1.375" style="5" customWidth="1"/>
    <col min="2" max="2" width="5.875" style="5" customWidth="1"/>
    <col min="3" max="3" width="61.75" style="5" customWidth="1"/>
    <col min="4" max="4" width="4.625" style="5" customWidth="1"/>
    <col min="5" max="5" width="8.75" style="5" customWidth="1"/>
    <col min="6" max="6" width="7.375" style="5" customWidth="1"/>
    <col min="7" max="7" width="15" style="5" customWidth="1"/>
    <col min="8" max="8" width="1.375" style="5" customWidth="1"/>
    <col min="9" max="9" width="11" style="5" customWidth="1"/>
    <col min="10" max="11" width="7.375" style="5" customWidth="1"/>
    <col min="12" max="26" width="7" style="5" customWidth="1"/>
    <col min="27" max="1024" width="11.625" style="5" customWidth="1"/>
  </cols>
  <sheetData>
    <row r="1" spans="1:26" ht="12.75" customHeight="1">
      <c r="A1" s="632"/>
      <c r="B1" s="632"/>
      <c r="C1" s="632"/>
      <c r="D1" s="386"/>
      <c r="E1" s="386"/>
      <c r="F1" s="386"/>
      <c r="G1" s="386"/>
      <c r="H1" s="632"/>
      <c r="I1" s="633"/>
      <c r="J1" s="632"/>
      <c r="K1" s="632"/>
      <c r="L1" s="632"/>
      <c r="M1" s="632"/>
      <c r="N1" s="632"/>
      <c r="O1" s="632"/>
      <c r="P1" s="632"/>
      <c r="Q1" s="632"/>
      <c r="R1" s="632"/>
      <c r="S1" s="632"/>
      <c r="T1" s="632"/>
      <c r="U1" s="632"/>
      <c r="V1" s="632"/>
      <c r="W1" s="632"/>
      <c r="X1" s="632"/>
      <c r="Y1" s="632"/>
      <c r="Z1" s="632"/>
    </row>
    <row r="2" spans="1:26" ht="51.75" customHeight="1">
      <c r="A2" s="632"/>
      <c r="B2" s="684" t="s">
        <v>2833</v>
      </c>
      <c r="C2" s="684"/>
      <c r="D2" s="684"/>
      <c r="E2" s="684"/>
      <c r="F2" s="634"/>
      <c r="G2" s="635"/>
      <c r="H2" s="632"/>
      <c r="I2" s="633"/>
      <c r="J2" s="632"/>
      <c r="K2" s="632"/>
      <c r="L2" s="632"/>
      <c r="M2" s="632"/>
      <c r="N2" s="632"/>
      <c r="O2" s="632"/>
      <c r="P2" s="632"/>
      <c r="Q2" s="632"/>
      <c r="R2" s="632"/>
      <c r="S2" s="632"/>
      <c r="T2" s="632"/>
      <c r="U2" s="632"/>
      <c r="V2" s="632"/>
      <c r="W2" s="632"/>
      <c r="X2" s="632"/>
      <c r="Y2" s="632"/>
      <c r="Z2" s="632"/>
    </row>
    <row r="3" spans="1:26" ht="15" customHeight="1">
      <c r="A3" s="632"/>
      <c r="B3" s="685" t="s">
        <v>180</v>
      </c>
      <c r="C3" s="685" t="s">
        <v>1431</v>
      </c>
      <c r="D3" s="685" t="s">
        <v>2834</v>
      </c>
      <c r="E3" s="685" t="s">
        <v>2835</v>
      </c>
      <c r="F3" s="685" t="s">
        <v>2836</v>
      </c>
      <c r="G3" s="685" t="s">
        <v>2837</v>
      </c>
      <c r="H3" s="632"/>
      <c r="I3" s="633"/>
      <c r="J3" s="632"/>
      <c r="K3" s="632"/>
      <c r="L3" s="632"/>
      <c r="M3" s="632"/>
      <c r="N3" s="632"/>
      <c r="O3" s="632"/>
      <c r="P3" s="632"/>
      <c r="Q3" s="632"/>
      <c r="R3" s="632"/>
      <c r="S3" s="632"/>
      <c r="T3" s="632"/>
      <c r="U3" s="632"/>
      <c r="V3" s="632"/>
      <c r="W3" s="632"/>
      <c r="X3" s="632"/>
      <c r="Y3" s="632"/>
      <c r="Z3" s="632"/>
    </row>
    <row r="4" spans="1:26" ht="31.5" customHeight="1">
      <c r="A4" s="632"/>
      <c r="B4" s="685"/>
      <c r="C4" s="685"/>
      <c r="D4" s="685"/>
      <c r="E4" s="685"/>
      <c r="F4" s="685"/>
      <c r="G4" s="685"/>
      <c r="H4" s="632"/>
      <c r="I4" s="633"/>
      <c r="J4" s="632"/>
      <c r="K4" s="632"/>
      <c r="L4" s="632"/>
      <c r="M4" s="632"/>
      <c r="N4" s="632"/>
      <c r="O4" s="632"/>
      <c r="P4" s="632"/>
      <c r="Q4" s="632"/>
      <c r="R4" s="632"/>
      <c r="S4" s="632"/>
      <c r="T4" s="632"/>
      <c r="U4" s="632"/>
      <c r="V4" s="632"/>
      <c r="W4" s="632"/>
      <c r="X4" s="632"/>
      <c r="Y4" s="632"/>
      <c r="Z4" s="632"/>
    </row>
    <row r="5" spans="1:26" ht="15" customHeight="1">
      <c r="A5" s="632"/>
      <c r="B5" s="636"/>
      <c r="C5" s="636"/>
      <c r="D5" s="386"/>
      <c r="E5" s="386"/>
      <c r="F5" s="386"/>
      <c r="G5" s="386"/>
      <c r="H5" s="632"/>
      <c r="I5" s="633"/>
      <c r="J5" s="632"/>
      <c r="K5" s="632"/>
      <c r="L5" s="632"/>
      <c r="M5" s="632"/>
      <c r="N5" s="632"/>
      <c r="O5" s="632"/>
      <c r="P5" s="632"/>
      <c r="Q5" s="632"/>
      <c r="R5" s="632"/>
      <c r="S5" s="632"/>
      <c r="T5" s="632"/>
      <c r="U5" s="632"/>
      <c r="V5" s="632"/>
      <c r="W5" s="632"/>
      <c r="X5" s="632"/>
      <c r="Y5" s="632"/>
      <c r="Z5" s="632"/>
    </row>
    <row r="6" spans="1:26" ht="18.75" customHeight="1">
      <c r="A6" s="632"/>
      <c r="B6" s="388">
        <v>1</v>
      </c>
      <c r="C6" s="637" t="s">
        <v>2838</v>
      </c>
      <c r="D6" s="390"/>
      <c r="E6" s="391"/>
      <c r="F6" s="390"/>
      <c r="G6" s="391"/>
      <c r="H6" s="632"/>
      <c r="I6" s="633"/>
      <c r="J6" s="632"/>
      <c r="K6" s="632"/>
      <c r="L6" s="632"/>
      <c r="M6" s="632"/>
      <c r="N6" s="632"/>
      <c r="O6" s="632"/>
      <c r="P6" s="632"/>
      <c r="Q6" s="632"/>
      <c r="R6" s="632"/>
      <c r="S6" s="632"/>
      <c r="T6" s="632"/>
      <c r="U6" s="632"/>
      <c r="V6" s="632"/>
      <c r="W6" s="632"/>
      <c r="X6" s="632"/>
      <c r="Y6" s="632"/>
      <c r="Z6" s="632"/>
    </row>
    <row r="7" spans="1:26" ht="12.75" customHeight="1">
      <c r="A7" s="638"/>
      <c r="B7" s="639" t="s">
        <v>2839</v>
      </c>
      <c r="C7" s="640" t="s">
        <v>2840</v>
      </c>
      <c r="D7" s="641" t="s">
        <v>1399</v>
      </c>
      <c r="E7" s="641">
        <v>1</v>
      </c>
      <c r="F7" s="642"/>
      <c r="G7" s="643">
        <f>E7*F7</f>
        <v>0</v>
      </c>
      <c r="H7" s="638"/>
      <c r="I7" s="644"/>
      <c r="J7" s="645"/>
      <c r="K7" s="645"/>
      <c r="L7" s="645"/>
      <c r="M7" s="645"/>
      <c r="N7" s="645"/>
      <c r="O7" s="645"/>
      <c r="P7" s="645"/>
      <c r="Q7" s="645"/>
      <c r="R7" s="645"/>
      <c r="S7" s="645"/>
      <c r="T7" s="645"/>
      <c r="U7" s="645"/>
      <c r="V7" s="645"/>
      <c r="W7" s="645"/>
      <c r="X7" s="645"/>
      <c r="Y7" s="645"/>
      <c r="Z7" s="645"/>
    </row>
    <row r="8" spans="1:26" ht="12.75" customHeight="1">
      <c r="A8" s="646"/>
      <c r="B8" s="647"/>
      <c r="C8" s="648" t="s">
        <v>2841</v>
      </c>
      <c r="D8" s="649"/>
      <c r="E8" s="649"/>
      <c r="F8" s="650"/>
      <c r="G8" s="650"/>
      <c r="H8" s="646"/>
      <c r="I8" s="651"/>
      <c r="J8" s="652"/>
      <c r="K8" s="652"/>
      <c r="L8" s="652"/>
      <c r="M8" s="652"/>
      <c r="N8" s="652"/>
      <c r="O8" s="652"/>
      <c r="P8" s="652"/>
      <c r="Q8" s="652"/>
      <c r="R8" s="652"/>
      <c r="S8" s="652"/>
      <c r="T8" s="652"/>
      <c r="U8" s="652"/>
      <c r="V8" s="652"/>
      <c r="W8" s="652"/>
      <c r="X8" s="652"/>
      <c r="Y8" s="652"/>
      <c r="Z8" s="652"/>
    </row>
    <row r="9" spans="1:26" ht="12.75" customHeight="1">
      <c r="A9" s="646"/>
      <c r="B9" s="647"/>
      <c r="C9" s="648" t="s">
        <v>2842</v>
      </c>
      <c r="D9" s="649"/>
      <c r="E9" s="649"/>
      <c r="F9" s="650"/>
      <c r="G9" s="650"/>
      <c r="H9" s="646"/>
      <c r="I9" s="651"/>
      <c r="J9" s="652"/>
      <c r="K9" s="652"/>
      <c r="L9" s="652"/>
      <c r="M9" s="652"/>
      <c r="N9" s="652"/>
      <c r="O9" s="652"/>
      <c r="P9" s="652"/>
      <c r="Q9" s="652"/>
      <c r="R9" s="652"/>
      <c r="S9" s="652"/>
      <c r="T9" s="652"/>
      <c r="U9" s="652"/>
      <c r="V9" s="652"/>
      <c r="W9" s="652"/>
      <c r="X9" s="652"/>
      <c r="Y9" s="652"/>
      <c r="Z9" s="652"/>
    </row>
    <row r="10" spans="1:26" ht="12.75" customHeight="1">
      <c r="A10" s="653"/>
      <c r="B10" s="654"/>
      <c r="C10" s="648" t="s">
        <v>2843</v>
      </c>
      <c r="D10" s="649"/>
      <c r="E10" s="649"/>
      <c r="F10" s="650"/>
      <c r="G10" s="650"/>
      <c r="H10" s="653"/>
      <c r="I10" s="651"/>
      <c r="J10" s="651"/>
      <c r="K10" s="651"/>
      <c r="L10" s="651"/>
      <c r="M10" s="651"/>
      <c r="N10" s="651"/>
      <c r="O10" s="651"/>
      <c r="P10" s="651"/>
      <c r="Q10" s="651"/>
      <c r="R10" s="651"/>
      <c r="S10" s="651"/>
      <c r="T10" s="651"/>
      <c r="U10" s="651"/>
      <c r="V10" s="651"/>
      <c r="W10" s="651"/>
      <c r="X10" s="651"/>
      <c r="Y10" s="651"/>
      <c r="Z10" s="651"/>
    </row>
    <row r="11" spans="1:26" ht="12.75" customHeight="1">
      <c r="A11" s="646"/>
      <c r="B11" s="655"/>
      <c r="C11" s="656" t="s">
        <v>2844</v>
      </c>
      <c r="D11" s="657"/>
      <c r="E11" s="657"/>
      <c r="F11" s="658"/>
      <c r="G11" s="658"/>
      <c r="H11" s="646"/>
      <c r="I11" s="651"/>
      <c r="J11" s="652"/>
      <c r="K11" s="652"/>
      <c r="L11" s="652"/>
      <c r="M11" s="652"/>
      <c r="N11" s="652"/>
      <c r="O11" s="652"/>
      <c r="P11" s="652"/>
      <c r="Q11" s="652"/>
      <c r="R11" s="652"/>
      <c r="S11" s="652"/>
      <c r="T11" s="652"/>
      <c r="U11" s="652"/>
      <c r="V11" s="652"/>
      <c r="W11" s="652"/>
      <c r="X11" s="652"/>
      <c r="Y11" s="652"/>
      <c r="Z11" s="652"/>
    </row>
    <row r="12" spans="1:26" ht="13.5" customHeight="1">
      <c r="A12" s="632"/>
      <c r="B12" s="659" t="s">
        <v>2845</v>
      </c>
      <c r="C12" s="660" t="s">
        <v>2846</v>
      </c>
      <c r="D12" s="351" t="s">
        <v>1399</v>
      </c>
      <c r="E12" s="661">
        <v>6</v>
      </c>
      <c r="F12" s="662"/>
      <c r="G12" s="663">
        <f t="shared" ref="G12:G20" si="0">E12*F12</f>
        <v>0</v>
      </c>
      <c r="H12" s="632"/>
      <c r="I12" s="664"/>
      <c r="J12" s="665"/>
      <c r="K12" s="665"/>
      <c r="L12" s="665"/>
      <c r="M12" s="665"/>
      <c r="N12" s="665"/>
      <c r="O12" s="665"/>
      <c r="P12" s="665"/>
      <c r="Q12" s="665"/>
      <c r="R12" s="665"/>
      <c r="S12" s="665"/>
      <c r="T12" s="665"/>
      <c r="U12" s="665"/>
      <c r="V12" s="665"/>
      <c r="W12" s="665"/>
      <c r="X12" s="665"/>
      <c r="Y12" s="665"/>
      <c r="Z12" s="665"/>
    </row>
    <row r="13" spans="1:26" ht="13.5" customHeight="1">
      <c r="A13" s="632"/>
      <c r="B13" s="659" t="s">
        <v>2847</v>
      </c>
      <c r="C13" s="660" t="s">
        <v>2848</v>
      </c>
      <c r="D13" s="351" t="s">
        <v>1399</v>
      </c>
      <c r="E13" s="661">
        <v>2</v>
      </c>
      <c r="F13" s="662"/>
      <c r="G13" s="663">
        <f t="shared" si="0"/>
        <v>0</v>
      </c>
      <c r="H13" s="632"/>
      <c r="I13" s="664"/>
      <c r="J13" s="665"/>
      <c r="K13" s="665"/>
      <c r="L13" s="665"/>
      <c r="M13" s="665"/>
      <c r="N13" s="665"/>
      <c r="O13" s="665"/>
      <c r="P13" s="665"/>
      <c r="Q13" s="665"/>
      <c r="R13" s="665"/>
      <c r="S13" s="665"/>
      <c r="T13" s="665"/>
      <c r="U13" s="665"/>
      <c r="V13" s="665"/>
      <c r="W13" s="665"/>
      <c r="X13" s="665"/>
      <c r="Y13" s="665"/>
      <c r="Z13" s="665"/>
    </row>
    <row r="14" spans="1:26" ht="12.75" customHeight="1">
      <c r="A14" s="632"/>
      <c r="B14" s="394" t="s">
        <v>2849</v>
      </c>
      <c r="C14" s="403" t="s">
        <v>2850</v>
      </c>
      <c r="D14" s="398" t="s">
        <v>276</v>
      </c>
      <c r="E14" s="666">
        <v>10</v>
      </c>
      <c r="F14" s="667"/>
      <c r="G14" s="399">
        <f t="shared" si="0"/>
        <v>0</v>
      </c>
      <c r="H14" s="632"/>
      <c r="I14" s="668"/>
      <c r="J14" s="665"/>
      <c r="K14" s="665"/>
      <c r="L14" s="665"/>
      <c r="M14" s="665"/>
      <c r="N14" s="665"/>
      <c r="O14" s="665"/>
      <c r="P14" s="665"/>
      <c r="Q14" s="665"/>
      <c r="R14" s="665"/>
      <c r="S14" s="665"/>
      <c r="T14" s="665"/>
      <c r="U14" s="665"/>
      <c r="V14" s="665"/>
      <c r="W14" s="665"/>
      <c r="X14" s="665"/>
      <c r="Y14" s="665"/>
      <c r="Z14" s="665"/>
    </row>
    <row r="15" spans="1:26" ht="12.75" customHeight="1">
      <c r="A15" s="632"/>
      <c r="B15" s="394" t="s">
        <v>2851</v>
      </c>
      <c r="C15" s="403" t="s">
        <v>2852</v>
      </c>
      <c r="D15" s="398" t="s">
        <v>276</v>
      </c>
      <c r="E15" s="666">
        <v>30</v>
      </c>
      <c r="F15" s="667"/>
      <c r="G15" s="399">
        <f t="shared" si="0"/>
        <v>0</v>
      </c>
      <c r="H15" s="632"/>
      <c r="I15" s="668"/>
      <c r="J15" s="665"/>
      <c r="K15" s="665"/>
      <c r="L15" s="665"/>
      <c r="M15" s="665"/>
      <c r="N15" s="665"/>
      <c r="O15" s="665"/>
      <c r="P15" s="665"/>
      <c r="Q15" s="665"/>
      <c r="R15" s="665"/>
      <c r="S15" s="665"/>
      <c r="T15" s="665"/>
      <c r="U15" s="665"/>
      <c r="V15" s="665"/>
      <c r="W15" s="665"/>
      <c r="X15" s="665"/>
      <c r="Y15" s="665"/>
      <c r="Z15" s="665"/>
    </row>
    <row r="16" spans="1:26" ht="12.75" customHeight="1">
      <c r="A16" s="632"/>
      <c r="B16" s="394" t="s">
        <v>2853</v>
      </c>
      <c r="C16" s="403" t="s">
        <v>2854</v>
      </c>
      <c r="D16" s="398" t="s">
        <v>276</v>
      </c>
      <c r="E16" s="666">
        <v>5</v>
      </c>
      <c r="F16" s="667"/>
      <c r="G16" s="399">
        <f t="shared" si="0"/>
        <v>0</v>
      </c>
      <c r="H16" s="632"/>
      <c r="I16" s="668"/>
      <c r="J16" s="665"/>
      <c r="K16" s="665"/>
      <c r="L16" s="665"/>
      <c r="M16" s="665"/>
      <c r="N16" s="665"/>
      <c r="O16" s="665"/>
      <c r="P16" s="665"/>
      <c r="Q16" s="665"/>
      <c r="R16" s="665"/>
      <c r="S16" s="665"/>
      <c r="T16" s="665"/>
      <c r="U16" s="665"/>
      <c r="V16" s="665"/>
      <c r="W16" s="665"/>
      <c r="X16" s="665"/>
      <c r="Y16" s="665"/>
      <c r="Z16" s="665"/>
    </row>
    <row r="17" spans="1:26" ht="12.75" customHeight="1">
      <c r="A17" s="632"/>
      <c r="B17" s="394" t="s">
        <v>2855</v>
      </c>
      <c r="C17" s="403" t="s">
        <v>2856</v>
      </c>
      <c r="D17" s="398" t="s">
        <v>276</v>
      </c>
      <c r="E17" s="666">
        <v>5</v>
      </c>
      <c r="F17" s="667"/>
      <c r="G17" s="399">
        <f t="shared" si="0"/>
        <v>0</v>
      </c>
      <c r="H17" s="632"/>
      <c r="I17" s="668"/>
      <c r="J17" s="665"/>
      <c r="K17" s="665"/>
      <c r="L17" s="665"/>
      <c r="M17" s="665"/>
      <c r="N17" s="665"/>
      <c r="O17" s="665"/>
      <c r="P17" s="665"/>
      <c r="Q17" s="665"/>
      <c r="R17" s="665"/>
      <c r="S17" s="665"/>
      <c r="T17" s="665"/>
      <c r="U17" s="665"/>
      <c r="V17" s="665"/>
      <c r="W17" s="665"/>
      <c r="X17" s="665"/>
      <c r="Y17" s="665"/>
      <c r="Z17" s="665"/>
    </row>
    <row r="18" spans="1:26" ht="12.75" customHeight="1">
      <c r="A18" s="632"/>
      <c r="B18" s="669" t="s">
        <v>2857</v>
      </c>
      <c r="C18" s="670" t="s">
        <v>1467</v>
      </c>
      <c r="D18" s="398" t="s">
        <v>67</v>
      </c>
      <c r="E18" s="416">
        <v>1</v>
      </c>
      <c r="F18" s="667"/>
      <c r="G18" s="399">
        <f t="shared" si="0"/>
        <v>0</v>
      </c>
      <c r="H18" s="632"/>
      <c r="I18" s="664"/>
      <c r="J18" s="665"/>
      <c r="K18" s="665"/>
      <c r="L18" s="665"/>
      <c r="M18" s="665"/>
      <c r="N18" s="665"/>
      <c r="O18" s="665"/>
      <c r="P18" s="665"/>
      <c r="Q18" s="665"/>
      <c r="R18" s="665"/>
      <c r="S18" s="665"/>
      <c r="T18" s="665"/>
      <c r="U18" s="665"/>
      <c r="V18" s="665"/>
      <c r="W18" s="665"/>
      <c r="X18" s="665"/>
      <c r="Y18" s="665"/>
      <c r="Z18" s="665"/>
    </row>
    <row r="19" spans="1:26" ht="12.75" customHeight="1">
      <c r="A19" s="632"/>
      <c r="B19" s="669" t="s">
        <v>2858</v>
      </c>
      <c r="C19" s="670" t="s">
        <v>2859</v>
      </c>
      <c r="D19" s="398" t="s">
        <v>276</v>
      </c>
      <c r="E19" s="416">
        <v>15</v>
      </c>
      <c r="F19" s="667"/>
      <c r="G19" s="399">
        <f t="shared" si="0"/>
        <v>0</v>
      </c>
      <c r="H19" s="632"/>
      <c r="I19" s="668"/>
      <c r="J19" s="665"/>
      <c r="K19" s="671"/>
      <c r="L19" s="665"/>
      <c r="M19" s="665"/>
      <c r="N19" s="665"/>
      <c r="O19" s="665"/>
      <c r="P19" s="665"/>
      <c r="Q19" s="665"/>
      <c r="R19" s="665"/>
      <c r="S19" s="665"/>
      <c r="T19" s="665"/>
      <c r="U19" s="665"/>
      <c r="V19" s="665"/>
      <c r="W19" s="665"/>
      <c r="X19" s="665"/>
      <c r="Y19" s="665"/>
      <c r="Z19" s="665"/>
    </row>
    <row r="20" spans="1:26" ht="12.75" customHeight="1">
      <c r="A20" s="632"/>
      <c r="B20" s="669" t="s">
        <v>2860</v>
      </c>
      <c r="C20" s="670" t="s">
        <v>2861</v>
      </c>
      <c r="D20" s="398" t="s">
        <v>67</v>
      </c>
      <c r="E20" s="416">
        <v>1</v>
      </c>
      <c r="F20" s="667"/>
      <c r="G20" s="399">
        <f t="shared" si="0"/>
        <v>0</v>
      </c>
      <c r="H20" s="632"/>
      <c r="I20" s="664"/>
      <c r="J20" s="665"/>
      <c r="K20" s="671"/>
      <c r="L20" s="665"/>
      <c r="M20" s="665"/>
      <c r="N20" s="665"/>
      <c r="O20" s="665"/>
      <c r="P20" s="665"/>
      <c r="Q20" s="665"/>
      <c r="R20" s="665"/>
      <c r="S20" s="665"/>
      <c r="T20" s="665"/>
      <c r="U20" s="665"/>
      <c r="V20" s="665"/>
      <c r="W20" s="665"/>
      <c r="X20" s="665"/>
      <c r="Y20" s="665"/>
      <c r="Z20" s="665"/>
    </row>
    <row r="21" spans="1:26" ht="12.75" customHeight="1">
      <c r="A21" s="632"/>
      <c r="B21" s="632"/>
      <c r="C21" s="632"/>
      <c r="D21" s="386"/>
      <c r="E21" s="386"/>
      <c r="F21" s="672"/>
      <c r="G21" s="672"/>
      <c r="H21" s="632"/>
      <c r="I21" s="633"/>
      <c r="J21" s="632"/>
      <c r="K21" s="632"/>
      <c r="L21" s="632"/>
      <c r="M21" s="632"/>
      <c r="N21" s="632"/>
      <c r="O21" s="632"/>
      <c r="P21" s="632"/>
      <c r="Q21" s="632"/>
      <c r="R21" s="632"/>
      <c r="S21" s="632"/>
      <c r="T21" s="632"/>
      <c r="U21" s="632"/>
      <c r="V21" s="632"/>
      <c r="W21" s="632"/>
      <c r="X21" s="632"/>
      <c r="Y21" s="632"/>
      <c r="Z21" s="632"/>
    </row>
    <row r="22" spans="1:26" ht="12.75" customHeight="1">
      <c r="A22" s="632"/>
      <c r="B22" s="673">
        <v>2</v>
      </c>
      <c r="C22" s="674" t="s">
        <v>2862</v>
      </c>
      <c r="D22" s="675"/>
      <c r="E22" s="676"/>
      <c r="F22" s="677"/>
      <c r="G22" s="678"/>
      <c r="H22" s="632"/>
      <c r="I22" s="633"/>
      <c r="J22" s="632"/>
      <c r="K22" s="632"/>
      <c r="L22" s="632"/>
      <c r="M22" s="632"/>
      <c r="N22" s="632"/>
      <c r="O22" s="632"/>
      <c r="P22" s="632"/>
      <c r="Q22" s="632"/>
      <c r="R22" s="632"/>
      <c r="S22" s="632"/>
      <c r="T22" s="632"/>
      <c r="U22" s="632"/>
      <c r="V22" s="632"/>
      <c r="W22" s="632"/>
      <c r="X22" s="632"/>
      <c r="Y22" s="632"/>
      <c r="Z22" s="632"/>
    </row>
    <row r="23" spans="1:26" ht="12.75" customHeight="1">
      <c r="A23" s="632"/>
      <c r="B23" s="659" t="s">
        <v>2863</v>
      </c>
      <c r="C23" s="660" t="s">
        <v>2864</v>
      </c>
      <c r="D23" s="351" t="s">
        <v>292</v>
      </c>
      <c r="E23" s="351">
        <v>10</v>
      </c>
      <c r="F23" s="662"/>
      <c r="G23" s="396">
        <f>E23*F23</f>
        <v>0</v>
      </c>
      <c r="H23" s="632"/>
      <c r="I23" s="664"/>
      <c r="J23" s="665"/>
      <c r="K23" s="665"/>
      <c r="L23" s="665"/>
      <c r="M23" s="665"/>
      <c r="N23" s="665"/>
      <c r="O23" s="665"/>
      <c r="P23" s="665"/>
      <c r="Q23" s="665"/>
      <c r="R23" s="665"/>
      <c r="S23" s="665"/>
      <c r="T23" s="665"/>
      <c r="U23" s="665"/>
      <c r="V23" s="665"/>
      <c r="W23" s="665"/>
      <c r="X23" s="665"/>
      <c r="Y23" s="665"/>
      <c r="Z23" s="665"/>
    </row>
    <row r="24" spans="1:26" ht="12.75" customHeight="1">
      <c r="A24" s="632"/>
      <c r="B24" s="659" t="s">
        <v>2865</v>
      </c>
      <c r="C24" s="679" t="s">
        <v>2866</v>
      </c>
      <c r="D24" s="398" t="s">
        <v>67</v>
      </c>
      <c r="E24" s="398">
        <v>1</v>
      </c>
      <c r="F24" s="667"/>
      <c r="G24" s="399">
        <f>E24*F24</f>
        <v>0</v>
      </c>
      <c r="H24" s="632"/>
      <c r="I24" s="664"/>
      <c r="J24" s="665"/>
      <c r="K24" s="665"/>
      <c r="L24" s="665"/>
      <c r="M24" s="665"/>
      <c r="N24" s="665"/>
      <c r="O24" s="665"/>
      <c r="P24" s="665"/>
      <c r="Q24" s="665"/>
      <c r="R24" s="665"/>
      <c r="S24" s="665"/>
      <c r="T24" s="665"/>
      <c r="U24" s="665"/>
      <c r="V24" s="665"/>
      <c r="W24" s="665"/>
      <c r="X24" s="665"/>
      <c r="Y24" s="665"/>
      <c r="Z24" s="665"/>
    </row>
    <row r="25" spans="1:26" ht="12.75" customHeight="1">
      <c r="A25" s="632"/>
      <c r="B25" s="659" t="s">
        <v>2867</v>
      </c>
      <c r="C25" s="679" t="s">
        <v>187</v>
      </c>
      <c r="D25" s="398" t="s">
        <v>67</v>
      </c>
      <c r="E25" s="398">
        <v>1</v>
      </c>
      <c r="F25" s="667"/>
      <c r="G25" s="399">
        <f>E25*F25</f>
        <v>0</v>
      </c>
      <c r="H25" s="632"/>
      <c r="I25" s="664"/>
      <c r="J25" s="665"/>
      <c r="K25" s="665"/>
      <c r="L25" s="665"/>
      <c r="M25" s="665"/>
      <c r="N25" s="665"/>
      <c r="O25" s="665"/>
      <c r="P25" s="665"/>
      <c r="Q25" s="665"/>
      <c r="R25" s="665"/>
      <c r="S25" s="665"/>
      <c r="T25" s="665"/>
      <c r="U25" s="665"/>
      <c r="V25" s="665"/>
      <c r="W25" s="665"/>
      <c r="X25" s="665"/>
      <c r="Y25" s="665"/>
      <c r="Z25" s="665"/>
    </row>
    <row r="26" spans="1:26" ht="12.75" customHeight="1">
      <c r="A26" s="632"/>
      <c r="B26" s="659" t="s">
        <v>2868</v>
      </c>
      <c r="C26" s="679" t="s">
        <v>2869</v>
      </c>
      <c r="D26" s="398" t="s">
        <v>67</v>
      </c>
      <c r="E26" s="398">
        <v>1</v>
      </c>
      <c r="F26" s="667"/>
      <c r="G26" s="399">
        <f>E26*F26</f>
        <v>0</v>
      </c>
      <c r="H26" s="632"/>
      <c r="I26" s="664"/>
      <c r="J26" s="665"/>
      <c r="K26" s="665"/>
      <c r="L26" s="665"/>
      <c r="M26" s="665"/>
      <c r="N26" s="665"/>
      <c r="O26" s="665"/>
      <c r="P26" s="665"/>
      <c r="Q26" s="665"/>
      <c r="R26" s="665"/>
      <c r="S26" s="665"/>
      <c r="T26" s="665"/>
      <c r="U26" s="665"/>
      <c r="V26" s="665"/>
      <c r="W26" s="665"/>
      <c r="X26" s="665"/>
      <c r="Y26" s="665"/>
      <c r="Z26" s="665"/>
    </row>
    <row r="27" spans="1:26" ht="12.75" customHeight="1">
      <c r="A27" s="632"/>
      <c r="B27" s="632"/>
      <c r="C27" s="632"/>
      <c r="D27" s="386"/>
      <c r="E27" s="386"/>
      <c r="F27" s="672"/>
      <c r="G27" s="672"/>
      <c r="H27" s="632"/>
      <c r="I27" s="633"/>
      <c r="J27" s="632"/>
      <c r="K27" s="632"/>
      <c r="L27" s="632"/>
      <c r="M27" s="632"/>
      <c r="N27" s="632"/>
      <c r="O27" s="632"/>
      <c r="P27" s="632"/>
      <c r="Q27" s="632"/>
      <c r="R27" s="632"/>
      <c r="S27" s="632"/>
      <c r="T27" s="632"/>
      <c r="U27" s="632"/>
      <c r="V27" s="632"/>
      <c r="W27" s="632"/>
      <c r="X27" s="632"/>
      <c r="Y27" s="632"/>
      <c r="Z27" s="632"/>
    </row>
    <row r="28" spans="1:26" ht="12.75" customHeight="1">
      <c r="A28" s="632"/>
      <c r="B28" s="388">
        <v>3</v>
      </c>
      <c r="C28" s="637" t="s">
        <v>2870</v>
      </c>
      <c r="D28" s="390"/>
      <c r="E28" s="391"/>
      <c r="F28" s="392"/>
      <c r="G28" s="393"/>
      <c r="H28" s="632"/>
      <c r="I28" s="633"/>
      <c r="J28" s="632"/>
      <c r="K28" s="632"/>
      <c r="L28" s="632"/>
      <c r="M28" s="632"/>
      <c r="N28" s="632"/>
      <c r="O28" s="632"/>
      <c r="P28" s="632"/>
      <c r="Q28" s="632"/>
      <c r="R28" s="632"/>
      <c r="S28" s="632"/>
      <c r="T28" s="632"/>
      <c r="U28" s="632"/>
      <c r="V28" s="632"/>
      <c r="W28" s="632"/>
      <c r="X28" s="632"/>
      <c r="Y28" s="632"/>
      <c r="Z28" s="632"/>
    </row>
    <row r="29" spans="1:26" ht="12.75" customHeight="1">
      <c r="A29" s="632"/>
      <c r="B29" s="659" t="s">
        <v>2871</v>
      </c>
      <c r="C29" s="660" t="s">
        <v>2872</v>
      </c>
      <c r="D29" s="351" t="s">
        <v>67</v>
      </c>
      <c r="E29" s="351">
        <v>1</v>
      </c>
      <c r="F29" s="662"/>
      <c r="G29" s="396">
        <f t="shared" ref="G29:G34" si="1">E29*F29</f>
        <v>0</v>
      </c>
      <c r="H29" s="632"/>
      <c r="I29" s="664"/>
      <c r="J29" s="665"/>
      <c r="K29" s="665"/>
      <c r="L29" s="665"/>
      <c r="M29" s="665"/>
      <c r="N29" s="665"/>
      <c r="O29" s="665"/>
      <c r="P29" s="665"/>
      <c r="Q29" s="665"/>
      <c r="R29" s="665"/>
      <c r="S29" s="665"/>
      <c r="T29" s="665"/>
      <c r="U29" s="665"/>
      <c r="V29" s="665"/>
      <c r="W29" s="665"/>
      <c r="X29" s="665"/>
      <c r="Y29" s="665"/>
      <c r="Z29" s="665"/>
    </row>
    <row r="30" spans="1:26" ht="12.75" customHeight="1">
      <c r="A30" s="632"/>
      <c r="B30" s="394" t="s">
        <v>2873</v>
      </c>
      <c r="C30" s="679" t="s">
        <v>2874</v>
      </c>
      <c r="D30" s="398" t="s">
        <v>67</v>
      </c>
      <c r="E30" s="398">
        <v>1</v>
      </c>
      <c r="F30" s="667"/>
      <c r="G30" s="399">
        <f t="shared" si="1"/>
        <v>0</v>
      </c>
      <c r="H30" s="632"/>
      <c r="I30" s="664"/>
      <c r="J30" s="665"/>
      <c r="K30" s="665"/>
      <c r="L30" s="665"/>
      <c r="M30" s="665"/>
      <c r="N30" s="665"/>
      <c r="O30" s="665"/>
      <c r="P30" s="665"/>
      <c r="Q30" s="665"/>
      <c r="R30" s="665"/>
      <c r="S30" s="665"/>
      <c r="T30" s="665"/>
      <c r="U30" s="665"/>
      <c r="V30" s="665"/>
      <c r="W30" s="665"/>
      <c r="X30" s="665"/>
      <c r="Y30" s="665"/>
      <c r="Z30" s="665"/>
    </row>
    <row r="31" spans="1:26" ht="12.75" customHeight="1">
      <c r="A31" s="632"/>
      <c r="B31" s="394" t="s">
        <v>2875</v>
      </c>
      <c r="C31" s="679" t="s">
        <v>2876</v>
      </c>
      <c r="D31" s="398" t="s">
        <v>67</v>
      </c>
      <c r="E31" s="398">
        <v>1</v>
      </c>
      <c r="F31" s="667"/>
      <c r="G31" s="399">
        <f t="shared" si="1"/>
        <v>0</v>
      </c>
      <c r="H31" s="632"/>
      <c r="I31" s="664"/>
      <c r="J31" s="665"/>
      <c r="K31" s="665"/>
      <c r="L31" s="665"/>
      <c r="M31" s="665"/>
      <c r="N31" s="665"/>
      <c r="O31" s="665"/>
      <c r="P31" s="665"/>
      <c r="Q31" s="665"/>
      <c r="R31" s="665"/>
      <c r="S31" s="665"/>
      <c r="T31" s="665"/>
      <c r="U31" s="665"/>
      <c r="V31" s="665"/>
      <c r="W31" s="665"/>
      <c r="X31" s="665"/>
      <c r="Y31" s="665"/>
      <c r="Z31" s="665"/>
    </row>
    <row r="32" spans="1:26" ht="16.5" customHeight="1">
      <c r="A32" s="632"/>
      <c r="B32" s="394" t="s">
        <v>2877</v>
      </c>
      <c r="C32" s="679" t="s">
        <v>2878</v>
      </c>
      <c r="D32" s="398" t="s">
        <v>67</v>
      </c>
      <c r="E32" s="398">
        <v>1</v>
      </c>
      <c r="F32" s="667"/>
      <c r="G32" s="399">
        <f t="shared" si="1"/>
        <v>0</v>
      </c>
      <c r="H32" s="632"/>
      <c r="I32" s="664"/>
      <c r="J32" s="665"/>
      <c r="K32" s="665"/>
      <c r="L32" s="665"/>
      <c r="M32" s="665"/>
      <c r="N32" s="665"/>
      <c r="O32" s="665"/>
      <c r="P32" s="665"/>
      <c r="Q32" s="665"/>
      <c r="R32" s="665"/>
      <c r="S32" s="665"/>
      <c r="T32" s="665"/>
      <c r="U32" s="665"/>
      <c r="V32" s="665"/>
      <c r="W32" s="665"/>
      <c r="X32" s="665"/>
      <c r="Y32" s="665"/>
      <c r="Z32" s="665"/>
    </row>
    <row r="33" spans="1:26" ht="12.75" customHeight="1">
      <c r="A33" s="632"/>
      <c r="B33" s="394" t="s">
        <v>2879</v>
      </c>
      <c r="C33" s="679" t="s">
        <v>2880</v>
      </c>
      <c r="D33" s="398" t="s">
        <v>67</v>
      </c>
      <c r="E33" s="398">
        <v>1</v>
      </c>
      <c r="F33" s="667"/>
      <c r="G33" s="399">
        <f t="shared" si="1"/>
        <v>0</v>
      </c>
      <c r="H33" s="632"/>
      <c r="I33" s="664"/>
      <c r="J33" s="665"/>
      <c r="K33" s="665"/>
      <c r="L33" s="665"/>
      <c r="M33" s="665"/>
      <c r="N33" s="665"/>
      <c r="O33" s="665"/>
      <c r="P33" s="665"/>
      <c r="Q33" s="665"/>
      <c r="R33" s="665"/>
      <c r="S33" s="665"/>
      <c r="T33" s="665"/>
      <c r="U33" s="665"/>
      <c r="V33" s="665"/>
      <c r="W33" s="665"/>
      <c r="X33" s="665"/>
      <c r="Y33" s="665"/>
      <c r="Z33" s="665"/>
    </row>
    <row r="34" spans="1:26" ht="12.75" customHeight="1">
      <c r="A34" s="632"/>
      <c r="B34" s="659" t="s">
        <v>2881</v>
      </c>
      <c r="C34" s="679" t="s">
        <v>2882</v>
      </c>
      <c r="D34" s="351" t="s">
        <v>67</v>
      </c>
      <c r="E34" s="351">
        <v>1</v>
      </c>
      <c r="F34" s="662"/>
      <c r="G34" s="396">
        <f t="shared" si="1"/>
        <v>0</v>
      </c>
      <c r="H34" s="632"/>
      <c r="I34" s="664"/>
      <c r="J34" s="665"/>
      <c r="K34" s="665"/>
      <c r="L34" s="665"/>
      <c r="M34" s="665"/>
      <c r="N34" s="665"/>
      <c r="O34" s="665"/>
      <c r="P34" s="665"/>
      <c r="Q34" s="665"/>
      <c r="R34" s="665"/>
      <c r="S34" s="665"/>
      <c r="T34" s="665"/>
      <c r="U34" s="665"/>
      <c r="V34" s="665"/>
      <c r="W34" s="665"/>
      <c r="X34" s="665"/>
      <c r="Y34" s="665"/>
      <c r="Z34" s="665"/>
    </row>
    <row r="35" spans="1:26" ht="12.75" customHeight="1">
      <c r="A35" s="632"/>
      <c r="B35" s="632"/>
      <c r="C35" s="632"/>
      <c r="D35" s="386"/>
      <c r="E35" s="386"/>
      <c r="F35" s="672"/>
      <c r="G35" s="672"/>
      <c r="H35" s="632"/>
      <c r="I35" s="633"/>
      <c r="J35" s="632"/>
      <c r="K35" s="632"/>
      <c r="L35" s="632"/>
      <c r="M35" s="632"/>
      <c r="N35" s="632"/>
      <c r="O35" s="632"/>
      <c r="P35" s="632"/>
      <c r="Q35" s="632"/>
      <c r="R35" s="632"/>
      <c r="S35" s="632"/>
      <c r="T35" s="632"/>
      <c r="U35" s="632"/>
      <c r="V35" s="632"/>
      <c r="W35" s="632"/>
      <c r="X35" s="632"/>
      <c r="Y35" s="632"/>
      <c r="Z35" s="632"/>
    </row>
    <row r="36" spans="1:26" ht="12.75" customHeight="1">
      <c r="A36" s="632"/>
      <c r="B36" s="388">
        <v>4</v>
      </c>
      <c r="C36" s="637" t="s">
        <v>2883</v>
      </c>
      <c r="D36" s="390"/>
      <c r="E36" s="391"/>
      <c r="F36" s="392"/>
      <c r="G36" s="393"/>
      <c r="H36" s="632"/>
      <c r="I36" s="633"/>
      <c r="J36" s="632"/>
      <c r="K36" s="632"/>
      <c r="L36" s="632"/>
      <c r="M36" s="632"/>
      <c r="N36" s="632"/>
      <c r="O36" s="632"/>
      <c r="P36" s="632"/>
      <c r="Q36" s="632"/>
      <c r="R36" s="632"/>
      <c r="S36" s="632"/>
      <c r="T36" s="632"/>
      <c r="U36" s="632"/>
      <c r="V36" s="632"/>
      <c r="W36" s="632"/>
      <c r="X36" s="632"/>
      <c r="Y36" s="632"/>
      <c r="Z36" s="632"/>
    </row>
    <row r="37" spans="1:26" ht="12.75" customHeight="1">
      <c r="A37" s="632"/>
      <c r="B37" s="659" t="s">
        <v>2884</v>
      </c>
      <c r="C37" s="680" t="s">
        <v>2885</v>
      </c>
      <c r="D37" s="681"/>
      <c r="E37" s="681"/>
      <c r="F37" s="682"/>
      <c r="G37" s="683">
        <f>SUM(G7:G34)</f>
        <v>0</v>
      </c>
      <c r="H37" s="632"/>
      <c r="I37" s="633"/>
      <c r="J37" s="632"/>
      <c r="K37" s="632"/>
      <c r="L37" s="632"/>
      <c r="M37" s="632"/>
      <c r="N37" s="632"/>
      <c r="O37" s="632"/>
      <c r="P37" s="632"/>
      <c r="Q37" s="632"/>
      <c r="R37" s="632"/>
      <c r="S37" s="632"/>
      <c r="T37" s="632"/>
      <c r="U37" s="632"/>
      <c r="V37" s="632"/>
      <c r="W37" s="632"/>
      <c r="X37" s="632"/>
      <c r="Y37" s="632"/>
      <c r="Z37" s="632"/>
    </row>
    <row r="38" spans="1:26" ht="12.75" customHeight="1">
      <c r="A38" s="632"/>
      <c r="B38" s="632"/>
      <c r="C38" s="632"/>
      <c r="D38" s="386"/>
      <c r="E38" s="386"/>
      <c r="F38" s="672"/>
      <c r="G38" s="672"/>
      <c r="H38" s="632"/>
      <c r="I38" s="633"/>
      <c r="J38" s="632"/>
      <c r="K38" s="632"/>
      <c r="L38" s="632"/>
      <c r="M38" s="632"/>
      <c r="N38" s="632"/>
      <c r="O38" s="632"/>
      <c r="P38" s="632"/>
      <c r="Q38" s="632"/>
      <c r="R38" s="632"/>
      <c r="S38" s="632"/>
      <c r="T38" s="632"/>
      <c r="U38" s="632"/>
      <c r="V38" s="632"/>
      <c r="W38" s="632"/>
      <c r="X38" s="632"/>
      <c r="Y38" s="632"/>
      <c r="Z38" s="632"/>
    </row>
    <row r="39" spans="1:26" ht="14.25" customHeight="1">
      <c r="A39" s="632"/>
      <c r="B39" s="409" t="s">
        <v>572</v>
      </c>
      <c r="C39" s="409"/>
      <c r="D39" s="409"/>
      <c r="E39" s="409"/>
      <c r="F39" s="409"/>
      <c r="G39" s="409"/>
      <c r="H39" s="409"/>
      <c r="I39" s="633"/>
      <c r="J39" s="632"/>
      <c r="K39" s="632"/>
      <c r="L39" s="632"/>
      <c r="M39" s="632"/>
      <c r="N39" s="632"/>
      <c r="O39" s="632"/>
      <c r="P39" s="632"/>
      <c r="Q39" s="632"/>
      <c r="R39" s="632"/>
      <c r="S39" s="632"/>
      <c r="T39" s="632"/>
      <c r="U39" s="632"/>
      <c r="V39" s="632"/>
      <c r="W39" s="632"/>
      <c r="X39" s="632"/>
      <c r="Y39" s="632"/>
      <c r="Z39" s="632"/>
    </row>
    <row r="40" spans="1:26" ht="26.25" customHeight="1">
      <c r="A40" s="632"/>
      <c r="B40" s="410" t="s">
        <v>1489</v>
      </c>
      <c r="C40" s="410"/>
      <c r="D40" s="410"/>
      <c r="E40" s="410"/>
      <c r="F40" s="410"/>
      <c r="G40" s="410"/>
      <c r="H40" s="410"/>
      <c r="I40" s="633"/>
      <c r="J40" s="632"/>
      <c r="K40" s="632"/>
      <c r="L40" s="632"/>
      <c r="M40" s="632"/>
      <c r="N40" s="632"/>
      <c r="O40" s="632"/>
      <c r="P40" s="632"/>
      <c r="Q40" s="632"/>
      <c r="R40" s="632"/>
      <c r="S40" s="632"/>
      <c r="T40" s="632"/>
      <c r="U40" s="632"/>
      <c r="V40" s="632"/>
      <c r="W40" s="632"/>
      <c r="X40" s="632"/>
      <c r="Y40" s="632"/>
      <c r="Z40" s="632"/>
    </row>
    <row r="41" spans="1:26" ht="12.75" customHeight="1">
      <c r="A41" s="632"/>
      <c r="B41" s="410" t="s">
        <v>1490</v>
      </c>
      <c r="C41" s="410"/>
      <c r="D41" s="410"/>
      <c r="E41" s="410"/>
      <c r="F41" s="410"/>
      <c r="G41" s="410"/>
      <c r="H41" s="410"/>
      <c r="I41" s="633"/>
      <c r="J41" s="632"/>
      <c r="K41" s="632"/>
      <c r="L41" s="632"/>
      <c r="M41" s="632"/>
      <c r="N41" s="632"/>
      <c r="O41" s="632"/>
      <c r="P41" s="632"/>
      <c r="Q41" s="632"/>
      <c r="R41" s="632"/>
      <c r="S41" s="632"/>
      <c r="T41" s="632"/>
      <c r="U41" s="632"/>
      <c r="V41" s="632"/>
      <c r="W41" s="632"/>
      <c r="X41" s="632"/>
      <c r="Y41" s="632"/>
      <c r="Z41" s="632"/>
    </row>
    <row r="42" spans="1:26" ht="12.75" customHeight="1">
      <c r="A42" s="632"/>
      <c r="B42" s="410" t="s">
        <v>1491</v>
      </c>
      <c r="C42" s="410"/>
      <c r="D42" s="410"/>
      <c r="E42" s="410"/>
      <c r="F42" s="410"/>
      <c r="G42" s="410"/>
      <c r="H42" s="410"/>
      <c r="I42" s="633"/>
      <c r="J42" s="632"/>
      <c r="K42" s="632"/>
      <c r="L42" s="632"/>
      <c r="M42" s="632"/>
      <c r="N42" s="632"/>
      <c r="O42" s="632"/>
      <c r="P42" s="632"/>
      <c r="Q42" s="632"/>
      <c r="R42" s="632"/>
      <c r="S42" s="632"/>
      <c r="T42" s="632"/>
      <c r="U42" s="632"/>
      <c r="V42" s="632"/>
      <c r="W42" s="632"/>
      <c r="X42" s="632"/>
      <c r="Y42" s="632"/>
      <c r="Z42" s="632"/>
    </row>
    <row r="43" spans="1:26" ht="12.75" customHeight="1">
      <c r="A43" s="632"/>
      <c r="B43" s="410" t="s">
        <v>1492</v>
      </c>
      <c r="C43" s="410"/>
      <c r="D43" s="410"/>
      <c r="E43" s="410"/>
      <c r="F43" s="410"/>
      <c r="G43" s="410"/>
      <c r="H43" s="410"/>
      <c r="I43" s="633"/>
      <c r="J43" s="632"/>
      <c r="K43" s="632"/>
      <c r="L43" s="632"/>
      <c r="M43" s="632"/>
      <c r="N43" s="632"/>
      <c r="O43" s="632"/>
      <c r="P43" s="632"/>
      <c r="Q43" s="632"/>
      <c r="R43" s="632"/>
      <c r="S43" s="632"/>
      <c r="T43" s="632"/>
      <c r="U43" s="632"/>
      <c r="V43" s="632"/>
      <c r="W43" s="632"/>
      <c r="X43" s="632"/>
      <c r="Y43" s="632"/>
      <c r="Z43" s="632"/>
    </row>
    <row r="44" spans="1:26" ht="12.75" customHeight="1">
      <c r="A44" s="632"/>
      <c r="B44" s="410" t="s">
        <v>1493</v>
      </c>
      <c r="C44" s="410"/>
      <c r="D44" s="410"/>
      <c r="E44" s="410"/>
      <c r="F44" s="410"/>
      <c r="G44" s="410"/>
      <c r="H44" s="410"/>
      <c r="I44" s="633"/>
      <c r="J44" s="632"/>
      <c r="K44" s="632"/>
      <c r="L44" s="632"/>
      <c r="M44" s="632"/>
      <c r="N44" s="632"/>
      <c r="O44" s="632"/>
      <c r="P44" s="632"/>
      <c r="Q44" s="632"/>
      <c r="R44" s="632"/>
      <c r="S44" s="632"/>
      <c r="T44" s="632"/>
      <c r="U44" s="632"/>
      <c r="V44" s="632"/>
      <c r="W44" s="632"/>
      <c r="X44" s="632"/>
      <c r="Y44" s="632"/>
      <c r="Z44" s="632"/>
    </row>
    <row r="45" spans="1:26" ht="27" customHeight="1">
      <c r="A45" s="632"/>
      <c r="B45" s="410" t="s">
        <v>1494</v>
      </c>
      <c r="C45" s="410"/>
      <c r="D45" s="410"/>
      <c r="E45" s="410"/>
      <c r="F45" s="410"/>
      <c r="G45" s="410"/>
      <c r="H45" s="410"/>
      <c r="I45" s="633"/>
      <c r="J45" s="632"/>
      <c r="K45" s="632"/>
      <c r="L45" s="632"/>
      <c r="M45" s="632"/>
      <c r="N45" s="632"/>
      <c r="O45" s="632"/>
      <c r="P45" s="632"/>
      <c r="Q45" s="632"/>
      <c r="R45" s="632"/>
      <c r="S45" s="632"/>
      <c r="T45" s="632"/>
      <c r="U45" s="632"/>
      <c r="V45" s="632"/>
      <c r="W45" s="632"/>
      <c r="X45" s="632"/>
      <c r="Y45" s="632"/>
      <c r="Z45" s="632"/>
    </row>
    <row r="46" spans="1:26" ht="12.75" customHeight="1">
      <c r="A46" s="632"/>
      <c r="B46" s="410" t="s">
        <v>1495</v>
      </c>
      <c r="C46" s="410"/>
      <c r="D46" s="410"/>
      <c r="E46" s="410"/>
      <c r="F46" s="410"/>
      <c r="G46" s="410"/>
      <c r="H46" s="410"/>
      <c r="I46" s="633"/>
      <c r="J46" s="632"/>
      <c r="K46" s="632"/>
      <c r="L46" s="632"/>
      <c r="M46" s="632"/>
      <c r="N46" s="632"/>
      <c r="O46" s="632"/>
      <c r="P46" s="632"/>
      <c r="Q46" s="632"/>
      <c r="R46" s="632"/>
      <c r="S46" s="632"/>
      <c r="T46" s="632"/>
      <c r="U46" s="632"/>
      <c r="V46" s="632"/>
      <c r="W46" s="632"/>
      <c r="X46" s="632"/>
      <c r="Y46" s="632"/>
      <c r="Z46" s="632"/>
    </row>
    <row r="47" spans="1:26" ht="26.25" customHeight="1">
      <c r="A47" s="632"/>
      <c r="B47" s="410" t="s">
        <v>1496</v>
      </c>
      <c r="C47" s="410"/>
      <c r="D47" s="410"/>
      <c r="E47" s="410"/>
      <c r="F47" s="410"/>
      <c r="G47" s="410"/>
      <c r="H47" s="410"/>
      <c r="I47" s="633"/>
      <c r="J47" s="632"/>
      <c r="K47" s="632"/>
      <c r="L47" s="632"/>
      <c r="M47" s="632"/>
      <c r="N47" s="632"/>
      <c r="O47" s="632"/>
      <c r="P47" s="632"/>
      <c r="Q47" s="632"/>
      <c r="R47" s="632"/>
      <c r="S47" s="632"/>
      <c r="T47" s="632"/>
      <c r="U47" s="632"/>
      <c r="V47" s="632"/>
      <c r="W47" s="632"/>
      <c r="X47" s="632"/>
      <c r="Y47" s="632"/>
      <c r="Z47" s="632"/>
    </row>
    <row r="48" spans="1:26" ht="12.75" customHeight="1">
      <c r="A48" s="632"/>
      <c r="B48" s="632"/>
      <c r="C48" s="632"/>
      <c r="D48" s="386"/>
      <c r="E48" s="386"/>
      <c r="F48" s="672"/>
      <c r="G48" s="672"/>
      <c r="H48" s="632"/>
      <c r="I48" s="633"/>
      <c r="J48" s="632"/>
      <c r="K48" s="632"/>
      <c r="L48" s="632"/>
      <c r="M48" s="632"/>
      <c r="N48" s="632"/>
      <c r="O48" s="632"/>
      <c r="P48" s="632"/>
      <c r="Q48" s="632"/>
      <c r="R48" s="632"/>
      <c r="S48" s="632"/>
      <c r="T48" s="632"/>
      <c r="U48" s="632"/>
      <c r="V48" s="632"/>
      <c r="W48" s="632"/>
      <c r="X48" s="632"/>
      <c r="Y48" s="632"/>
      <c r="Z48" s="632"/>
    </row>
    <row r="49" spans="1:26" ht="12.75" customHeight="1">
      <c r="A49" s="632"/>
      <c r="B49" s="632"/>
      <c r="C49" s="632"/>
      <c r="D49" s="386"/>
      <c r="E49" s="386"/>
      <c r="F49" s="672"/>
      <c r="G49" s="672"/>
      <c r="H49" s="632"/>
      <c r="I49" s="633"/>
      <c r="J49" s="632"/>
      <c r="K49" s="632"/>
      <c r="L49" s="632"/>
      <c r="M49" s="632"/>
      <c r="N49" s="632"/>
      <c r="O49" s="632"/>
      <c r="P49" s="632"/>
      <c r="Q49" s="632"/>
      <c r="R49" s="632"/>
      <c r="S49" s="632"/>
      <c r="T49" s="632"/>
      <c r="U49" s="632"/>
      <c r="V49" s="632"/>
      <c r="W49" s="632"/>
      <c r="X49" s="632"/>
      <c r="Y49" s="632"/>
      <c r="Z49" s="632"/>
    </row>
    <row r="50" spans="1:26" ht="12.75" customHeight="1">
      <c r="A50" s="632"/>
      <c r="B50" s="632"/>
      <c r="C50" s="632"/>
      <c r="D50" s="386"/>
      <c r="E50" s="386"/>
      <c r="F50" s="672"/>
      <c r="G50" s="672"/>
      <c r="H50" s="632"/>
      <c r="I50" s="633"/>
      <c r="J50" s="632"/>
      <c r="K50" s="632"/>
      <c r="L50" s="632"/>
      <c r="M50" s="632"/>
      <c r="N50" s="632"/>
      <c r="O50" s="632"/>
      <c r="P50" s="632"/>
      <c r="Q50" s="632"/>
      <c r="R50" s="632"/>
      <c r="S50" s="632"/>
      <c r="T50" s="632"/>
      <c r="U50" s="632"/>
      <c r="V50" s="632"/>
      <c r="W50" s="632"/>
      <c r="X50" s="632"/>
      <c r="Y50" s="632"/>
      <c r="Z50" s="632"/>
    </row>
    <row r="51" spans="1:26" ht="12.75" customHeight="1">
      <c r="A51" s="632"/>
      <c r="B51" s="632"/>
      <c r="C51" s="632"/>
      <c r="D51" s="386"/>
      <c r="E51" s="386"/>
      <c r="F51" s="672"/>
      <c r="G51" s="672"/>
      <c r="H51" s="632"/>
      <c r="I51" s="633"/>
      <c r="J51" s="632"/>
      <c r="K51" s="632"/>
      <c r="L51" s="632"/>
      <c r="M51" s="632"/>
      <c r="N51" s="632"/>
      <c r="O51" s="632"/>
      <c r="P51" s="632"/>
      <c r="Q51" s="632"/>
      <c r="R51" s="632"/>
      <c r="S51" s="632"/>
      <c r="T51" s="632"/>
      <c r="U51" s="632"/>
      <c r="V51" s="632"/>
      <c r="W51" s="632"/>
      <c r="X51" s="632"/>
      <c r="Y51" s="632"/>
      <c r="Z51" s="632"/>
    </row>
    <row r="52" spans="1:26" ht="12.75" customHeight="1">
      <c r="A52" s="632"/>
      <c r="B52" s="632"/>
      <c r="C52" s="632"/>
      <c r="D52" s="386"/>
      <c r="E52" s="386"/>
      <c r="F52" s="672"/>
      <c r="G52" s="672"/>
      <c r="H52" s="632"/>
      <c r="I52" s="633"/>
      <c r="J52" s="632"/>
      <c r="K52" s="632"/>
      <c r="L52" s="632"/>
      <c r="M52" s="632"/>
      <c r="N52" s="632"/>
      <c r="O52" s="632"/>
      <c r="P52" s="632"/>
      <c r="Q52" s="632"/>
      <c r="R52" s="632"/>
      <c r="S52" s="632"/>
      <c r="T52" s="632"/>
      <c r="U52" s="632"/>
      <c r="V52" s="632"/>
      <c r="W52" s="632"/>
      <c r="X52" s="632"/>
      <c r="Y52" s="632"/>
      <c r="Z52" s="632"/>
    </row>
    <row r="53" spans="1:26" ht="12.75" customHeight="1">
      <c r="A53" s="632"/>
      <c r="B53" s="632"/>
      <c r="C53" s="632"/>
      <c r="D53" s="386"/>
      <c r="E53" s="386"/>
      <c r="F53" s="672"/>
      <c r="G53" s="672"/>
      <c r="H53" s="632"/>
      <c r="I53" s="633"/>
      <c r="J53" s="632"/>
      <c r="K53" s="632"/>
      <c r="L53" s="632"/>
      <c r="M53" s="632"/>
      <c r="N53" s="632"/>
      <c r="O53" s="632"/>
      <c r="P53" s="632"/>
      <c r="Q53" s="632"/>
      <c r="R53" s="632"/>
      <c r="S53" s="632"/>
      <c r="T53" s="632"/>
      <c r="U53" s="632"/>
      <c r="V53" s="632"/>
      <c r="W53" s="632"/>
      <c r="X53" s="632"/>
      <c r="Y53" s="632"/>
      <c r="Z53" s="632"/>
    </row>
    <row r="54" spans="1:26" ht="12.75" customHeight="1">
      <c r="A54" s="632"/>
      <c r="B54" s="632"/>
      <c r="C54" s="632"/>
      <c r="D54" s="386"/>
      <c r="E54" s="386"/>
      <c r="F54" s="386"/>
      <c r="G54" s="386"/>
      <c r="H54" s="632"/>
      <c r="I54" s="633"/>
      <c r="J54" s="632"/>
      <c r="K54" s="632"/>
      <c r="L54" s="632"/>
      <c r="M54" s="632"/>
      <c r="N54" s="632"/>
      <c r="O54" s="632"/>
      <c r="P54" s="632"/>
      <c r="Q54" s="632"/>
      <c r="R54" s="632"/>
      <c r="S54" s="632"/>
      <c r="T54" s="632"/>
      <c r="U54" s="632"/>
      <c r="V54" s="632"/>
      <c r="W54" s="632"/>
      <c r="X54" s="632"/>
      <c r="Y54" s="632"/>
      <c r="Z54" s="632"/>
    </row>
    <row r="55" spans="1:26" ht="12.75" customHeight="1">
      <c r="A55" s="632"/>
      <c r="B55" s="632"/>
      <c r="C55" s="632"/>
      <c r="D55" s="386"/>
      <c r="E55" s="386"/>
      <c r="F55" s="386"/>
      <c r="G55" s="386"/>
      <c r="H55" s="632"/>
      <c r="I55" s="633"/>
      <c r="J55" s="632"/>
      <c r="K55" s="632"/>
      <c r="L55" s="632"/>
      <c r="M55" s="632"/>
      <c r="N55" s="632"/>
      <c r="O55" s="632"/>
      <c r="P55" s="632"/>
      <c r="Q55" s="632"/>
      <c r="R55" s="632"/>
      <c r="S55" s="632"/>
      <c r="T55" s="632"/>
      <c r="U55" s="632"/>
      <c r="V55" s="632"/>
      <c r="W55" s="632"/>
      <c r="X55" s="632"/>
      <c r="Y55" s="632"/>
      <c r="Z55" s="632"/>
    </row>
    <row r="56" spans="1:26" ht="12.75" customHeight="1">
      <c r="A56" s="632"/>
      <c r="B56" s="632"/>
      <c r="C56" s="632"/>
      <c r="D56" s="386"/>
      <c r="E56" s="386"/>
      <c r="F56" s="386"/>
      <c r="G56" s="386"/>
      <c r="H56" s="632"/>
      <c r="I56" s="633"/>
      <c r="J56" s="632"/>
      <c r="K56" s="632"/>
      <c r="L56" s="632"/>
      <c r="M56" s="632"/>
      <c r="N56" s="632"/>
      <c r="O56" s="632"/>
      <c r="P56" s="632"/>
      <c r="Q56" s="632"/>
      <c r="R56" s="632"/>
      <c r="S56" s="632"/>
      <c r="T56" s="632"/>
      <c r="U56" s="632"/>
      <c r="V56" s="632"/>
      <c r="W56" s="632"/>
      <c r="X56" s="632"/>
      <c r="Y56" s="632"/>
      <c r="Z56" s="632"/>
    </row>
    <row r="57" spans="1:26" ht="12.75" customHeight="1">
      <c r="A57" s="632"/>
      <c r="B57" s="632"/>
      <c r="C57" s="632"/>
      <c r="D57" s="386"/>
      <c r="E57" s="386"/>
      <c r="F57" s="386"/>
      <c r="G57" s="386"/>
      <c r="H57" s="632"/>
      <c r="I57" s="633"/>
      <c r="J57" s="632"/>
      <c r="K57" s="632"/>
      <c r="L57" s="632"/>
      <c r="M57" s="632"/>
      <c r="N57" s="632"/>
      <c r="O57" s="632"/>
      <c r="P57" s="632"/>
      <c r="Q57" s="632"/>
      <c r="R57" s="632"/>
      <c r="S57" s="632"/>
      <c r="T57" s="632"/>
      <c r="U57" s="632"/>
      <c r="V57" s="632"/>
      <c r="W57" s="632"/>
      <c r="X57" s="632"/>
      <c r="Y57" s="632"/>
      <c r="Z57" s="632"/>
    </row>
    <row r="58" spans="1:26" ht="12.75" customHeight="1">
      <c r="A58" s="632"/>
      <c r="B58" s="632"/>
      <c r="C58" s="632"/>
      <c r="D58" s="386"/>
      <c r="E58" s="386"/>
      <c r="F58" s="386"/>
      <c r="G58" s="386"/>
      <c r="H58" s="632"/>
      <c r="I58" s="633"/>
      <c r="J58" s="632"/>
      <c r="K58" s="632"/>
      <c r="L58" s="632"/>
      <c r="M58" s="632"/>
      <c r="N58" s="632"/>
      <c r="O58" s="632"/>
      <c r="P58" s="632"/>
      <c r="Q58" s="632"/>
      <c r="R58" s="632"/>
      <c r="S58" s="632"/>
      <c r="T58" s="632"/>
      <c r="U58" s="632"/>
      <c r="V58" s="632"/>
      <c r="W58" s="632"/>
      <c r="X58" s="632"/>
      <c r="Y58" s="632"/>
      <c r="Z58" s="632"/>
    </row>
    <row r="59" spans="1:26" ht="12.75" customHeight="1">
      <c r="A59" s="632"/>
      <c r="B59" s="632"/>
      <c r="C59" s="632"/>
      <c r="D59" s="386"/>
      <c r="E59" s="386"/>
      <c r="F59" s="386"/>
      <c r="G59" s="386"/>
      <c r="H59" s="632"/>
      <c r="I59" s="633"/>
      <c r="J59" s="632"/>
      <c r="K59" s="632"/>
      <c r="L59" s="632"/>
      <c r="M59" s="632"/>
      <c r="N59" s="632"/>
      <c r="O59" s="632"/>
      <c r="P59" s="632"/>
      <c r="Q59" s="632"/>
      <c r="R59" s="632"/>
      <c r="S59" s="632"/>
      <c r="T59" s="632"/>
      <c r="U59" s="632"/>
      <c r="V59" s="632"/>
      <c r="W59" s="632"/>
      <c r="X59" s="632"/>
      <c r="Y59" s="632"/>
      <c r="Z59" s="632"/>
    </row>
    <row r="60" spans="1:26" ht="12.75" customHeight="1">
      <c r="A60" s="632"/>
      <c r="B60" s="632"/>
      <c r="C60" s="632"/>
      <c r="D60" s="386"/>
      <c r="E60" s="386"/>
      <c r="F60" s="386"/>
      <c r="G60" s="386"/>
      <c r="H60" s="632"/>
      <c r="I60" s="633"/>
      <c r="J60" s="632"/>
      <c r="K60" s="632"/>
      <c r="L60" s="632"/>
      <c r="M60" s="632"/>
      <c r="N60" s="632"/>
      <c r="O60" s="632"/>
      <c r="P60" s="632"/>
      <c r="Q60" s="632"/>
      <c r="R60" s="632"/>
      <c r="S60" s="632"/>
      <c r="T60" s="632"/>
      <c r="U60" s="632"/>
      <c r="V60" s="632"/>
      <c r="W60" s="632"/>
      <c r="X60" s="632"/>
      <c r="Y60" s="632"/>
      <c r="Z60" s="632"/>
    </row>
    <row r="61" spans="1:26" ht="12.75" customHeight="1">
      <c r="A61" s="632"/>
      <c r="B61" s="632"/>
      <c r="C61" s="632"/>
      <c r="D61" s="386"/>
      <c r="E61" s="386"/>
      <c r="F61" s="386"/>
      <c r="G61" s="386"/>
      <c r="H61" s="632"/>
      <c r="I61" s="633"/>
      <c r="J61" s="632"/>
      <c r="K61" s="632"/>
      <c r="L61" s="632"/>
      <c r="M61" s="632"/>
      <c r="N61" s="632"/>
      <c r="O61" s="632"/>
      <c r="P61" s="632"/>
      <c r="Q61" s="632"/>
      <c r="R61" s="632"/>
      <c r="S61" s="632"/>
      <c r="T61" s="632"/>
      <c r="U61" s="632"/>
      <c r="V61" s="632"/>
      <c r="W61" s="632"/>
      <c r="X61" s="632"/>
      <c r="Y61" s="632"/>
      <c r="Z61" s="632"/>
    </row>
    <row r="62" spans="1:26" ht="12.75" customHeight="1">
      <c r="A62" s="632"/>
      <c r="B62" s="632"/>
      <c r="C62" s="632"/>
      <c r="D62" s="386"/>
      <c r="E62" s="386"/>
      <c r="F62" s="386"/>
      <c r="G62" s="386"/>
      <c r="H62" s="632"/>
      <c r="I62" s="633"/>
      <c r="J62" s="632"/>
      <c r="K62" s="632"/>
      <c r="L62" s="632"/>
      <c r="M62" s="632"/>
      <c r="N62" s="632"/>
      <c r="O62" s="632"/>
      <c r="P62" s="632"/>
      <c r="Q62" s="632"/>
      <c r="R62" s="632"/>
      <c r="S62" s="632"/>
      <c r="T62" s="632"/>
      <c r="U62" s="632"/>
      <c r="V62" s="632"/>
      <c r="W62" s="632"/>
      <c r="X62" s="632"/>
      <c r="Y62" s="632"/>
      <c r="Z62" s="632"/>
    </row>
    <row r="63" spans="1:26" ht="12.75" customHeight="1">
      <c r="A63" s="632"/>
      <c r="B63" s="632"/>
      <c r="C63" s="632"/>
      <c r="D63" s="386"/>
      <c r="E63" s="386"/>
      <c r="F63" s="386"/>
      <c r="G63" s="386"/>
      <c r="H63" s="632"/>
      <c r="I63" s="633"/>
      <c r="J63" s="632"/>
      <c r="K63" s="632"/>
      <c r="L63" s="632"/>
      <c r="M63" s="632"/>
      <c r="N63" s="632"/>
      <c r="O63" s="632"/>
      <c r="P63" s="632"/>
      <c r="Q63" s="632"/>
      <c r="R63" s="632"/>
      <c r="S63" s="632"/>
      <c r="T63" s="632"/>
      <c r="U63" s="632"/>
      <c r="V63" s="632"/>
      <c r="W63" s="632"/>
      <c r="X63" s="632"/>
      <c r="Y63" s="632"/>
      <c r="Z63" s="632"/>
    </row>
    <row r="64" spans="1:26" ht="12.75" customHeight="1">
      <c r="A64" s="632"/>
      <c r="B64" s="632"/>
      <c r="C64" s="632"/>
      <c r="D64" s="386"/>
      <c r="E64" s="386"/>
      <c r="F64" s="386"/>
      <c r="G64" s="386"/>
      <c r="H64" s="632"/>
      <c r="I64" s="633"/>
      <c r="J64" s="632"/>
      <c r="K64" s="632"/>
      <c r="L64" s="632"/>
      <c r="M64" s="632"/>
      <c r="N64" s="632"/>
      <c r="O64" s="632"/>
      <c r="P64" s="632"/>
      <c r="Q64" s="632"/>
      <c r="R64" s="632"/>
      <c r="S64" s="632"/>
      <c r="T64" s="632"/>
      <c r="U64" s="632"/>
      <c r="V64" s="632"/>
      <c r="W64" s="632"/>
      <c r="X64" s="632"/>
      <c r="Y64" s="632"/>
      <c r="Z64" s="632"/>
    </row>
    <row r="65" spans="1:26" ht="12.75" customHeight="1">
      <c r="A65" s="632"/>
      <c r="B65" s="632"/>
      <c r="C65" s="632"/>
      <c r="D65" s="386"/>
      <c r="E65" s="386"/>
      <c r="F65" s="386"/>
      <c r="G65" s="386"/>
      <c r="H65" s="632"/>
      <c r="I65" s="633"/>
      <c r="J65" s="632"/>
      <c r="K65" s="632"/>
      <c r="L65" s="632"/>
      <c r="M65" s="632"/>
      <c r="N65" s="632"/>
      <c r="O65" s="632"/>
      <c r="P65" s="632"/>
      <c r="Q65" s="632"/>
      <c r="R65" s="632"/>
      <c r="S65" s="632"/>
      <c r="T65" s="632"/>
      <c r="U65" s="632"/>
      <c r="V65" s="632"/>
      <c r="W65" s="632"/>
      <c r="X65" s="632"/>
      <c r="Y65" s="632"/>
      <c r="Z65" s="632"/>
    </row>
    <row r="66" spans="1:26" ht="12.75" customHeight="1">
      <c r="A66" s="632"/>
      <c r="B66" s="632"/>
      <c r="C66" s="632"/>
      <c r="D66" s="386"/>
      <c r="E66" s="386"/>
      <c r="F66" s="386"/>
      <c r="G66" s="386"/>
      <c r="H66" s="632"/>
      <c r="I66" s="633"/>
      <c r="J66" s="632"/>
      <c r="K66" s="632"/>
      <c r="L66" s="632"/>
      <c r="M66" s="632"/>
      <c r="N66" s="632"/>
      <c r="O66" s="632"/>
      <c r="P66" s="632"/>
      <c r="Q66" s="632"/>
      <c r="R66" s="632"/>
      <c r="S66" s="632"/>
      <c r="T66" s="632"/>
      <c r="U66" s="632"/>
      <c r="V66" s="632"/>
      <c r="W66" s="632"/>
      <c r="X66" s="632"/>
      <c r="Y66" s="632"/>
      <c r="Z66" s="632"/>
    </row>
    <row r="67" spans="1:26" ht="12.75" customHeight="1">
      <c r="A67" s="632"/>
      <c r="B67" s="632"/>
      <c r="C67" s="632"/>
      <c r="D67" s="386"/>
      <c r="E67" s="386"/>
      <c r="F67" s="386"/>
      <c r="G67" s="386"/>
      <c r="H67" s="632"/>
      <c r="I67" s="633"/>
      <c r="J67" s="632"/>
      <c r="K67" s="632"/>
      <c r="L67" s="632"/>
      <c r="M67" s="632"/>
      <c r="N67" s="632"/>
      <c r="O67" s="632"/>
      <c r="P67" s="632"/>
      <c r="Q67" s="632"/>
      <c r="R67" s="632"/>
      <c r="S67" s="632"/>
      <c r="T67" s="632"/>
      <c r="U67" s="632"/>
      <c r="V67" s="632"/>
      <c r="W67" s="632"/>
      <c r="X67" s="632"/>
      <c r="Y67" s="632"/>
      <c r="Z67" s="632"/>
    </row>
    <row r="68" spans="1:26" ht="12.75" customHeight="1">
      <c r="A68" s="632"/>
      <c r="B68" s="632"/>
      <c r="C68" s="632"/>
      <c r="D68" s="386"/>
      <c r="E68" s="386"/>
      <c r="F68" s="386"/>
      <c r="G68" s="386"/>
      <c r="H68" s="632"/>
      <c r="I68" s="633"/>
      <c r="J68" s="632"/>
      <c r="K68" s="632"/>
      <c r="L68" s="632"/>
      <c r="M68" s="632"/>
      <c r="N68" s="632"/>
      <c r="O68" s="632"/>
      <c r="P68" s="632"/>
      <c r="Q68" s="632"/>
      <c r="R68" s="632"/>
      <c r="S68" s="632"/>
      <c r="T68" s="632"/>
      <c r="U68" s="632"/>
      <c r="V68" s="632"/>
      <c r="W68" s="632"/>
      <c r="X68" s="632"/>
      <c r="Y68" s="632"/>
      <c r="Z68" s="632"/>
    </row>
    <row r="69" spans="1:26" ht="12.75" customHeight="1">
      <c r="A69" s="632"/>
      <c r="B69" s="632"/>
      <c r="C69" s="632"/>
      <c r="D69" s="386"/>
      <c r="E69" s="386"/>
      <c r="F69" s="386"/>
      <c r="G69" s="386"/>
      <c r="H69" s="632"/>
      <c r="I69" s="633"/>
      <c r="J69" s="632"/>
      <c r="K69" s="632"/>
      <c r="L69" s="632"/>
      <c r="M69" s="632"/>
      <c r="N69" s="632"/>
      <c r="O69" s="632"/>
      <c r="P69" s="632"/>
      <c r="Q69" s="632"/>
      <c r="R69" s="632"/>
      <c r="S69" s="632"/>
      <c r="T69" s="632"/>
      <c r="U69" s="632"/>
      <c r="V69" s="632"/>
      <c r="W69" s="632"/>
      <c r="X69" s="632"/>
      <c r="Y69" s="632"/>
      <c r="Z69" s="632"/>
    </row>
    <row r="70" spans="1:26" ht="12.75" customHeight="1">
      <c r="A70" s="632"/>
      <c r="B70" s="632"/>
      <c r="C70" s="632"/>
      <c r="D70" s="386"/>
      <c r="E70" s="386"/>
      <c r="F70" s="386"/>
      <c r="G70" s="386"/>
      <c r="H70" s="632"/>
      <c r="I70" s="633"/>
      <c r="J70" s="632"/>
      <c r="K70" s="632"/>
      <c r="L70" s="632"/>
      <c r="M70" s="632"/>
      <c r="N70" s="632"/>
      <c r="O70" s="632"/>
      <c r="P70" s="632"/>
      <c r="Q70" s="632"/>
      <c r="R70" s="632"/>
      <c r="S70" s="632"/>
      <c r="T70" s="632"/>
      <c r="U70" s="632"/>
      <c r="V70" s="632"/>
      <c r="W70" s="632"/>
      <c r="X70" s="632"/>
      <c r="Y70" s="632"/>
      <c r="Z70" s="632"/>
    </row>
    <row r="71" spans="1:26" ht="12.75" customHeight="1">
      <c r="A71" s="632"/>
      <c r="B71" s="632"/>
      <c r="C71" s="632"/>
      <c r="D71" s="386"/>
      <c r="E71" s="386"/>
      <c r="F71" s="386"/>
      <c r="G71" s="386"/>
      <c r="H71" s="632"/>
      <c r="I71" s="633"/>
      <c r="J71" s="632"/>
      <c r="K71" s="632"/>
      <c r="L71" s="632"/>
      <c r="M71" s="632"/>
      <c r="N71" s="632"/>
      <c r="O71" s="632"/>
      <c r="P71" s="632"/>
      <c r="Q71" s="632"/>
      <c r="R71" s="632"/>
      <c r="S71" s="632"/>
      <c r="T71" s="632"/>
      <c r="U71" s="632"/>
      <c r="V71" s="632"/>
      <c r="W71" s="632"/>
      <c r="X71" s="632"/>
      <c r="Y71" s="632"/>
      <c r="Z71" s="632"/>
    </row>
    <row r="72" spans="1:26" ht="12.75" customHeight="1">
      <c r="A72" s="632"/>
      <c r="B72" s="632"/>
      <c r="C72" s="632"/>
      <c r="D72" s="386"/>
      <c r="E72" s="386"/>
      <c r="F72" s="386"/>
      <c r="G72" s="386"/>
      <c r="H72" s="632"/>
      <c r="I72" s="633"/>
      <c r="J72" s="632"/>
      <c r="K72" s="632"/>
      <c r="L72" s="632"/>
      <c r="M72" s="632"/>
      <c r="N72" s="632"/>
      <c r="O72" s="632"/>
      <c r="P72" s="632"/>
      <c r="Q72" s="632"/>
      <c r="R72" s="632"/>
      <c r="S72" s="632"/>
      <c r="T72" s="632"/>
      <c r="U72" s="632"/>
      <c r="V72" s="632"/>
      <c r="W72" s="632"/>
      <c r="X72" s="632"/>
      <c r="Y72" s="632"/>
      <c r="Z72" s="632"/>
    </row>
    <row r="73" spans="1:26" ht="12.75" customHeight="1">
      <c r="A73" s="632"/>
      <c r="B73" s="632"/>
      <c r="C73" s="632"/>
      <c r="D73" s="386"/>
      <c r="E73" s="386"/>
      <c r="F73" s="386"/>
      <c r="G73" s="386"/>
      <c r="H73" s="632"/>
      <c r="I73" s="633"/>
      <c r="J73" s="632"/>
      <c r="K73" s="632"/>
      <c r="L73" s="632"/>
      <c r="M73" s="632"/>
      <c r="N73" s="632"/>
      <c r="O73" s="632"/>
      <c r="P73" s="632"/>
      <c r="Q73" s="632"/>
      <c r="R73" s="632"/>
      <c r="S73" s="632"/>
      <c r="T73" s="632"/>
      <c r="U73" s="632"/>
      <c r="V73" s="632"/>
      <c r="W73" s="632"/>
      <c r="X73" s="632"/>
      <c r="Y73" s="632"/>
      <c r="Z73" s="632"/>
    </row>
    <row r="74" spans="1:26" ht="12.75" customHeight="1">
      <c r="A74" s="632"/>
      <c r="B74" s="632"/>
      <c r="C74" s="632"/>
      <c r="D74" s="386"/>
      <c r="E74" s="386"/>
      <c r="F74" s="386"/>
      <c r="G74" s="386"/>
      <c r="H74" s="632"/>
      <c r="I74" s="633"/>
      <c r="J74" s="632"/>
      <c r="K74" s="632"/>
      <c r="L74" s="632"/>
      <c r="M74" s="632"/>
      <c r="N74" s="632"/>
      <c r="O74" s="632"/>
      <c r="P74" s="632"/>
      <c r="Q74" s="632"/>
      <c r="R74" s="632"/>
      <c r="S74" s="632"/>
      <c r="T74" s="632"/>
      <c r="U74" s="632"/>
      <c r="V74" s="632"/>
      <c r="W74" s="632"/>
      <c r="X74" s="632"/>
      <c r="Y74" s="632"/>
      <c r="Z74" s="632"/>
    </row>
    <row r="75" spans="1:26" ht="12.75" customHeight="1">
      <c r="A75" s="632"/>
      <c r="B75" s="632"/>
      <c r="C75" s="632"/>
      <c r="D75" s="386"/>
      <c r="E75" s="386"/>
      <c r="F75" s="386"/>
      <c r="G75" s="386"/>
      <c r="H75" s="632"/>
      <c r="I75" s="633"/>
      <c r="J75" s="632"/>
      <c r="K75" s="632"/>
      <c r="L75" s="632"/>
      <c r="M75" s="632"/>
      <c r="N75" s="632"/>
      <c r="O75" s="632"/>
      <c r="P75" s="632"/>
      <c r="Q75" s="632"/>
      <c r="R75" s="632"/>
      <c r="S75" s="632"/>
      <c r="T75" s="632"/>
      <c r="U75" s="632"/>
      <c r="V75" s="632"/>
      <c r="W75" s="632"/>
      <c r="X75" s="632"/>
      <c r="Y75" s="632"/>
      <c r="Z75" s="632"/>
    </row>
    <row r="76" spans="1:26" ht="12.75" customHeight="1">
      <c r="A76" s="632"/>
      <c r="B76" s="632"/>
      <c r="C76" s="632"/>
      <c r="D76" s="386"/>
      <c r="E76" s="386"/>
      <c r="F76" s="386"/>
      <c r="G76" s="386"/>
      <c r="H76" s="632"/>
      <c r="I76" s="633"/>
      <c r="J76" s="632"/>
      <c r="K76" s="632"/>
      <c r="L76" s="632"/>
      <c r="M76" s="632"/>
      <c r="N76" s="632"/>
      <c r="O76" s="632"/>
      <c r="P76" s="632"/>
      <c r="Q76" s="632"/>
      <c r="R76" s="632"/>
      <c r="S76" s="632"/>
      <c r="T76" s="632"/>
      <c r="U76" s="632"/>
      <c r="V76" s="632"/>
      <c r="W76" s="632"/>
      <c r="X76" s="632"/>
      <c r="Y76" s="632"/>
      <c r="Z76" s="632"/>
    </row>
    <row r="77" spans="1:26" ht="12.75" customHeight="1">
      <c r="A77" s="632"/>
      <c r="B77" s="632"/>
      <c r="C77" s="632"/>
      <c r="D77" s="386"/>
      <c r="E77" s="386"/>
      <c r="F77" s="386"/>
      <c r="G77" s="386"/>
      <c r="H77" s="632"/>
      <c r="I77" s="633"/>
      <c r="J77" s="632"/>
      <c r="K77" s="632"/>
      <c r="L77" s="632"/>
      <c r="M77" s="632"/>
      <c r="N77" s="632"/>
      <c r="O77" s="632"/>
      <c r="P77" s="632"/>
      <c r="Q77" s="632"/>
      <c r="R77" s="632"/>
      <c r="S77" s="632"/>
      <c r="T77" s="632"/>
      <c r="U77" s="632"/>
      <c r="V77" s="632"/>
      <c r="W77" s="632"/>
      <c r="X77" s="632"/>
      <c r="Y77" s="632"/>
      <c r="Z77" s="632"/>
    </row>
    <row r="78" spans="1:26" ht="12.75" customHeight="1">
      <c r="A78" s="632"/>
      <c r="B78" s="632"/>
      <c r="C78" s="632"/>
      <c r="D78" s="386"/>
      <c r="E78" s="386"/>
      <c r="F78" s="386"/>
      <c r="G78" s="386"/>
      <c r="H78" s="632"/>
      <c r="I78" s="633"/>
      <c r="J78" s="632"/>
      <c r="K78" s="632"/>
      <c r="L78" s="632"/>
      <c r="M78" s="632"/>
      <c r="N78" s="632"/>
      <c r="O78" s="632"/>
      <c r="P78" s="632"/>
      <c r="Q78" s="632"/>
      <c r="R78" s="632"/>
      <c r="S78" s="632"/>
      <c r="T78" s="632"/>
      <c r="U78" s="632"/>
      <c r="V78" s="632"/>
      <c r="W78" s="632"/>
      <c r="X78" s="632"/>
      <c r="Y78" s="632"/>
      <c r="Z78" s="632"/>
    </row>
    <row r="79" spans="1:26" ht="12.75" customHeight="1">
      <c r="A79" s="632"/>
      <c r="B79" s="632"/>
      <c r="C79" s="632"/>
      <c r="D79" s="386"/>
      <c r="E79" s="386"/>
      <c r="F79" s="386"/>
      <c r="G79" s="386"/>
      <c r="H79" s="632"/>
      <c r="I79" s="633"/>
      <c r="J79" s="632"/>
      <c r="K79" s="632"/>
      <c r="L79" s="632"/>
      <c r="M79" s="632"/>
      <c r="N79" s="632"/>
      <c r="O79" s="632"/>
      <c r="P79" s="632"/>
      <c r="Q79" s="632"/>
      <c r="R79" s="632"/>
      <c r="S79" s="632"/>
      <c r="T79" s="632"/>
      <c r="U79" s="632"/>
      <c r="V79" s="632"/>
      <c r="W79" s="632"/>
      <c r="X79" s="632"/>
      <c r="Y79" s="632"/>
      <c r="Z79" s="632"/>
    </row>
    <row r="80" spans="1:26" ht="12.75" customHeight="1">
      <c r="A80" s="632"/>
      <c r="B80" s="632"/>
      <c r="C80" s="632"/>
      <c r="D80" s="386"/>
      <c r="E80" s="386"/>
      <c r="F80" s="386"/>
      <c r="G80" s="386"/>
      <c r="H80" s="632"/>
      <c r="I80" s="633"/>
      <c r="J80" s="632"/>
      <c r="K80" s="632"/>
      <c r="L80" s="632"/>
      <c r="M80" s="632"/>
      <c r="N80" s="632"/>
      <c r="O80" s="632"/>
      <c r="P80" s="632"/>
      <c r="Q80" s="632"/>
      <c r="R80" s="632"/>
      <c r="S80" s="632"/>
      <c r="T80" s="632"/>
      <c r="U80" s="632"/>
      <c r="V80" s="632"/>
      <c r="W80" s="632"/>
      <c r="X80" s="632"/>
      <c r="Y80" s="632"/>
      <c r="Z80" s="632"/>
    </row>
    <row r="81" spans="1:26" ht="12.75" customHeight="1">
      <c r="A81" s="632"/>
      <c r="B81" s="632"/>
      <c r="C81" s="632"/>
      <c r="D81" s="386"/>
      <c r="E81" s="386"/>
      <c r="F81" s="386"/>
      <c r="G81" s="386"/>
      <c r="H81" s="632"/>
      <c r="I81" s="633"/>
      <c r="J81" s="632"/>
      <c r="K81" s="632"/>
      <c r="L81" s="632"/>
      <c r="M81" s="632"/>
      <c r="N81" s="632"/>
      <c r="O81" s="632"/>
      <c r="P81" s="632"/>
      <c r="Q81" s="632"/>
      <c r="R81" s="632"/>
      <c r="S81" s="632"/>
      <c r="T81" s="632"/>
      <c r="U81" s="632"/>
      <c r="V81" s="632"/>
      <c r="W81" s="632"/>
      <c r="X81" s="632"/>
      <c r="Y81" s="632"/>
      <c r="Z81" s="632"/>
    </row>
    <row r="82" spans="1:26" ht="12.75" customHeight="1">
      <c r="A82" s="632"/>
      <c r="B82" s="632"/>
      <c r="C82" s="632"/>
      <c r="D82" s="386"/>
      <c r="E82" s="386"/>
      <c r="F82" s="386"/>
      <c r="G82" s="386"/>
      <c r="H82" s="632"/>
      <c r="I82" s="633"/>
      <c r="J82" s="632"/>
      <c r="K82" s="632"/>
      <c r="L82" s="632"/>
      <c r="M82" s="632"/>
      <c r="N82" s="632"/>
      <c r="O82" s="632"/>
      <c r="P82" s="632"/>
      <c r="Q82" s="632"/>
      <c r="R82" s="632"/>
      <c r="S82" s="632"/>
      <c r="T82" s="632"/>
      <c r="U82" s="632"/>
      <c r="V82" s="632"/>
      <c r="W82" s="632"/>
      <c r="X82" s="632"/>
      <c r="Y82" s="632"/>
      <c r="Z82" s="632"/>
    </row>
    <row r="83" spans="1:26" ht="12.75" customHeight="1">
      <c r="A83" s="632"/>
      <c r="B83" s="632"/>
      <c r="C83" s="632"/>
      <c r="D83" s="386"/>
      <c r="E83" s="386"/>
      <c r="F83" s="386"/>
      <c r="G83" s="386"/>
      <c r="H83" s="632"/>
      <c r="I83" s="633"/>
      <c r="J83" s="632"/>
      <c r="K83" s="632"/>
      <c r="L83" s="632"/>
      <c r="M83" s="632"/>
      <c r="N83" s="632"/>
      <c r="O83" s="632"/>
      <c r="P83" s="632"/>
      <c r="Q83" s="632"/>
      <c r="R83" s="632"/>
      <c r="S83" s="632"/>
      <c r="T83" s="632"/>
      <c r="U83" s="632"/>
      <c r="V83" s="632"/>
      <c r="W83" s="632"/>
      <c r="X83" s="632"/>
      <c r="Y83" s="632"/>
      <c r="Z83" s="632"/>
    </row>
    <row r="84" spans="1:26" ht="12.75" customHeight="1">
      <c r="A84" s="632"/>
      <c r="B84" s="632"/>
      <c r="C84" s="632"/>
      <c r="D84" s="386"/>
      <c r="E84" s="386"/>
      <c r="F84" s="386"/>
      <c r="G84" s="386"/>
      <c r="H84" s="632"/>
      <c r="I84" s="633"/>
      <c r="J84" s="632"/>
      <c r="K84" s="632"/>
      <c r="L84" s="632"/>
      <c r="M84" s="632"/>
      <c r="N84" s="632"/>
      <c r="O84" s="632"/>
      <c r="P84" s="632"/>
      <c r="Q84" s="632"/>
      <c r="R84" s="632"/>
      <c r="S84" s="632"/>
      <c r="T84" s="632"/>
      <c r="U84" s="632"/>
      <c r="V84" s="632"/>
      <c r="W84" s="632"/>
      <c r="X84" s="632"/>
      <c r="Y84" s="632"/>
      <c r="Z84" s="632"/>
    </row>
    <row r="85" spans="1:26" ht="12.75" customHeight="1">
      <c r="A85" s="632"/>
      <c r="B85" s="632"/>
      <c r="C85" s="632"/>
      <c r="D85" s="386"/>
      <c r="E85" s="386"/>
      <c r="F85" s="386"/>
      <c r="G85" s="386"/>
      <c r="H85" s="632"/>
      <c r="I85" s="633"/>
      <c r="J85" s="632"/>
      <c r="K85" s="632"/>
      <c r="L85" s="632"/>
      <c r="M85" s="632"/>
      <c r="N85" s="632"/>
      <c r="O85" s="632"/>
      <c r="P85" s="632"/>
      <c r="Q85" s="632"/>
      <c r="R85" s="632"/>
      <c r="S85" s="632"/>
      <c r="T85" s="632"/>
      <c r="U85" s="632"/>
      <c r="V85" s="632"/>
      <c r="W85" s="632"/>
      <c r="X85" s="632"/>
      <c r="Y85" s="632"/>
      <c r="Z85" s="632"/>
    </row>
    <row r="86" spans="1:26" ht="12.75" customHeight="1">
      <c r="A86" s="632"/>
      <c r="B86" s="632"/>
      <c r="C86" s="632"/>
      <c r="D86" s="386"/>
      <c r="E86" s="386"/>
      <c r="F86" s="386"/>
      <c r="G86" s="386"/>
      <c r="H86" s="632"/>
      <c r="I86" s="633"/>
      <c r="J86" s="632"/>
      <c r="K86" s="632"/>
      <c r="L86" s="632"/>
      <c r="M86" s="632"/>
      <c r="N86" s="632"/>
      <c r="O86" s="632"/>
      <c r="P86" s="632"/>
      <c r="Q86" s="632"/>
      <c r="R86" s="632"/>
      <c r="S86" s="632"/>
      <c r="T86" s="632"/>
      <c r="U86" s="632"/>
      <c r="V86" s="632"/>
      <c r="W86" s="632"/>
      <c r="X86" s="632"/>
      <c r="Y86" s="632"/>
      <c r="Z86" s="632"/>
    </row>
    <row r="87" spans="1:26" ht="12.75" customHeight="1">
      <c r="A87" s="632"/>
      <c r="B87" s="632"/>
      <c r="C87" s="632"/>
      <c r="D87" s="386"/>
      <c r="E87" s="386"/>
      <c r="F87" s="386"/>
      <c r="G87" s="386"/>
      <c r="H87" s="632"/>
      <c r="I87" s="633"/>
      <c r="J87" s="632"/>
      <c r="K87" s="632"/>
      <c r="L87" s="632"/>
      <c r="M87" s="632"/>
      <c r="N87" s="632"/>
      <c r="O87" s="632"/>
      <c r="P87" s="632"/>
      <c r="Q87" s="632"/>
      <c r="R87" s="632"/>
      <c r="S87" s="632"/>
      <c r="T87" s="632"/>
      <c r="U87" s="632"/>
      <c r="V87" s="632"/>
      <c r="W87" s="632"/>
      <c r="X87" s="632"/>
      <c r="Y87" s="632"/>
      <c r="Z87" s="632"/>
    </row>
    <row r="88" spans="1:26" ht="12.75" customHeight="1">
      <c r="A88" s="632"/>
      <c r="B88" s="632"/>
      <c r="C88" s="632"/>
      <c r="D88" s="386"/>
      <c r="E88" s="386"/>
      <c r="F88" s="386"/>
      <c r="G88" s="386"/>
      <c r="H88" s="632"/>
      <c r="I88" s="633"/>
      <c r="J88" s="632"/>
      <c r="K88" s="632"/>
      <c r="L88" s="632"/>
      <c r="M88" s="632"/>
      <c r="N88" s="632"/>
      <c r="O88" s="632"/>
      <c r="P88" s="632"/>
      <c r="Q88" s="632"/>
      <c r="R88" s="632"/>
      <c r="S88" s="632"/>
      <c r="T88" s="632"/>
      <c r="U88" s="632"/>
      <c r="V88" s="632"/>
      <c r="W88" s="632"/>
      <c r="X88" s="632"/>
      <c r="Y88" s="632"/>
      <c r="Z88" s="632"/>
    </row>
    <row r="89" spans="1:26" ht="12.75" customHeight="1">
      <c r="A89" s="632"/>
      <c r="B89" s="632"/>
      <c r="C89" s="632"/>
      <c r="D89" s="386"/>
      <c r="E89" s="386"/>
      <c r="F89" s="386"/>
      <c r="G89" s="386"/>
      <c r="H89" s="632"/>
      <c r="I89" s="633"/>
      <c r="J89" s="632"/>
      <c r="K89" s="632"/>
      <c r="L89" s="632"/>
      <c r="M89" s="632"/>
      <c r="N89" s="632"/>
      <c r="O89" s="632"/>
      <c r="P89" s="632"/>
      <c r="Q89" s="632"/>
      <c r="R89" s="632"/>
      <c r="S89" s="632"/>
      <c r="T89" s="632"/>
      <c r="U89" s="632"/>
      <c r="V89" s="632"/>
      <c r="W89" s="632"/>
      <c r="X89" s="632"/>
      <c r="Y89" s="632"/>
      <c r="Z89" s="632"/>
    </row>
    <row r="90" spans="1:26" ht="12.75" customHeight="1">
      <c r="A90" s="632"/>
      <c r="B90" s="632"/>
      <c r="C90" s="632"/>
      <c r="D90" s="386"/>
      <c r="E90" s="386"/>
      <c r="F90" s="386"/>
      <c r="G90" s="386"/>
      <c r="H90" s="632"/>
      <c r="I90" s="633"/>
      <c r="J90" s="632"/>
      <c r="K90" s="632"/>
      <c r="L90" s="632"/>
      <c r="M90" s="632"/>
      <c r="N90" s="632"/>
      <c r="O90" s="632"/>
      <c r="P90" s="632"/>
      <c r="Q90" s="632"/>
      <c r="R90" s="632"/>
      <c r="S90" s="632"/>
      <c r="T90" s="632"/>
      <c r="U90" s="632"/>
      <c r="V90" s="632"/>
      <c r="W90" s="632"/>
      <c r="X90" s="632"/>
      <c r="Y90" s="632"/>
      <c r="Z90" s="632"/>
    </row>
    <row r="91" spans="1:26" ht="12.75" customHeight="1">
      <c r="A91" s="632"/>
      <c r="B91" s="632"/>
      <c r="C91" s="632"/>
      <c r="D91" s="386"/>
      <c r="E91" s="386"/>
      <c r="F91" s="386"/>
      <c r="G91" s="386"/>
      <c r="H91" s="632"/>
      <c r="I91" s="633"/>
      <c r="J91" s="632"/>
      <c r="K91" s="632"/>
      <c r="L91" s="632"/>
      <c r="M91" s="632"/>
      <c r="N91" s="632"/>
      <c r="O91" s="632"/>
      <c r="P91" s="632"/>
      <c r="Q91" s="632"/>
      <c r="R91" s="632"/>
      <c r="S91" s="632"/>
      <c r="T91" s="632"/>
      <c r="U91" s="632"/>
      <c r="V91" s="632"/>
      <c r="W91" s="632"/>
      <c r="X91" s="632"/>
      <c r="Y91" s="632"/>
      <c r="Z91" s="632"/>
    </row>
    <row r="92" spans="1:26" ht="12.75" customHeight="1">
      <c r="A92" s="632"/>
      <c r="B92" s="632"/>
      <c r="C92" s="632"/>
      <c r="D92" s="386"/>
      <c r="E92" s="386"/>
      <c r="F92" s="386"/>
      <c r="G92" s="386"/>
      <c r="H92" s="632"/>
      <c r="I92" s="633"/>
      <c r="J92" s="632"/>
      <c r="K92" s="632"/>
      <c r="L92" s="632"/>
      <c r="M92" s="632"/>
      <c r="N92" s="632"/>
      <c r="O92" s="632"/>
      <c r="P92" s="632"/>
      <c r="Q92" s="632"/>
      <c r="R92" s="632"/>
      <c r="S92" s="632"/>
      <c r="T92" s="632"/>
      <c r="U92" s="632"/>
      <c r="V92" s="632"/>
      <c r="W92" s="632"/>
      <c r="X92" s="632"/>
      <c r="Y92" s="632"/>
      <c r="Z92" s="632"/>
    </row>
    <row r="93" spans="1:26" ht="12.75" customHeight="1">
      <c r="A93" s="632"/>
      <c r="B93" s="632"/>
      <c r="C93" s="632"/>
      <c r="D93" s="386"/>
      <c r="E93" s="386"/>
      <c r="F93" s="386"/>
      <c r="G93" s="386"/>
      <c r="H93" s="632"/>
      <c r="I93" s="633"/>
      <c r="J93" s="632"/>
      <c r="K93" s="632"/>
      <c r="L93" s="632"/>
      <c r="M93" s="632"/>
      <c r="N93" s="632"/>
      <c r="O93" s="632"/>
      <c r="P93" s="632"/>
      <c r="Q93" s="632"/>
      <c r="R93" s="632"/>
      <c r="S93" s="632"/>
      <c r="T93" s="632"/>
      <c r="U93" s="632"/>
      <c r="V93" s="632"/>
      <c r="W93" s="632"/>
      <c r="X93" s="632"/>
      <c r="Y93" s="632"/>
      <c r="Z93" s="632"/>
    </row>
    <row r="94" spans="1:26" ht="12.75" customHeight="1">
      <c r="A94" s="632"/>
      <c r="B94" s="632"/>
      <c r="C94" s="632"/>
      <c r="D94" s="386"/>
      <c r="E94" s="386"/>
      <c r="F94" s="386"/>
      <c r="G94" s="386"/>
      <c r="H94" s="632"/>
      <c r="I94" s="633"/>
      <c r="J94" s="632"/>
      <c r="K94" s="632"/>
      <c r="L94" s="632"/>
      <c r="M94" s="632"/>
      <c r="N94" s="632"/>
      <c r="O94" s="632"/>
      <c r="P94" s="632"/>
      <c r="Q94" s="632"/>
      <c r="R94" s="632"/>
      <c r="S94" s="632"/>
      <c r="T94" s="632"/>
      <c r="U94" s="632"/>
      <c r="V94" s="632"/>
      <c r="W94" s="632"/>
      <c r="X94" s="632"/>
      <c r="Y94" s="632"/>
      <c r="Z94" s="632"/>
    </row>
    <row r="95" spans="1:26" ht="12.75" customHeight="1">
      <c r="A95" s="632"/>
      <c r="B95" s="632"/>
      <c r="C95" s="632"/>
      <c r="D95" s="386"/>
      <c r="E95" s="386"/>
      <c r="F95" s="386"/>
      <c r="G95" s="386"/>
      <c r="H95" s="632"/>
      <c r="I95" s="633"/>
      <c r="J95" s="632"/>
      <c r="K95" s="632"/>
      <c r="L95" s="632"/>
      <c r="M95" s="632"/>
      <c r="N95" s="632"/>
      <c r="O95" s="632"/>
      <c r="P95" s="632"/>
      <c r="Q95" s="632"/>
      <c r="R95" s="632"/>
      <c r="S95" s="632"/>
      <c r="T95" s="632"/>
      <c r="U95" s="632"/>
      <c r="V95" s="632"/>
      <c r="W95" s="632"/>
      <c r="X95" s="632"/>
      <c r="Y95" s="632"/>
      <c r="Z95" s="632"/>
    </row>
    <row r="96" spans="1:26" ht="12.75" customHeight="1">
      <c r="A96" s="632"/>
      <c r="B96" s="632"/>
      <c r="C96" s="632"/>
      <c r="D96" s="386"/>
      <c r="E96" s="386"/>
      <c r="F96" s="386"/>
      <c r="G96" s="386"/>
      <c r="H96" s="632"/>
      <c r="I96" s="633"/>
      <c r="J96" s="632"/>
      <c r="K96" s="632"/>
      <c r="L96" s="632"/>
      <c r="M96" s="632"/>
      <c r="N96" s="632"/>
      <c r="O96" s="632"/>
      <c r="P96" s="632"/>
      <c r="Q96" s="632"/>
      <c r="R96" s="632"/>
      <c r="S96" s="632"/>
      <c r="T96" s="632"/>
      <c r="U96" s="632"/>
      <c r="V96" s="632"/>
      <c r="W96" s="632"/>
      <c r="X96" s="632"/>
      <c r="Y96" s="632"/>
      <c r="Z96" s="632"/>
    </row>
    <row r="97" spans="1:26" ht="12.75" customHeight="1">
      <c r="A97" s="632"/>
      <c r="B97" s="632"/>
      <c r="C97" s="632"/>
      <c r="D97" s="386"/>
      <c r="E97" s="386"/>
      <c r="F97" s="386"/>
      <c r="G97" s="386"/>
      <c r="H97" s="632"/>
      <c r="I97" s="633"/>
      <c r="J97" s="632"/>
      <c r="K97" s="632"/>
      <c r="L97" s="632"/>
      <c r="M97" s="632"/>
      <c r="N97" s="632"/>
      <c r="O97" s="632"/>
      <c r="P97" s="632"/>
      <c r="Q97" s="632"/>
      <c r="R97" s="632"/>
      <c r="S97" s="632"/>
      <c r="T97" s="632"/>
      <c r="U97" s="632"/>
      <c r="V97" s="632"/>
      <c r="W97" s="632"/>
      <c r="X97" s="632"/>
      <c r="Y97" s="632"/>
      <c r="Z97" s="632"/>
    </row>
    <row r="98" spans="1:26" ht="12.75" customHeight="1">
      <c r="A98" s="632"/>
      <c r="B98" s="632"/>
      <c r="C98" s="632"/>
      <c r="D98" s="386"/>
      <c r="E98" s="386"/>
      <c r="F98" s="386"/>
      <c r="G98" s="386"/>
      <c r="H98" s="632"/>
      <c r="I98" s="633"/>
      <c r="J98" s="632"/>
      <c r="K98" s="632"/>
      <c r="L98" s="632"/>
      <c r="M98" s="632"/>
      <c r="N98" s="632"/>
      <c r="O98" s="632"/>
      <c r="P98" s="632"/>
      <c r="Q98" s="632"/>
      <c r="R98" s="632"/>
      <c r="S98" s="632"/>
      <c r="T98" s="632"/>
      <c r="U98" s="632"/>
      <c r="V98" s="632"/>
      <c r="W98" s="632"/>
      <c r="X98" s="632"/>
      <c r="Y98" s="632"/>
      <c r="Z98" s="632"/>
    </row>
    <row r="99" spans="1:26" ht="12.75" customHeight="1">
      <c r="A99" s="632"/>
      <c r="B99" s="632"/>
      <c r="C99" s="632"/>
      <c r="D99" s="386"/>
      <c r="E99" s="386"/>
      <c r="F99" s="386"/>
      <c r="G99" s="386"/>
      <c r="H99" s="632"/>
      <c r="I99" s="633"/>
      <c r="J99" s="632"/>
      <c r="K99" s="632"/>
      <c r="L99" s="632"/>
      <c r="M99" s="632"/>
      <c r="N99" s="632"/>
      <c r="O99" s="632"/>
      <c r="P99" s="632"/>
      <c r="Q99" s="632"/>
      <c r="R99" s="632"/>
      <c r="S99" s="632"/>
      <c r="T99" s="632"/>
      <c r="U99" s="632"/>
      <c r="V99" s="632"/>
      <c r="W99" s="632"/>
      <c r="X99" s="632"/>
      <c r="Y99" s="632"/>
      <c r="Z99" s="632"/>
    </row>
    <row r="100" spans="1:26" ht="12.75" customHeight="1">
      <c r="A100" s="632"/>
      <c r="B100" s="632"/>
      <c r="C100" s="632"/>
      <c r="D100" s="386"/>
      <c r="E100" s="386"/>
      <c r="F100" s="386"/>
      <c r="G100" s="386"/>
      <c r="H100" s="632"/>
      <c r="I100" s="633"/>
      <c r="J100" s="632"/>
      <c r="K100" s="632"/>
      <c r="L100" s="632"/>
      <c r="M100" s="632"/>
      <c r="N100" s="632"/>
      <c r="O100" s="632"/>
      <c r="P100" s="632"/>
      <c r="Q100" s="632"/>
      <c r="R100" s="632"/>
      <c r="S100" s="632"/>
      <c r="T100" s="632"/>
      <c r="U100" s="632"/>
      <c r="V100" s="632"/>
      <c r="W100" s="632"/>
      <c r="X100" s="632"/>
      <c r="Y100" s="632"/>
      <c r="Z100" s="632"/>
    </row>
    <row r="101" spans="1:26" ht="12.75" customHeight="1">
      <c r="A101" s="632"/>
      <c r="B101" s="632"/>
      <c r="C101" s="632"/>
      <c r="D101" s="386"/>
      <c r="E101" s="386"/>
      <c r="F101" s="386"/>
      <c r="G101" s="386"/>
      <c r="H101" s="632"/>
      <c r="I101" s="633"/>
      <c r="J101" s="632"/>
      <c r="K101" s="632"/>
      <c r="L101" s="632"/>
      <c r="M101" s="632"/>
      <c r="N101" s="632"/>
      <c r="O101" s="632"/>
      <c r="P101" s="632"/>
      <c r="Q101" s="632"/>
      <c r="R101" s="632"/>
      <c r="S101" s="632"/>
      <c r="T101" s="632"/>
      <c r="U101" s="632"/>
      <c r="V101" s="632"/>
      <c r="W101" s="632"/>
      <c r="X101" s="632"/>
      <c r="Y101" s="632"/>
      <c r="Z101" s="632"/>
    </row>
    <row r="102" spans="1:26" ht="12.75" customHeight="1">
      <c r="A102" s="632"/>
      <c r="B102" s="632"/>
      <c r="C102" s="632"/>
      <c r="D102" s="386"/>
      <c r="E102" s="386"/>
      <c r="F102" s="386"/>
      <c r="G102" s="386"/>
      <c r="H102" s="632"/>
      <c r="I102" s="633"/>
      <c r="J102" s="632"/>
      <c r="K102" s="632"/>
      <c r="L102" s="632"/>
      <c r="M102" s="632"/>
      <c r="N102" s="632"/>
      <c r="O102" s="632"/>
      <c r="P102" s="632"/>
      <c r="Q102" s="632"/>
      <c r="R102" s="632"/>
      <c r="S102" s="632"/>
      <c r="T102" s="632"/>
      <c r="U102" s="632"/>
      <c r="V102" s="632"/>
      <c r="W102" s="632"/>
      <c r="X102" s="632"/>
      <c r="Y102" s="632"/>
      <c r="Z102" s="632"/>
    </row>
    <row r="103" spans="1:26" ht="12.75" customHeight="1">
      <c r="A103" s="632"/>
      <c r="B103" s="632"/>
      <c r="C103" s="632"/>
      <c r="D103" s="386"/>
      <c r="E103" s="386"/>
      <c r="F103" s="386"/>
      <c r="G103" s="386"/>
      <c r="H103" s="632"/>
      <c r="I103" s="633"/>
      <c r="J103" s="632"/>
      <c r="K103" s="632"/>
      <c r="L103" s="632"/>
      <c r="M103" s="632"/>
      <c r="N103" s="632"/>
      <c r="O103" s="632"/>
      <c r="P103" s="632"/>
      <c r="Q103" s="632"/>
      <c r="R103" s="632"/>
      <c r="S103" s="632"/>
      <c r="T103" s="632"/>
      <c r="U103" s="632"/>
      <c r="V103" s="632"/>
      <c r="W103" s="632"/>
      <c r="X103" s="632"/>
      <c r="Y103" s="632"/>
      <c r="Z103" s="632"/>
    </row>
    <row r="104" spans="1:26" ht="12.75" customHeight="1">
      <c r="A104" s="632"/>
      <c r="B104" s="632"/>
      <c r="C104" s="632"/>
      <c r="D104" s="386"/>
      <c r="E104" s="386"/>
      <c r="F104" s="386"/>
      <c r="G104" s="386"/>
      <c r="H104" s="632"/>
      <c r="I104" s="633"/>
      <c r="J104" s="632"/>
      <c r="K104" s="632"/>
      <c r="L104" s="632"/>
      <c r="M104" s="632"/>
      <c r="N104" s="632"/>
      <c r="O104" s="632"/>
      <c r="P104" s="632"/>
      <c r="Q104" s="632"/>
      <c r="R104" s="632"/>
      <c r="S104" s="632"/>
      <c r="T104" s="632"/>
      <c r="U104" s="632"/>
      <c r="V104" s="632"/>
      <c r="W104" s="632"/>
      <c r="X104" s="632"/>
      <c r="Y104" s="632"/>
      <c r="Z104" s="632"/>
    </row>
    <row r="105" spans="1:26" ht="12.75" customHeight="1">
      <c r="A105" s="632"/>
      <c r="B105" s="632"/>
      <c r="C105" s="632"/>
      <c r="D105" s="386"/>
      <c r="E105" s="386"/>
      <c r="F105" s="386"/>
      <c r="G105" s="386"/>
      <c r="H105" s="632"/>
      <c r="I105" s="633"/>
      <c r="J105" s="632"/>
      <c r="K105" s="632"/>
      <c r="L105" s="632"/>
      <c r="M105" s="632"/>
      <c r="N105" s="632"/>
      <c r="O105" s="632"/>
      <c r="P105" s="632"/>
      <c r="Q105" s="632"/>
      <c r="R105" s="632"/>
      <c r="S105" s="632"/>
      <c r="T105" s="632"/>
      <c r="U105" s="632"/>
      <c r="V105" s="632"/>
      <c r="W105" s="632"/>
      <c r="X105" s="632"/>
      <c r="Y105" s="632"/>
      <c r="Z105" s="632"/>
    </row>
    <row r="106" spans="1:26" ht="12.75" customHeight="1">
      <c r="A106" s="632"/>
      <c r="B106" s="632"/>
      <c r="C106" s="632"/>
      <c r="D106" s="386"/>
      <c r="E106" s="386"/>
      <c r="F106" s="386"/>
      <c r="G106" s="386"/>
      <c r="H106" s="632"/>
      <c r="I106" s="633"/>
      <c r="J106" s="632"/>
      <c r="K106" s="632"/>
      <c r="L106" s="632"/>
      <c r="M106" s="632"/>
      <c r="N106" s="632"/>
      <c r="O106" s="632"/>
      <c r="P106" s="632"/>
      <c r="Q106" s="632"/>
      <c r="R106" s="632"/>
      <c r="S106" s="632"/>
      <c r="T106" s="632"/>
      <c r="U106" s="632"/>
      <c r="V106" s="632"/>
      <c r="W106" s="632"/>
      <c r="X106" s="632"/>
      <c r="Y106" s="632"/>
      <c r="Z106" s="632"/>
    </row>
    <row r="107" spans="1:26" ht="12.75" customHeight="1">
      <c r="A107" s="632"/>
      <c r="B107" s="632"/>
      <c r="C107" s="632"/>
      <c r="D107" s="386"/>
      <c r="E107" s="386"/>
      <c r="F107" s="386"/>
      <c r="G107" s="386"/>
      <c r="H107" s="632"/>
      <c r="I107" s="633"/>
      <c r="J107" s="632"/>
      <c r="K107" s="632"/>
      <c r="L107" s="632"/>
      <c r="M107" s="632"/>
      <c r="N107" s="632"/>
      <c r="O107" s="632"/>
      <c r="P107" s="632"/>
      <c r="Q107" s="632"/>
      <c r="R107" s="632"/>
      <c r="S107" s="632"/>
      <c r="T107" s="632"/>
      <c r="U107" s="632"/>
      <c r="V107" s="632"/>
      <c r="W107" s="632"/>
      <c r="X107" s="632"/>
      <c r="Y107" s="632"/>
      <c r="Z107" s="632"/>
    </row>
    <row r="108" spans="1:26" ht="12.75" customHeight="1">
      <c r="A108" s="632"/>
      <c r="B108" s="632"/>
      <c r="C108" s="632"/>
      <c r="D108" s="386"/>
      <c r="E108" s="386"/>
      <c r="F108" s="386"/>
      <c r="G108" s="386"/>
      <c r="H108" s="632"/>
      <c r="I108" s="633"/>
      <c r="J108" s="632"/>
      <c r="K108" s="632"/>
      <c r="L108" s="632"/>
      <c r="M108" s="632"/>
      <c r="N108" s="632"/>
      <c r="O108" s="632"/>
      <c r="P108" s="632"/>
      <c r="Q108" s="632"/>
      <c r="R108" s="632"/>
      <c r="S108" s="632"/>
      <c r="T108" s="632"/>
      <c r="U108" s="632"/>
      <c r="V108" s="632"/>
      <c r="W108" s="632"/>
      <c r="X108" s="632"/>
      <c r="Y108" s="632"/>
      <c r="Z108" s="632"/>
    </row>
    <row r="109" spans="1:26" ht="12.75" customHeight="1">
      <c r="A109" s="632"/>
      <c r="B109" s="632"/>
      <c r="C109" s="632"/>
      <c r="D109" s="386"/>
      <c r="E109" s="386"/>
      <c r="F109" s="386"/>
      <c r="G109" s="386"/>
      <c r="H109" s="632"/>
      <c r="I109" s="633"/>
      <c r="J109" s="632"/>
      <c r="K109" s="632"/>
      <c r="L109" s="632"/>
      <c r="M109" s="632"/>
      <c r="N109" s="632"/>
      <c r="O109" s="632"/>
      <c r="P109" s="632"/>
      <c r="Q109" s="632"/>
      <c r="R109" s="632"/>
      <c r="S109" s="632"/>
      <c r="T109" s="632"/>
      <c r="U109" s="632"/>
      <c r="V109" s="632"/>
      <c r="W109" s="632"/>
      <c r="X109" s="632"/>
      <c r="Y109" s="632"/>
      <c r="Z109" s="632"/>
    </row>
    <row r="110" spans="1:26" ht="12.75" customHeight="1">
      <c r="A110" s="632"/>
      <c r="B110" s="632"/>
      <c r="C110" s="632"/>
      <c r="D110" s="386"/>
      <c r="E110" s="386"/>
      <c r="F110" s="386"/>
      <c r="G110" s="386"/>
      <c r="H110" s="632"/>
      <c r="I110" s="633"/>
      <c r="J110" s="632"/>
      <c r="K110" s="632"/>
      <c r="L110" s="632"/>
      <c r="M110" s="632"/>
      <c r="N110" s="632"/>
      <c r="O110" s="632"/>
      <c r="P110" s="632"/>
      <c r="Q110" s="632"/>
      <c r="R110" s="632"/>
      <c r="S110" s="632"/>
      <c r="T110" s="632"/>
      <c r="U110" s="632"/>
      <c r="V110" s="632"/>
      <c r="W110" s="632"/>
      <c r="X110" s="632"/>
      <c r="Y110" s="632"/>
      <c r="Z110" s="632"/>
    </row>
    <row r="111" spans="1:26" ht="12.75" customHeight="1">
      <c r="A111" s="632"/>
      <c r="B111" s="632"/>
      <c r="C111" s="632"/>
      <c r="D111" s="386"/>
      <c r="E111" s="386"/>
      <c r="F111" s="386"/>
      <c r="G111" s="386"/>
      <c r="H111" s="632"/>
      <c r="I111" s="633"/>
      <c r="J111" s="632"/>
      <c r="K111" s="632"/>
      <c r="L111" s="632"/>
      <c r="M111" s="632"/>
      <c r="N111" s="632"/>
      <c r="O111" s="632"/>
      <c r="P111" s="632"/>
      <c r="Q111" s="632"/>
      <c r="R111" s="632"/>
      <c r="S111" s="632"/>
      <c r="T111" s="632"/>
      <c r="U111" s="632"/>
      <c r="V111" s="632"/>
      <c r="W111" s="632"/>
      <c r="X111" s="632"/>
      <c r="Y111" s="632"/>
      <c r="Z111" s="632"/>
    </row>
    <row r="112" spans="1:26" ht="12.75" customHeight="1">
      <c r="A112" s="632"/>
      <c r="B112" s="632"/>
      <c r="C112" s="632"/>
      <c r="D112" s="386"/>
      <c r="E112" s="386"/>
      <c r="F112" s="386"/>
      <c r="G112" s="386"/>
      <c r="H112" s="632"/>
      <c r="I112" s="633"/>
      <c r="J112" s="632"/>
      <c r="K112" s="632"/>
      <c r="L112" s="632"/>
      <c r="M112" s="632"/>
      <c r="N112" s="632"/>
      <c r="O112" s="632"/>
      <c r="P112" s="632"/>
      <c r="Q112" s="632"/>
      <c r="R112" s="632"/>
      <c r="S112" s="632"/>
      <c r="T112" s="632"/>
      <c r="U112" s="632"/>
      <c r="V112" s="632"/>
      <c r="W112" s="632"/>
      <c r="X112" s="632"/>
      <c r="Y112" s="632"/>
      <c r="Z112" s="632"/>
    </row>
    <row r="113" spans="1:26" ht="12.75" customHeight="1">
      <c r="A113" s="632"/>
      <c r="B113" s="632"/>
      <c r="C113" s="632"/>
      <c r="D113" s="386"/>
      <c r="E113" s="386"/>
      <c r="F113" s="386"/>
      <c r="G113" s="386"/>
      <c r="H113" s="632"/>
      <c r="I113" s="633"/>
      <c r="J113" s="632"/>
      <c r="K113" s="632"/>
      <c r="L113" s="632"/>
      <c r="M113" s="632"/>
      <c r="N113" s="632"/>
      <c r="O113" s="632"/>
      <c r="P113" s="632"/>
      <c r="Q113" s="632"/>
      <c r="R113" s="632"/>
      <c r="S113" s="632"/>
      <c r="T113" s="632"/>
      <c r="U113" s="632"/>
      <c r="V113" s="632"/>
      <c r="W113" s="632"/>
      <c r="X113" s="632"/>
      <c r="Y113" s="632"/>
      <c r="Z113" s="632"/>
    </row>
    <row r="114" spans="1:26" ht="12.75" customHeight="1">
      <c r="A114" s="632"/>
      <c r="B114" s="632"/>
      <c r="C114" s="632"/>
      <c r="D114" s="386"/>
      <c r="E114" s="386"/>
      <c r="F114" s="386"/>
      <c r="G114" s="386"/>
      <c r="H114" s="632"/>
      <c r="I114" s="633"/>
      <c r="J114" s="632"/>
      <c r="K114" s="632"/>
      <c r="L114" s="632"/>
      <c r="M114" s="632"/>
      <c r="N114" s="632"/>
      <c r="O114" s="632"/>
      <c r="P114" s="632"/>
      <c r="Q114" s="632"/>
      <c r="R114" s="632"/>
      <c r="S114" s="632"/>
      <c r="T114" s="632"/>
      <c r="U114" s="632"/>
      <c r="V114" s="632"/>
      <c r="W114" s="632"/>
      <c r="X114" s="632"/>
      <c r="Y114" s="632"/>
      <c r="Z114" s="632"/>
    </row>
    <row r="115" spans="1:26" ht="12.75" customHeight="1">
      <c r="A115" s="632"/>
      <c r="B115" s="632"/>
      <c r="C115" s="632"/>
      <c r="D115" s="386"/>
      <c r="E115" s="386"/>
      <c r="F115" s="386"/>
      <c r="G115" s="386"/>
      <c r="H115" s="632"/>
      <c r="I115" s="633"/>
      <c r="J115" s="632"/>
      <c r="K115" s="632"/>
      <c r="L115" s="632"/>
      <c r="M115" s="632"/>
      <c r="N115" s="632"/>
      <c r="O115" s="632"/>
      <c r="P115" s="632"/>
      <c r="Q115" s="632"/>
      <c r="R115" s="632"/>
      <c r="S115" s="632"/>
      <c r="T115" s="632"/>
      <c r="U115" s="632"/>
      <c r="V115" s="632"/>
      <c r="W115" s="632"/>
      <c r="X115" s="632"/>
      <c r="Y115" s="632"/>
      <c r="Z115" s="632"/>
    </row>
    <row r="116" spans="1:26" ht="12.75" customHeight="1">
      <c r="A116" s="632"/>
      <c r="B116" s="632"/>
      <c r="C116" s="632"/>
      <c r="D116" s="386"/>
      <c r="E116" s="386"/>
      <c r="F116" s="386"/>
      <c r="G116" s="386"/>
      <c r="H116" s="632"/>
      <c r="I116" s="633"/>
      <c r="J116" s="632"/>
      <c r="K116" s="632"/>
      <c r="L116" s="632"/>
      <c r="M116" s="632"/>
      <c r="N116" s="632"/>
      <c r="O116" s="632"/>
      <c r="P116" s="632"/>
      <c r="Q116" s="632"/>
      <c r="R116" s="632"/>
      <c r="S116" s="632"/>
      <c r="T116" s="632"/>
      <c r="U116" s="632"/>
      <c r="V116" s="632"/>
      <c r="W116" s="632"/>
      <c r="X116" s="632"/>
      <c r="Y116" s="632"/>
      <c r="Z116" s="632"/>
    </row>
    <row r="117" spans="1:26" ht="12.75" customHeight="1">
      <c r="A117" s="632"/>
      <c r="B117" s="632"/>
      <c r="C117" s="632"/>
      <c r="D117" s="386"/>
      <c r="E117" s="386"/>
      <c r="F117" s="386"/>
      <c r="G117" s="386"/>
      <c r="H117" s="632"/>
      <c r="I117" s="633"/>
      <c r="J117" s="632"/>
      <c r="K117" s="632"/>
      <c r="L117" s="632"/>
      <c r="M117" s="632"/>
      <c r="N117" s="632"/>
      <c r="O117" s="632"/>
      <c r="P117" s="632"/>
      <c r="Q117" s="632"/>
      <c r="R117" s="632"/>
      <c r="S117" s="632"/>
      <c r="T117" s="632"/>
      <c r="U117" s="632"/>
      <c r="V117" s="632"/>
      <c r="W117" s="632"/>
      <c r="X117" s="632"/>
      <c r="Y117" s="632"/>
      <c r="Z117" s="632"/>
    </row>
    <row r="118" spans="1:26" ht="12.75" customHeight="1">
      <c r="A118" s="632"/>
      <c r="B118" s="632"/>
      <c r="C118" s="632"/>
      <c r="D118" s="386"/>
      <c r="E118" s="386"/>
      <c r="F118" s="386"/>
      <c r="G118" s="386"/>
      <c r="H118" s="632"/>
      <c r="I118" s="633"/>
      <c r="J118" s="632"/>
      <c r="K118" s="632"/>
      <c r="L118" s="632"/>
      <c r="M118" s="632"/>
      <c r="N118" s="632"/>
      <c r="O118" s="632"/>
      <c r="P118" s="632"/>
      <c r="Q118" s="632"/>
      <c r="R118" s="632"/>
      <c r="S118" s="632"/>
      <c r="T118" s="632"/>
      <c r="U118" s="632"/>
      <c r="V118" s="632"/>
      <c r="W118" s="632"/>
      <c r="X118" s="632"/>
      <c r="Y118" s="632"/>
      <c r="Z118" s="632"/>
    </row>
    <row r="119" spans="1:26" ht="12.75" customHeight="1">
      <c r="A119" s="632"/>
      <c r="B119" s="632"/>
      <c r="C119" s="632"/>
      <c r="D119" s="386"/>
      <c r="E119" s="386"/>
      <c r="F119" s="386"/>
      <c r="G119" s="386"/>
      <c r="H119" s="632"/>
      <c r="I119" s="633"/>
      <c r="J119" s="632"/>
      <c r="K119" s="632"/>
      <c r="L119" s="632"/>
      <c r="M119" s="632"/>
      <c r="N119" s="632"/>
      <c r="O119" s="632"/>
      <c r="P119" s="632"/>
      <c r="Q119" s="632"/>
      <c r="R119" s="632"/>
      <c r="S119" s="632"/>
      <c r="T119" s="632"/>
      <c r="U119" s="632"/>
      <c r="V119" s="632"/>
      <c r="W119" s="632"/>
      <c r="X119" s="632"/>
      <c r="Y119" s="632"/>
      <c r="Z119" s="632"/>
    </row>
    <row r="120" spans="1:26" ht="12.75" customHeight="1">
      <c r="A120" s="632"/>
      <c r="B120" s="632"/>
      <c r="C120" s="632"/>
      <c r="D120" s="386"/>
      <c r="E120" s="386"/>
      <c r="F120" s="386"/>
      <c r="G120" s="386"/>
      <c r="H120" s="632"/>
      <c r="I120" s="633"/>
      <c r="J120" s="632"/>
      <c r="K120" s="632"/>
      <c r="L120" s="632"/>
      <c r="M120" s="632"/>
      <c r="N120" s="632"/>
      <c r="O120" s="632"/>
      <c r="P120" s="632"/>
      <c r="Q120" s="632"/>
      <c r="R120" s="632"/>
      <c r="S120" s="632"/>
      <c r="T120" s="632"/>
      <c r="U120" s="632"/>
      <c r="V120" s="632"/>
      <c r="W120" s="632"/>
      <c r="X120" s="632"/>
      <c r="Y120" s="632"/>
      <c r="Z120" s="632"/>
    </row>
    <row r="121" spans="1:26" ht="12.75" customHeight="1">
      <c r="A121" s="632"/>
      <c r="B121" s="632"/>
      <c r="C121" s="632"/>
      <c r="D121" s="386"/>
      <c r="E121" s="386"/>
      <c r="F121" s="386"/>
      <c r="G121" s="386"/>
      <c r="H121" s="632"/>
      <c r="I121" s="633"/>
      <c r="J121" s="632"/>
      <c r="K121" s="632"/>
      <c r="L121" s="632"/>
      <c r="M121" s="632"/>
      <c r="N121" s="632"/>
      <c r="O121" s="632"/>
      <c r="P121" s="632"/>
      <c r="Q121" s="632"/>
      <c r="R121" s="632"/>
      <c r="S121" s="632"/>
      <c r="T121" s="632"/>
      <c r="U121" s="632"/>
      <c r="V121" s="632"/>
      <c r="W121" s="632"/>
      <c r="X121" s="632"/>
      <c r="Y121" s="632"/>
      <c r="Z121" s="632"/>
    </row>
    <row r="122" spans="1:26" ht="12.75" customHeight="1">
      <c r="A122" s="632"/>
      <c r="B122" s="632"/>
      <c r="C122" s="632"/>
      <c r="D122" s="386"/>
      <c r="E122" s="386"/>
      <c r="F122" s="386"/>
      <c r="G122" s="386"/>
      <c r="H122" s="632"/>
      <c r="I122" s="633"/>
      <c r="J122" s="632"/>
      <c r="K122" s="632"/>
      <c r="L122" s="632"/>
      <c r="M122" s="632"/>
      <c r="N122" s="632"/>
      <c r="O122" s="632"/>
      <c r="P122" s="632"/>
      <c r="Q122" s="632"/>
      <c r="R122" s="632"/>
      <c r="S122" s="632"/>
      <c r="T122" s="632"/>
      <c r="U122" s="632"/>
      <c r="V122" s="632"/>
      <c r="W122" s="632"/>
      <c r="X122" s="632"/>
      <c r="Y122" s="632"/>
      <c r="Z122" s="632"/>
    </row>
    <row r="123" spans="1:26" ht="12.75" customHeight="1">
      <c r="A123" s="632"/>
      <c r="B123" s="632"/>
      <c r="C123" s="632"/>
      <c r="D123" s="386"/>
      <c r="E123" s="386"/>
      <c r="F123" s="386"/>
      <c r="G123" s="386"/>
      <c r="H123" s="632"/>
      <c r="I123" s="633"/>
      <c r="J123" s="632"/>
      <c r="K123" s="632"/>
      <c r="L123" s="632"/>
      <c r="M123" s="632"/>
      <c r="N123" s="632"/>
      <c r="O123" s="632"/>
      <c r="P123" s="632"/>
      <c r="Q123" s="632"/>
      <c r="R123" s="632"/>
      <c r="S123" s="632"/>
      <c r="T123" s="632"/>
      <c r="U123" s="632"/>
      <c r="V123" s="632"/>
      <c r="W123" s="632"/>
      <c r="X123" s="632"/>
      <c r="Y123" s="632"/>
      <c r="Z123" s="632"/>
    </row>
    <row r="124" spans="1:26" ht="12.75" customHeight="1">
      <c r="A124" s="632"/>
      <c r="B124" s="632"/>
      <c r="C124" s="632"/>
      <c r="D124" s="386"/>
      <c r="E124" s="386"/>
      <c r="F124" s="386"/>
      <c r="G124" s="386"/>
      <c r="H124" s="632"/>
      <c r="I124" s="633"/>
      <c r="J124" s="632"/>
      <c r="K124" s="632"/>
      <c r="L124" s="632"/>
      <c r="M124" s="632"/>
      <c r="N124" s="632"/>
      <c r="O124" s="632"/>
      <c r="P124" s="632"/>
      <c r="Q124" s="632"/>
      <c r="R124" s="632"/>
      <c r="S124" s="632"/>
      <c r="T124" s="632"/>
      <c r="U124" s="632"/>
      <c r="V124" s="632"/>
      <c r="W124" s="632"/>
      <c r="X124" s="632"/>
      <c r="Y124" s="632"/>
      <c r="Z124" s="632"/>
    </row>
    <row r="125" spans="1:26" ht="12.75" customHeight="1">
      <c r="A125" s="632"/>
      <c r="B125" s="632"/>
      <c r="C125" s="632"/>
      <c r="D125" s="386"/>
      <c r="E125" s="386"/>
      <c r="F125" s="386"/>
      <c r="G125" s="386"/>
      <c r="H125" s="632"/>
      <c r="I125" s="633"/>
      <c r="J125" s="632"/>
      <c r="K125" s="632"/>
      <c r="L125" s="632"/>
      <c r="M125" s="632"/>
      <c r="N125" s="632"/>
      <c r="O125" s="632"/>
      <c r="P125" s="632"/>
      <c r="Q125" s="632"/>
      <c r="R125" s="632"/>
      <c r="S125" s="632"/>
      <c r="T125" s="632"/>
      <c r="U125" s="632"/>
      <c r="V125" s="632"/>
      <c r="W125" s="632"/>
      <c r="X125" s="632"/>
      <c r="Y125" s="632"/>
      <c r="Z125" s="632"/>
    </row>
    <row r="126" spans="1:26" ht="12.75" customHeight="1">
      <c r="A126" s="632"/>
      <c r="B126" s="632"/>
      <c r="C126" s="632"/>
      <c r="D126" s="386"/>
      <c r="E126" s="386"/>
      <c r="F126" s="386"/>
      <c r="G126" s="386"/>
      <c r="H126" s="632"/>
      <c r="I126" s="633"/>
      <c r="J126" s="632"/>
      <c r="K126" s="632"/>
      <c r="L126" s="632"/>
      <c r="M126" s="632"/>
      <c r="N126" s="632"/>
      <c r="O126" s="632"/>
      <c r="P126" s="632"/>
      <c r="Q126" s="632"/>
      <c r="R126" s="632"/>
      <c r="S126" s="632"/>
      <c r="T126" s="632"/>
      <c r="U126" s="632"/>
      <c r="V126" s="632"/>
      <c r="W126" s="632"/>
      <c r="X126" s="632"/>
      <c r="Y126" s="632"/>
      <c r="Z126" s="632"/>
    </row>
    <row r="127" spans="1:26" ht="12.75" customHeight="1">
      <c r="A127" s="632"/>
      <c r="B127" s="632"/>
      <c r="C127" s="632"/>
      <c r="D127" s="386"/>
      <c r="E127" s="386"/>
      <c r="F127" s="386"/>
      <c r="G127" s="386"/>
      <c r="H127" s="632"/>
      <c r="I127" s="633"/>
      <c r="J127" s="632"/>
      <c r="K127" s="632"/>
      <c r="L127" s="632"/>
      <c r="M127" s="632"/>
      <c r="N127" s="632"/>
      <c r="O127" s="632"/>
      <c r="P127" s="632"/>
      <c r="Q127" s="632"/>
      <c r="R127" s="632"/>
      <c r="S127" s="632"/>
      <c r="T127" s="632"/>
      <c r="U127" s="632"/>
      <c r="V127" s="632"/>
      <c r="W127" s="632"/>
      <c r="X127" s="632"/>
      <c r="Y127" s="632"/>
      <c r="Z127" s="632"/>
    </row>
    <row r="128" spans="1:26" ht="12.75" customHeight="1">
      <c r="A128" s="632"/>
      <c r="B128" s="632"/>
      <c r="C128" s="632"/>
      <c r="D128" s="386"/>
      <c r="E128" s="386"/>
      <c r="F128" s="386"/>
      <c r="G128" s="386"/>
      <c r="H128" s="632"/>
      <c r="I128" s="633"/>
      <c r="J128" s="632"/>
      <c r="K128" s="632"/>
      <c r="L128" s="632"/>
      <c r="M128" s="632"/>
      <c r="N128" s="632"/>
      <c r="O128" s="632"/>
      <c r="P128" s="632"/>
      <c r="Q128" s="632"/>
      <c r="R128" s="632"/>
      <c r="S128" s="632"/>
      <c r="T128" s="632"/>
      <c r="U128" s="632"/>
      <c r="V128" s="632"/>
      <c r="W128" s="632"/>
      <c r="X128" s="632"/>
      <c r="Y128" s="632"/>
      <c r="Z128" s="632"/>
    </row>
    <row r="129" spans="1:26" ht="12.75" customHeight="1">
      <c r="A129" s="632"/>
      <c r="B129" s="632"/>
      <c r="C129" s="632"/>
      <c r="D129" s="386"/>
      <c r="E129" s="386"/>
      <c r="F129" s="386"/>
      <c r="G129" s="386"/>
      <c r="H129" s="632"/>
      <c r="I129" s="633"/>
      <c r="J129" s="632"/>
      <c r="K129" s="632"/>
      <c r="L129" s="632"/>
      <c r="M129" s="632"/>
      <c r="N129" s="632"/>
      <c r="O129" s="632"/>
      <c r="P129" s="632"/>
      <c r="Q129" s="632"/>
      <c r="R129" s="632"/>
      <c r="S129" s="632"/>
      <c r="T129" s="632"/>
      <c r="U129" s="632"/>
      <c r="V129" s="632"/>
      <c r="W129" s="632"/>
      <c r="X129" s="632"/>
      <c r="Y129" s="632"/>
      <c r="Z129" s="632"/>
    </row>
    <row r="130" spans="1:26" ht="12.75" customHeight="1">
      <c r="A130" s="632"/>
      <c r="B130" s="632"/>
      <c r="C130" s="632"/>
      <c r="D130" s="386"/>
      <c r="E130" s="386"/>
      <c r="F130" s="386"/>
      <c r="G130" s="386"/>
      <c r="H130" s="632"/>
      <c r="I130" s="633"/>
      <c r="J130" s="632"/>
      <c r="K130" s="632"/>
      <c r="L130" s="632"/>
      <c r="M130" s="632"/>
      <c r="N130" s="632"/>
      <c r="O130" s="632"/>
      <c r="P130" s="632"/>
      <c r="Q130" s="632"/>
      <c r="R130" s="632"/>
      <c r="S130" s="632"/>
      <c r="T130" s="632"/>
      <c r="U130" s="632"/>
      <c r="V130" s="632"/>
      <c r="W130" s="632"/>
      <c r="X130" s="632"/>
      <c r="Y130" s="632"/>
      <c r="Z130" s="632"/>
    </row>
    <row r="131" spans="1:26" ht="12.75" customHeight="1">
      <c r="A131" s="632"/>
      <c r="B131" s="632"/>
      <c r="C131" s="632"/>
      <c r="D131" s="386"/>
      <c r="E131" s="386"/>
      <c r="F131" s="386"/>
      <c r="G131" s="386"/>
      <c r="H131" s="632"/>
      <c r="I131" s="633"/>
      <c r="J131" s="632"/>
      <c r="K131" s="632"/>
      <c r="L131" s="632"/>
      <c r="M131" s="632"/>
      <c r="N131" s="632"/>
      <c r="O131" s="632"/>
      <c r="P131" s="632"/>
      <c r="Q131" s="632"/>
      <c r="R131" s="632"/>
      <c r="S131" s="632"/>
      <c r="T131" s="632"/>
      <c r="U131" s="632"/>
      <c r="V131" s="632"/>
      <c r="W131" s="632"/>
      <c r="X131" s="632"/>
      <c r="Y131" s="632"/>
      <c r="Z131" s="632"/>
    </row>
    <row r="132" spans="1:26" ht="12.75" customHeight="1">
      <c r="A132" s="632"/>
      <c r="B132" s="632"/>
      <c r="C132" s="632"/>
      <c r="D132" s="386"/>
      <c r="E132" s="386"/>
      <c r="F132" s="386"/>
      <c r="G132" s="386"/>
      <c r="H132" s="632"/>
      <c r="I132" s="633"/>
      <c r="J132" s="632"/>
      <c r="K132" s="632"/>
      <c r="L132" s="632"/>
      <c r="M132" s="632"/>
      <c r="N132" s="632"/>
      <c r="O132" s="632"/>
      <c r="P132" s="632"/>
      <c r="Q132" s="632"/>
      <c r="R132" s="632"/>
      <c r="S132" s="632"/>
      <c r="T132" s="632"/>
      <c r="U132" s="632"/>
      <c r="V132" s="632"/>
      <c r="W132" s="632"/>
      <c r="X132" s="632"/>
      <c r="Y132" s="632"/>
      <c r="Z132" s="632"/>
    </row>
    <row r="133" spans="1:26" ht="12.75" customHeight="1">
      <c r="A133" s="632"/>
      <c r="B133" s="632"/>
      <c r="C133" s="632"/>
      <c r="D133" s="386"/>
      <c r="E133" s="386"/>
      <c r="F133" s="386"/>
      <c r="G133" s="386"/>
      <c r="H133" s="632"/>
      <c r="I133" s="633"/>
      <c r="J133" s="632"/>
      <c r="K133" s="632"/>
      <c r="L133" s="632"/>
      <c r="M133" s="632"/>
      <c r="N133" s="632"/>
      <c r="O133" s="632"/>
      <c r="P133" s="632"/>
      <c r="Q133" s="632"/>
      <c r="R133" s="632"/>
      <c r="S133" s="632"/>
      <c r="T133" s="632"/>
      <c r="U133" s="632"/>
      <c r="V133" s="632"/>
      <c r="W133" s="632"/>
      <c r="X133" s="632"/>
      <c r="Y133" s="632"/>
      <c r="Z133" s="632"/>
    </row>
    <row r="134" spans="1:26" ht="12.75" customHeight="1">
      <c r="A134" s="632"/>
      <c r="B134" s="632"/>
      <c r="C134" s="632"/>
      <c r="D134" s="386"/>
      <c r="E134" s="386"/>
      <c r="F134" s="386"/>
      <c r="G134" s="386"/>
      <c r="H134" s="632"/>
      <c r="I134" s="633"/>
      <c r="J134" s="632"/>
      <c r="K134" s="632"/>
      <c r="L134" s="632"/>
      <c r="M134" s="632"/>
      <c r="N134" s="632"/>
      <c r="O134" s="632"/>
      <c r="P134" s="632"/>
      <c r="Q134" s="632"/>
      <c r="R134" s="632"/>
      <c r="S134" s="632"/>
      <c r="T134" s="632"/>
      <c r="U134" s="632"/>
      <c r="V134" s="632"/>
      <c r="W134" s="632"/>
      <c r="X134" s="632"/>
      <c r="Y134" s="632"/>
      <c r="Z134" s="632"/>
    </row>
    <row r="135" spans="1:26" ht="12.75" customHeight="1">
      <c r="A135" s="632"/>
      <c r="B135" s="632"/>
      <c r="C135" s="632"/>
      <c r="D135" s="386"/>
      <c r="E135" s="386"/>
      <c r="F135" s="386"/>
      <c r="G135" s="386"/>
      <c r="H135" s="632"/>
      <c r="I135" s="633"/>
      <c r="J135" s="632"/>
      <c r="K135" s="632"/>
      <c r="L135" s="632"/>
      <c r="M135" s="632"/>
      <c r="N135" s="632"/>
      <c r="O135" s="632"/>
      <c r="P135" s="632"/>
      <c r="Q135" s="632"/>
      <c r="R135" s="632"/>
      <c r="S135" s="632"/>
      <c r="T135" s="632"/>
      <c r="U135" s="632"/>
      <c r="V135" s="632"/>
      <c r="W135" s="632"/>
      <c r="X135" s="632"/>
      <c r="Y135" s="632"/>
      <c r="Z135" s="632"/>
    </row>
    <row r="136" spans="1:26" ht="12.75" customHeight="1">
      <c r="A136" s="632"/>
      <c r="B136" s="632"/>
      <c r="C136" s="632"/>
      <c r="D136" s="386"/>
      <c r="E136" s="386"/>
      <c r="F136" s="386"/>
      <c r="G136" s="386"/>
      <c r="H136" s="632"/>
      <c r="I136" s="633"/>
      <c r="J136" s="632"/>
      <c r="K136" s="632"/>
      <c r="L136" s="632"/>
      <c r="M136" s="632"/>
      <c r="N136" s="632"/>
      <c r="O136" s="632"/>
      <c r="P136" s="632"/>
      <c r="Q136" s="632"/>
      <c r="R136" s="632"/>
      <c r="S136" s="632"/>
      <c r="T136" s="632"/>
      <c r="U136" s="632"/>
      <c r="V136" s="632"/>
      <c r="W136" s="632"/>
      <c r="X136" s="632"/>
      <c r="Y136" s="632"/>
      <c r="Z136" s="632"/>
    </row>
    <row r="137" spans="1:26" ht="12.75" customHeight="1">
      <c r="A137" s="632"/>
      <c r="B137" s="632"/>
      <c r="C137" s="632"/>
      <c r="D137" s="386"/>
      <c r="E137" s="386"/>
      <c r="F137" s="386"/>
      <c r="G137" s="386"/>
      <c r="H137" s="632"/>
      <c r="I137" s="633"/>
      <c r="J137" s="632"/>
      <c r="K137" s="632"/>
      <c r="L137" s="632"/>
      <c r="M137" s="632"/>
      <c r="N137" s="632"/>
      <c r="O137" s="632"/>
      <c r="P137" s="632"/>
      <c r="Q137" s="632"/>
      <c r="R137" s="632"/>
      <c r="S137" s="632"/>
      <c r="T137" s="632"/>
      <c r="U137" s="632"/>
      <c r="V137" s="632"/>
      <c r="W137" s="632"/>
      <c r="X137" s="632"/>
      <c r="Y137" s="632"/>
      <c r="Z137" s="632"/>
    </row>
    <row r="138" spans="1:26" ht="12.75" customHeight="1">
      <c r="A138" s="632"/>
      <c r="B138" s="632"/>
      <c r="C138" s="632"/>
      <c r="D138" s="386"/>
      <c r="E138" s="386"/>
      <c r="F138" s="386"/>
      <c r="G138" s="386"/>
      <c r="H138" s="632"/>
      <c r="I138" s="633"/>
      <c r="J138" s="632"/>
      <c r="K138" s="632"/>
      <c r="L138" s="632"/>
      <c r="M138" s="632"/>
      <c r="N138" s="632"/>
      <c r="O138" s="632"/>
      <c r="P138" s="632"/>
      <c r="Q138" s="632"/>
      <c r="R138" s="632"/>
      <c r="S138" s="632"/>
      <c r="T138" s="632"/>
      <c r="U138" s="632"/>
      <c r="V138" s="632"/>
      <c r="W138" s="632"/>
      <c r="X138" s="632"/>
      <c r="Y138" s="632"/>
      <c r="Z138" s="632"/>
    </row>
    <row r="139" spans="1:26" ht="12.75" customHeight="1">
      <c r="A139" s="632"/>
      <c r="B139" s="632"/>
      <c r="C139" s="632"/>
      <c r="D139" s="386"/>
      <c r="E139" s="386"/>
      <c r="F139" s="386"/>
      <c r="G139" s="386"/>
      <c r="H139" s="632"/>
      <c r="I139" s="633"/>
      <c r="J139" s="632"/>
      <c r="K139" s="632"/>
      <c r="L139" s="632"/>
      <c r="M139" s="632"/>
      <c r="N139" s="632"/>
      <c r="O139" s="632"/>
      <c r="P139" s="632"/>
      <c r="Q139" s="632"/>
      <c r="R139" s="632"/>
      <c r="S139" s="632"/>
      <c r="T139" s="632"/>
      <c r="U139" s="632"/>
      <c r="V139" s="632"/>
      <c r="W139" s="632"/>
      <c r="X139" s="632"/>
      <c r="Y139" s="632"/>
      <c r="Z139" s="632"/>
    </row>
    <row r="140" spans="1:26" ht="12.75" customHeight="1">
      <c r="A140" s="632"/>
      <c r="B140" s="632"/>
      <c r="C140" s="632"/>
      <c r="D140" s="386"/>
      <c r="E140" s="386"/>
      <c r="F140" s="386"/>
      <c r="G140" s="386"/>
      <c r="H140" s="632"/>
      <c r="I140" s="633"/>
      <c r="J140" s="632"/>
      <c r="K140" s="632"/>
      <c r="L140" s="632"/>
      <c r="M140" s="632"/>
      <c r="N140" s="632"/>
      <c r="O140" s="632"/>
      <c r="P140" s="632"/>
      <c r="Q140" s="632"/>
      <c r="R140" s="632"/>
      <c r="S140" s="632"/>
      <c r="T140" s="632"/>
      <c r="U140" s="632"/>
      <c r="V140" s="632"/>
      <c r="W140" s="632"/>
      <c r="X140" s="632"/>
      <c r="Y140" s="632"/>
      <c r="Z140" s="632"/>
    </row>
    <row r="141" spans="1:26" ht="12.75" customHeight="1">
      <c r="A141" s="632"/>
      <c r="B141" s="632"/>
      <c r="C141" s="632"/>
      <c r="D141" s="386"/>
      <c r="E141" s="386"/>
      <c r="F141" s="386"/>
      <c r="G141" s="386"/>
      <c r="H141" s="632"/>
      <c r="I141" s="633"/>
      <c r="J141" s="632"/>
      <c r="K141" s="632"/>
      <c r="L141" s="632"/>
      <c r="M141" s="632"/>
      <c r="N141" s="632"/>
      <c r="O141" s="632"/>
      <c r="P141" s="632"/>
      <c r="Q141" s="632"/>
      <c r="R141" s="632"/>
      <c r="S141" s="632"/>
      <c r="T141" s="632"/>
      <c r="U141" s="632"/>
      <c r="V141" s="632"/>
      <c r="W141" s="632"/>
      <c r="X141" s="632"/>
      <c r="Y141" s="632"/>
      <c r="Z141" s="632"/>
    </row>
    <row r="142" spans="1:26" ht="12.75" customHeight="1">
      <c r="A142" s="632"/>
      <c r="B142" s="632"/>
      <c r="C142" s="632"/>
      <c r="D142" s="386"/>
      <c r="E142" s="386"/>
      <c r="F142" s="386"/>
      <c r="G142" s="386"/>
      <c r="H142" s="632"/>
      <c r="I142" s="633"/>
      <c r="J142" s="632"/>
      <c r="K142" s="632"/>
      <c r="L142" s="632"/>
      <c r="M142" s="632"/>
      <c r="N142" s="632"/>
      <c r="O142" s="632"/>
      <c r="P142" s="632"/>
      <c r="Q142" s="632"/>
      <c r="R142" s="632"/>
      <c r="S142" s="632"/>
      <c r="T142" s="632"/>
      <c r="U142" s="632"/>
      <c r="V142" s="632"/>
      <c r="W142" s="632"/>
      <c r="X142" s="632"/>
      <c r="Y142" s="632"/>
      <c r="Z142" s="632"/>
    </row>
    <row r="143" spans="1:26" ht="12.75" customHeight="1">
      <c r="A143" s="632"/>
      <c r="B143" s="632"/>
      <c r="C143" s="632"/>
      <c r="D143" s="386"/>
      <c r="E143" s="386"/>
      <c r="F143" s="386"/>
      <c r="G143" s="386"/>
      <c r="H143" s="632"/>
      <c r="I143" s="633"/>
      <c r="J143" s="632"/>
      <c r="K143" s="632"/>
      <c r="L143" s="632"/>
      <c r="M143" s="632"/>
      <c r="N143" s="632"/>
      <c r="O143" s="632"/>
      <c r="P143" s="632"/>
      <c r="Q143" s="632"/>
      <c r="R143" s="632"/>
      <c r="S143" s="632"/>
      <c r="T143" s="632"/>
      <c r="U143" s="632"/>
      <c r="V143" s="632"/>
      <c r="W143" s="632"/>
      <c r="X143" s="632"/>
      <c r="Y143" s="632"/>
      <c r="Z143" s="632"/>
    </row>
    <row r="144" spans="1:26" ht="12.75" customHeight="1">
      <c r="A144" s="632"/>
      <c r="B144" s="632"/>
      <c r="C144" s="632"/>
      <c r="D144" s="386"/>
      <c r="E144" s="386"/>
      <c r="F144" s="386"/>
      <c r="G144" s="386"/>
      <c r="H144" s="632"/>
      <c r="I144" s="633"/>
      <c r="J144" s="632"/>
      <c r="K144" s="632"/>
      <c r="L144" s="632"/>
      <c r="M144" s="632"/>
      <c r="N144" s="632"/>
      <c r="O144" s="632"/>
      <c r="P144" s="632"/>
      <c r="Q144" s="632"/>
      <c r="R144" s="632"/>
      <c r="S144" s="632"/>
      <c r="T144" s="632"/>
      <c r="U144" s="632"/>
      <c r="V144" s="632"/>
      <c r="W144" s="632"/>
      <c r="X144" s="632"/>
      <c r="Y144" s="632"/>
      <c r="Z144" s="632"/>
    </row>
    <row r="145" spans="1:26" ht="12.75" customHeight="1">
      <c r="A145" s="632"/>
      <c r="B145" s="632"/>
      <c r="C145" s="632"/>
      <c r="D145" s="386"/>
      <c r="E145" s="386"/>
      <c r="F145" s="386"/>
      <c r="G145" s="386"/>
      <c r="H145" s="632"/>
      <c r="I145" s="633"/>
      <c r="J145" s="632"/>
      <c r="K145" s="632"/>
      <c r="L145" s="632"/>
      <c r="M145" s="632"/>
      <c r="N145" s="632"/>
      <c r="O145" s="632"/>
      <c r="P145" s="632"/>
      <c r="Q145" s="632"/>
      <c r="R145" s="632"/>
      <c r="S145" s="632"/>
      <c r="T145" s="632"/>
      <c r="U145" s="632"/>
      <c r="V145" s="632"/>
      <c r="W145" s="632"/>
      <c r="X145" s="632"/>
      <c r="Y145" s="632"/>
      <c r="Z145" s="632"/>
    </row>
    <row r="146" spans="1:26" ht="12.75" customHeight="1">
      <c r="A146" s="632"/>
      <c r="B146" s="632"/>
      <c r="C146" s="632"/>
      <c r="D146" s="386"/>
      <c r="E146" s="386"/>
      <c r="F146" s="386"/>
      <c r="G146" s="386"/>
      <c r="H146" s="632"/>
      <c r="I146" s="633"/>
      <c r="J146" s="632"/>
      <c r="K146" s="632"/>
      <c r="L146" s="632"/>
      <c r="M146" s="632"/>
      <c r="N146" s="632"/>
      <c r="O146" s="632"/>
      <c r="P146" s="632"/>
      <c r="Q146" s="632"/>
      <c r="R146" s="632"/>
      <c r="S146" s="632"/>
      <c r="T146" s="632"/>
      <c r="U146" s="632"/>
      <c r="V146" s="632"/>
      <c r="W146" s="632"/>
      <c r="X146" s="632"/>
      <c r="Y146" s="632"/>
      <c r="Z146" s="632"/>
    </row>
    <row r="147" spans="1:26" ht="12.75" customHeight="1">
      <c r="A147" s="632"/>
      <c r="B147" s="632"/>
      <c r="C147" s="632"/>
      <c r="D147" s="386"/>
      <c r="E147" s="386"/>
      <c r="F147" s="386"/>
      <c r="G147" s="386"/>
      <c r="H147" s="632"/>
      <c r="I147" s="633"/>
      <c r="J147" s="632"/>
      <c r="K147" s="632"/>
      <c r="L147" s="632"/>
      <c r="M147" s="632"/>
      <c r="N147" s="632"/>
      <c r="O147" s="632"/>
      <c r="P147" s="632"/>
      <c r="Q147" s="632"/>
      <c r="R147" s="632"/>
      <c r="S147" s="632"/>
      <c r="T147" s="632"/>
      <c r="U147" s="632"/>
      <c r="V147" s="632"/>
      <c r="W147" s="632"/>
      <c r="X147" s="632"/>
      <c r="Y147" s="632"/>
      <c r="Z147" s="632"/>
    </row>
    <row r="148" spans="1:26" ht="12.75" customHeight="1">
      <c r="A148" s="632"/>
      <c r="B148" s="632"/>
      <c r="C148" s="632"/>
      <c r="D148" s="386"/>
      <c r="E148" s="386"/>
      <c r="F148" s="386"/>
      <c r="G148" s="386"/>
      <c r="H148" s="632"/>
      <c r="I148" s="633"/>
      <c r="J148" s="632"/>
      <c r="K148" s="632"/>
      <c r="L148" s="632"/>
      <c r="M148" s="632"/>
      <c r="N148" s="632"/>
      <c r="O148" s="632"/>
      <c r="P148" s="632"/>
      <c r="Q148" s="632"/>
      <c r="R148" s="632"/>
      <c r="S148" s="632"/>
      <c r="T148" s="632"/>
      <c r="U148" s="632"/>
      <c r="V148" s="632"/>
      <c r="W148" s="632"/>
      <c r="X148" s="632"/>
      <c r="Y148" s="632"/>
      <c r="Z148" s="632"/>
    </row>
    <row r="149" spans="1:26" ht="12.75" customHeight="1">
      <c r="A149" s="632"/>
      <c r="B149" s="632"/>
      <c r="C149" s="632"/>
      <c r="D149" s="386"/>
      <c r="E149" s="386"/>
      <c r="F149" s="386"/>
      <c r="G149" s="386"/>
      <c r="H149" s="632"/>
      <c r="I149" s="633"/>
      <c r="J149" s="632"/>
      <c r="K149" s="632"/>
      <c r="L149" s="632"/>
      <c r="M149" s="632"/>
      <c r="N149" s="632"/>
      <c r="O149" s="632"/>
      <c r="P149" s="632"/>
      <c r="Q149" s="632"/>
      <c r="R149" s="632"/>
      <c r="S149" s="632"/>
      <c r="T149" s="632"/>
      <c r="U149" s="632"/>
      <c r="V149" s="632"/>
      <c r="W149" s="632"/>
      <c r="X149" s="632"/>
      <c r="Y149" s="632"/>
      <c r="Z149" s="632"/>
    </row>
    <row r="150" spans="1:26" ht="12.75" customHeight="1">
      <c r="A150" s="632"/>
      <c r="B150" s="632"/>
      <c r="C150" s="632"/>
      <c r="D150" s="386"/>
      <c r="E150" s="386"/>
      <c r="F150" s="386"/>
      <c r="G150" s="386"/>
      <c r="H150" s="632"/>
      <c r="I150" s="633"/>
      <c r="J150" s="632"/>
      <c r="K150" s="632"/>
      <c r="L150" s="632"/>
      <c r="M150" s="632"/>
      <c r="N150" s="632"/>
      <c r="O150" s="632"/>
      <c r="P150" s="632"/>
      <c r="Q150" s="632"/>
      <c r="R150" s="632"/>
      <c r="S150" s="632"/>
      <c r="T150" s="632"/>
      <c r="U150" s="632"/>
      <c r="V150" s="632"/>
      <c r="W150" s="632"/>
      <c r="X150" s="632"/>
      <c r="Y150" s="632"/>
      <c r="Z150" s="632"/>
    </row>
    <row r="151" spans="1:26" ht="12.75" customHeight="1">
      <c r="A151" s="632"/>
      <c r="B151" s="632"/>
      <c r="C151" s="632"/>
      <c r="D151" s="386"/>
      <c r="E151" s="386"/>
      <c r="F151" s="386"/>
      <c r="G151" s="386"/>
      <c r="H151" s="632"/>
      <c r="I151" s="633"/>
      <c r="J151" s="632"/>
      <c r="K151" s="632"/>
      <c r="L151" s="632"/>
      <c r="M151" s="632"/>
      <c r="N151" s="632"/>
      <c r="O151" s="632"/>
      <c r="P151" s="632"/>
      <c r="Q151" s="632"/>
      <c r="R151" s="632"/>
      <c r="S151" s="632"/>
      <c r="T151" s="632"/>
      <c r="U151" s="632"/>
      <c r="V151" s="632"/>
      <c r="W151" s="632"/>
      <c r="X151" s="632"/>
      <c r="Y151" s="632"/>
      <c r="Z151" s="632"/>
    </row>
    <row r="152" spans="1:26" ht="12.75" customHeight="1">
      <c r="A152" s="632"/>
      <c r="B152" s="632"/>
      <c r="C152" s="632"/>
      <c r="D152" s="386"/>
      <c r="E152" s="386"/>
      <c r="F152" s="386"/>
      <c r="G152" s="386"/>
      <c r="H152" s="632"/>
      <c r="I152" s="633"/>
      <c r="J152" s="632"/>
      <c r="K152" s="632"/>
      <c r="L152" s="632"/>
      <c r="M152" s="632"/>
      <c r="N152" s="632"/>
      <c r="O152" s="632"/>
      <c r="P152" s="632"/>
      <c r="Q152" s="632"/>
      <c r="R152" s="632"/>
      <c r="S152" s="632"/>
      <c r="T152" s="632"/>
      <c r="U152" s="632"/>
      <c r="V152" s="632"/>
      <c r="W152" s="632"/>
      <c r="X152" s="632"/>
      <c r="Y152" s="632"/>
      <c r="Z152" s="632"/>
    </row>
    <row r="153" spans="1:26" ht="12.75" customHeight="1">
      <c r="A153" s="632"/>
      <c r="B153" s="632"/>
      <c r="C153" s="632"/>
      <c r="D153" s="386"/>
      <c r="E153" s="386"/>
      <c r="F153" s="386"/>
      <c r="G153" s="386"/>
      <c r="H153" s="632"/>
      <c r="I153" s="633"/>
      <c r="J153" s="632"/>
      <c r="K153" s="632"/>
      <c r="L153" s="632"/>
      <c r="M153" s="632"/>
      <c r="N153" s="632"/>
      <c r="O153" s="632"/>
      <c r="P153" s="632"/>
      <c r="Q153" s="632"/>
      <c r="R153" s="632"/>
      <c r="S153" s="632"/>
      <c r="T153" s="632"/>
      <c r="U153" s="632"/>
      <c r="V153" s="632"/>
      <c r="W153" s="632"/>
      <c r="X153" s="632"/>
      <c r="Y153" s="632"/>
      <c r="Z153" s="632"/>
    </row>
    <row r="154" spans="1:26" ht="12.75" customHeight="1">
      <c r="A154" s="632"/>
      <c r="B154" s="632"/>
      <c r="C154" s="632"/>
      <c r="D154" s="386"/>
      <c r="E154" s="386"/>
      <c r="F154" s="386"/>
      <c r="G154" s="386"/>
      <c r="H154" s="632"/>
      <c r="I154" s="633"/>
      <c r="J154" s="632"/>
      <c r="K154" s="632"/>
      <c r="L154" s="632"/>
      <c r="M154" s="632"/>
      <c r="N154" s="632"/>
      <c r="O154" s="632"/>
      <c r="P154" s="632"/>
      <c r="Q154" s="632"/>
      <c r="R154" s="632"/>
      <c r="S154" s="632"/>
      <c r="T154" s="632"/>
      <c r="U154" s="632"/>
      <c r="V154" s="632"/>
      <c r="W154" s="632"/>
      <c r="X154" s="632"/>
      <c r="Y154" s="632"/>
      <c r="Z154" s="632"/>
    </row>
    <row r="155" spans="1:26" ht="12.75" customHeight="1">
      <c r="A155" s="632"/>
      <c r="B155" s="632"/>
      <c r="C155" s="632"/>
      <c r="D155" s="386"/>
      <c r="E155" s="386"/>
      <c r="F155" s="386"/>
      <c r="G155" s="386"/>
      <c r="H155" s="632"/>
      <c r="I155" s="633"/>
      <c r="J155" s="632"/>
      <c r="K155" s="632"/>
      <c r="L155" s="632"/>
      <c r="M155" s="632"/>
      <c r="N155" s="632"/>
      <c r="O155" s="632"/>
      <c r="P155" s="632"/>
      <c r="Q155" s="632"/>
      <c r="R155" s="632"/>
      <c r="S155" s="632"/>
      <c r="T155" s="632"/>
      <c r="U155" s="632"/>
      <c r="V155" s="632"/>
      <c r="W155" s="632"/>
      <c r="X155" s="632"/>
      <c r="Y155" s="632"/>
      <c r="Z155" s="632"/>
    </row>
    <row r="156" spans="1:26" ht="12.75" customHeight="1">
      <c r="A156" s="632"/>
      <c r="B156" s="632"/>
      <c r="C156" s="632"/>
      <c r="D156" s="386"/>
      <c r="E156" s="386"/>
      <c r="F156" s="386"/>
      <c r="G156" s="386"/>
      <c r="H156" s="632"/>
      <c r="I156" s="633"/>
      <c r="J156" s="632"/>
      <c r="K156" s="632"/>
      <c r="L156" s="632"/>
      <c r="M156" s="632"/>
      <c r="N156" s="632"/>
      <c r="O156" s="632"/>
      <c r="P156" s="632"/>
      <c r="Q156" s="632"/>
      <c r="R156" s="632"/>
      <c r="S156" s="632"/>
      <c r="T156" s="632"/>
      <c r="U156" s="632"/>
      <c r="V156" s="632"/>
      <c r="W156" s="632"/>
      <c r="X156" s="632"/>
      <c r="Y156" s="632"/>
      <c r="Z156" s="632"/>
    </row>
    <row r="157" spans="1:26" ht="12.75" customHeight="1">
      <c r="A157" s="632"/>
      <c r="B157" s="632"/>
      <c r="C157" s="632"/>
      <c r="D157" s="386"/>
      <c r="E157" s="386"/>
      <c r="F157" s="386"/>
      <c r="G157" s="386"/>
      <c r="H157" s="632"/>
      <c r="I157" s="633"/>
      <c r="J157" s="632"/>
      <c r="K157" s="632"/>
      <c r="L157" s="632"/>
      <c r="M157" s="632"/>
      <c r="N157" s="632"/>
      <c r="O157" s="632"/>
      <c r="P157" s="632"/>
      <c r="Q157" s="632"/>
      <c r="R157" s="632"/>
      <c r="S157" s="632"/>
      <c r="T157" s="632"/>
      <c r="U157" s="632"/>
      <c r="V157" s="632"/>
      <c r="W157" s="632"/>
      <c r="X157" s="632"/>
      <c r="Y157" s="632"/>
      <c r="Z157" s="632"/>
    </row>
    <row r="158" spans="1:26" ht="12.75" customHeight="1">
      <c r="A158" s="632"/>
      <c r="B158" s="632"/>
      <c r="C158" s="632"/>
      <c r="D158" s="386"/>
      <c r="E158" s="386"/>
      <c r="F158" s="386"/>
      <c r="G158" s="386"/>
      <c r="H158" s="632"/>
      <c r="I158" s="633"/>
      <c r="J158" s="632"/>
      <c r="K158" s="632"/>
      <c r="L158" s="632"/>
      <c r="M158" s="632"/>
      <c r="N158" s="632"/>
      <c r="O158" s="632"/>
      <c r="P158" s="632"/>
      <c r="Q158" s="632"/>
      <c r="R158" s="632"/>
      <c r="S158" s="632"/>
      <c r="T158" s="632"/>
      <c r="U158" s="632"/>
      <c r="V158" s="632"/>
      <c r="W158" s="632"/>
      <c r="X158" s="632"/>
      <c r="Y158" s="632"/>
      <c r="Z158" s="632"/>
    </row>
    <row r="159" spans="1:26" ht="12.75" customHeight="1">
      <c r="A159" s="632"/>
      <c r="B159" s="632"/>
      <c r="C159" s="632"/>
      <c r="D159" s="386"/>
      <c r="E159" s="386"/>
      <c r="F159" s="386"/>
      <c r="G159" s="386"/>
      <c r="H159" s="632"/>
      <c r="I159" s="633"/>
      <c r="J159" s="632"/>
      <c r="K159" s="632"/>
      <c r="L159" s="632"/>
      <c r="M159" s="632"/>
      <c r="N159" s="632"/>
      <c r="O159" s="632"/>
      <c r="P159" s="632"/>
      <c r="Q159" s="632"/>
      <c r="R159" s="632"/>
      <c r="S159" s="632"/>
      <c r="T159" s="632"/>
      <c r="U159" s="632"/>
      <c r="V159" s="632"/>
      <c r="W159" s="632"/>
      <c r="X159" s="632"/>
      <c r="Y159" s="632"/>
      <c r="Z159" s="632"/>
    </row>
    <row r="160" spans="1:26" ht="12.75" customHeight="1">
      <c r="A160" s="632"/>
      <c r="B160" s="632"/>
      <c r="C160" s="632"/>
      <c r="D160" s="386"/>
      <c r="E160" s="386"/>
      <c r="F160" s="386"/>
      <c r="G160" s="386"/>
      <c r="H160" s="632"/>
      <c r="I160" s="633"/>
      <c r="J160" s="632"/>
      <c r="K160" s="632"/>
      <c r="L160" s="632"/>
      <c r="M160" s="632"/>
      <c r="N160" s="632"/>
      <c r="O160" s="632"/>
      <c r="P160" s="632"/>
      <c r="Q160" s="632"/>
      <c r="R160" s="632"/>
      <c r="S160" s="632"/>
      <c r="T160" s="632"/>
      <c r="U160" s="632"/>
      <c r="V160" s="632"/>
      <c r="W160" s="632"/>
      <c r="X160" s="632"/>
      <c r="Y160" s="632"/>
      <c r="Z160" s="632"/>
    </row>
    <row r="161" spans="1:26" ht="12.75" customHeight="1">
      <c r="A161" s="632"/>
      <c r="B161" s="632"/>
      <c r="C161" s="632"/>
      <c r="D161" s="386"/>
      <c r="E161" s="386"/>
      <c r="F161" s="386"/>
      <c r="G161" s="386"/>
      <c r="H161" s="632"/>
      <c r="I161" s="633"/>
      <c r="J161" s="632"/>
      <c r="K161" s="632"/>
      <c r="L161" s="632"/>
      <c r="M161" s="632"/>
      <c r="N161" s="632"/>
      <c r="O161" s="632"/>
      <c r="P161" s="632"/>
      <c r="Q161" s="632"/>
      <c r="R161" s="632"/>
      <c r="S161" s="632"/>
      <c r="T161" s="632"/>
      <c r="U161" s="632"/>
      <c r="V161" s="632"/>
      <c r="W161" s="632"/>
      <c r="X161" s="632"/>
      <c r="Y161" s="632"/>
      <c r="Z161" s="632"/>
    </row>
    <row r="162" spans="1:26" ht="12.75" customHeight="1">
      <c r="A162" s="632"/>
      <c r="B162" s="632"/>
      <c r="C162" s="632"/>
      <c r="D162" s="386"/>
      <c r="E162" s="386"/>
      <c r="F162" s="386"/>
      <c r="G162" s="386"/>
      <c r="H162" s="632"/>
      <c r="I162" s="633"/>
      <c r="J162" s="632"/>
      <c r="K162" s="632"/>
      <c r="L162" s="632"/>
      <c r="M162" s="632"/>
      <c r="N162" s="632"/>
      <c r="O162" s="632"/>
      <c r="P162" s="632"/>
      <c r="Q162" s="632"/>
      <c r="R162" s="632"/>
      <c r="S162" s="632"/>
      <c r="T162" s="632"/>
      <c r="U162" s="632"/>
      <c r="V162" s="632"/>
      <c r="W162" s="632"/>
      <c r="X162" s="632"/>
      <c r="Y162" s="632"/>
      <c r="Z162" s="632"/>
    </row>
    <row r="163" spans="1:26" ht="12.75" customHeight="1">
      <c r="A163" s="632"/>
      <c r="B163" s="632"/>
      <c r="C163" s="632"/>
      <c r="D163" s="386"/>
      <c r="E163" s="386"/>
      <c r="F163" s="386"/>
      <c r="G163" s="386"/>
      <c r="H163" s="632"/>
      <c r="I163" s="633"/>
      <c r="J163" s="632"/>
      <c r="K163" s="632"/>
      <c r="L163" s="632"/>
      <c r="M163" s="632"/>
      <c r="N163" s="632"/>
      <c r="O163" s="632"/>
      <c r="P163" s="632"/>
      <c r="Q163" s="632"/>
      <c r="R163" s="632"/>
      <c r="S163" s="632"/>
      <c r="T163" s="632"/>
      <c r="U163" s="632"/>
      <c r="V163" s="632"/>
      <c r="W163" s="632"/>
      <c r="X163" s="632"/>
      <c r="Y163" s="632"/>
      <c r="Z163" s="632"/>
    </row>
    <row r="164" spans="1:26" ht="12.75" customHeight="1">
      <c r="A164" s="632"/>
      <c r="B164" s="632"/>
      <c r="C164" s="632"/>
      <c r="D164" s="386"/>
      <c r="E164" s="386"/>
      <c r="F164" s="386"/>
      <c r="G164" s="386"/>
      <c r="H164" s="632"/>
      <c r="I164" s="633"/>
      <c r="J164" s="632"/>
      <c r="K164" s="632"/>
      <c r="L164" s="632"/>
      <c r="M164" s="632"/>
      <c r="N164" s="632"/>
      <c r="O164" s="632"/>
      <c r="P164" s="632"/>
      <c r="Q164" s="632"/>
      <c r="R164" s="632"/>
      <c r="S164" s="632"/>
      <c r="T164" s="632"/>
      <c r="U164" s="632"/>
      <c r="V164" s="632"/>
      <c r="W164" s="632"/>
      <c r="X164" s="632"/>
      <c r="Y164" s="632"/>
      <c r="Z164" s="632"/>
    </row>
    <row r="165" spans="1:26" ht="12.75" customHeight="1">
      <c r="A165" s="632"/>
      <c r="B165" s="632"/>
      <c r="C165" s="632"/>
      <c r="D165" s="386"/>
      <c r="E165" s="386"/>
      <c r="F165" s="386"/>
      <c r="G165" s="386"/>
      <c r="H165" s="632"/>
      <c r="I165" s="633"/>
      <c r="J165" s="632"/>
      <c r="K165" s="632"/>
      <c r="L165" s="632"/>
      <c r="M165" s="632"/>
      <c r="N165" s="632"/>
      <c r="O165" s="632"/>
      <c r="P165" s="632"/>
      <c r="Q165" s="632"/>
      <c r="R165" s="632"/>
      <c r="S165" s="632"/>
      <c r="T165" s="632"/>
      <c r="U165" s="632"/>
      <c r="V165" s="632"/>
      <c r="W165" s="632"/>
      <c r="X165" s="632"/>
      <c r="Y165" s="632"/>
      <c r="Z165" s="632"/>
    </row>
    <row r="166" spans="1:26" ht="12.75" customHeight="1">
      <c r="A166" s="632"/>
      <c r="B166" s="632"/>
      <c r="C166" s="632"/>
      <c r="D166" s="386"/>
      <c r="E166" s="386"/>
      <c r="F166" s="386"/>
      <c r="G166" s="386"/>
      <c r="H166" s="632"/>
      <c r="I166" s="633"/>
      <c r="J166" s="632"/>
      <c r="K166" s="632"/>
      <c r="L166" s="632"/>
      <c r="M166" s="632"/>
      <c r="N166" s="632"/>
      <c r="O166" s="632"/>
      <c r="P166" s="632"/>
      <c r="Q166" s="632"/>
      <c r="R166" s="632"/>
      <c r="S166" s="632"/>
      <c r="T166" s="632"/>
      <c r="U166" s="632"/>
      <c r="V166" s="632"/>
      <c r="W166" s="632"/>
      <c r="X166" s="632"/>
      <c r="Y166" s="632"/>
      <c r="Z166" s="632"/>
    </row>
    <row r="167" spans="1:26" ht="12.75" customHeight="1">
      <c r="A167" s="632"/>
      <c r="B167" s="632"/>
      <c r="C167" s="632"/>
      <c r="D167" s="386"/>
      <c r="E167" s="386"/>
      <c r="F167" s="386"/>
      <c r="G167" s="386"/>
      <c r="H167" s="632"/>
      <c r="I167" s="633"/>
      <c r="J167" s="632"/>
      <c r="K167" s="632"/>
      <c r="L167" s="632"/>
      <c r="M167" s="632"/>
      <c r="N167" s="632"/>
      <c r="O167" s="632"/>
      <c r="P167" s="632"/>
      <c r="Q167" s="632"/>
      <c r="R167" s="632"/>
      <c r="S167" s="632"/>
      <c r="T167" s="632"/>
      <c r="U167" s="632"/>
      <c r="V167" s="632"/>
      <c r="W167" s="632"/>
      <c r="X167" s="632"/>
      <c r="Y167" s="632"/>
      <c r="Z167" s="632"/>
    </row>
    <row r="168" spans="1:26" ht="12.75" customHeight="1">
      <c r="A168" s="632"/>
      <c r="B168" s="632"/>
      <c r="C168" s="632"/>
      <c r="D168" s="386"/>
      <c r="E168" s="386"/>
      <c r="F168" s="386"/>
      <c r="G168" s="386"/>
      <c r="H168" s="632"/>
      <c r="I168" s="633"/>
      <c r="J168" s="632"/>
      <c r="K168" s="632"/>
      <c r="L168" s="632"/>
      <c r="M168" s="632"/>
      <c r="N168" s="632"/>
      <c r="O168" s="632"/>
      <c r="P168" s="632"/>
      <c r="Q168" s="632"/>
      <c r="R168" s="632"/>
      <c r="S168" s="632"/>
      <c r="T168" s="632"/>
      <c r="U168" s="632"/>
      <c r="V168" s="632"/>
      <c r="W168" s="632"/>
      <c r="X168" s="632"/>
      <c r="Y168" s="632"/>
      <c r="Z168" s="632"/>
    </row>
    <row r="169" spans="1:26" ht="12.75" customHeight="1">
      <c r="A169" s="632"/>
      <c r="B169" s="632"/>
      <c r="C169" s="632"/>
      <c r="D169" s="386"/>
      <c r="E169" s="386"/>
      <c r="F169" s="386"/>
      <c r="G169" s="386"/>
      <c r="H169" s="632"/>
      <c r="I169" s="633"/>
      <c r="J169" s="632"/>
      <c r="K169" s="632"/>
      <c r="L169" s="632"/>
      <c r="M169" s="632"/>
      <c r="N169" s="632"/>
      <c r="O169" s="632"/>
      <c r="P169" s="632"/>
      <c r="Q169" s="632"/>
      <c r="R169" s="632"/>
      <c r="S169" s="632"/>
      <c r="T169" s="632"/>
      <c r="U169" s="632"/>
      <c r="V169" s="632"/>
      <c r="W169" s="632"/>
      <c r="X169" s="632"/>
      <c r="Y169" s="632"/>
      <c r="Z169" s="632"/>
    </row>
    <row r="170" spans="1:26" ht="12.75" customHeight="1">
      <c r="A170" s="632"/>
      <c r="B170" s="632"/>
      <c r="C170" s="632"/>
      <c r="D170" s="386"/>
      <c r="E170" s="386"/>
      <c r="F170" s="386"/>
      <c r="G170" s="386"/>
      <c r="H170" s="632"/>
      <c r="I170" s="633"/>
      <c r="J170" s="632"/>
      <c r="K170" s="632"/>
      <c r="L170" s="632"/>
      <c r="M170" s="632"/>
      <c r="N170" s="632"/>
      <c r="O170" s="632"/>
      <c r="P170" s="632"/>
      <c r="Q170" s="632"/>
      <c r="R170" s="632"/>
      <c r="S170" s="632"/>
      <c r="T170" s="632"/>
      <c r="U170" s="632"/>
      <c r="V170" s="632"/>
      <c r="W170" s="632"/>
      <c r="X170" s="632"/>
      <c r="Y170" s="632"/>
      <c r="Z170" s="632"/>
    </row>
    <row r="171" spans="1:26" ht="12.75" customHeight="1">
      <c r="A171" s="632"/>
      <c r="B171" s="632"/>
      <c r="C171" s="632"/>
      <c r="D171" s="386"/>
      <c r="E171" s="386"/>
      <c r="F171" s="386"/>
      <c r="G171" s="386"/>
      <c r="H171" s="632"/>
      <c r="I171" s="633"/>
      <c r="J171" s="632"/>
      <c r="K171" s="632"/>
      <c r="L171" s="632"/>
      <c r="M171" s="632"/>
      <c r="N171" s="632"/>
      <c r="O171" s="632"/>
      <c r="P171" s="632"/>
      <c r="Q171" s="632"/>
      <c r="R171" s="632"/>
      <c r="S171" s="632"/>
      <c r="T171" s="632"/>
      <c r="U171" s="632"/>
      <c r="V171" s="632"/>
      <c r="W171" s="632"/>
      <c r="X171" s="632"/>
      <c r="Y171" s="632"/>
      <c r="Z171" s="632"/>
    </row>
    <row r="172" spans="1:26" ht="12.75" customHeight="1">
      <c r="A172" s="632"/>
      <c r="B172" s="632"/>
      <c r="C172" s="632"/>
      <c r="D172" s="386"/>
      <c r="E172" s="386"/>
      <c r="F172" s="386"/>
      <c r="G172" s="386"/>
      <c r="H172" s="632"/>
      <c r="I172" s="633"/>
      <c r="J172" s="632"/>
      <c r="K172" s="632"/>
      <c r="L172" s="632"/>
      <c r="M172" s="632"/>
      <c r="N172" s="632"/>
      <c r="O172" s="632"/>
      <c r="P172" s="632"/>
      <c r="Q172" s="632"/>
      <c r="R172" s="632"/>
      <c r="S172" s="632"/>
      <c r="T172" s="632"/>
      <c r="U172" s="632"/>
      <c r="V172" s="632"/>
      <c r="W172" s="632"/>
      <c r="X172" s="632"/>
      <c r="Y172" s="632"/>
      <c r="Z172" s="632"/>
    </row>
    <row r="173" spans="1:26" ht="12.75" customHeight="1">
      <c r="A173" s="632"/>
      <c r="B173" s="632"/>
      <c r="C173" s="632"/>
      <c r="D173" s="386"/>
      <c r="E173" s="386"/>
      <c r="F173" s="386"/>
      <c r="G173" s="386"/>
      <c r="H173" s="632"/>
      <c r="I173" s="633"/>
      <c r="J173" s="632"/>
      <c r="K173" s="632"/>
      <c r="L173" s="632"/>
      <c r="M173" s="632"/>
      <c r="N173" s="632"/>
      <c r="O173" s="632"/>
      <c r="P173" s="632"/>
      <c r="Q173" s="632"/>
      <c r="R173" s="632"/>
      <c r="S173" s="632"/>
      <c r="T173" s="632"/>
      <c r="U173" s="632"/>
      <c r="V173" s="632"/>
      <c r="W173" s="632"/>
      <c r="X173" s="632"/>
      <c r="Y173" s="632"/>
      <c r="Z173" s="632"/>
    </row>
    <row r="174" spans="1:26" ht="12.75" customHeight="1">
      <c r="A174" s="632"/>
      <c r="B174" s="632"/>
      <c r="C174" s="632"/>
      <c r="D174" s="386"/>
      <c r="E174" s="386"/>
      <c r="F174" s="386"/>
      <c r="G174" s="386"/>
      <c r="H174" s="632"/>
      <c r="I174" s="633"/>
      <c r="J174" s="632"/>
      <c r="K174" s="632"/>
      <c r="L174" s="632"/>
      <c r="M174" s="632"/>
      <c r="N174" s="632"/>
      <c r="O174" s="632"/>
      <c r="P174" s="632"/>
      <c r="Q174" s="632"/>
      <c r="R174" s="632"/>
      <c r="S174" s="632"/>
      <c r="T174" s="632"/>
      <c r="U174" s="632"/>
      <c r="V174" s="632"/>
      <c r="W174" s="632"/>
      <c r="X174" s="632"/>
      <c r="Y174" s="632"/>
      <c r="Z174" s="632"/>
    </row>
    <row r="175" spans="1:26" ht="12.75" customHeight="1">
      <c r="A175" s="632"/>
      <c r="B175" s="632"/>
      <c r="C175" s="632"/>
      <c r="D175" s="386"/>
      <c r="E175" s="386"/>
      <c r="F175" s="386"/>
      <c r="G175" s="386"/>
      <c r="H175" s="632"/>
      <c r="I175" s="633"/>
      <c r="J175" s="632"/>
      <c r="K175" s="632"/>
      <c r="L175" s="632"/>
      <c r="M175" s="632"/>
      <c r="N175" s="632"/>
      <c r="O175" s="632"/>
      <c r="P175" s="632"/>
      <c r="Q175" s="632"/>
      <c r="R175" s="632"/>
      <c r="S175" s="632"/>
      <c r="T175" s="632"/>
      <c r="U175" s="632"/>
      <c r="V175" s="632"/>
      <c r="W175" s="632"/>
      <c r="X175" s="632"/>
      <c r="Y175" s="632"/>
      <c r="Z175" s="632"/>
    </row>
    <row r="176" spans="1:26" ht="12.75" customHeight="1">
      <c r="A176" s="632"/>
      <c r="B176" s="632"/>
      <c r="C176" s="632"/>
      <c r="D176" s="386"/>
      <c r="E176" s="386"/>
      <c r="F176" s="386"/>
      <c r="G176" s="386"/>
      <c r="H176" s="632"/>
      <c r="I176" s="633"/>
      <c r="J176" s="632"/>
      <c r="K176" s="632"/>
      <c r="L176" s="632"/>
      <c r="M176" s="632"/>
      <c r="N176" s="632"/>
      <c r="O176" s="632"/>
      <c r="P176" s="632"/>
      <c r="Q176" s="632"/>
      <c r="R176" s="632"/>
      <c r="S176" s="632"/>
      <c r="T176" s="632"/>
      <c r="U176" s="632"/>
      <c r="V176" s="632"/>
      <c r="W176" s="632"/>
      <c r="X176" s="632"/>
      <c r="Y176" s="632"/>
      <c r="Z176" s="632"/>
    </row>
    <row r="177" spans="1:26" ht="12.75" customHeight="1">
      <c r="A177" s="632"/>
      <c r="B177" s="632"/>
      <c r="C177" s="632"/>
      <c r="D177" s="386"/>
      <c r="E177" s="386"/>
      <c r="F177" s="386"/>
      <c r="G177" s="386"/>
      <c r="H177" s="632"/>
      <c r="I177" s="633"/>
      <c r="J177" s="632"/>
      <c r="K177" s="632"/>
      <c r="L177" s="632"/>
      <c r="M177" s="632"/>
      <c r="N177" s="632"/>
      <c r="O177" s="632"/>
      <c r="P177" s="632"/>
      <c r="Q177" s="632"/>
      <c r="R177" s="632"/>
      <c r="S177" s="632"/>
      <c r="T177" s="632"/>
      <c r="U177" s="632"/>
      <c r="V177" s="632"/>
      <c r="W177" s="632"/>
      <c r="X177" s="632"/>
      <c r="Y177" s="632"/>
      <c r="Z177" s="632"/>
    </row>
    <row r="178" spans="1:26" ht="12.75" customHeight="1">
      <c r="A178" s="632"/>
      <c r="B178" s="632"/>
      <c r="C178" s="632"/>
      <c r="D178" s="386"/>
      <c r="E178" s="386"/>
      <c r="F178" s="386"/>
      <c r="G178" s="386"/>
      <c r="H178" s="632"/>
      <c r="I178" s="633"/>
      <c r="J178" s="632"/>
      <c r="K178" s="632"/>
      <c r="L178" s="632"/>
      <c r="M178" s="632"/>
      <c r="N178" s="632"/>
      <c r="O178" s="632"/>
      <c r="P178" s="632"/>
      <c r="Q178" s="632"/>
      <c r="R178" s="632"/>
      <c r="S178" s="632"/>
      <c r="T178" s="632"/>
      <c r="U178" s="632"/>
      <c r="V178" s="632"/>
      <c r="W178" s="632"/>
      <c r="X178" s="632"/>
      <c r="Y178" s="632"/>
      <c r="Z178" s="632"/>
    </row>
    <row r="179" spans="1:26" ht="12.75" customHeight="1">
      <c r="A179" s="632"/>
      <c r="B179" s="632"/>
      <c r="C179" s="632"/>
      <c r="D179" s="386"/>
      <c r="E179" s="386"/>
      <c r="F179" s="386"/>
      <c r="G179" s="386"/>
      <c r="H179" s="632"/>
      <c r="I179" s="633"/>
      <c r="J179" s="632"/>
      <c r="K179" s="632"/>
      <c r="L179" s="632"/>
      <c r="M179" s="632"/>
      <c r="N179" s="632"/>
      <c r="O179" s="632"/>
      <c r="P179" s="632"/>
      <c r="Q179" s="632"/>
      <c r="R179" s="632"/>
      <c r="S179" s="632"/>
      <c r="T179" s="632"/>
      <c r="U179" s="632"/>
      <c r="V179" s="632"/>
      <c r="W179" s="632"/>
      <c r="X179" s="632"/>
      <c r="Y179" s="632"/>
      <c r="Z179" s="632"/>
    </row>
    <row r="180" spans="1:26" ht="12.75" customHeight="1">
      <c r="A180" s="632"/>
      <c r="B180" s="632"/>
      <c r="C180" s="632"/>
      <c r="D180" s="386"/>
      <c r="E180" s="386"/>
      <c r="F180" s="386"/>
      <c r="G180" s="386"/>
      <c r="H180" s="632"/>
      <c r="I180" s="633"/>
      <c r="J180" s="632"/>
      <c r="K180" s="632"/>
      <c r="L180" s="632"/>
      <c r="M180" s="632"/>
      <c r="N180" s="632"/>
      <c r="O180" s="632"/>
      <c r="P180" s="632"/>
      <c r="Q180" s="632"/>
      <c r="R180" s="632"/>
      <c r="S180" s="632"/>
      <c r="T180" s="632"/>
      <c r="U180" s="632"/>
      <c r="V180" s="632"/>
      <c r="W180" s="632"/>
      <c r="X180" s="632"/>
      <c r="Y180" s="632"/>
      <c r="Z180" s="632"/>
    </row>
    <row r="181" spans="1:26" ht="12.75" customHeight="1">
      <c r="A181" s="632"/>
      <c r="B181" s="632"/>
      <c r="C181" s="632"/>
      <c r="D181" s="386"/>
      <c r="E181" s="386"/>
      <c r="F181" s="386"/>
      <c r="G181" s="386"/>
      <c r="H181" s="632"/>
      <c r="I181" s="633"/>
      <c r="J181" s="632"/>
      <c r="K181" s="632"/>
      <c r="L181" s="632"/>
      <c r="M181" s="632"/>
      <c r="N181" s="632"/>
      <c r="O181" s="632"/>
      <c r="P181" s="632"/>
      <c r="Q181" s="632"/>
      <c r="R181" s="632"/>
      <c r="S181" s="632"/>
      <c r="T181" s="632"/>
      <c r="U181" s="632"/>
      <c r="V181" s="632"/>
      <c r="W181" s="632"/>
      <c r="X181" s="632"/>
      <c r="Y181" s="632"/>
      <c r="Z181" s="632"/>
    </row>
    <row r="182" spans="1:26" ht="12.75" customHeight="1">
      <c r="A182" s="632"/>
      <c r="B182" s="632"/>
      <c r="C182" s="632"/>
      <c r="D182" s="386"/>
      <c r="E182" s="386"/>
      <c r="F182" s="386"/>
      <c r="G182" s="386"/>
      <c r="H182" s="632"/>
      <c r="I182" s="633"/>
      <c r="J182" s="632"/>
      <c r="K182" s="632"/>
      <c r="L182" s="632"/>
      <c r="M182" s="632"/>
      <c r="N182" s="632"/>
      <c r="O182" s="632"/>
      <c r="P182" s="632"/>
      <c r="Q182" s="632"/>
      <c r="R182" s="632"/>
      <c r="S182" s="632"/>
      <c r="T182" s="632"/>
      <c r="U182" s="632"/>
      <c r="V182" s="632"/>
      <c r="W182" s="632"/>
      <c r="X182" s="632"/>
      <c r="Y182" s="632"/>
      <c r="Z182" s="632"/>
    </row>
    <row r="183" spans="1:26" ht="12.75" customHeight="1">
      <c r="A183" s="632"/>
      <c r="B183" s="632"/>
      <c r="C183" s="632"/>
      <c r="D183" s="386"/>
      <c r="E183" s="386"/>
      <c r="F183" s="386"/>
      <c r="G183" s="386"/>
      <c r="H183" s="632"/>
      <c r="I183" s="633"/>
      <c r="J183" s="632"/>
      <c r="K183" s="632"/>
      <c r="L183" s="632"/>
      <c r="M183" s="632"/>
      <c r="N183" s="632"/>
      <c r="O183" s="632"/>
      <c r="P183" s="632"/>
      <c r="Q183" s="632"/>
      <c r="R183" s="632"/>
      <c r="S183" s="632"/>
      <c r="T183" s="632"/>
      <c r="U183" s="632"/>
      <c r="V183" s="632"/>
      <c r="W183" s="632"/>
      <c r="X183" s="632"/>
      <c r="Y183" s="632"/>
      <c r="Z183" s="632"/>
    </row>
    <row r="184" spans="1:26" ht="12.75" customHeight="1">
      <c r="A184" s="632"/>
      <c r="B184" s="632"/>
      <c r="C184" s="632"/>
      <c r="D184" s="386"/>
      <c r="E184" s="386"/>
      <c r="F184" s="386"/>
      <c r="G184" s="386"/>
      <c r="H184" s="632"/>
      <c r="I184" s="633"/>
      <c r="J184" s="632"/>
      <c r="K184" s="632"/>
      <c r="L184" s="632"/>
      <c r="M184" s="632"/>
      <c r="N184" s="632"/>
      <c r="O184" s="632"/>
      <c r="P184" s="632"/>
      <c r="Q184" s="632"/>
      <c r="R184" s="632"/>
      <c r="S184" s="632"/>
      <c r="T184" s="632"/>
      <c r="U184" s="632"/>
      <c r="V184" s="632"/>
      <c r="W184" s="632"/>
      <c r="X184" s="632"/>
      <c r="Y184" s="632"/>
      <c r="Z184" s="632"/>
    </row>
    <row r="185" spans="1:26" ht="12.75" customHeight="1">
      <c r="A185" s="632"/>
      <c r="B185" s="632"/>
      <c r="C185" s="632"/>
      <c r="D185" s="386"/>
      <c r="E185" s="386"/>
      <c r="F185" s="386"/>
      <c r="G185" s="386"/>
      <c r="H185" s="632"/>
      <c r="I185" s="633"/>
      <c r="J185" s="632"/>
      <c r="K185" s="632"/>
      <c r="L185" s="632"/>
      <c r="M185" s="632"/>
      <c r="N185" s="632"/>
      <c r="O185" s="632"/>
      <c r="P185" s="632"/>
      <c r="Q185" s="632"/>
      <c r="R185" s="632"/>
      <c r="S185" s="632"/>
      <c r="T185" s="632"/>
      <c r="U185" s="632"/>
      <c r="V185" s="632"/>
      <c r="W185" s="632"/>
      <c r="X185" s="632"/>
      <c r="Y185" s="632"/>
      <c r="Z185" s="632"/>
    </row>
    <row r="186" spans="1:26" ht="12.75" customHeight="1">
      <c r="A186" s="632"/>
      <c r="B186" s="632"/>
      <c r="C186" s="632"/>
      <c r="D186" s="386"/>
      <c r="E186" s="386"/>
      <c r="F186" s="386"/>
      <c r="G186" s="386"/>
      <c r="H186" s="632"/>
      <c r="I186" s="633"/>
      <c r="J186" s="632"/>
      <c r="K186" s="632"/>
      <c r="L186" s="632"/>
      <c r="M186" s="632"/>
      <c r="N186" s="632"/>
      <c r="O186" s="632"/>
      <c r="P186" s="632"/>
      <c r="Q186" s="632"/>
      <c r="R186" s="632"/>
      <c r="S186" s="632"/>
      <c r="T186" s="632"/>
      <c r="U186" s="632"/>
      <c r="V186" s="632"/>
      <c r="W186" s="632"/>
      <c r="X186" s="632"/>
      <c r="Y186" s="632"/>
      <c r="Z186" s="632"/>
    </row>
    <row r="187" spans="1:26" ht="12.75" customHeight="1">
      <c r="A187" s="632"/>
      <c r="B187" s="632"/>
      <c r="C187" s="632"/>
      <c r="D187" s="386"/>
      <c r="E187" s="386"/>
      <c r="F187" s="386"/>
      <c r="G187" s="386"/>
      <c r="H187" s="632"/>
      <c r="I187" s="633"/>
      <c r="J187" s="632"/>
      <c r="K187" s="632"/>
      <c r="L187" s="632"/>
      <c r="M187" s="632"/>
      <c r="N187" s="632"/>
      <c r="O187" s="632"/>
      <c r="P187" s="632"/>
      <c r="Q187" s="632"/>
      <c r="R187" s="632"/>
      <c r="S187" s="632"/>
      <c r="T187" s="632"/>
      <c r="U187" s="632"/>
      <c r="V187" s="632"/>
      <c r="W187" s="632"/>
      <c r="X187" s="632"/>
      <c r="Y187" s="632"/>
      <c r="Z187" s="632"/>
    </row>
    <row r="188" spans="1:26" ht="12.75" customHeight="1">
      <c r="A188" s="632"/>
      <c r="B188" s="632"/>
      <c r="C188" s="632"/>
      <c r="D188" s="386"/>
      <c r="E188" s="386"/>
      <c r="F188" s="386"/>
      <c r="G188" s="386"/>
      <c r="H188" s="632"/>
      <c r="I188" s="633"/>
      <c r="J188" s="632"/>
      <c r="K188" s="632"/>
      <c r="L188" s="632"/>
      <c r="M188" s="632"/>
      <c r="N188" s="632"/>
      <c r="O188" s="632"/>
      <c r="P188" s="632"/>
      <c r="Q188" s="632"/>
      <c r="R188" s="632"/>
      <c r="S188" s="632"/>
      <c r="T188" s="632"/>
      <c r="U188" s="632"/>
      <c r="V188" s="632"/>
      <c r="W188" s="632"/>
      <c r="X188" s="632"/>
      <c r="Y188" s="632"/>
      <c r="Z188" s="632"/>
    </row>
    <row r="189" spans="1:26" ht="12.75" customHeight="1">
      <c r="A189" s="632"/>
      <c r="B189" s="632"/>
      <c r="C189" s="632"/>
      <c r="D189" s="386"/>
      <c r="E189" s="386"/>
      <c r="F189" s="386"/>
      <c r="G189" s="386"/>
      <c r="H189" s="632"/>
      <c r="I189" s="633"/>
      <c r="J189" s="632"/>
      <c r="K189" s="632"/>
      <c r="L189" s="632"/>
      <c r="M189" s="632"/>
      <c r="N189" s="632"/>
      <c r="O189" s="632"/>
      <c r="P189" s="632"/>
      <c r="Q189" s="632"/>
      <c r="R189" s="632"/>
      <c r="S189" s="632"/>
      <c r="T189" s="632"/>
      <c r="U189" s="632"/>
      <c r="V189" s="632"/>
      <c r="W189" s="632"/>
      <c r="X189" s="632"/>
      <c r="Y189" s="632"/>
      <c r="Z189" s="632"/>
    </row>
    <row r="190" spans="1:26" ht="12.75" customHeight="1">
      <c r="A190" s="632"/>
      <c r="B190" s="632"/>
      <c r="C190" s="632"/>
      <c r="D190" s="386"/>
      <c r="E190" s="386"/>
      <c r="F190" s="386"/>
      <c r="G190" s="386"/>
      <c r="H190" s="632"/>
      <c r="I190" s="633"/>
      <c r="J190" s="632"/>
      <c r="K190" s="632"/>
      <c r="L190" s="632"/>
      <c r="M190" s="632"/>
      <c r="N190" s="632"/>
      <c r="O190" s="632"/>
      <c r="P190" s="632"/>
      <c r="Q190" s="632"/>
      <c r="R190" s="632"/>
      <c r="S190" s="632"/>
      <c r="T190" s="632"/>
      <c r="U190" s="632"/>
      <c r="V190" s="632"/>
      <c r="W190" s="632"/>
      <c r="X190" s="632"/>
      <c r="Y190" s="632"/>
      <c r="Z190" s="632"/>
    </row>
    <row r="191" spans="1:26" ht="12.75" customHeight="1">
      <c r="A191" s="632"/>
      <c r="B191" s="632"/>
      <c r="C191" s="632"/>
      <c r="D191" s="386"/>
      <c r="E191" s="386"/>
      <c r="F191" s="386"/>
      <c r="G191" s="386"/>
      <c r="H191" s="632"/>
      <c r="I191" s="633"/>
      <c r="J191" s="632"/>
      <c r="K191" s="632"/>
      <c r="L191" s="632"/>
      <c r="M191" s="632"/>
      <c r="N191" s="632"/>
      <c r="O191" s="632"/>
      <c r="P191" s="632"/>
      <c r="Q191" s="632"/>
      <c r="R191" s="632"/>
      <c r="S191" s="632"/>
      <c r="T191" s="632"/>
      <c r="U191" s="632"/>
      <c r="V191" s="632"/>
      <c r="W191" s="632"/>
      <c r="X191" s="632"/>
      <c r="Y191" s="632"/>
      <c r="Z191" s="632"/>
    </row>
    <row r="192" spans="1:26" ht="12.75" customHeight="1">
      <c r="A192" s="632"/>
      <c r="B192" s="632"/>
      <c r="C192" s="632"/>
      <c r="D192" s="386"/>
      <c r="E192" s="386"/>
      <c r="F192" s="386"/>
      <c r="G192" s="386"/>
      <c r="H192" s="632"/>
      <c r="I192" s="633"/>
      <c r="J192" s="632"/>
      <c r="K192" s="632"/>
      <c r="L192" s="632"/>
      <c r="M192" s="632"/>
      <c r="N192" s="632"/>
      <c r="O192" s="632"/>
      <c r="P192" s="632"/>
      <c r="Q192" s="632"/>
      <c r="R192" s="632"/>
      <c r="S192" s="632"/>
      <c r="T192" s="632"/>
      <c r="U192" s="632"/>
      <c r="V192" s="632"/>
      <c r="W192" s="632"/>
      <c r="X192" s="632"/>
      <c r="Y192" s="632"/>
      <c r="Z192" s="632"/>
    </row>
    <row r="193" spans="1:26" ht="12.75" customHeight="1">
      <c r="A193" s="632"/>
      <c r="B193" s="632"/>
      <c r="C193" s="632"/>
      <c r="D193" s="386"/>
      <c r="E193" s="386"/>
      <c r="F193" s="386"/>
      <c r="G193" s="386"/>
      <c r="H193" s="632"/>
      <c r="I193" s="633"/>
      <c r="J193" s="632"/>
      <c r="K193" s="632"/>
      <c r="L193" s="632"/>
      <c r="M193" s="632"/>
      <c r="N193" s="632"/>
      <c r="O193" s="632"/>
      <c r="P193" s="632"/>
      <c r="Q193" s="632"/>
      <c r="R193" s="632"/>
      <c r="S193" s="632"/>
      <c r="T193" s="632"/>
      <c r="U193" s="632"/>
      <c r="V193" s="632"/>
      <c r="W193" s="632"/>
      <c r="X193" s="632"/>
      <c r="Y193" s="632"/>
      <c r="Z193" s="632"/>
    </row>
    <row r="194" spans="1:26" ht="12.75" customHeight="1">
      <c r="A194" s="632"/>
      <c r="B194" s="632"/>
      <c r="C194" s="632"/>
      <c r="D194" s="386"/>
      <c r="E194" s="386"/>
      <c r="F194" s="386"/>
      <c r="G194" s="386"/>
      <c r="H194" s="632"/>
      <c r="I194" s="633"/>
      <c r="J194" s="632"/>
      <c r="K194" s="632"/>
      <c r="L194" s="632"/>
      <c r="M194" s="632"/>
      <c r="N194" s="632"/>
      <c r="O194" s="632"/>
      <c r="P194" s="632"/>
      <c r="Q194" s="632"/>
      <c r="R194" s="632"/>
      <c r="S194" s="632"/>
      <c r="T194" s="632"/>
      <c r="U194" s="632"/>
      <c r="V194" s="632"/>
      <c r="W194" s="632"/>
      <c r="X194" s="632"/>
      <c r="Y194" s="632"/>
      <c r="Z194" s="632"/>
    </row>
    <row r="195" spans="1:26" ht="12.75" customHeight="1">
      <c r="A195" s="632"/>
      <c r="B195" s="632"/>
      <c r="C195" s="632"/>
      <c r="D195" s="386"/>
      <c r="E195" s="386"/>
      <c r="F195" s="386"/>
      <c r="G195" s="386"/>
      <c r="H195" s="632"/>
      <c r="I195" s="633"/>
      <c r="J195" s="632"/>
      <c r="K195" s="632"/>
      <c r="L195" s="632"/>
      <c r="M195" s="632"/>
      <c r="N195" s="632"/>
      <c r="O195" s="632"/>
      <c r="P195" s="632"/>
      <c r="Q195" s="632"/>
      <c r="R195" s="632"/>
      <c r="S195" s="632"/>
      <c r="T195" s="632"/>
      <c r="U195" s="632"/>
      <c r="V195" s="632"/>
      <c r="W195" s="632"/>
      <c r="X195" s="632"/>
      <c r="Y195" s="632"/>
      <c r="Z195" s="632"/>
    </row>
    <row r="196" spans="1:26" ht="12.75" customHeight="1">
      <c r="A196" s="632"/>
      <c r="B196" s="632"/>
      <c r="C196" s="632"/>
      <c r="D196" s="386"/>
      <c r="E196" s="386"/>
      <c r="F196" s="386"/>
      <c r="G196" s="386"/>
      <c r="H196" s="632"/>
      <c r="I196" s="633"/>
      <c r="J196" s="632"/>
      <c r="K196" s="632"/>
      <c r="L196" s="632"/>
      <c r="M196" s="632"/>
      <c r="N196" s="632"/>
      <c r="O196" s="632"/>
      <c r="P196" s="632"/>
      <c r="Q196" s="632"/>
      <c r="R196" s="632"/>
      <c r="S196" s="632"/>
      <c r="T196" s="632"/>
      <c r="U196" s="632"/>
      <c r="V196" s="632"/>
      <c r="W196" s="632"/>
      <c r="X196" s="632"/>
      <c r="Y196" s="632"/>
      <c r="Z196" s="632"/>
    </row>
    <row r="197" spans="1:26" ht="12.75" customHeight="1">
      <c r="A197" s="632"/>
      <c r="B197" s="632"/>
      <c r="C197" s="632"/>
      <c r="D197" s="386"/>
      <c r="E197" s="386"/>
      <c r="F197" s="386"/>
      <c r="G197" s="386"/>
      <c r="H197" s="632"/>
      <c r="I197" s="633"/>
      <c r="J197" s="632"/>
      <c r="K197" s="632"/>
      <c r="L197" s="632"/>
      <c r="M197" s="632"/>
      <c r="N197" s="632"/>
      <c r="O197" s="632"/>
      <c r="P197" s="632"/>
      <c r="Q197" s="632"/>
      <c r="R197" s="632"/>
      <c r="S197" s="632"/>
      <c r="T197" s="632"/>
      <c r="U197" s="632"/>
      <c r="V197" s="632"/>
      <c r="W197" s="632"/>
      <c r="X197" s="632"/>
      <c r="Y197" s="632"/>
      <c r="Z197" s="632"/>
    </row>
    <row r="198" spans="1:26" ht="12.75" customHeight="1">
      <c r="A198" s="632"/>
      <c r="B198" s="632"/>
      <c r="C198" s="632"/>
      <c r="D198" s="386"/>
      <c r="E198" s="386"/>
      <c r="F198" s="386"/>
      <c r="G198" s="386"/>
      <c r="H198" s="632"/>
      <c r="I198" s="633"/>
      <c r="J198" s="632"/>
      <c r="K198" s="632"/>
      <c r="L198" s="632"/>
      <c r="M198" s="632"/>
      <c r="N198" s="632"/>
      <c r="O198" s="632"/>
      <c r="P198" s="632"/>
      <c r="Q198" s="632"/>
      <c r="R198" s="632"/>
      <c r="S198" s="632"/>
      <c r="T198" s="632"/>
      <c r="U198" s="632"/>
      <c r="V198" s="632"/>
      <c r="W198" s="632"/>
      <c r="X198" s="632"/>
      <c r="Y198" s="632"/>
      <c r="Z198" s="632"/>
    </row>
    <row r="199" spans="1:26" ht="12.75" customHeight="1">
      <c r="A199" s="632"/>
      <c r="B199" s="632"/>
      <c r="C199" s="632"/>
      <c r="D199" s="386"/>
      <c r="E199" s="386"/>
      <c r="F199" s="386"/>
      <c r="G199" s="386"/>
      <c r="H199" s="632"/>
      <c r="I199" s="633"/>
      <c r="J199" s="632"/>
      <c r="K199" s="632"/>
      <c r="L199" s="632"/>
      <c r="M199" s="632"/>
      <c r="N199" s="632"/>
      <c r="O199" s="632"/>
      <c r="P199" s="632"/>
      <c r="Q199" s="632"/>
      <c r="R199" s="632"/>
      <c r="S199" s="632"/>
      <c r="T199" s="632"/>
      <c r="U199" s="632"/>
      <c r="V199" s="632"/>
      <c r="W199" s="632"/>
      <c r="X199" s="632"/>
      <c r="Y199" s="632"/>
      <c r="Z199" s="632"/>
    </row>
    <row r="200" spans="1:26" ht="12.75" customHeight="1">
      <c r="A200" s="632"/>
      <c r="B200" s="632"/>
      <c r="C200" s="632"/>
      <c r="D200" s="386"/>
      <c r="E200" s="386"/>
      <c r="F200" s="386"/>
      <c r="G200" s="386"/>
      <c r="H200" s="632"/>
      <c r="I200" s="633"/>
      <c r="J200" s="632"/>
      <c r="K200" s="632"/>
      <c r="L200" s="632"/>
      <c r="M200" s="632"/>
      <c r="N200" s="632"/>
      <c r="O200" s="632"/>
      <c r="P200" s="632"/>
      <c r="Q200" s="632"/>
      <c r="R200" s="632"/>
      <c r="S200" s="632"/>
      <c r="T200" s="632"/>
      <c r="U200" s="632"/>
      <c r="V200" s="632"/>
      <c r="W200" s="632"/>
      <c r="X200" s="632"/>
      <c r="Y200" s="632"/>
      <c r="Z200" s="632"/>
    </row>
    <row r="201" spans="1:26" ht="12.75" customHeight="1">
      <c r="A201" s="632"/>
      <c r="B201" s="632"/>
      <c r="C201" s="632"/>
      <c r="D201" s="386"/>
      <c r="E201" s="386"/>
      <c r="F201" s="386"/>
      <c r="G201" s="386"/>
      <c r="H201" s="632"/>
      <c r="I201" s="633"/>
      <c r="J201" s="632"/>
      <c r="K201" s="632"/>
      <c r="L201" s="632"/>
      <c r="M201" s="632"/>
      <c r="N201" s="632"/>
      <c r="O201" s="632"/>
      <c r="P201" s="632"/>
      <c r="Q201" s="632"/>
      <c r="R201" s="632"/>
      <c r="S201" s="632"/>
      <c r="T201" s="632"/>
      <c r="U201" s="632"/>
      <c r="V201" s="632"/>
      <c r="W201" s="632"/>
      <c r="X201" s="632"/>
      <c r="Y201" s="632"/>
      <c r="Z201" s="632"/>
    </row>
    <row r="202" spans="1:26" ht="12.75" customHeight="1">
      <c r="A202" s="632"/>
      <c r="B202" s="632"/>
      <c r="C202" s="632"/>
      <c r="D202" s="386"/>
      <c r="E202" s="386"/>
      <c r="F202" s="386"/>
      <c r="G202" s="386"/>
      <c r="H202" s="632"/>
      <c r="I202" s="633"/>
      <c r="J202" s="632"/>
      <c r="K202" s="632"/>
      <c r="L202" s="632"/>
      <c r="M202" s="632"/>
      <c r="N202" s="632"/>
      <c r="O202" s="632"/>
      <c r="P202" s="632"/>
      <c r="Q202" s="632"/>
      <c r="R202" s="632"/>
      <c r="S202" s="632"/>
      <c r="T202" s="632"/>
      <c r="U202" s="632"/>
      <c r="V202" s="632"/>
      <c r="W202" s="632"/>
      <c r="X202" s="632"/>
      <c r="Y202" s="632"/>
      <c r="Z202" s="632"/>
    </row>
    <row r="203" spans="1:26" ht="12.75" customHeight="1">
      <c r="A203" s="632"/>
      <c r="B203" s="632"/>
      <c r="C203" s="632"/>
      <c r="D203" s="386"/>
      <c r="E203" s="386"/>
      <c r="F203" s="386"/>
      <c r="G203" s="386"/>
      <c r="H203" s="632"/>
      <c r="I203" s="633"/>
      <c r="J203" s="632"/>
      <c r="K203" s="632"/>
      <c r="L203" s="632"/>
      <c r="M203" s="632"/>
      <c r="N203" s="632"/>
      <c r="O203" s="632"/>
      <c r="P203" s="632"/>
      <c r="Q203" s="632"/>
      <c r="R203" s="632"/>
      <c r="S203" s="632"/>
      <c r="T203" s="632"/>
      <c r="U203" s="632"/>
      <c r="V203" s="632"/>
      <c r="W203" s="632"/>
      <c r="X203" s="632"/>
      <c r="Y203" s="632"/>
      <c r="Z203" s="632"/>
    </row>
    <row r="204" spans="1:26" ht="12.75" customHeight="1">
      <c r="A204" s="632"/>
      <c r="B204" s="632"/>
      <c r="C204" s="632"/>
      <c r="D204" s="386"/>
      <c r="E204" s="386"/>
      <c r="F204" s="386"/>
      <c r="G204" s="386"/>
      <c r="H204" s="632"/>
      <c r="I204" s="633"/>
      <c r="J204" s="632"/>
      <c r="K204" s="632"/>
      <c r="L204" s="632"/>
      <c r="M204" s="632"/>
      <c r="N204" s="632"/>
      <c r="O204" s="632"/>
      <c r="P204" s="632"/>
      <c r="Q204" s="632"/>
      <c r="R204" s="632"/>
      <c r="S204" s="632"/>
      <c r="T204" s="632"/>
      <c r="U204" s="632"/>
      <c r="V204" s="632"/>
      <c r="W204" s="632"/>
      <c r="X204" s="632"/>
      <c r="Y204" s="632"/>
      <c r="Z204" s="632"/>
    </row>
    <row r="205" spans="1:26" ht="12.75" customHeight="1">
      <c r="A205" s="632"/>
      <c r="B205" s="632"/>
      <c r="C205" s="632"/>
      <c r="D205" s="386"/>
      <c r="E205" s="386"/>
      <c r="F205" s="386"/>
      <c r="G205" s="386"/>
      <c r="H205" s="632"/>
      <c r="I205" s="633"/>
      <c r="J205" s="632"/>
      <c r="K205" s="632"/>
      <c r="L205" s="632"/>
      <c r="M205" s="632"/>
      <c r="N205" s="632"/>
      <c r="O205" s="632"/>
      <c r="P205" s="632"/>
      <c r="Q205" s="632"/>
      <c r="R205" s="632"/>
      <c r="S205" s="632"/>
      <c r="T205" s="632"/>
      <c r="U205" s="632"/>
      <c r="V205" s="632"/>
      <c r="W205" s="632"/>
      <c r="X205" s="632"/>
      <c r="Y205" s="632"/>
      <c r="Z205" s="632"/>
    </row>
    <row r="206" spans="1:26" ht="12.75" customHeight="1">
      <c r="A206" s="632"/>
      <c r="B206" s="632"/>
      <c r="C206" s="632"/>
      <c r="D206" s="386"/>
      <c r="E206" s="386"/>
      <c r="F206" s="386"/>
      <c r="G206" s="386"/>
      <c r="H206" s="632"/>
      <c r="I206" s="633"/>
      <c r="J206" s="632"/>
      <c r="K206" s="632"/>
      <c r="L206" s="632"/>
      <c r="M206" s="632"/>
      <c r="N206" s="632"/>
      <c r="O206" s="632"/>
      <c r="P206" s="632"/>
      <c r="Q206" s="632"/>
      <c r="R206" s="632"/>
      <c r="S206" s="632"/>
      <c r="T206" s="632"/>
      <c r="U206" s="632"/>
      <c r="V206" s="632"/>
      <c r="W206" s="632"/>
      <c r="X206" s="632"/>
      <c r="Y206" s="632"/>
      <c r="Z206" s="632"/>
    </row>
    <row r="207" spans="1:26" ht="12.75" customHeight="1">
      <c r="A207" s="632"/>
      <c r="B207" s="632"/>
      <c r="C207" s="632"/>
      <c r="D207" s="386"/>
      <c r="E207" s="386"/>
      <c r="F207" s="386"/>
      <c r="G207" s="386"/>
      <c r="H207" s="632"/>
      <c r="I207" s="633"/>
      <c r="J207" s="632"/>
      <c r="K207" s="632"/>
      <c r="L207" s="632"/>
      <c r="M207" s="632"/>
      <c r="N207" s="632"/>
      <c r="O207" s="632"/>
      <c r="P207" s="632"/>
      <c r="Q207" s="632"/>
      <c r="R207" s="632"/>
      <c r="S207" s="632"/>
      <c r="T207" s="632"/>
      <c r="U207" s="632"/>
      <c r="V207" s="632"/>
      <c r="W207" s="632"/>
      <c r="X207" s="632"/>
      <c r="Y207" s="632"/>
      <c r="Z207" s="632"/>
    </row>
    <row r="208" spans="1:26" ht="12.75" customHeight="1">
      <c r="A208" s="632"/>
      <c r="B208" s="632"/>
      <c r="C208" s="632"/>
      <c r="D208" s="386"/>
      <c r="E208" s="386"/>
      <c r="F208" s="386"/>
      <c r="G208" s="386"/>
      <c r="H208" s="632"/>
      <c r="I208" s="633"/>
      <c r="J208" s="632"/>
      <c r="K208" s="632"/>
      <c r="L208" s="632"/>
      <c r="M208" s="632"/>
      <c r="N208" s="632"/>
      <c r="O208" s="632"/>
      <c r="P208" s="632"/>
      <c r="Q208" s="632"/>
      <c r="R208" s="632"/>
      <c r="S208" s="632"/>
      <c r="T208" s="632"/>
      <c r="U208" s="632"/>
      <c r="V208" s="632"/>
      <c r="W208" s="632"/>
      <c r="X208" s="632"/>
      <c r="Y208" s="632"/>
      <c r="Z208" s="632"/>
    </row>
    <row r="209" spans="1:26" ht="12.75" customHeight="1">
      <c r="A209" s="632"/>
      <c r="B209" s="632"/>
      <c r="C209" s="632"/>
      <c r="D209" s="386"/>
      <c r="E209" s="386"/>
      <c r="F209" s="386"/>
      <c r="G209" s="386"/>
      <c r="H209" s="632"/>
      <c r="I209" s="633"/>
      <c r="J209" s="632"/>
      <c r="K209" s="632"/>
      <c r="L209" s="632"/>
      <c r="M209" s="632"/>
      <c r="N209" s="632"/>
      <c r="O209" s="632"/>
      <c r="P209" s="632"/>
      <c r="Q209" s="632"/>
      <c r="R209" s="632"/>
      <c r="S209" s="632"/>
      <c r="T209" s="632"/>
      <c r="U209" s="632"/>
      <c r="V209" s="632"/>
      <c r="W209" s="632"/>
      <c r="X209" s="632"/>
      <c r="Y209" s="632"/>
      <c r="Z209" s="632"/>
    </row>
    <row r="210" spans="1:26" ht="12.75" customHeight="1">
      <c r="A210" s="632"/>
      <c r="B210" s="632"/>
      <c r="C210" s="632"/>
      <c r="D210" s="386"/>
      <c r="E210" s="386"/>
      <c r="F210" s="386"/>
      <c r="G210" s="386"/>
      <c r="H210" s="632"/>
      <c r="I210" s="633"/>
      <c r="J210" s="632"/>
      <c r="K210" s="632"/>
      <c r="L210" s="632"/>
      <c r="M210" s="632"/>
      <c r="N210" s="632"/>
      <c r="O210" s="632"/>
      <c r="P210" s="632"/>
      <c r="Q210" s="632"/>
      <c r="R210" s="632"/>
      <c r="S210" s="632"/>
      <c r="T210" s="632"/>
      <c r="U210" s="632"/>
      <c r="V210" s="632"/>
      <c r="W210" s="632"/>
      <c r="X210" s="632"/>
      <c r="Y210" s="632"/>
      <c r="Z210" s="632"/>
    </row>
    <row r="211" spans="1:26" ht="12.75" customHeight="1">
      <c r="A211" s="632"/>
      <c r="B211" s="632"/>
      <c r="C211" s="632"/>
      <c r="D211" s="386"/>
      <c r="E211" s="386"/>
      <c r="F211" s="386"/>
      <c r="G211" s="386"/>
      <c r="H211" s="632"/>
      <c r="I211" s="633"/>
      <c r="J211" s="632"/>
      <c r="K211" s="632"/>
      <c r="L211" s="632"/>
      <c r="M211" s="632"/>
      <c r="N211" s="632"/>
      <c r="O211" s="632"/>
      <c r="P211" s="632"/>
      <c r="Q211" s="632"/>
      <c r="R211" s="632"/>
      <c r="S211" s="632"/>
      <c r="T211" s="632"/>
      <c r="U211" s="632"/>
      <c r="V211" s="632"/>
      <c r="W211" s="632"/>
      <c r="X211" s="632"/>
      <c r="Y211" s="632"/>
      <c r="Z211" s="632"/>
    </row>
    <row r="212" spans="1:26" ht="12.75" customHeight="1">
      <c r="A212" s="632"/>
      <c r="B212" s="632"/>
      <c r="C212" s="632"/>
      <c r="D212" s="386"/>
      <c r="E212" s="386"/>
      <c r="F212" s="386"/>
      <c r="G212" s="386"/>
      <c r="H212" s="632"/>
      <c r="I212" s="633"/>
      <c r="J212" s="632"/>
      <c r="K212" s="632"/>
      <c r="L212" s="632"/>
      <c r="M212" s="632"/>
      <c r="N212" s="632"/>
      <c r="O212" s="632"/>
      <c r="P212" s="632"/>
      <c r="Q212" s="632"/>
      <c r="R212" s="632"/>
      <c r="S212" s="632"/>
      <c r="T212" s="632"/>
      <c r="U212" s="632"/>
      <c r="V212" s="632"/>
      <c r="W212" s="632"/>
      <c r="X212" s="632"/>
      <c r="Y212" s="632"/>
      <c r="Z212" s="632"/>
    </row>
    <row r="213" spans="1:26" ht="12.75" customHeight="1">
      <c r="A213" s="632"/>
      <c r="B213" s="632"/>
      <c r="C213" s="632"/>
      <c r="D213" s="386"/>
      <c r="E213" s="386"/>
      <c r="F213" s="386"/>
      <c r="G213" s="386"/>
      <c r="H213" s="632"/>
      <c r="I213" s="633"/>
      <c r="J213" s="632"/>
      <c r="K213" s="632"/>
      <c r="L213" s="632"/>
      <c r="M213" s="632"/>
      <c r="N213" s="632"/>
      <c r="O213" s="632"/>
      <c r="P213" s="632"/>
      <c r="Q213" s="632"/>
      <c r="R213" s="632"/>
      <c r="S213" s="632"/>
      <c r="T213" s="632"/>
      <c r="U213" s="632"/>
      <c r="V213" s="632"/>
      <c r="W213" s="632"/>
      <c r="X213" s="632"/>
      <c r="Y213" s="632"/>
      <c r="Z213" s="632"/>
    </row>
    <row r="214" spans="1:26" ht="12.75" customHeight="1">
      <c r="A214" s="632"/>
      <c r="B214" s="632"/>
      <c r="C214" s="632"/>
      <c r="D214" s="386"/>
      <c r="E214" s="386"/>
      <c r="F214" s="386"/>
      <c r="G214" s="386"/>
      <c r="H214" s="632"/>
      <c r="I214" s="633"/>
      <c r="J214" s="632"/>
      <c r="K214" s="632"/>
      <c r="L214" s="632"/>
      <c r="M214" s="632"/>
      <c r="N214" s="632"/>
      <c r="O214" s="632"/>
      <c r="P214" s="632"/>
      <c r="Q214" s="632"/>
      <c r="R214" s="632"/>
      <c r="S214" s="632"/>
      <c r="T214" s="632"/>
      <c r="U214" s="632"/>
      <c r="V214" s="632"/>
      <c r="W214" s="632"/>
      <c r="X214" s="632"/>
      <c r="Y214" s="632"/>
      <c r="Z214" s="632"/>
    </row>
    <row r="215" spans="1:26" ht="12.75" customHeight="1">
      <c r="A215" s="632"/>
      <c r="B215" s="632"/>
      <c r="C215" s="632"/>
      <c r="D215" s="386"/>
      <c r="E215" s="386"/>
      <c r="F215" s="386"/>
      <c r="G215" s="386"/>
      <c r="H215" s="632"/>
      <c r="I215" s="633"/>
      <c r="J215" s="632"/>
      <c r="K215" s="632"/>
      <c r="L215" s="632"/>
      <c r="M215" s="632"/>
      <c r="N215" s="632"/>
      <c r="O215" s="632"/>
      <c r="P215" s="632"/>
      <c r="Q215" s="632"/>
      <c r="R215" s="632"/>
      <c r="S215" s="632"/>
      <c r="T215" s="632"/>
      <c r="U215" s="632"/>
      <c r="V215" s="632"/>
      <c r="W215" s="632"/>
      <c r="X215" s="632"/>
      <c r="Y215" s="632"/>
      <c r="Z215" s="632"/>
    </row>
    <row r="216" spans="1:26" ht="12.75" customHeight="1">
      <c r="A216" s="632"/>
      <c r="B216" s="632"/>
      <c r="C216" s="632"/>
      <c r="D216" s="386"/>
      <c r="E216" s="386"/>
      <c r="F216" s="386"/>
      <c r="G216" s="386"/>
      <c r="H216" s="632"/>
      <c r="I216" s="633"/>
      <c r="J216" s="632"/>
      <c r="K216" s="632"/>
      <c r="L216" s="632"/>
      <c r="M216" s="632"/>
      <c r="N216" s="632"/>
      <c r="O216" s="632"/>
      <c r="P216" s="632"/>
      <c r="Q216" s="632"/>
      <c r="R216" s="632"/>
      <c r="S216" s="632"/>
      <c r="T216" s="632"/>
      <c r="U216" s="632"/>
      <c r="V216" s="632"/>
      <c r="W216" s="632"/>
      <c r="X216" s="632"/>
      <c r="Y216" s="632"/>
      <c r="Z216" s="632"/>
    </row>
    <row r="217" spans="1:26" ht="12.75" customHeight="1">
      <c r="A217" s="632"/>
      <c r="B217" s="632"/>
      <c r="C217" s="632"/>
      <c r="D217" s="386"/>
      <c r="E217" s="386"/>
      <c r="F217" s="386"/>
      <c r="G217" s="386"/>
      <c r="H217" s="632"/>
      <c r="I217" s="633"/>
      <c r="J217" s="632"/>
      <c r="K217" s="632"/>
      <c r="L217" s="632"/>
      <c r="M217" s="632"/>
      <c r="N217" s="632"/>
      <c r="O217" s="632"/>
      <c r="P217" s="632"/>
      <c r="Q217" s="632"/>
      <c r="R217" s="632"/>
      <c r="S217" s="632"/>
      <c r="T217" s="632"/>
      <c r="U217" s="632"/>
      <c r="V217" s="632"/>
      <c r="W217" s="632"/>
      <c r="X217" s="632"/>
      <c r="Y217" s="632"/>
      <c r="Z217" s="632"/>
    </row>
    <row r="218" spans="1:26" ht="12.75" customHeight="1">
      <c r="A218" s="632"/>
      <c r="B218" s="632"/>
      <c r="C218" s="632"/>
      <c r="D218" s="386"/>
      <c r="E218" s="386"/>
      <c r="F218" s="386"/>
      <c r="G218" s="386"/>
      <c r="H218" s="632"/>
      <c r="I218" s="633"/>
      <c r="J218" s="632"/>
      <c r="K218" s="632"/>
      <c r="L218" s="632"/>
      <c r="M218" s="632"/>
      <c r="N218" s="632"/>
      <c r="O218" s="632"/>
      <c r="P218" s="632"/>
      <c r="Q218" s="632"/>
      <c r="R218" s="632"/>
      <c r="S218" s="632"/>
      <c r="T218" s="632"/>
      <c r="U218" s="632"/>
      <c r="V218" s="632"/>
      <c r="W218" s="632"/>
      <c r="X218" s="632"/>
      <c r="Y218" s="632"/>
      <c r="Z218" s="632"/>
    </row>
    <row r="219" spans="1:26" ht="12.75" customHeight="1">
      <c r="A219" s="632"/>
      <c r="B219" s="632"/>
      <c r="C219" s="632"/>
      <c r="D219" s="386"/>
      <c r="E219" s="386"/>
      <c r="F219" s="386"/>
      <c r="G219" s="386"/>
      <c r="H219" s="632"/>
      <c r="I219" s="633"/>
      <c r="J219" s="632"/>
      <c r="K219" s="632"/>
      <c r="L219" s="632"/>
      <c r="M219" s="632"/>
      <c r="N219" s="632"/>
      <c r="O219" s="632"/>
      <c r="P219" s="632"/>
      <c r="Q219" s="632"/>
      <c r="R219" s="632"/>
      <c r="S219" s="632"/>
      <c r="T219" s="632"/>
      <c r="U219" s="632"/>
      <c r="V219" s="632"/>
      <c r="W219" s="632"/>
      <c r="X219" s="632"/>
      <c r="Y219" s="632"/>
      <c r="Z219" s="632"/>
    </row>
    <row r="220" spans="1:26" ht="12.75" customHeight="1">
      <c r="A220" s="632"/>
      <c r="B220" s="632"/>
      <c r="C220" s="632"/>
      <c r="D220" s="386"/>
      <c r="E220" s="386"/>
      <c r="F220" s="386"/>
      <c r="G220" s="386"/>
      <c r="H220" s="632"/>
      <c r="I220" s="633"/>
      <c r="J220" s="632"/>
      <c r="K220" s="632"/>
      <c r="L220" s="632"/>
      <c r="M220" s="632"/>
      <c r="N220" s="632"/>
      <c r="O220" s="632"/>
      <c r="P220" s="632"/>
      <c r="Q220" s="632"/>
      <c r="R220" s="632"/>
      <c r="S220" s="632"/>
      <c r="T220" s="632"/>
      <c r="U220" s="632"/>
      <c r="V220" s="632"/>
      <c r="W220" s="632"/>
      <c r="X220" s="632"/>
      <c r="Y220" s="632"/>
      <c r="Z220" s="632"/>
    </row>
    <row r="221" spans="1:26" ht="12.75" customHeight="1">
      <c r="A221" s="632"/>
      <c r="B221" s="632"/>
      <c r="C221" s="632"/>
      <c r="D221" s="386"/>
      <c r="E221" s="386"/>
      <c r="F221" s="386"/>
      <c r="G221" s="386"/>
      <c r="H221" s="632"/>
      <c r="I221" s="633"/>
      <c r="J221" s="632"/>
      <c r="K221" s="632"/>
      <c r="L221" s="632"/>
      <c r="M221" s="632"/>
      <c r="N221" s="632"/>
      <c r="O221" s="632"/>
      <c r="P221" s="632"/>
      <c r="Q221" s="632"/>
      <c r="R221" s="632"/>
      <c r="S221" s="632"/>
      <c r="T221" s="632"/>
      <c r="U221" s="632"/>
      <c r="V221" s="632"/>
      <c r="W221" s="632"/>
      <c r="X221" s="632"/>
      <c r="Y221" s="632"/>
      <c r="Z221" s="632"/>
    </row>
    <row r="222" spans="1:26" ht="12.75" customHeight="1">
      <c r="A222" s="632"/>
      <c r="B222" s="632"/>
      <c r="C222" s="632"/>
      <c r="D222" s="386"/>
      <c r="E222" s="386"/>
      <c r="F222" s="386"/>
      <c r="G222" s="386"/>
      <c r="H222" s="632"/>
      <c r="I222" s="633"/>
      <c r="J222" s="632"/>
      <c r="K222" s="632"/>
      <c r="L222" s="632"/>
      <c r="M222" s="632"/>
      <c r="N222" s="632"/>
      <c r="O222" s="632"/>
      <c r="P222" s="632"/>
      <c r="Q222" s="632"/>
      <c r="R222" s="632"/>
      <c r="S222" s="632"/>
      <c r="T222" s="632"/>
      <c r="U222" s="632"/>
      <c r="V222" s="632"/>
      <c r="W222" s="632"/>
      <c r="X222" s="632"/>
      <c r="Y222" s="632"/>
      <c r="Z222" s="632"/>
    </row>
    <row r="223" spans="1:26" ht="12.75" customHeight="1">
      <c r="A223" s="632"/>
      <c r="B223" s="632"/>
      <c r="C223" s="632"/>
      <c r="D223" s="386"/>
      <c r="E223" s="386"/>
      <c r="F223" s="386"/>
      <c r="G223" s="386"/>
      <c r="H223" s="632"/>
      <c r="I223" s="633"/>
      <c r="J223" s="632"/>
      <c r="K223" s="632"/>
      <c r="L223" s="632"/>
      <c r="M223" s="632"/>
      <c r="N223" s="632"/>
      <c r="O223" s="632"/>
      <c r="P223" s="632"/>
      <c r="Q223" s="632"/>
      <c r="R223" s="632"/>
      <c r="S223" s="632"/>
      <c r="T223" s="632"/>
      <c r="U223" s="632"/>
      <c r="V223" s="632"/>
      <c r="W223" s="632"/>
      <c r="X223" s="632"/>
      <c r="Y223" s="632"/>
      <c r="Z223" s="632"/>
    </row>
    <row r="224" spans="1:26" ht="12.75" customHeight="1">
      <c r="A224" s="632"/>
      <c r="B224" s="632"/>
      <c r="C224" s="632"/>
      <c r="D224" s="386"/>
      <c r="E224" s="386"/>
      <c r="F224" s="386"/>
      <c r="G224" s="386"/>
      <c r="H224" s="632"/>
      <c r="I224" s="633"/>
      <c r="J224" s="632"/>
      <c r="K224" s="632"/>
      <c r="L224" s="632"/>
      <c r="M224" s="632"/>
      <c r="N224" s="632"/>
      <c r="O224" s="632"/>
      <c r="P224" s="632"/>
      <c r="Q224" s="632"/>
      <c r="R224" s="632"/>
      <c r="S224" s="632"/>
      <c r="T224" s="632"/>
      <c r="U224" s="632"/>
      <c r="V224" s="632"/>
      <c r="W224" s="632"/>
      <c r="X224" s="632"/>
      <c r="Y224" s="632"/>
      <c r="Z224" s="632"/>
    </row>
    <row r="225" spans="1:26" ht="12.75" customHeight="1">
      <c r="A225" s="632"/>
      <c r="B225" s="632"/>
      <c r="C225" s="632"/>
      <c r="D225" s="386"/>
      <c r="E225" s="386"/>
      <c r="F225" s="386"/>
      <c r="G225" s="386"/>
      <c r="H225" s="632"/>
      <c r="I225" s="633"/>
      <c r="J225" s="632"/>
      <c r="K225" s="632"/>
      <c r="L225" s="632"/>
      <c r="M225" s="632"/>
      <c r="N225" s="632"/>
      <c r="O225" s="632"/>
      <c r="P225" s="632"/>
      <c r="Q225" s="632"/>
      <c r="R225" s="632"/>
      <c r="S225" s="632"/>
      <c r="T225" s="632"/>
      <c r="U225" s="632"/>
      <c r="V225" s="632"/>
      <c r="W225" s="632"/>
      <c r="X225" s="632"/>
      <c r="Y225" s="632"/>
      <c r="Z225" s="632"/>
    </row>
    <row r="226" spans="1:26" ht="12.75" customHeight="1">
      <c r="A226" s="632"/>
      <c r="B226" s="632"/>
      <c r="C226" s="632"/>
      <c r="D226" s="386"/>
      <c r="E226" s="386"/>
      <c r="F226" s="386"/>
      <c r="G226" s="386"/>
      <c r="H226" s="632"/>
      <c r="I226" s="633"/>
      <c r="J226" s="632"/>
      <c r="K226" s="632"/>
      <c r="L226" s="632"/>
      <c r="M226" s="632"/>
      <c r="N226" s="632"/>
      <c r="O226" s="632"/>
      <c r="P226" s="632"/>
      <c r="Q226" s="632"/>
      <c r="R226" s="632"/>
      <c r="S226" s="632"/>
      <c r="T226" s="632"/>
      <c r="U226" s="632"/>
      <c r="V226" s="632"/>
      <c r="W226" s="632"/>
      <c r="X226" s="632"/>
      <c r="Y226" s="632"/>
      <c r="Z226" s="632"/>
    </row>
    <row r="227" spans="1:26" ht="12.75" customHeight="1">
      <c r="A227" s="632"/>
      <c r="B227" s="632"/>
      <c r="C227" s="632"/>
      <c r="D227" s="386"/>
      <c r="E227" s="386"/>
      <c r="F227" s="386"/>
      <c r="G227" s="386"/>
      <c r="H227" s="632"/>
      <c r="I227" s="633"/>
      <c r="J227" s="632"/>
      <c r="K227" s="632"/>
      <c r="L227" s="632"/>
      <c r="M227" s="632"/>
      <c r="N227" s="632"/>
      <c r="O227" s="632"/>
      <c r="P227" s="632"/>
      <c r="Q227" s="632"/>
      <c r="R227" s="632"/>
      <c r="S227" s="632"/>
      <c r="T227" s="632"/>
      <c r="U227" s="632"/>
      <c r="V227" s="632"/>
      <c r="W227" s="632"/>
      <c r="X227" s="632"/>
      <c r="Y227" s="632"/>
      <c r="Z227" s="632"/>
    </row>
    <row r="228" spans="1:26" ht="12.75" customHeight="1">
      <c r="A228" s="632"/>
      <c r="B228" s="632"/>
      <c r="C228" s="632"/>
      <c r="D228" s="386"/>
      <c r="E228" s="386"/>
      <c r="F228" s="386"/>
      <c r="G228" s="386"/>
      <c r="H228" s="632"/>
      <c r="I228" s="633"/>
      <c r="J228" s="632"/>
      <c r="K228" s="632"/>
      <c r="L228" s="632"/>
      <c r="M228" s="632"/>
      <c r="N228" s="632"/>
      <c r="O228" s="632"/>
      <c r="P228" s="632"/>
      <c r="Q228" s="632"/>
      <c r="R228" s="632"/>
      <c r="S228" s="632"/>
      <c r="T228" s="632"/>
      <c r="U228" s="632"/>
      <c r="V228" s="632"/>
      <c r="W228" s="632"/>
      <c r="X228" s="632"/>
      <c r="Y228" s="632"/>
      <c r="Z228" s="632"/>
    </row>
    <row r="229" spans="1:26" ht="12.75" customHeight="1">
      <c r="A229" s="632"/>
      <c r="B229" s="632"/>
      <c r="C229" s="632"/>
      <c r="D229" s="386"/>
      <c r="E229" s="386"/>
      <c r="F229" s="386"/>
      <c r="G229" s="386"/>
      <c r="H229" s="632"/>
      <c r="I229" s="633"/>
      <c r="J229" s="632"/>
      <c r="K229" s="632"/>
      <c r="L229" s="632"/>
      <c r="M229" s="632"/>
      <c r="N229" s="632"/>
      <c r="O229" s="632"/>
      <c r="P229" s="632"/>
      <c r="Q229" s="632"/>
      <c r="R229" s="632"/>
      <c r="S229" s="632"/>
      <c r="T229" s="632"/>
      <c r="U229" s="632"/>
      <c r="V229" s="632"/>
      <c r="W229" s="632"/>
      <c r="X229" s="632"/>
      <c r="Y229" s="632"/>
      <c r="Z229" s="632"/>
    </row>
    <row r="230" spans="1:26" ht="12.75" customHeight="1">
      <c r="A230" s="632"/>
      <c r="B230" s="632"/>
      <c r="C230" s="632"/>
      <c r="D230" s="386"/>
      <c r="E230" s="386"/>
      <c r="F230" s="386"/>
      <c r="G230" s="386"/>
      <c r="H230" s="632"/>
      <c r="I230" s="633"/>
      <c r="J230" s="632"/>
      <c r="K230" s="632"/>
      <c r="L230" s="632"/>
      <c r="M230" s="632"/>
      <c r="N230" s="632"/>
      <c r="O230" s="632"/>
      <c r="P230" s="632"/>
      <c r="Q230" s="632"/>
      <c r="R230" s="632"/>
      <c r="S230" s="632"/>
      <c r="T230" s="632"/>
      <c r="U230" s="632"/>
      <c r="V230" s="632"/>
      <c r="W230" s="632"/>
      <c r="X230" s="632"/>
      <c r="Y230" s="632"/>
      <c r="Z230" s="632"/>
    </row>
    <row r="231" spans="1:26" ht="12.75" customHeight="1">
      <c r="A231" s="632"/>
      <c r="B231" s="632"/>
      <c r="C231" s="632"/>
      <c r="D231" s="386"/>
      <c r="E231" s="386"/>
      <c r="F231" s="386"/>
      <c r="G231" s="386"/>
      <c r="H231" s="632"/>
      <c r="I231" s="633"/>
      <c r="J231" s="632"/>
      <c r="K231" s="632"/>
      <c r="L231" s="632"/>
      <c r="M231" s="632"/>
      <c r="N231" s="632"/>
      <c r="O231" s="632"/>
      <c r="P231" s="632"/>
      <c r="Q231" s="632"/>
      <c r="R231" s="632"/>
      <c r="S231" s="632"/>
      <c r="T231" s="632"/>
      <c r="U231" s="632"/>
      <c r="V231" s="632"/>
      <c r="W231" s="632"/>
      <c r="X231" s="632"/>
      <c r="Y231" s="632"/>
      <c r="Z231" s="632"/>
    </row>
    <row r="232" spans="1:26" ht="12.75" customHeight="1">
      <c r="A232" s="632"/>
      <c r="B232" s="632"/>
      <c r="C232" s="632"/>
      <c r="D232" s="386"/>
      <c r="E232" s="386"/>
      <c r="F232" s="386"/>
      <c r="G232" s="386"/>
      <c r="H232" s="632"/>
      <c r="I232" s="633"/>
      <c r="J232" s="632"/>
      <c r="K232" s="632"/>
      <c r="L232" s="632"/>
      <c r="M232" s="632"/>
      <c r="N232" s="632"/>
      <c r="O232" s="632"/>
      <c r="P232" s="632"/>
      <c r="Q232" s="632"/>
      <c r="R232" s="632"/>
      <c r="S232" s="632"/>
      <c r="T232" s="632"/>
      <c r="U232" s="632"/>
      <c r="V232" s="632"/>
      <c r="W232" s="632"/>
      <c r="X232" s="632"/>
      <c r="Y232" s="632"/>
      <c r="Z232" s="632"/>
    </row>
    <row r="233" spans="1:26" ht="12.75" customHeight="1">
      <c r="A233" s="632"/>
      <c r="B233" s="632"/>
      <c r="C233" s="632"/>
      <c r="D233" s="386"/>
      <c r="E233" s="386"/>
      <c r="F233" s="386"/>
      <c r="G233" s="386"/>
      <c r="H233" s="632"/>
      <c r="I233" s="633"/>
      <c r="J233" s="632"/>
      <c r="K233" s="632"/>
      <c r="L233" s="632"/>
      <c r="M233" s="632"/>
      <c r="N233" s="632"/>
      <c r="O233" s="632"/>
      <c r="P233" s="632"/>
      <c r="Q233" s="632"/>
      <c r="R233" s="632"/>
      <c r="S233" s="632"/>
      <c r="T233" s="632"/>
      <c r="U233" s="632"/>
      <c r="V233" s="632"/>
      <c r="W233" s="632"/>
      <c r="X233" s="632"/>
      <c r="Y233" s="632"/>
      <c r="Z233" s="632"/>
    </row>
    <row r="234" spans="1:26" ht="12.75" customHeight="1">
      <c r="A234" s="632"/>
      <c r="B234" s="632"/>
      <c r="C234" s="632"/>
      <c r="D234" s="386"/>
      <c r="E234" s="386"/>
      <c r="F234" s="386"/>
      <c r="G234" s="386"/>
      <c r="H234" s="632"/>
      <c r="I234" s="633"/>
      <c r="J234" s="632"/>
      <c r="K234" s="632"/>
      <c r="L234" s="632"/>
      <c r="M234" s="632"/>
      <c r="N234" s="632"/>
      <c r="O234" s="632"/>
      <c r="P234" s="632"/>
      <c r="Q234" s="632"/>
      <c r="R234" s="632"/>
      <c r="S234" s="632"/>
      <c r="T234" s="632"/>
      <c r="U234" s="632"/>
      <c r="V234" s="632"/>
      <c r="W234" s="632"/>
      <c r="X234" s="632"/>
      <c r="Y234" s="632"/>
      <c r="Z234" s="632"/>
    </row>
    <row r="235" spans="1:26" ht="12.75" customHeight="1">
      <c r="A235" s="632"/>
      <c r="B235" s="632"/>
      <c r="C235" s="632"/>
      <c r="D235" s="386"/>
      <c r="E235" s="386"/>
      <c r="F235" s="386"/>
      <c r="G235" s="386"/>
      <c r="H235" s="632"/>
      <c r="I235" s="633"/>
      <c r="J235" s="632"/>
      <c r="K235" s="632"/>
      <c r="L235" s="632"/>
      <c r="M235" s="632"/>
      <c r="N235" s="632"/>
      <c r="O235" s="632"/>
      <c r="P235" s="632"/>
      <c r="Q235" s="632"/>
      <c r="R235" s="632"/>
      <c r="S235" s="632"/>
      <c r="T235" s="632"/>
      <c r="U235" s="632"/>
      <c r="V235" s="632"/>
      <c r="W235" s="632"/>
      <c r="X235" s="632"/>
      <c r="Y235" s="632"/>
      <c r="Z235" s="632"/>
    </row>
    <row r="236" spans="1:26" ht="12.75" customHeight="1">
      <c r="A236" s="632"/>
      <c r="B236" s="632"/>
      <c r="C236" s="632"/>
      <c r="D236" s="386"/>
      <c r="E236" s="386"/>
      <c r="F236" s="386"/>
      <c r="G236" s="386"/>
      <c r="H236" s="632"/>
      <c r="I236" s="633"/>
      <c r="J236" s="632"/>
      <c r="K236" s="632"/>
      <c r="L236" s="632"/>
      <c r="M236" s="632"/>
      <c r="N236" s="632"/>
      <c r="O236" s="632"/>
      <c r="P236" s="632"/>
      <c r="Q236" s="632"/>
      <c r="R236" s="632"/>
      <c r="S236" s="632"/>
      <c r="T236" s="632"/>
      <c r="U236" s="632"/>
      <c r="V236" s="632"/>
      <c r="W236" s="632"/>
      <c r="X236" s="632"/>
      <c r="Y236" s="632"/>
      <c r="Z236" s="632"/>
    </row>
    <row r="237" spans="1:26" ht="12.75" customHeight="1">
      <c r="A237" s="632"/>
      <c r="B237" s="632"/>
      <c r="C237" s="632"/>
      <c r="D237" s="386"/>
      <c r="E237" s="386"/>
      <c r="F237" s="386"/>
      <c r="G237" s="386"/>
      <c r="H237" s="632"/>
      <c r="I237" s="633"/>
      <c r="J237" s="632"/>
      <c r="K237" s="632"/>
      <c r="L237" s="632"/>
      <c r="M237" s="632"/>
      <c r="N237" s="632"/>
      <c r="O237" s="632"/>
      <c r="P237" s="632"/>
      <c r="Q237" s="632"/>
      <c r="R237" s="632"/>
      <c r="S237" s="632"/>
      <c r="T237" s="632"/>
      <c r="U237" s="632"/>
      <c r="V237" s="632"/>
      <c r="W237" s="632"/>
      <c r="X237" s="632"/>
      <c r="Y237" s="632"/>
      <c r="Z237" s="632"/>
    </row>
    <row r="238" spans="1:26" ht="12.75" customHeight="1">
      <c r="A238" s="632"/>
      <c r="B238" s="632"/>
      <c r="C238" s="632"/>
      <c r="D238" s="386"/>
      <c r="E238" s="386"/>
      <c r="F238" s="386"/>
      <c r="G238" s="386"/>
      <c r="H238" s="632"/>
      <c r="I238" s="633"/>
      <c r="J238" s="632"/>
      <c r="K238" s="632"/>
      <c r="L238" s="632"/>
      <c r="M238" s="632"/>
      <c r="N238" s="632"/>
      <c r="O238" s="632"/>
      <c r="P238" s="632"/>
      <c r="Q238" s="632"/>
      <c r="R238" s="632"/>
      <c r="S238" s="632"/>
      <c r="T238" s="632"/>
      <c r="U238" s="632"/>
      <c r="V238" s="632"/>
      <c r="W238" s="632"/>
      <c r="X238" s="632"/>
      <c r="Y238" s="632"/>
      <c r="Z238" s="632"/>
    </row>
    <row r="239" spans="1:26" ht="12.75" customHeight="1">
      <c r="A239" s="632"/>
      <c r="B239" s="632"/>
      <c r="C239" s="632"/>
      <c r="D239" s="386"/>
      <c r="E239" s="386"/>
      <c r="F239" s="386"/>
      <c r="G239" s="386"/>
      <c r="H239" s="632"/>
      <c r="I239" s="633"/>
      <c r="J239" s="632"/>
      <c r="K239" s="632"/>
      <c r="L239" s="632"/>
      <c r="M239" s="632"/>
      <c r="N239" s="632"/>
      <c r="O239" s="632"/>
      <c r="P239" s="632"/>
      <c r="Q239" s="632"/>
      <c r="R239" s="632"/>
      <c r="S239" s="632"/>
      <c r="T239" s="632"/>
      <c r="U239" s="632"/>
      <c r="V239" s="632"/>
      <c r="W239" s="632"/>
      <c r="X239" s="632"/>
      <c r="Y239" s="632"/>
      <c r="Z239" s="632"/>
    </row>
    <row r="240" spans="1:26" ht="12.75" customHeight="1">
      <c r="A240" s="632"/>
      <c r="B240" s="632"/>
      <c r="C240" s="632"/>
      <c r="D240" s="386"/>
      <c r="E240" s="386"/>
      <c r="F240" s="386"/>
      <c r="G240" s="386"/>
      <c r="H240" s="632"/>
      <c r="I240" s="633"/>
      <c r="J240" s="632"/>
      <c r="K240" s="632"/>
      <c r="L240" s="632"/>
      <c r="M240" s="632"/>
      <c r="N240" s="632"/>
      <c r="O240" s="632"/>
      <c r="P240" s="632"/>
      <c r="Q240" s="632"/>
      <c r="R240" s="632"/>
      <c r="S240" s="632"/>
      <c r="T240" s="632"/>
      <c r="U240" s="632"/>
      <c r="V240" s="632"/>
      <c r="W240" s="632"/>
      <c r="X240" s="632"/>
      <c r="Y240" s="632"/>
      <c r="Z240" s="632"/>
    </row>
    <row r="241" spans="1:26" ht="12.75" customHeight="1">
      <c r="A241" s="632"/>
      <c r="B241" s="632"/>
      <c r="C241" s="632"/>
      <c r="D241" s="386"/>
      <c r="E241" s="386"/>
      <c r="F241" s="386"/>
      <c r="G241" s="386"/>
      <c r="H241" s="632"/>
      <c r="I241" s="633"/>
      <c r="J241" s="632"/>
      <c r="K241" s="632"/>
      <c r="L241" s="632"/>
      <c r="M241" s="632"/>
      <c r="N241" s="632"/>
      <c r="O241" s="632"/>
      <c r="P241" s="632"/>
      <c r="Q241" s="632"/>
      <c r="R241" s="632"/>
      <c r="S241" s="632"/>
      <c r="T241" s="632"/>
      <c r="U241" s="632"/>
      <c r="V241" s="632"/>
      <c r="W241" s="632"/>
      <c r="X241" s="632"/>
      <c r="Y241" s="632"/>
      <c r="Z241" s="632"/>
    </row>
    <row r="242" spans="1:26" ht="12.75" customHeight="1">
      <c r="A242" s="632"/>
      <c r="B242" s="632"/>
      <c r="C242" s="632"/>
      <c r="D242" s="386"/>
      <c r="E242" s="386"/>
      <c r="F242" s="386"/>
      <c r="G242" s="386"/>
      <c r="H242" s="632"/>
      <c r="I242" s="633"/>
      <c r="J242" s="632"/>
      <c r="K242" s="632"/>
      <c r="L242" s="632"/>
      <c r="M242" s="632"/>
      <c r="N242" s="632"/>
      <c r="O242" s="632"/>
      <c r="P242" s="632"/>
      <c r="Q242" s="632"/>
      <c r="R242" s="632"/>
      <c r="S242" s="632"/>
      <c r="T242" s="632"/>
      <c r="U242" s="632"/>
      <c r="V242" s="632"/>
      <c r="W242" s="632"/>
      <c r="X242" s="632"/>
      <c r="Y242" s="632"/>
      <c r="Z242" s="632"/>
    </row>
    <row r="243" spans="1:26" ht="12.75" customHeight="1">
      <c r="A243" s="632"/>
      <c r="B243" s="632"/>
      <c r="C243" s="632"/>
      <c r="D243" s="386"/>
      <c r="E243" s="386"/>
      <c r="F243" s="386"/>
      <c r="G243" s="386"/>
      <c r="H243" s="632"/>
      <c r="I243" s="633"/>
      <c r="J243" s="632"/>
      <c r="K243" s="632"/>
      <c r="L243" s="632"/>
      <c r="M243" s="632"/>
      <c r="N243" s="632"/>
      <c r="O243" s="632"/>
      <c r="P243" s="632"/>
      <c r="Q243" s="632"/>
      <c r="R243" s="632"/>
      <c r="S243" s="632"/>
      <c r="T243" s="632"/>
      <c r="U243" s="632"/>
      <c r="V243" s="632"/>
      <c r="W243" s="632"/>
      <c r="X243" s="632"/>
      <c r="Y243" s="632"/>
      <c r="Z243" s="632"/>
    </row>
    <row r="244" spans="1:26" ht="12.75" customHeight="1">
      <c r="A244" s="632"/>
      <c r="B244" s="632"/>
      <c r="C244" s="632"/>
      <c r="D244" s="386"/>
      <c r="E244" s="386"/>
      <c r="F244" s="386"/>
      <c r="G244" s="386"/>
      <c r="H244" s="632"/>
      <c r="I244" s="633"/>
      <c r="J244" s="632"/>
      <c r="K244" s="632"/>
      <c r="L244" s="632"/>
      <c r="M244" s="632"/>
      <c r="N244" s="632"/>
      <c r="O244" s="632"/>
      <c r="P244" s="632"/>
      <c r="Q244" s="632"/>
      <c r="R244" s="632"/>
      <c r="S244" s="632"/>
      <c r="T244" s="632"/>
      <c r="U244" s="632"/>
      <c r="V244" s="632"/>
      <c r="W244" s="632"/>
      <c r="X244" s="632"/>
      <c r="Y244" s="632"/>
      <c r="Z244" s="632"/>
    </row>
    <row r="245" spans="1:26" ht="12.75" customHeight="1">
      <c r="A245" s="632"/>
      <c r="B245" s="632"/>
      <c r="C245" s="632"/>
      <c r="D245" s="386"/>
      <c r="E245" s="386"/>
      <c r="F245" s="386"/>
      <c r="G245" s="386"/>
      <c r="H245" s="632"/>
      <c r="I245" s="633"/>
      <c r="J245" s="632"/>
      <c r="K245" s="632"/>
      <c r="L245" s="632"/>
      <c r="M245" s="632"/>
      <c r="N245" s="632"/>
      <c r="O245" s="632"/>
      <c r="P245" s="632"/>
      <c r="Q245" s="632"/>
      <c r="R245" s="632"/>
      <c r="S245" s="632"/>
      <c r="T245" s="632"/>
      <c r="U245" s="632"/>
      <c r="V245" s="632"/>
      <c r="W245" s="632"/>
      <c r="X245" s="632"/>
      <c r="Y245" s="632"/>
      <c r="Z245" s="632"/>
    </row>
    <row r="246" spans="1:26" ht="12.75" customHeight="1">
      <c r="A246" s="632"/>
      <c r="B246" s="632"/>
      <c r="C246" s="632"/>
      <c r="D246" s="386"/>
      <c r="E246" s="386"/>
      <c r="F246" s="386"/>
      <c r="G246" s="386"/>
      <c r="H246" s="632"/>
      <c r="I246" s="633"/>
      <c r="J246" s="632"/>
      <c r="K246" s="632"/>
      <c r="L246" s="632"/>
      <c r="M246" s="632"/>
      <c r="N246" s="632"/>
      <c r="O246" s="632"/>
      <c r="P246" s="632"/>
      <c r="Q246" s="632"/>
      <c r="R246" s="632"/>
      <c r="S246" s="632"/>
      <c r="T246" s="632"/>
      <c r="U246" s="632"/>
      <c r="V246" s="632"/>
      <c r="W246" s="632"/>
      <c r="X246" s="632"/>
      <c r="Y246" s="632"/>
      <c r="Z246" s="632"/>
    </row>
    <row r="247" spans="1:26" ht="12.75" customHeight="1">
      <c r="A247" s="632"/>
      <c r="B247" s="632"/>
      <c r="C247" s="632"/>
      <c r="D247" s="386"/>
      <c r="E247" s="386"/>
      <c r="F247" s="386"/>
      <c r="G247" s="386"/>
      <c r="H247" s="632"/>
      <c r="I247" s="633"/>
      <c r="J247" s="632"/>
      <c r="K247" s="632"/>
      <c r="L247" s="632"/>
      <c r="M247" s="632"/>
      <c r="N247" s="632"/>
      <c r="O247" s="632"/>
      <c r="P247" s="632"/>
      <c r="Q247" s="632"/>
      <c r="R247" s="632"/>
      <c r="S247" s="632"/>
      <c r="T247" s="632"/>
      <c r="U247" s="632"/>
      <c r="V247" s="632"/>
      <c r="W247" s="632"/>
      <c r="X247" s="632"/>
      <c r="Y247" s="632"/>
      <c r="Z247" s="632"/>
    </row>
    <row r="248" spans="1:26" ht="12.75" customHeight="1">
      <c r="A248" s="632"/>
      <c r="B248" s="632"/>
      <c r="C248" s="632"/>
      <c r="D248" s="386"/>
      <c r="E248" s="386"/>
      <c r="F248" s="386"/>
      <c r="G248" s="386"/>
      <c r="H248" s="632"/>
      <c r="I248" s="633"/>
      <c r="J248" s="632"/>
      <c r="K248" s="632"/>
      <c r="L248" s="632"/>
      <c r="M248" s="632"/>
      <c r="N248" s="632"/>
      <c r="O248" s="632"/>
      <c r="P248" s="632"/>
      <c r="Q248" s="632"/>
      <c r="R248" s="632"/>
      <c r="S248" s="632"/>
      <c r="T248" s="632"/>
      <c r="U248" s="632"/>
      <c r="V248" s="632"/>
      <c r="W248" s="632"/>
      <c r="X248" s="632"/>
      <c r="Y248" s="632"/>
      <c r="Z248" s="632"/>
    </row>
    <row r="249" spans="1:26" ht="12.75" customHeight="1">
      <c r="A249" s="632"/>
      <c r="B249" s="632"/>
      <c r="C249" s="632"/>
      <c r="D249" s="386"/>
      <c r="E249" s="386"/>
      <c r="F249" s="386"/>
      <c r="G249" s="386"/>
      <c r="H249" s="632"/>
      <c r="I249" s="633"/>
      <c r="J249" s="632"/>
      <c r="K249" s="632"/>
      <c r="L249" s="632"/>
      <c r="M249" s="632"/>
      <c r="N249" s="632"/>
      <c r="O249" s="632"/>
      <c r="P249" s="632"/>
      <c r="Q249" s="632"/>
      <c r="R249" s="632"/>
      <c r="S249" s="632"/>
      <c r="T249" s="632"/>
      <c r="U249" s="632"/>
      <c r="V249" s="632"/>
      <c r="W249" s="632"/>
      <c r="X249" s="632"/>
      <c r="Y249" s="632"/>
      <c r="Z249" s="632"/>
    </row>
    <row r="250" spans="1:26" ht="12.75" customHeight="1">
      <c r="A250" s="632"/>
      <c r="B250" s="632"/>
      <c r="C250" s="632"/>
      <c r="D250" s="386"/>
      <c r="E250" s="386"/>
      <c r="F250" s="386"/>
      <c r="G250" s="386"/>
      <c r="H250" s="632"/>
      <c r="I250" s="633"/>
      <c r="J250" s="632"/>
      <c r="K250" s="632"/>
      <c r="L250" s="632"/>
      <c r="M250" s="632"/>
      <c r="N250" s="632"/>
      <c r="O250" s="632"/>
      <c r="P250" s="632"/>
      <c r="Q250" s="632"/>
      <c r="R250" s="632"/>
      <c r="S250" s="632"/>
      <c r="T250" s="632"/>
      <c r="U250" s="632"/>
      <c r="V250" s="632"/>
      <c r="W250" s="632"/>
      <c r="X250" s="632"/>
      <c r="Y250" s="632"/>
      <c r="Z250" s="632"/>
    </row>
    <row r="251" spans="1:26" ht="12.75" customHeight="1">
      <c r="A251" s="632"/>
      <c r="B251" s="632"/>
      <c r="C251" s="632"/>
      <c r="D251" s="386"/>
      <c r="E251" s="386"/>
      <c r="F251" s="386"/>
      <c r="G251" s="386"/>
      <c r="H251" s="632"/>
      <c r="I251" s="633"/>
      <c r="J251" s="632"/>
      <c r="K251" s="632"/>
      <c r="L251" s="632"/>
      <c r="M251" s="632"/>
      <c r="N251" s="632"/>
      <c r="O251" s="632"/>
      <c r="P251" s="632"/>
      <c r="Q251" s="632"/>
      <c r="R251" s="632"/>
      <c r="S251" s="632"/>
      <c r="T251" s="632"/>
      <c r="U251" s="632"/>
      <c r="V251" s="632"/>
      <c r="W251" s="632"/>
      <c r="X251" s="632"/>
      <c r="Y251" s="632"/>
      <c r="Z251" s="632"/>
    </row>
    <row r="252" spans="1:26" ht="12.75" customHeight="1">
      <c r="A252" s="632"/>
      <c r="B252" s="632"/>
      <c r="C252" s="632"/>
      <c r="D252" s="386"/>
      <c r="E252" s="386"/>
      <c r="F252" s="386"/>
      <c r="G252" s="386"/>
      <c r="H252" s="632"/>
      <c r="I252" s="633"/>
      <c r="J252" s="632"/>
      <c r="K252" s="632"/>
      <c r="L252" s="632"/>
      <c r="M252" s="632"/>
      <c r="N252" s="632"/>
      <c r="O252" s="632"/>
      <c r="P252" s="632"/>
      <c r="Q252" s="632"/>
      <c r="R252" s="632"/>
      <c r="S252" s="632"/>
      <c r="T252" s="632"/>
      <c r="U252" s="632"/>
      <c r="V252" s="632"/>
      <c r="W252" s="632"/>
      <c r="X252" s="632"/>
      <c r="Y252" s="632"/>
      <c r="Z252" s="632"/>
    </row>
    <row r="253" spans="1:26" ht="12.75" customHeight="1">
      <c r="A253" s="632"/>
      <c r="B253" s="632"/>
      <c r="C253" s="632"/>
      <c r="D253" s="386"/>
      <c r="E253" s="386"/>
      <c r="F253" s="386"/>
      <c r="G253" s="386"/>
      <c r="H253" s="632"/>
      <c r="I253" s="633"/>
      <c r="J253" s="632"/>
      <c r="K253" s="632"/>
      <c r="L253" s="632"/>
      <c r="M253" s="632"/>
      <c r="N253" s="632"/>
      <c r="O253" s="632"/>
      <c r="P253" s="632"/>
      <c r="Q253" s="632"/>
      <c r="R253" s="632"/>
      <c r="S253" s="632"/>
      <c r="T253" s="632"/>
      <c r="U253" s="632"/>
      <c r="V253" s="632"/>
      <c r="W253" s="632"/>
      <c r="X253" s="632"/>
      <c r="Y253" s="632"/>
      <c r="Z253" s="632"/>
    </row>
    <row r="254" spans="1:26" ht="12.75" customHeight="1">
      <c r="A254" s="632"/>
      <c r="B254" s="632"/>
      <c r="C254" s="632"/>
      <c r="D254" s="386"/>
      <c r="E254" s="386"/>
      <c r="F254" s="386"/>
      <c r="G254" s="386"/>
      <c r="H254" s="632"/>
      <c r="I254" s="633"/>
      <c r="J254" s="632"/>
      <c r="K254" s="632"/>
      <c r="L254" s="632"/>
      <c r="M254" s="632"/>
      <c r="N254" s="632"/>
      <c r="O254" s="632"/>
      <c r="P254" s="632"/>
      <c r="Q254" s="632"/>
      <c r="R254" s="632"/>
      <c r="S254" s="632"/>
      <c r="T254" s="632"/>
      <c r="U254" s="632"/>
      <c r="V254" s="632"/>
      <c r="W254" s="632"/>
      <c r="X254" s="632"/>
      <c r="Y254" s="632"/>
      <c r="Z254" s="632"/>
    </row>
    <row r="255" spans="1:26" ht="12.75" customHeight="1">
      <c r="A255" s="632"/>
      <c r="B255" s="632"/>
      <c r="C255" s="632"/>
      <c r="D255" s="386"/>
      <c r="E255" s="386"/>
      <c r="F255" s="386"/>
      <c r="G255" s="386"/>
      <c r="H255" s="632"/>
      <c r="I255" s="633"/>
      <c r="J255" s="632"/>
      <c r="K255" s="632"/>
      <c r="L255" s="632"/>
      <c r="M255" s="632"/>
      <c r="N255" s="632"/>
      <c r="O255" s="632"/>
      <c r="P255" s="632"/>
      <c r="Q255" s="632"/>
      <c r="R255" s="632"/>
      <c r="S255" s="632"/>
      <c r="T255" s="632"/>
      <c r="U255" s="632"/>
      <c r="V255" s="632"/>
      <c r="W255" s="632"/>
      <c r="X255" s="632"/>
      <c r="Y255" s="632"/>
      <c r="Z255" s="632"/>
    </row>
    <row r="256" spans="1:26" ht="12.75" customHeight="1">
      <c r="A256" s="632"/>
      <c r="B256" s="632"/>
      <c r="C256" s="632"/>
      <c r="D256" s="386"/>
      <c r="E256" s="386"/>
      <c r="F256" s="386"/>
      <c r="G256" s="386"/>
      <c r="H256" s="632"/>
      <c r="I256" s="633"/>
      <c r="J256" s="632"/>
      <c r="K256" s="632"/>
      <c r="L256" s="632"/>
      <c r="M256" s="632"/>
      <c r="N256" s="632"/>
      <c r="O256" s="632"/>
      <c r="P256" s="632"/>
      <c r="Q256" s="632"/>
      <c r="R256" s="632"/>
      <c r="S256" s="632"/>
      <c r="T256" s="632"/>
      <c r="U256" s="632"/>
      <c r="V256" s="632"/>
      <c r="W256" s="632"/>
      <c r="X256" s="632"/>
      <c r="Y256" s="632"/>
      <c r="Z256" s="632"/>
    </row>
    <row r="257" spans="1:26" ht="12.75" customHeight="1">
      <c r="A257" s="632"/>
      <c r="B257" s="632"/>
      <c r="C257" s="632"/>
      <c r="D257" s="386"/>
      <c r="E257" s="386"/>
      <c r="F257" s="386"/>
      <c r="G257" s="386"/>
      <c r="H257" s="632"/>
      <c r="I257" s="633"/>
      <c r="J257" s="632"/>
      <c r="K257" s="632"/>
      <c r="L257" s="632"/>
      <c r="M257" s="632"/>
      <c r="N257" s="632"/>
      <c r="O257" s="632"/>
      <c r="P257" s="632"/>
      <c r="Q257" s="632"/>
      <c r="R257" s="632"/>
      <c r="S257" s="632"/>
      <c r="T257" s="632"/>
      <c r="U257" s="632"/>
      <c r="V257" s="632"/>
      <c r="W257" s="632"/>
      <c r="X257" s="632"/>
      <c r="Y257" s="632"/>
      <c r="Z257" s="632"/>
    </row>
    <row r="258" spans="1:26" ht="12.75" customHeight="1">
      <c r="A258" s="632"/>
      <c r="B258" s="632"/>
      <c r="C258" s="632"/>
      <c r="D258" s="386"/>
      <c r="E258" s="386"/>
      <c r="F258" s="386"/>
      <c r="G258" s="386"/>
      <c r="H258" s="632"/>
      <c r="I258" s="633"/>
      <c r="J258" s="632"/>
      <c r="K258" s="632"/>
      <c r="L258" s="632"/>
      <c r="M258" s="632"/>
      <c r="N258" s="632"/>
      <c r="O258" s="632"/>
      <c r="P258" s="632"/>
      <c r="Q258" s="632"/>
      <c r="R258" s="632"/>
      <c r="S258" s="632"/>
      <c r="T258" s="632"/>
      <c r="U258" s="632"/>
      <c r="V258" s="632"/>
      <c r="W258" s="632"/>
      <c r="X258" s="632"/>
      <c r="Y258" s="632"/>
      <c r="Z258" s="632"/>
    </row>
    <row r="259" spans="1:26" ht="12.75" customHeight="1">
      <c r="A259" s="632"/>
      <c r="B259" s="632"/>
      <c r="C259" s="632"/>
      <c r="D259" s="386"/>
      <c r="E259" s="386"/>
      <c r="F259" s="386"/>
      <c r="G259" s="386"/>
      <c r="H259" s="632"/>
      <c r="I259" s="633"/>
      <c r="J259" s="632"/>
      <c r="K259" s="632"/>
      <c r="L259" s="632"/>
      <c r="M259" s="632"/>
      <c r="N259" s="632"/>
      <c r="O259" s="632"/>
      <c r="P259" s="632"/>
      <c r="Q259" s="632"/>
      <c r="R259" s="632"/>
      <c r="S259" s="632"/>
      <c r="T259" s="632"/>
      <c r="U259" s="632"/>
      <c r="V259" s="632"/>
      <c r="W259" s="632"/>
      <c r="X259" s="632"/>
      <c r="Y259" s="632"/>
      <c r="Z259" s="632"/>
    </row>
    <row r="260" spans="1:26" ht="12.75" customHeight="1">
      <c r="A260" s="632"/>
      <c r="B260" s="632"/>
      <c r="C260" s="632"/>
      <c r="D260" s="386"/>
      <c r="E260" s="386"/>
      <c r="F260" s="386"/>
      <c r="G260" s="386"/>
      <c r="H260" s="632"/>
      <c r="I260" s="633"/>
      <c r="J260" s="632"/>
      <c r="K260" s="632"/>
      <c r="L260" s="632"/>
      <c r="M260" s="632"/>
      <c r="N260" s="632"/>
      <c r="O260" s="632"/>
      <c r="P260" s="632"/>
      <c r="Q260" s="632"/>
      <c r="R260" s="632"/>
      <c r="S260" s="632"/>
      <c r="T260" s="632"/>
      <c r="U260" s="632"/>
      <c r="V260" s="632"/>
      <c r="W260" s="632"/>
      <c r="X260" s="632"/>
      <c r="Y260" s="632"/>
      <c r="Z260" s="632"/>
    </row>
    <row r="261" spans="1:26" ht="12.75" customHeight="1">
      <c r="A261" s="632"/>
      <c r="B261" s="632"/>
      <c r="C261" s="632"/>
      <c r="D261" s="386"/>
      <c r="E261" s="386"/>
      <c r="F261" s="386"/>
      <c r="G261" s="386"/>
      <c r="H261" s="632"/>
      <c r="I261" s="633"/>
      <c r="J261" s="632"/>
      <c r="K261" s="632"/>
      <c r="L261" s="632"/>
      <c r="M261" s="632"/>
      <c r="N261" s="632"/>
      <c r="O261" s="632"/>
      <c r="P261" s="632"/>
      <c r="Q261" s="632"/>
      <c r="R261" s="632"/>
      <c r="S261" s="632"/>
      <c r="T261" s="632"/>
      <c r="U261" s="632"/>
      <c r="V261" s="632"/>
      <c r="W261" s="632"/>
      <c r="X261" s="632"/>
      <c r="Y261" s="632"/>
      <c r="Z261" s="632"/>
    </row>
    <row r="262" spans="1:26" ht="12.75" customHeight="1">
      <c r="A262" s="632"/>
      <c r="B262" s="632"/>
      <c r="C262" s="632"/>
      <c r="D262" s="386"/>
      <c r="E262" s="386"/>
      <c r="F262" s="386"/>
      <c r="G262" s="386"/>
      <c r="H262" s="632"/>
      <c r="I262" s="633"/>
      <c r="J262" s="632"/>
      <c r="K262" s="632"/>
      <c r="L262" s="632"/>
      <c r="M262" s="632"/>
      <c r="N262" s="632"/>
      <c r="O262" s="632"/>
      <c r="P262" s="632"/>
      <c r="Q262" s="632"/>
      <c r="R262" s="632"/>
      <c r="S262" s="632"/>
      <c r="T262" s="632"/>
      <c r="U262" s="632"/>
      <c r="V262" s="632"/>
      <c r="W262" s="632"/>
      <c r="X262" s="632"/>
      <c r="Y262" s="632"/>
      <c r="Z262" s="632"/>
    </row>
    <row r="263" spans="1:26" ht="12.75" customHeight="1">
      <c r="A263" s="632"/>
      <c r="B263" s="632"/>
      <c r="C263" s="632"/>
      <c r="D263" s="386"/>
      <c r="E263" s="386"/>
      <c r="F263" s="386"/>
      <c r="G263" s="386"/>
      <c r="H263" s="632"/>
      <c r="I263" s="633"/>
      <c r="J263" s="632"/>
      <c r="K263" s="632"/>
      <c r="L263" s="632"/>
      <c r="M263" s="632"/>
      <c r="N263" s="632"/>
      <c r="O263" s="632"/>
      <c r="P263" s="632"/>
      <c r="Q263" s="632"/>
      <c r="R263" s="632"/>
      <c r="S263" s="632"/>
      <c r="T263" s="632"/>
      <c r="U263" s="632"/>
      <c r="V263" s="632"/>
      <c r="W263" s="632"/>
      <c r="X263" s="632"/>
      <c r="Y263" s="632"/>
      <c r="Z263" s="632"/>
    </row>
    <row r="264" spans="1:26" ht="12.75" customHeight="1">
      <c r="A264" s="632"/>
      <c r="B264" s="632"/>
      <c r="C264" s="632"/>
      <c r="D264" s="386"/>
      <c r="E264" s="386"/>
      <c r="F264" s="386"/>
      <c r="G264" s="386"/>
      <c r="H264" s="632"/>
      <c r="I264" s="633"/>
      <c r="J264" s="632"/>
      <c r="K264" s="632"/>
      <c r="L264" s="632"/>
      <c r="M264" s="632"/>
      <c r="N264" s="632"/>
      <c r="O264" s="632"/>
      <c r="P264" s="632"/>
      <c r="Q264" s="632"/>
      <c r="R264" s="632"/>
      <c r="S264" s="632"/>
      <c r="T264" s="632"/>
      <c r="U264" s="632"/>
      <c r="V264" s="632"/>
      <c r="W264" s="632"/>
      <c r="X264" s="632"/>
      <c r="Y264" s="632"/>
      <c r="Z264" s="632"/>
    </row>
    <row r="265" spans="1:26" ht="12.75" customHeight="1">
      <c r="A265" s="632"/>
      <c r="B265" s="632"/>
      <c r="C265" s="632"/>
      <c r="D265" s="386"/>
      <c r="E265" s="386"/>
      <c r="F265" s="386"/>
      <c r="G265" s="386"/>
      <c r="H265" s="632"/>
      <c r="I265" s="633"/>
      <c r="J265" s="632"/>
      <c r="K265" s="632"/>
      <c r="L265" s="632"/>
      <c r="M265" s="632"/>
      <c r="N265" s="632"/>
      <c r="O265" s="632"/>
      <c r="P265" s="632"/>
      <c r="Q265" s="632"/>
      <c r="R265" s="632"/>
      <c r="S265" s="632"/>
      <c r="T265" s="632"/>
      <c r="U265" s="632"/>
      <c r="V265" s="632"/>
      <c r="W265" s="632"/>
      <c r="X265" s="632"/>
      <c r="Y265" s="632"/>
      <c r="Z265" s="632"/>
    </row>
    <row r="266" spans="1:26" ht="12.75" customHeight="1">
      <c r="A266" s="632"/>
      <c r="B266" s="632"/>
      <c r="C266" s="632"/>
      <c r="D266" s="386"/>
      <c r="E266" s="386"/>
      <c r="F266" s="386"/>
      <c r="G266" s="386"/>
      <c r="H266" s="632"/>
      <c r="I266" s="633"/>
      <c r="J266" s="632"/>
      <c r="K266" s="632"/>
      <c r="L266" s="632"/>
      <c r="M266" s="632"/>
      <c r="N266" s="632"/>
      <c r="O266" s="632"/>
      <c r="P266" s="632"/>
      <c r="Q266" s="632"/>
      <c r="R266" s="632"/>
      <c r="S266" s="632"/>
      <c r="T266" s="632"/>
      <c r="U266" s="632"/>
      <c r="V266" s="632"/>
      <c r="W266" s="632"/>
      <c r="X266" s="632"/>
      <c r="Y266" s="632"/>
      <c r="Z266" s="632"/>
    </row>
    <row r="267" spans="1:26" ht="12.75" customHeight="1">
      <c r="A267" s="632"/>
      <c r="B267" s="632"/>
      <c r="C267" s="632"/>
      <c r="D267" s="386"/>
      <c r="E267" s="386"/>
      <c r="F267" s="386"/>
      <c r="G267" s="386"/>
      <c r="H267" s="632"/>
      <c r="I267" s="633"/>
      <c r="J267" s="632"/>
      <c r="K267" s="632"/>
      <c r="L267" s="632"/>
      <c r="M267" s="632"/>
      <c r="N267" s="632"/>
      <c r="O267" s="632"/>
      <c r="P267" s="632"/>
      <c r="Q267" s="632"/>
      <c r="R267" s="632"/>
      <c r="S267" s="632"/>
      <c r="T267" s="632"/>
      <c r="U267" s="632"/>
      <c r="V267" s="632"/>
      <c r="W267" s="632"/>
      <c r="X267" s="632"/>
      <c r="Y267" s="632"/>
      <c r="Z267" s="632"/>
    </row>
    <row r="268" spans="1:26" ht="12.75" customHeight="1">
      <c r="A268" s="632"/>
      <c r="B268" s="632"/>
      <c r="C268" s="632"/>
      <c r="D268" s="386"/>
      <c r="E268" s="386"/>
      <c r="F268" s="386"/>
      <c r="G268" s="386"/>
      <c r="H268" s="632"/>
      <c r="I268" s="633"/>
      <c r="J268" s="632"/>
      <c r="K268" s="632"/>
      <c r="L268" s="632"/>
      <c r="M268" s="632"/>
      <c r="N268" s="632"/>
      <c r="O268" s="632"/>
      <c r="P268" s="632"/>
      <c r="Q268" s="632"/>
      <c r="R268" s="632"/>
      <c r="S268" s="632"/>
      <c r="T268" s="632"/>
      <c r="U268" s="632"/>
      <c r="V268" s="632"/>
      <c r="W268" s="632"/>
      <c r="X268" s="632"/>
      <c r="Y268" s="632"/>
      <c r="Z268" s="632"/>
    </row>
    <row r="269" spans="1:26" ht="12.75" customHeight="1">
      <c r="A269" s="632"/>
      <c r="B269" s="632"/>
      <c r="C269" s="632"/>
      <c r="D269" s="386"/>
      <c r="E269" s="386"/>
      <c r="F269" s="386"/>
      <c r="G269" s="386"/>
      <c r="H269" s="632"/>
      <c r="I269" s="633"/>
      <c r="J269" s="632"/>
      <c r="K269" s="632"/>
      <c r="L269" s="632"/>
      <c r="M269" s="632"/>
      <c r="N269" s="632"/>
      <c r="O269" s="632"/>
      <c r="P269" s="632"/>
      <c r="Q269" s="632"/>
      <c r="R269" s="632"/>
      <c r="S269" s="632"/>
      <c r="T269" s="632"/>
      <c r="U269" s="632"/>
      <c r="V269" s="632"/>
      <c r="W269" s="632"/>
      <c r="X269" s="632"/>
      <c r="Y269" s="632"/>
      <c r="Z269" s="632"/>
    </row>
    <row r="270" spans="1:26" ht="12.75" customHeight="1">
      <c r="A270" s="632"/>
      <c r="B270" s="632"/>
      <c r="C270" s="632"/>
      <c r="D270" s="386"/>
      <c r="E270" s="386"/>
      <c r="F270" s="386"/>
      <c r="G270" s="386"/>
      <c r="H270" s="632"/>
      <c r="I270" s="633"/>
      <c r="J270" s="632"/>
      <c r="K270" s="632"/>
      <c r="L270" s="632"/>
      <c r="M270" s="632"/>
      <c r="N270" s="632"/>
      <c r="O270" s="632"/>
      <c r="P270" s="632"/>
      <c r="Q270" s="632"/>
      <c r="R270" s="632"/>
      <c r="S270" s="632"/>
      <c r="T270" s="632"/>
      <c r="U270" s="632"/>
      <c r="V270" s="632"/>
      <c r="W270" s="632"/>
      <c r="X270" s="632"/>
      <c r="Y270" s="632"/>
      <c r="Z270" s="632"/>
    </row>
    <row r="271" spans="1:26" ht="12.75" customHeight="1">
      <c r="A271" s="632"/>
      <c r="B271" s="632"/>
      <c r="C271" s="632"/>
      <c r="D271" s="386"/>
      <c r="E271" s="386"/>
      <c r="F271" s="386"/>
      <c r="G271" s="386"/>
      <c r="H271" s="632"/>
      <c r="I271" s="633"/>
      <c r="J271" s="632"/>
      <c r="K271" s="632"/>
      <c r="L271" s="632"/>
      <c r="M271" s="632"/>
      <c r="N271" s="632"/>
      <c r="O271" s="632"/>
      <c r="P271" s="632"/>
      <c r="Q271" s="632"/>
      <c r="R271" s="632"/>
      <c r="S271" s="632"/>
      <c r="T271" s="632"/>
      <c r="U271" s="632"/>
      <c r="V271" s="632"/>
      <c r="W271" s="632"/>
      <c r="X271" s="632"/>
      <c r="Y271" s="632"/>
      <c r="Z271" s="632"/>
    </row>
    <row r="272" spans="1:26" ht="12.75" customHeight="1">
      <c r="A272" s="632"/>
      <c r="B272" s="632"/>
      <c r="C272" s="632"/>
      <c r="D272" s="386"/>
      <c r="E272" s="386"/>
      <c r="F272" s="386"/>
      <c r="G272" s="386"/>
      <c r="H272" s="632"/>
      <c r="I272" s="633"/>
      <c r="J272" s="632"/>
      <c r="K272" s="632"/>
      <c r="L272" s="632"/>
      <c r="M272" s="632"/>
      <c r="N272" s="632"/>
      <c r="O272" s="632"/>
      <c r="P272" s="632"/>
      <c r="Q272" s="632"/>
      <c r="R272" s="632"/>
      <c r="S272" s="632"/>
      <c r="T272" s="632"/>
      <c r="U272" s="632"/>
      <c r="V272" s="632"/>
      <c r="W272" s="632"/>
      <c r="X272" s="632"/>
      <c r="Y272" s="632"/>
      <c r="Z272" s="632"/>
    </row>
    <row r="273" spans="1:26" ht="12.75" customHeight="1">
      <c r="A273" s="632"/>
      <c r="B273" s="632"/>
      <c r="C273" s="632"/>
      <c r="D273" s="386"/>
      <c r="E273" s="386"/>
      <c r="F273" s="386"/>
      <c r="G273" s="386"/>
      <c r="H273" s="632"/>
      <c r="I273" s="633"/>
      <c r="J273" s="632"/>
      <c r="K273" s="632"/>
      <c r="L273" s="632"/>
      <c r="M273" s="632"/>
      <c r="N273" s="632"/>
      <c r="O273" s="632"/>
      <c r="P273" s="632"/>
      <c r="Q273" s="632"/>
      <c r="R273" s="632"/>
      <c r="S273" s="632"/>
      <c r="T273" s="632"/>
      <c r="U273" s="632"/>
      <c r="V273" s="632"/>
      <c r="W273" s="632"/>
      <c r="X273" s="632"/>
      <c r="Y273" s="632"/>
      <c r="Z273" s="632"/>
    </row>
    <row r="274" spans="1:26" ht="12.75" customHeight="1">
      <c r="A274" s="632"/>
      <c r="B274" s="632"/>
      <c r="C274" s="632"/>
      <c r="D274" s="386"/>
      <c r="E274" s="386"/>
      <c r="F274" s="386"/>
      <c r="G274" s="386"/>
      <c r="H274" s="632"/>
      <c r="I274" s="633"/>
      <c r="J274" s="632"/>
      <c r="K274" s="632"/>
      <c r="L274" s="632"/>
      <c r="M274" s="632"/>
      <c r="N274" s="632"/>
      <c r="O274" s="632"/>
      <c r="P274" s="632"/>
      <c r="Q274" s="632"/>
      <c r="R274" s="632"/>
      <c r="S274" s="632"/>
      <c r="T274" s="632"/>
      <c r="U274" s="632"/>
      <c r="V274" s="632"/>
      <c r="W274" s="632"/>
      <c r="X274" s="632"/>
      <c r="Y274" s="632"/>
      <c r="Z274" s="632"/>
    </row>
    <row r="275" spans="1:26" ht="12.75" customHeight="1">
      <c r="A275" s="632"/>
      <c r="B275" s="632"/>
      <c r="C275" s="632"/>
      <c r="D275" s="386"/>
      <c r="E275" s="386"/>
      <c r="F275" s="386"/>
      <c r="G275" s="386"/>
      <c r="H275" s="632"/>
      <c r="I275" s="633"/>
      <c r="J275" s="632"/>
      <c r="K275" s="632"/>
      <c r="L275" s="632"/>
      <c r="M275" s="632"/>
      <c r="N275" s="632"/>
      <c r="O275" s="632"/>
      <c r="P275" s="632"/>
      <c r="Q275" s="632"/>
      <c r="R275" s="632"/>
      <c r="S275" s="632"/>
      <c r="T275" s="632"/>
      <c r="U275" s="632"/>
      <c r="V275" s="632"/>
      <c r="W275" s="632"/>
      <c r="X275" s="632"/>
      <c r="Y275" s="632"/>
      <c r="Z275" s="632"/>
    </row>
    <row r="276" spans="1:26" ht="12.75" customHeight="1">
      <c r="A276" s="632"/>
      <c r="B276" s="632"/>
      <c r="C276" s="632"/>
      <c r="D276" s="386"/>
      <c r="E276" s="386"/>
      <c r="F276" s="386"/>
      <c r="G276" s="386"/>
      <c r="H276" s="632"/>
      <c r="I276" s="633"/>
      <c r="J276" s="632"/>
      <c r="K276" s="632"/>
      <c r="L276" s="632"/>
      <c r="M276" s="632"/>
      <c r="N276" s="632"/>
      <c r="O276" s="632"/>
      <c r="P276" s="632"/>
      <c r="Q276" s="632"/>
      <c r="R276" s="632"/>
      <c r="S276" s="632"/>
      <c r="T276" s="632"/>
      <c r="U276" s="632"/>
      <c r="V276" s="632"/>
      <c r="W276" s="632"/>
      <c r="X276" s="632"/>
      <c r="Y276" s="632"/>
      <c r="Z276" s="632"/>
    </row>
    <row r="277" spans="1:26" ht="12.75" customHeight="1">
      <c r="A277" s="632"/>
      <c r="B277" s="632"/>
      <c r="C277" s="632"/>
      <c r="D277" s="386"/>
      <c r="E277" s="386"/>
      <c r="F277" s="386"/>
      <c r="G277" s="386"/>
      <c r="H277" s="632"/>
      <c r="I277" s="633"/>
      <c r="J277" s="632"/>
      <c r="K277" s="632"/>
      <c r="L277" s="632"/>
      <c r="M277" s="632"/>
      <c r="N277" s="632"/>
      <c r="O277" s="632"/>
      <c r="P277" s="632"/>
      <c r="Q277" s="632"/>
      <c r="R277" s="632"/>
      <c r="S277" s="632"/>
      <c r="T277" s="632"/>
      <c r="U277" s="632"/>
      <c r="V277" s="632"/>
      <c r="W277" s="632"/>
      <c r="X277" s="632"/>
      <c r="Y277" s="632"/>
      <c r="Z277" s="632"/>
    </row>
    <row r="278" spans="1:26" ht="12.75" customHeight="1">
      <c r="A278" s="632"/>
      <c r="B278" s="632"/>
      <c r="C278" s="632"/>
      <c r="D278" s="386"/>
      <c r="E278" s="386"/>
      <c r="F278" s="386"/>
      <c r="G278" s="386"/>
      <c r="H278" s="632"/>
      <c r="I278" s="633"/>
      <c r="J278" s="632"/>
      <c r="K278" s="632"/>
      <c r="L278" s="632"/>
      <c r="M278" s="632"/>
      <c r="N278" s="632"/>
      <c r="O278" s="632"/>
      <c r="P278" s="632"/>
      <c r="Q278" s="632"/>
      <c r="R278" s="632"/>
      <c r="S278" s="632"/>
      <c r="T278" s="632"/>
      <c r="U278" s="632"/>
      <c r="V278" s="632"/>
      <c r="W278" s="632"/>
      <c r="X278" s="632"/>
      <c r="Y278" s="632"/>
      <c r="Z278" s="632"/>
    </row>
    <row r="279" spans="1:26" ht="12.75" customHeight="1">
      <c r="A279" s="632"/>
      <c r="B279" s="632"/>
      <c r="C279" s="632"/>
      <c r="D279" s="386"/>
      <c r="E279" s="386"/>
      <c r="F279" s="386"/>
      <c r="G279" s="386"/>
      <c r="H279" s="632"/>
      <c r="I279" s="633"/>
      <c r="J279" s="632"/>
      <c r="K279" s="632"/>
      <c r="L279" s="632"/>
      <c r="M279" s="632"/>
      <c r="N279" s="632"/>
      <c r="O279" s="632"/>
      <c r="P279" s="632"/>
      <c r="Q279" s="632"/>
      <c r="R279" s="632"/>
      <c r="S279" s="632"/>
      <c r="T279" s="632"/>
      <c r="U279" s="632"/>
      <c r="V279" s="632"/>
      <c r="W279" s="632"/>
      <c r="X279" s="632"/>
      <c r="Y279" s="632"/>
      <c r="Z279" s="632"/>
    </row>
    <row r="280" spans="1:26" ht="12.75" customHeight="1">
      <c r="A280" s="632"/>
      <c r="B280" s="632"/>
      <c r="C280" s="632"/>
      <c r="D280" s="386"/>
      <c r="E280" s="386"/>
      <c r="F280" s="386"/>
      <c r="G280" s="386"/>
      <c r="H280" s="632"/>
      <c r="I280" s="633"/>
      <c r="J280" s="632"/>
      <c r="K280" s="632"/>
      <c r="L280" s="632"/>
      <c r="M280" s="632"/>
      <c r="N280" s="632"/>
      <c r="O280" s="632"/>
      <c r="P280" s="632"/>
      <c r="Q280" s="632"/>
      <c r="R280" s="632"/>
      <c r="S280" s="632"/>
      <c r="T280" s="632"/>
      <c r="U280" s="632"/>
      <c r="V280" s="632"/>
      <c r="W280" s="632"/>
      <c r="X280" s="632"/>
      <c r="Y280" s="632"/>
      <c r="Z280" s="632"/>
    </row>
    <row r="281" spans="1:26" ht="12.75" customHeight="1">
      <c r="A281" s="632"/>
      <c r="B281" s="632"/>
      <c r="C281" s="632"/>
      <c r="D281" s="386"/>
      <c r="E281" s="386"/>
      <c r="F281" s="386"/>
      <c r="G281" s="386"/>
      <c r="H281" s="632"/>
      <c r="I281" s="633"/>
      <c r="J281" s="632"/>
      <c r="K281" s="632"/>
      <c r="L281" s="632"/>
      <c r="M281" s="632"/>
      <c r="N281" s="632"/>
      <c r="O281" s="632"/>
      <c r="P281" s="632"/>
      <c r="Q281" s="632"/>
      <c r="R281" s="632"/>
      <c r="S281" s="632"/>
      <c r="T281" s="632"/>
      <c r="U281" s="632"/>
      <c r="V281" s="632"/>
      <c r="W281" s="632"/>
      <c r="X281" s="632"/>
      <c r="Y281" s="632"/>
      <c r="Z281" s="632"/>
    </row>
    <row r="282" spans="1:26" ht="12.75" customHeight="1">
      <c r="A282" s="632"/>
      <c r="B282" s="632"/>
      <c r="C282" s="632"/>
      <c r="D282" s="386"/>
      <c r="E282" s="386"/>
      <c r="F282" s="386"/>
      <c r="G282" s="386"/>
      <c r="H282" s="632"/>
      <c r="I282" s="633"/>
      <c r="J282" s="632"/>
      <c r="K282" s="632"/>
      <c r="L282" s="632"/>
      <c r="M282" s="632"/>
      <c r="N282" s="632"/>
      <c r="O282" s="632"/>
      <c r="P282" s="632"/>
      <c r="Q282" s="632"/>
      <c r="R282" s="632"/>
      <c r="S282" s="632"/>
      <c r="T282" s="632"/>
      <c r="U282" s="632"/>
      <c r="V282" s="632"/>
      <c r="W282" s="632"/>
      <c r="X282" s="632"/>
      <c r="Y282" s="632"/>
      <c r="Z282" s="632"/>
    </row>
    <row r="283" spans="1:26" ht="12.75" customHeight="1">
      <c r="A283" s="632"/>
      <c r="B283" s="632"/>
      <c r="C283" s="632"/>
      <c r="D283" s="386"/>
      <c r="E283" s="386"/>
      <c r="F283" s="386"/>
      <c r="G283" s="386"/>
      <c r="H283" s="632"/>
      <c r="I283" s="633"/>
      <c r="J283" s="632"/>
      <c r="K283" s="632"/>
      <c r="L283" s="632"/>
      <c r="M283" s="632"/>
      <c r="N283" s="632"/>
      <c r="O283" s="632"/>
      <c r="P283" s="632"/>
      <c r="Q283" s="632"/>
      <c r="R283" s="632"/>
      <c r="S283" s="632"/>
      <c r="T283" s="632"/>
      <c r="U283" s="632"/>
      <c r="V283" s="632"/>
      <c r="W283" s="632"/>
      <c r="X283" s="632"/>
      <c r="Y283" s="632"/>
      <c r="Z283" s="632"/>
    </row>
    <row r="284" spans="1:26" ht="12.75" customHeight="1">
      <c r="A284" s="632"/>
      <c r="B284" s="632"/>
      <c r="C284" s="632"/>
      <c r="D284" s="386"/>
      <c r="E284" s="386"/>
      <c r="F284" s="386"/>
      <c r="G284" s="386"/>
      <c r="H284" s="632"/>
      <c r="I284" s="633"/>
      <c r="J284" s="632"/>
      <c r="K284" s="632"/>
      <c r="L284" s="632"/>
      <c r="M284" s="632"/>
      <c r="N284" s="632"/>
      <c r="O284" s="632"/>
      <c r="P284" s="632"/>
      <c r="Q284" s="632"/>
      <c r="R284" s="632"/>
      <c r="S284" s="632"/>
      <c r="T284" s="632"/>
      <c r="U284" s="632"/>
      <c r="V284" s="632"/>
      <c r="W284" s="632"/>
      <c r="X284" s="632"/>
      <c r="Y284" s="632"/>
      <c r="Z284" s="632"/>
    </row>
    <row r="285" spans="1:26" ht="12.75" customHeight="1">
      <c r="A285" s="632"/>
      <c r="B285" s="632"/>
      <c r="C285" s="632"/>
      <c r="D285" s="386"/>
      <c r="E285" s="386"/>
      <c r="F285" s="386"/>
      <c r="G285" s="386"/>
      <c r="H285" s="632"/>
      <c r="I285" s="633"/>
      <c r="J285" s="632"/>
      <c r="K285" s="632"/>
      <c r="L285" s="632"/>
      <c r="M285" s="632"/>
      <c r="N285" s="632"/>
      <c r="O285" s="632"/>
      <c r="P285" s="632"/>
      <c r="Q285" s="632"/>
      <c r="R285" s="632"/>
      <c r="S285" s="632"/>
      <c r="T285" s="632"/>
      <c r="U285" s="632"/>
      <c r="V285" s="632"/>
      <c r="W285" s="632"/>
      <c r="X285" s="632"/>
      <c r="Y285" s="632"/>
      <c r="Z285" s="632"/>
    </row>
    <row r="286" spans="1:26" ht="12.75" customHeight="1">
      <c r="A286" s="632"/>
      <c r="B286" s="632"/>
      <c r="C286" s="632"/>
      <c r="D286" s="386"/>
      <c r="E286" s="386"/>
      <c r="F286" s="386"/>
      <c r="G286" s="386"/>
      <c r="H286" s="632"/>
      <c r="I286" s="633"/>
      <c r="J286" s="632"/>
      <c r="K286" s="632"/>
      <c r="L286" s="632"/>
      <c r="M286" s="632"/>
      <c r="N286" s="632"/>
      <c r="O286" s="632"/>
      <c r="P286" s="632"/>
      <c r="Q286" s="632"/>
      <c r="R286" s="632"/>
      <c r="S286" s="632"/>
      <c r="T286" s="632"/>
      <c r="U286" s="632"/>
      <c r="V286" s="632"/>
      <c r="W286" s="632"/>
      <c r="X286" s="632"/>
      <c r="Y286" s="632"/>
      <c r="Z286" s="632"/>
    </row>
    <row r="287" spans="1:26" ht="12.75" customHeight="1">
      <c r="A287" s="632"/>
      <c r="B287" s="632"/>
      <c r="C287" s="632"/>
      <c r="D287" s="386"/>
      <c r="E287" s="386"/>
      <c r="F287" s="386"/>
      <c r="G287" s="386"/>
      <c r="H287" s="632"/>
      <c r="I287" s="633"/>
      <c r="J287" s="632"/>
      <c r="K287" s="632"/>
      <c r="L287" s="632"/>
      <c r="M287" s="632"/>
      <c r="N287" s="632"/>
      <c r="O287" s="632"/>
      <c r="P287" s="632"/>
      <c r="Q287" s="632"/>
      <c r="R287" s="632"/>
      <c r="S287" s="632"/>
      <c r="T287" s="632"/>
      <c r="U287" s="632"/>
      <c r="V287" s="632"/>
      <c r="W287" s="632"/>
      <c r="X287" s="632"/>
      <c r="Y287" s="632"/>
      <c r="Z287" s="632"/>
    </row>
    <row r="288" spans="1:26" ht="12.75" customHeight="1">
      <c r="A288" s="632"/>
      <c r="B288" s="632"/>
      <c r="C288" s="632"/>
      <c r="D288" s="386"/>
      <c r="E288" s="386"/>
      <c r="F288" s="386"/>
      <c r="G288" s="386"/>
      <c r="H288" s="632"/>
      <c r="I288" s="633"/>
      <c r="J288" s="632"/>
      <c r="K288" s="632"/>
      <c r="L288" s="632"/>
      <c r="M288" s="632"/>
      <c r="N288" s="632"/>
      <c r="O288" s="632"/>
      <c r="P288" s="632"/>
      <c r="Q288" s="632"/>
      <c r="R288" s="632"/>
      <c r="S288" s="632"/>
      <c r="T288" s="632"/>
      <c r="U288" s="632"/>
      <c r="V288" s="632"/>
      <c r="W288" s="632"/>
      <c r="X288" s="632"/>
      <c r="Y288" s="632"/>
      <c r="Z288" s="632"/>
    </row>
    <row r="289" spans="1:26" ht="12.75" customHeight="1">
      <c r="A289" s="632"/>
      <c r="B289" s="632"/>
      <c r="C289" s="632"/>
      <c r="D289" s="386"/>
      <c r="E289" s="386"/>
      <c r="F289" s="386"/>
      <c r="G289" s="386"/>
      <c r="H289" s="632"/>
      <c r="I289" s="633"/>
      <c r="J289" s="632"/>
      <c r="K289" s="632"/>
      <c r="L289" s="632"/>
      <c r="M289" s="632"/>
      <c r="N289" s="632"/>
      <c r="O289" s="632"/>
      <c r="P289" s="632"/>
      <c r="Q289" s="632"/>
      <c r="R289" s="632"/>
      <c r="S289" s="632"/>
      <c r="T289" s="632"/>
      <c r="U289" s="632"/>
      <c r="V289" s="632"/>
      <c r="W289" s="632"/>
      <c r="X289" s="632"/>
      <c r="Y289" s="632"/>
      <c r="Z289" s="632"/>
    </row>
    <row r="290" spans="1:26" ht="12.75" customHeight="1">
      <c r="A290" s="632"/>
      <c r="B290" s="632"/>
      <c r="C290" s="632"/>
      <c r="D290" s="386"/>
      <c r="E290" s="386"/>
      <c r="F290" s="386"/>
      <c r="G290" s="386"/>
      <c r="H290" s="632"/>
      <c r="I290" s="633"/>
      <c r="J290" s="632"/>
      <c r="K290" s="632"/>
      <c r="L290" s="632"/>
      <c r="M290" s="632"/>
      <c r="N290" s="632"/>
      <c r="O290" s="632"/>
      <c r="P290" s="632"/>
      <c r="Q290" s="632"/>
      <c r="R290" s="632"/>
      <c r="S290" s="632"/>
      <c r="T290" s="632"/>
      <c r="U290" s="632"/>
      <c r="V290" s="632"/>
      <c r="W290" s="632"/>
      <c r="X290" s="632"/>
      <c r="Y290" s="632"/>
      <c r="Z290" s="632"/>
    </row>
    <row r="291" spans="1:26" ht="12.75" customHeight="1">
      <c r="A291" s="632"/>
      <c r="B291" s="632"/>
      <c r="C291" s="632"/>
      <c r="D291" s="386"/>
      <c r="E291" s="386"/>
      <c r="F291" s="386"/>
      <c r="G291" s="386"/>
      <c r="H291" s="632"/>
      <c r="I291" s="633"/>
      <c r="J291" s="632"/>
      <c r="K291" s="632"/>
      <c r="L291" s="632"/>
      <c r="M291" s="632"/>
      <c r="N291" s="632"/>
      <c r="O291" s="632"/>
      <c r="P291" s="632"/>
      <c r="Q291" s="632"/>
      <c r="R291" s="632"/>
      <c r="S291" s="632"/>
      <c r="T291" s="632"/>
      <c r="U291" s="632"/>
      <c r="V291" s="632"/>
      <c r="W291" s="632"/>
      <c r="X291" s="632"/>
      <c r="Y291" s="632"/>
      <c r="Z291" s="632"/>
    </row>
    <row r="292" spans="1:26" ht="12.75" customHeight="1">
      <c r="A292" s="632"/>
      <c r="B292" s="632"/>
      <c r="C292" s="632"/>
      <c r="D292" s="386"/>
      <c r="E292" s="386"/>
      <c r="F292" s="386"/>
      <c r="G292" s="386"/>
      <c r="H292" s="632"/>
      <c r="I292" s="633"/>
      <c r="J292" s="632"/>
      <c r="K292" s="632"/>
      <c r="L292" s="632"/>
      <c r="M292" s="632"/>
      <c r="N292" s="632"/>
      <c r="O292" s="632"/>
      <c r="P292" s="632"/>
      <c r="Q292" s="632"/>
      <c r="R292" s="632"/>
      <c r="S292" s="632"/>
      <c r="T292" s="632"/>
      <c r="U292" s="632"/>
      <c r="V292" s="632"/>
      <c r="W292" s="632"/>
      <c r="X292" s="632"/>
      <c r="Y292" s="632"/>
      <c r="Z292" s="632"/>
    </row>
    <row r="293" spans="1:26" ht="12.75" customHeight="1">
      <c r="A293" s="632"/>
      <c r="B293" s="632"/>
      <c r="C293" s="632"/>
      <c r="D293" s="386"/>
      <c r="E293" s="386"/>
      <c r="F293" s="386"/>
      <c r="G293" s="386"/>
      <c r="H293" s="632"/>
      <c r="I293" s="633"/>
      <c r="J293" s="632"/>
      <c r="K293" s="632"/>
      <c r="L293" s="632"/>
      <c r="M293" s="632"/>
      <c r="N293" s="632"/>
      <c r="O293" s="632"/>
      <c r="P293" s="632"/>
      <c r="Q293" s="632"/>
      <c r="R293" s="632"/>
      <c r="S293" s="632"/>
      <c r="T293" s="632"/>
      <c r="U293" s="632"/>
      <c r="V293" s="632"/>
      <c r="W293" s="632"/>
      <c r="X293" s="632"/>
      <c r="Y293" s="632"/>
      <c r="Z293" s="632"/>
    </row>
    <row r="294" spans="1:26" ht="12.75" customHeight="1">
      <c r="A294" s="632"/>
      <c r="B294" s="632"/>
      <c r="C294" s="632"/>
      <c r="D294" s="386"/>
      <c r="E294" s="386"/>
      <c r="F294" s="386"/>
      <c r="G294" s="386"/>
      <c r="H294" s="632"/>
      <c r="I294" s="633"/>
      <c r="J294" s="632"/>
      <c r="K294" s="632"/>
      <c r="L294" s="632"/>
      <c r="M294" s="632"/>
      <c r="N294" s="632"/>
      <c r="O294" s="632"/>
      <c r="P294" s="632"/>
      <c r="Q294" s="632"/>
      <c r="R294" s="632"/>
      <c r="S294" s="632"/>
      <c r="T294" s="632"/>
      <c r="U294" s="632"/>
      <c r="V294" s="632"/>
      <c r="W294" s="632"/>
      <c r="X294" s="632"/>
      <c r="Y294" s="632"/>
      <c r="Z294" s="632"/>
    </row>
    <row r="295" spans="1:26" ht="12.75" customHeight="1">
      <c r="A295" s="632"/>
      <c r="B295" s="632"/>
      <c r="C295" s="632"/>
      <c r="D295" s="386"/>
      <c r="E295" s="386"/>
      <c r="F295" s="386"/>
      <c r="G295" s="386"/>
      <c r="H295" s="632"/>
      <c r="I295" s="633"/>
      <c r="J295" s="632"/>
      <c r="K295" s="632"/>
      <c r="L295" s="632"/>
      <c r="M295" s="632"/>
      <c r="N295" s="632"/>
      <c r="O295" s="632"/>
      <c r="P295" s="632"/>
      <c r="Q295" s="632"/>
      <c r="R295" s="632"/>
      <c r="S295" s="632"/>
      <c r="T295" s="632"/>
      <c r="U295" s="632"/>
      <c r="V295" s="632"/>
      <c r="W295" s="632"/>
      <c r="X295" s="632"/>
      <c r="Y295" s="632"/>
      <c r="Z295" s="632"/>
    </row>
    <row r="296" spans="1:26" ht="12.75" customHeight="1">
      <c r="A296" s="632"/>
      <c r="B296" s="632"/>
      <c r="C296" s="632"/>
      <c r="D296" s="386"/>
      <c r="E296" s="386"/>
      <c r="F296" s="386"/>
      <c r="G296" s="386"/>
      <c r="H296" s="632"/>
      <c r="I296" s="633"/>
      <c r="J296" s="632"/>
      <c r="K296" s="632"/>
      <c r="L296" s="632"/>
      <c r="M296" s="632"/>
      <c r="N296" s="632"/>
      <c r="O296" s="632"/>
      <c r="P296" s="632"/>
      <c r="Q296" s="632"/>
      <c r="R296" s="632"/>
      <c r="S296" s="632"/>
      <c r="T296" s="632"/>
      <c r="U296" s="632"/>
      <c r="V296" s="632"/>
      <c r="W296" s="632"/>
      <c r="X296" s="632"/>
      <c r="Y296" s="632"/>
      <c r="Z296" s="632"/>
    </row>
    <row r="297" spans="1:26" ht="12.75" customHeight="1">
      <c r="A297" s="632"/>
      <c r="B297" s="632"/>
      <c r="C297" s="632"/>
      <c r="D297" s="386"/>
      <c r="E297" s="386"/>
      <c r="F297" s="386"/>
      <c r="G297" s="386"/>
      <c r="H297" s="632"/>
      <c r="I297" s="633"/>
      <c r="J297" s="632"/>
      <c r="K297" s="632"/>
      <c r="L297" s="632"/>
      <c r="M297" s="632"/>
      <c r="N297" s="632"/>
      <c r="O297" s="632"/>
      <c r="P297" s="632"/>
      <c r="Q297" s="632"/>
      <c r="R297" s="632"/>
      <c r="S297" s="632"/>
      <c r="T297" s="632"/>
      <c r="U297" s="632"/>
      <c r="V297" s="632"/>
      <c r="W297" s="632"/>
      <c r="X297" s="632"/>
      <c r="Y297" s="632"/>
      <c r="Z297" s="632"/>
    </row>
    <row r="298" spans="1:26" ht="12.75" customHeight="1">
      <c r="A298" s="632"/>
      <c r="B298" s="632"/>
      <c r="C298" s="632"/>
      <c r="D298" s="386"/>
      <c r="E298" s="386"/>
      <c r="F298" s="386"/>
      <c r="G298" s="386"/>
      <c r="H298" s="632"/>
      <c r="I298" s="633"/>
      <c r="J298" s="632"/>
      <c r="K298" s="632"/>
      <c r="L298" s="632"/>
      <c r="M298" s="632"/>
      <c r="N298" s="632"/>
      <c r="O298" s="632"/>
      <c r="P298" s="632"/>
      <c r="Q298" s="632"/>
      <c r="R298" s="632"/>
      <c r="S298" s="632"/>
      <c r="T298" s="632"/>
      <c r="U298" s="632"/>
      <c r="V298" s="632"/>
      <c r="W298" s="632"/>
      <c r="X298" s="632"/>
      <c r="Y298" s="632"/>
      <c r="Z298" s="632"/>
    </row>
    <row r="299" spans="1:26" ht="12.75" customHeight="1">
      <c r="A299" s="632"/>
      <c r="B299" s="632"/>
      <c r="C299" s="632"/>
      <c r="D299" s="386"/>
      <c r="E299" s="386"/>
      <c r="F299" s="386"/>
      <c r="G299" s="386"/>
      <c r="H299" s="632"/>
      <c r="I299" s="633"/>
      <c r="J299" s="632"/>
      <c r="K299" s="632"/>
      <c r="L299" s="632"/>
      <c r="M299" s="632"/>
      <c r="N299" s="632"/>
      <c r="O299" s="632"/>
      <c r="P299" s="632"/>
      <c r="Q299" s="632"/>
      <c r="R299" s="632"/>
      <c r="S299" s="632"/>
      <c r="T299" s="632"/>
      <c r="U299" s="632"/>
      <c r="V299" s="632"/>
      <c r="W299" s="632"/>
      <c r="X299" s="632"/>
      <c r="Y299" s="632"/>
      <c r="Z299" s="632"/>
    </row>
    <row r="300" spans="1:26" ht="12.75" customHeight="1">
      <c r="A300" s="632"/>
      <c r="B300" s="632"/>
      <c r="C300" s="632"/>
      <c r="D300" s="386"/>
      <c r="E300" s="386"/>
      <c r="F300" s="386"/>
      <c r="G300" s="386"/>
      <c r="H300" s="632"/>
      <c r="I300" s="633"/>
      <c r="J300" s="632"/>
      <c r="K300" s="632"/>
      <c r="L300" s="632"/>
      <c r="M300" s="632"/>
      <c r="N300" s="632"/>
      <c r="O300" s="632"/>
      <c r="P300" s="632"/>
      <c r="Q300" s="632"/>
      <c r="R300" s="632"/>
      <c r="S300" s="632"/>
      <c r="T300" s="632"/>
      <c r="U300" s="632"/>
      <c r="V300" s="632"/>
      <c r="W300" s="632"/>
      <c r="X300" s="632"/>
      <c r="Y300" s="632"/>
      <c r="Z300" s="632"/>
    </row>
    <row r="301" spans="1:26" ht="12.75" customHeight="1">
      <c r="A301" s="632"/>
      <c r="B301" s="632"/>
      <c r="C301" s="632"/>
      <c r="D301" s="386"/>
      <c r="E301" s="386"/>
      <c r="F301" s="386"/>
      <c r="G301" s="386"/>
      <c r="H301" s="632"/>
      <c r="I301" s="633"/>
      <c r="J301" s="632"/>
      <c r="K301" s="632"/>
      <c r="L301" s="632"/>
      <c r="M301" s="632"/>
      <c r="N301" s="632"/>
      <c r="O301" s="632"/>
      <c r="P301" s="632"/>
      <c r="Q301" s="632"/>
      <c r="R301" s="632"/>
      <c r="S301" s="632"/>
      <c r="T301" s="632"/>
      <c r="U301" s="632"/>
      <c r="V301" s="632"/>
      <c r="W301" s="632"/>
      <c r="X301" s="632"/>
      <c r="Y301" s="632"/>
      <c r="Z301" s="632"/>
    </row>
    <row r="302" spans="1:26" ht="12.75" customHeight="1">
      <c r="A302" s="632"/>
      <c r="B302" s="632"/>
      <c r="C302" s="632"/>
      <c r="D302" s="386"/>
      <c r="E302" s="386"/>
      <c r="F302" s="386"/>
      <c r="G302" s="386"/>
      <c r="H302" s="632"/>
      <c r="I302" s="633"/>
      <c r="J302" s="632"/>
      <c r="K302" s="632"/>
      <c r="L302" s="632"/>
      <c r="M302" s="632"/>
      <c r="N302" s="632"/>
      <c r="O302" s="632"/>
      <c r="P302" s="632"/>
      <c r="Q302" s="632"/>
      <c r="R302" s="632"/>
      <c r="S302" s="632"/>
      <c r="T302" s="632"/>
      <c r="U302" s="632"/>
      <c r="V302" s="632"/>
      <c r="W302" s="632"/>
      <c r="X302" s="632"/>
      <c r="Y302" s="632"/>
      <c r="Z302" s="632"/>
    </row>
    <row r="303" spans="1:26" ht="12.75" customHeight="1">
      <c r="A303" s="632"/>
      <c r="B303" s="632"/>
      <c r="C303" s="632"/>
      <c r="D303" s="386"/>
      <c r="E303" s="386"/>
      <c r="F303" s="386"/>
      <c r="G303" s="386"/>
      <c r="H303" s="632"/>
      <c r="I303" s="633"/>
      <c r="J303" s="632"/>
      <c r="K303" s="632"/>
      <c r="L303" s="632"/>
      <c r="M303" s="632"/>
      <c r="N303" s="632"/>
      <c r="O303" s="632"/>
      <c r="P303" s="632"/>
      <c r="Q303" s="632"/>
      <c r="R303" s="632"/>
      <c r="S303" s="632"/>
      <c r="T303" s="632"/>
      <c r="U303" s="632"/>
      <c r="V303" s="632"/>
      <c r="W303" s="632"/>
      <c r="X303" s="632"/>
      <c r="Y303" s="632"/>
      <c r="Z303" s="632"/>
    </row>
    <row r="304" spans="1:26" ht="12.75" customHeight="1">
      <c r="A304" s="632"/>
      <c r="B304" s="632"/>
      <c r="C304" s="632"/>
      <c r="D304" s="386"/>
      <c r="E304" s="386"/>
      <c r="F304" s="386"/>
      <c r="G304" s="386"/>
      <c r="H304" s="632"/>
      <c r="I304" s="633"/>
      <c r="J304" s="632"/>
      <c r="K304" s="632"/>
      <c r="L304" s="632"/>
      <c r="M304" s="632"/>
      <c r="N304" s="632"/>
      <c r="O304" s="632"/>
      <c r="P304" s="632"/>
      <c r="Q304" s="632"/>
      <c r="R304" s="632"/>
      <c r="S304" s="632"/>
      <c r="T304" s="632"/>
      <c r="U304" s="632"/>
      <c r="V304" s="632"/>
      <c r="W304" s="632"/>
      <c r="X304" s="632"/>
      <c r="Y304" s="632"/>
      <c r="Z304" s="632"/>
    </row>
    <row r="305" spans="1:26" ht="12.75" customHeight="1">
      <c r="A305" s="632"/>
      <c r="B305" s="632"/>
      <c r="C305" s="632"/>
      <c r="D305" s="386"/>
      <c r="E305" s="386"/>
      <c r="F305" s="386"/>
      <c r="G305" s="386"/>
      <c r="H305" s="632"/>
      <c r="I305" s="633"/>
      <c r="J305" s="632"/>
      <c r="K305" s="632"/>
      <c r="L305" s="632"/>
      <c r="M305" s="632"/>
      <c r="N305" s="632"/>
      <c r="O305" s="632"/>
      <c r="P305" s="632"/>
      <c r="Q305" s="632"/>
      <c r="R305" s="632"/>
      <c r="S305" s="632"/>
      <c r="T305" s="632"/>
      <c r="U305" s="632"/>
      <c r="V305" s="632"/>
      <c r="W305" s="632"/>
      <c r="X305" s="632"/>
      <c r="Y305" s="632"/>
      <c r="Z305" s="632"/>
    </row>
    <row r="306" spans="1:26" ht="12.75" customHeight="1">
      <c r="A306" s="632"/>
      <c r="B306" s="632"/>
      <c r="C306" s="632"/>
      <c r="D306" s="386"/>
      <c r="E306" s="386"/>
      <c r="F306" s="386"/>
      <c r="G306" s="386"/>
      <c r="H306" s="632"/>
      <c r="I306" s="633"/>
      <c r="J306" s="632"/>
      <c r="K306" s="632"/>
      <c r="L306" s="632"/>
      <c r="M306" s="632"/>
      <c r="N306" s="632"/>
      <c r="O306" s="632"/>
      <c r="P306" s="632"/>
      <c r="Q306" s="632"/>
      <c r="R306" s="632"/>
      <c r="S306" s="632"/>
      <c r="T306" s="632"/>
      <c r="U306" s="632"/>
      <c r="V306" s="632"/>
      <c r="W306" s="632"/>
      <c r="X306" s="632"/>
      <c r="Y306" s="632"/>
      <c r="Z306" s="632"/>
    </row>
    <row r="307" spans="1:26" ht="12.75" customHeight="1">
      <c r="A307" s="632"/>
      <c r="B307" s="632"/>
      <c r="C307" s="632"/>
      <c r="D307" s="386"/>
      <c r="E307" s="386"/>
      <c r="F307" s="386"/>
      <c r="G307" s="386"/>
      <c r="H307" s="632"/>
      <c r="I307" s="633"/>
      <c r="J307" s="632"/>
      <c r="K307" s="632"/>
      <c r="L307" s="632"/>
      <c r="M307" s="632"/>
      <c r="N307" s="632"/>
      <c r="O307" s="632"/>
      <c r="P307" s="632"/>
      <c r="Q307" s="632"/>
      <c r="R307" s="632"/>
      <c r="S307" s="632"/>
      <c r="T307" s="632"/>
      <c r="U307" s="632"/>
      <c r="V307" s="632"/>
      <c r="W307" s="632"/>
      <c r="X307" s="632"/>
      <c r="Y307" s="632"/>
      <c r="Z307" s="632"/>
    </row>
    <row r="308" spans="1:26" ht="12.75" customHeight="1">
      <c r="A308" s="632"/>
      <c r="B308" s="632"/>
      <c r="C308" s="632"/>
      <c r="D308" s="386"/>
      <c r="E308" s="386"/>
      <c r="F308" s="386"/>
      <c r="G308" s="386"/>
      <c r="H308" s="632"/>
      <c r="I308" s="633"/>
      <c r="J308" s="632"/>
      <c r="K308" s="632"/>
      <c r="L308" s="632"/>
      <c r="M308" s="632"/>
      <c r="N308" s="632"/>
      <c r="O308" s="632"/>
      <c r="P308" s="632"/>
      <c r="Q308" s="632"/>
      <c r="R308" s="632"/>
      <c r="S308" s="632"/>
      <c r="T308" s="632"/>
      <c r="U308" s="632"/>
      <c r="V308" s="632"/>
      <c r="W308" s="632"/>
      <c r="X308" s="632"/>
      <c r="Y308" s="632"/>
      <c r="Z308" s="632"/>
    </row>
    <row r="309" spans="1:26" ht="12.75" customHeight="1">
      <c r="A309" s="632"/>
      <c r="B309" s="632"/>
      <c r="C309" s="632"/>
      <c r="D309" s="386"/>
      <c r="E309" s="386"/>
      <c r="F309" s="386"/>
      <c r="G309" s="386"/>
      <c r="H309" s="632"/>
      <c r="I309" s="633"/>
      <c r="J309" s="632"/>
      <c r="K309" s="632"/>
      <c r="L309" s="632"/>
      <c r="M309" s="632"/>
      <c r="N309" s="632"/>
      <c r="O309" s="632"/>
      <c r="P309" s="632"/>
      <c r="Q309" s="632"/>
      <c r="R309" s="632"/>
      <c r="S309" s="632"/>
      <c r="T309" s="632"/>
      <c r="U309" s="632"/>
      <c r="V309" s="632"/>
      <c r="W309" s="632"/>
      <c r="X309" s="632"/>
      <c r="Y309" s="632"/>
      <c r="Z309" s="632"/>
    </row>
    <row r="310" spans="1:26" ht="12.75" customHeight="1">
      <c r="A310" s="632"/>
      <c r="B310" s="632"/>
      <c r="C310" s="632"/>
      <c r="D310" s="386"/>
      <c r="E310" s="386"/>
      <c r="F310" s="386"/>
      <c r="G310" s="386"/>
      <c r="H310" s="632"/>
      <c r="I310" s="633"/>
      <c r="J310" s="632"/>
      <c r="K310" s="632"/>
      <c r="L310" s="632"/>
      <c r="M310" s="632"/>
      <c r="N310" s="632"/>
      <c r="O310" s="632"/>
      <c r="P310" s="632"/>
      <c r="Q310" s="632"/>
      <c r="R310" s="632"/>
      <c r="S310" s="632"/>
      <c r="T310" s="632"/>
      <c r="U310" s="632"/>
      <c r="V310" s="632"/>
      <c r="W310" s="632"/>
      <c r="X310" s="632"/>
      <c r="Y310" s="632"/>
      <c r="Z310" s="632"/>
    </row>
    <row r="311" spans="1:26" ht="12.75" customHeight="1">
      <c r="A311" s="632"/>
      <c r="B311" s="632"/>
      <c r="C311" s="632"/>
      <c r="D311" s="386"/>
      <c r="E311" s="386"/>
      <c r="F311" s="386"/>
      <c r="G311" s="386"/>
      <c r="H311" s="632"/>
      <c r="I311" s="633"/>
      <c r="J311" s="632"/>
      <c r="K311" s="632"/>
      <c r="L311" s="632"/>
      <c r="M311" s="632"/>
      <c r="N311" s="632"/>
      <c r="O311" s="632"/>
      <c r="P311" s="632"/>
      <c r="Q311" s="632"/>
      <c r="R311" s="632"/>
      <c r="S311" s="632"/>
      <c r="T311" s="632"/>
      <c r="U311" s="632"/>
      <c r="V311" s="632"/>
      <c r="W311" s="632"/>
      <c r="X311" s="632"/>
      <c r="Y311" s="632"/>
      <c r="Z311" s="632"/>
    </row>
    <row r="312" spans="1:26" ht="12.75" customHeight="1">
      <c r="A312" s="632"/>
      <c r="B312" s="632"/>
      <c r="C312" s="632"/>
      <c r="D312" s="386"/>
      <c r="E312" s="386"/>
      <c r="F312" s="386"/>
      <c r="G312" s="386"/>
      <c r="H312" s="632"/>
      <c r="I312" s="633"/>
      <c r="J312" s="632"/>
      <c r="K312" s="632"/>
      <c r="L312" s="632"/>
      <c r="M312" s="632"/>
      <c r="N312" s="632"/>
      <c r="O312" s="632"/>
      <c r="P312" s="632"/>
      <c r="Q312" s="632"/>
      <c r="R312" s="632"/>
      <c r="S312" s="632"/>
      <c r="T312" s="632"/>
      <c r="U312" s="632"/>
      <c r="V312" s="632"/>
      <c r="W312" s="632"/>
      <c r="X312" s="632"/>
      <c r="Y312" s="632"/>
      <c r="Z312" s="632"/>
    </row>
    <row r="313" spans="1:26" ht="12.75" customHeight="1">
      <c r="A313" s="632"/>
      <c r="B313" s="632"/>
      <c r="C313" s="632"/>
      <c r="D313" s="386"/>
      <c r="E313" s="386"/>
      <c r="F313" s="386"/>
      <c r="G313" s="386"/>
      <c r="H313" s="632"/>
      <c r="I313" s="633"/>
      <c r="J313" s="632"/>
      <c r="K313" s="632"/>
      <c r="L313" s="632"/>
      <c r="M313" s="632"/>
      <c r="N313" s="632"/>
      <c r="O313" s="632"/>
      <c r="P313" s="632"/>
      <c r="Q313" s="632"/>
      <c r="R313" s="632"/>
      <c r="S313" s="632"/>
      <c r="T313" s="632"/>
      <c r="U313" s="632"/>
      <c r="V313" s="632"/>
      <c r="W313" s="632"/>
      <c r="X313" s="632"/>
      <c r="Y313" s="632"/>
      <c r="Z313" s="632"/>
    </row>
    <row r="314" spans="1:26" ht="12.75" customHeight="1">
      <c r="A314" s="632"/>
      <c r="B314" s="632"/>
      <c r="C314" s="632"/>
      <c r="D314" s="386"/>
      <c r="E314" s="386"/>
      <c r="F314" s="386"/>
      <c r="G314" s="386"/>
      <c r="H314" s="632"/>
      <c r="I314" s="633"/>
      <c r="J314" s="632"/>
      <c r="K314" s="632"/>
      <c r="L314" s="632"/>
      <c r="M314" s="632"/>
      <c r="N314" s="632"/>
      <c r="O314" s="632"/>
      <c r="P314" s="632"/>
      <c r="Q314" s="632"/>
      <c r="R314" s="632"/>
      <c r="S314" s="632"/>
      <c r="T314" s="632"/>
      <c r="U314" s="632"/>
      <c r="V314" s="632"/>
      <c r="W314" s="632"/>
      <c r="X314" s="632"/>
      <c r="Y314" s="632"/>
      <c r="Z314" s="632"/>
    </row>
    <row r="315" spans="1:26" ht="12.75" customHeight="1">
      <c r="A315" s="632"/>
      <c r="B315" s="632"/>
      <c r="C315" s="632"/>
      <c r="D315" s="386"/>
      <c r="E315" s="386"/>
      <c r="F315" s="386"/>
      <c r="G315" s="386"/>
      <c r="H315" s="632"/>
      <c r="I315" s="633"/>
      <c r="J315" s="632"/>
      <c r="K315" s="632"/>
      <c r="L315" s="632"/>
      <c r="M315" s="632"/>
      <c r="N315" s="632"/>
      <c r="O315" s="632"/>
      <c r="P315" s="632"/>
      <c r="Q315" s="632"/>
      <c r="R315" s="632"/>
      <c r="S315" s="632"/>
      <c r="T315" s="632"/>
      <c r="U315" s="632"/>
      <c r="V315" s="632"/>
      <c r="W315" s="632"/>
      <c r="X315" s="632"/>
      <c r="Y315" s="632"/>
      <c r="Z315" s="632"/>
    </row>
    <row r="316" spans="1:26" ht="12.75" customHeight="1">
      <c r="A316" s="632"/>
      <c r="B316" s="632"/>
      <c r="C316" s="632"/>
      <c r="D316" s="386"/>
      <c r="E316" s="386"/>
      <c r="F316" s="386"/>
      <c r="G316" s="386"/>
      <c r="H316" s="632"/>
      <c r="I316" s="633"/>
      <c r="J316" s="632"/>
      <c r="K316" s="632"/>
      <c r="L316" s="632"/>
      <c r="M316" s="632"/>
      <c r="N316" s="632"/>
      <c r="O316" s="632"/>
      <c r="P316" s="632"/>
      <c r="Q316" s="632"/>
      <c r="R316" s="632"/>
      <c r="S316" s="632"/>
      <c r="T316" s="632"/>
      <c r="U316" s="632"/>
      <c r="V316" s="632"/>
      <c r="W316" s="632"/>
      <c r="X316" s="632"/>
      <c r="Y316" s="632"/>
      <c r="Z316" s="632"/>
    </row>
    <row r="317" spans="1:26" ht="12.75" customHeight="1">
      <c r="A317" s="632"/>
      <c r="B317" s="632"/>
      <c r="C317" s="632"/>
      <c r="D317" s="386"/>
      <c r="E317" s="386"/>
      <c r="F317" s="386"/>
      <c r="G317" s="386"/>
      <c r="H317" s="632"/>
      <c r="I317" s="633"/>
      <c r="J317" s="632"/>
      <c r="K317" s="632"/>
      <c r="L317" s="632"/>
      <c r="M317" s="632"/>
      <c r="N317" s="632"/>
      <c r="O317" s="632"/>
      <c r="P317" s="632"/>
      <c r="Q317" s="632"/>
      <c r="R317" s="632"/>
      <c r="S317" s="632"/>
      <c r="T317" s="632"/>
      <c r="U317" s="632"/>
      <c r="V317" s="632"/>
      <c r="W317" s="632"/>
      <c r="X317" s="632"/>
      <c r="Y317" s="632"/>
      <c r="Z317" s="632"/>
    </row>
    <row r="318" spans="1:26" ht="12.75" customHeight="1">
      <c r="A318" s="632"/>
      <c r="B318" s="632"/>
      <c r="C318" s="632"/>
      <c r="D318" s="386"/>
      <c r="E318" s="386"/>
      <c r="F318" s="386"/>
      <c r="G318" s="386"/>
      <c r="H318" s="632"/>
      <c r="I318" s="633"/>
      <c r="J318" s="632"/>
      <c r="K318" s="632"/>
      <c r="L318" s="632"/>
      <c r="M318" s="632"/>
      <c r="N318" s="632"/>
      <c r="O318" s="632"/>
      <c r="P318" s="632"/>
      <c r="Q318" s="632"/>
      <c r="R318" s="632"/>
      <c r="S318" s="632"/>
      <c r="T318" s="632"/>
      <c r="U318" s="632"/>
      <c r="V318" s="632"/>
      <c r="W318" s="632"/>
      <c r="X318" s="632"/>
      <c r="Y318" s="632"/>
      <c r="Z318" s="632"/>
    </row>
    <row r="319" spans="1:26" ht="12.75" customHeight="1">
      <c r="A319" s="632"/>
      <c r="B319" s="632"/>
      <c r="C319" s="632"/>
      <c r="D319" s="386"/>
      <c r="E319" s="386"/>
      <c r="F319" s="386"/>
      <c r="G319" s="386"/>
      <c r="H319" s="632"/>
      <c r="I319" s="633"/>
      <c r="J319" s="632"/>
      <c r="K319" s="632"/>
      <c r="L319" s="632"/>
      <c r="M319" s="632"/>
      <c r="N319" s="632"/>
      <c r="O319" s="632"/>
      <c r="P319" s="632"/>
      <c r="Q319" s="632"/>
      <c r="R319" s="632"/>
      <c r="S319" s="632"/>
      <c r="T319" s="632"/>
      <c r="U319" s="632"/>
      <c r="V319" s="632"/>
      <c r="W319" s="632"/>
      <c r="X319" s="632"/>
      <c r="Y319" s="632"/>
      <c r="Z319" s="632"/>
    </row>
    <row r="320" spans="1:26" ht="12.75" customHeight="1">
      <c r="A320" s="632"/>
      <c r="B320" s="632"/>
      <c r="C320" s="632"/>
      <c r="D320" s="386"/>
      <c r="E320" s="386"/>
      <c r="F320" s="386"/>
      <c r="G320" s="386"/>
      <c r="H320" s="632"/>
      <c r="I320" s="633"/>
      <c r="J320" s="632"/>
      <c r="K320" s="632"/>
      <c r="L320" s="632"/>
      <c r="M320" s="632"/>
      <c r="N320" s="632"/>
      <c r="O320" s="632"/>
      <c r="P320" s="632"/>
      <c r="Q320" s="632"/>
      <c r="R320" s="632"/>
      <c r="S320" s="632"/>
      <c r="T320" s="632"/>
      <c r="U320" s="632"/>
      <c r="V320" s="632"/>
      <c r="W320" s="632"/>
      <c r="X320" s="632"/>
      <c r="Y320" s="632"/>
      <c r="Z320" s="632"/>
    </row>
    <row r="321" spans="1:26" ht="12.75" customHeight="1">
      <c r="A321" s="632"/>
      <c r="B321" s="632"/>
      <c r="C321" s="632"/>
      <c r="D321" s="386"/>
      <c r="E321" s="386"/>
      <c r="F321" s="386"/>
      <c r="G321" s="386"/>
      <c r="H321" s="632"/>
      <c r="I321" s="633"/>
      <c r="J321" s="632"/>
      <c r="K321" s="632"/>
      <c r="L321" s="632"/>
      <c r="M321" s="632"/>
      <c r="N321" s="632"/>
      <c r="O321" s="632"/>
      <c r="P321" s="632"/>
      <c r="Q321" s="632"/>
      <c r="R321" s="632"/>
      <c r="S321" s="632"/>
      <c r="T321" s="632"/>
      <c r="U321" s="632"/>
      <c r="V321" s="632"/>
      <c r="W321" s="632"/>
      <c r="X321" s="632"/>
      <c r="Y321" s="632"/>
      <c r="Z321" s="632"/>
    </row>
    <row r="322" spans="1:26" ht="12.75" customHeight="1">
      <c r="A322" s="632"/>
      <c r="B322" s="632"/>
      <c r="C322" s="632"/>
      <c r="D322" s="386"/>
      <c r="E322" s="386"/>
      <c r="F322" s="386"/>
      <c r="G322" s="386"/>
      <c r="H322" s="632"/>
      <c r="I322" s="633"/>
      <c r="J322" s="632"/>
      <c r="K322" s="632"/>
      <c r="L322" s="632"/>
      <c r="M322" s="632"/>
      <c r="N322" s="632"/>
      <c r="O322" s="632"/>
      <c r="P322" s="632"/>
      <c r="Q322" s="632"/>
      <c r="R322" s="632"/>
      <c r="S322" s="632"/>
      <c r="T322" s="632"/>
      <c r="U322" s="632"/>
      <c r="V322" s="632"/>
      <c r="W322" s="632"/>
      <c r="X322" s="632"/>
      <c r="Y322" s="632"/>
      <c r="Z322" s="632"/>
    </row>
    <row r="323" spans="1:26" ht="12.75" customHeight="1">
      <c r="A323" s="632"/>
      <c r="B323" s="632"/>
      <c r="C323" s="632"/>
      <c r="D323" s="386"/>
      <c r="E323" s="386"/>
      <c r="F323" s="386"/>
      <c r="G323" s="386"/>
      <c r="H323" s="632"/>
      <c r="I323" s="633"/>
      <c r="J323" s="632"/>
      <c r="K323" s="632"/>
      <c r="L323" s="632"/>
      <c r="M323" s="632"/>
      <c r="N323" s="632"/>
      <c r="O323" s="632"/>
      <c r="P323" s="632"/>
      <c r="Q323" s="632"/>
      <c r="R323" s="632"/>
      <c r="S323" s="632"/>
      <c r="T323" s="632"/>
      <c r="U323" s="632"/>
      <c r="V323" s="632"/>
      <c r="W323" s="632"/>
      <c r="X323" s="632"/>
      <c r="Y323" s="632"/>
      <c r="Z323" s="632"/>
    </row>
    <row r="324" spans="1:26" ht="12.75" customHeight="1">
      <c r="A324" s="632"/>
      <c r="B324" s="632"/>
      <c r="C324" s="632"/>
      <c r="D324" s="386"/>
      <c r="E324" s="386"/>
      <c r="F324" s="386"/>
      <c r="G324" s="386"/>
      <c r="H324" s="632"/>
      <c r="I324" s="633"/>
      <c r="J324" s="632"/>
      <c r="K324" s="632"/>
      <c r="L324" s="632"/>
      <c r="M324" s="632"/>
      <c r="N324" s="632"/>
      <c r="O324" s="632"/>
      <c r="P324" s="632"/>
      <c r="Q324" s="632"/>
      <c r="R324" s="632"/>
      <c r="S324" s="632"/>
      <c r="T324" s="632"/>
      <c r="U324" s="632"/>
      <c r="V324" s="632"/>
      <c r="W324" s="632"/>
      <c r="X324" s="632"/>
      <c r="Y324" s="632"/>
      <c r="Z324" s="632"/>
    </row>
    <row r="325" spans="1:26" ht="12.75" customHeight="1">
      <c r="A325" s="632"/>
      <c r="B325" s="632"/>
      <c r="C325" s="632"/>
      <c r="D325" s="386"/>
      <c r="E325" s="386"/>
      <c r="F325" s="386"/>
      <c r="G325" s="386"/>
      <c r="H325" s="632"/>
      <c r="I325" s="633"/>
      <c r="J325" s="632"/>
      <c r="K325" s="632"/>
      <c r="L325" s="632"/>
      <c r="M325" s="632"/>
      <c r="N325" s="632"/>
      <c r="O325" s="632"/>
      <c r="P325" s="632"/>
      <c r="Q325" s="632"/>
      <c r="R325" s="632"/>
      <c r="S325" s="632"/>
      <c r="T325" s="632"/>
      <c r="U325" s="632"/>
      <c r="V325" s="632"/>
      <c r="W325" s="632"/>
      <c r="X325" s="632"/>
      <c r="Y325" s="632"/>
      <c r="Z325" s="632"/>
    </row>
    <row r="326" spans="1:26" ht="12.75" customHeight="1">
      <c r="A326" s="632"/>
      <c r="B326" s="632"/>
      <c r="C326" s="632"/>
      <c r="D326" s="386"/>
      <c r="E326" s="386"/>
      <c r="F326" s="386"/>
      <c r="G326" s="386"/>
      <c r="H326" s="632"/>
      <c r="I326" s="633"/>
      <c r="J326" s="632"/>
      <c r="K326" s="632"/>
      <c r="L326" s="632"/>
      <c r="M326" s="632"/>
      <c r="N326" s="632"/>
      <c r="O326" s="632"/>
      <c r="P326" s="632"/>
      <c r="Q326" s="632"/>
      <c r="R326" s="632"/>
      <c r="S326" s="632"/>
      <c r="T326" s="632"/>
      <c r="U326" s="632"/>
      <c r="V326" s="632"/>
      <c r="W326" s="632"/>
      <c r="X326" s="632"/>
      <c r="Y326" s="632"/>
      <c r="Z326" s="632"/>
    </row>
    <row r="327" spans="1:26" ht="12.75" customHeight="1">
      <c r="A327" s="632"/>
      <c r="B327" s="632"/>
      <c r="C327" s="632"/>
      <c r="D327" s="386"/>
      <c r="E327" s="386"/>
      <c r="F327" s="386"/>
      <c r="G327" s="386"/>
      <c r="H327" s="632"/>
      <c r="I327" s="633"/>
      <c r="J327" s="632"/>
      <c r="K327" s="632"/>
      <c r="L327" s="632"/>
      <c r="M327" s="632"/>
      <c r="N327" s="632"/>
      <c r="O327" s="632"/>
      <c r="P327" s="632"/>
      <c r="Q327" s="632"/>
      <c r="R327" s="632"/>
      <c r="S327" s="632"/>
      <c r="T327" s="632"/>
      <c r="U327" s="632"/>
      <c r="V327" s="632"/>
      <c r="W327" s="632"/>
      <c r="X327" s="632"/>
      <c r="Y327" s="632"/>
      <c r="Z327" s="632"/>
    </row>
    <row r="328" spans="1:26" ht="12.75" customHeight="1">
      <c r="A328" s="632"/>
      <c r="B328" s="632"/>
      <c r="C328" s="632"/>
      <c r="D328" s="386"/>
      <c r="E328" s="386"/>
      <c r="F328" s="386"/>
      <c r="G328" s="386"/>
      <c r="H328" s="632"/>
      <c r="I328" s="633"/>
      <c r="J328" s="632"/>
      <c r="K328" s="632"/>
      <c r="L328" s="632"/>
      <c r="M328" s="632"/>
      <c r="N328" s="632"/>
      <c r="O328" s="632"/>
      <c r="P328" s="632"/>
      <c r="Q328" s="632"/>
      <c r="R328" s="632"/>
      <c r="S328" s="632"/>
      <c r="T328" s="632"/>
      <c r="U328" s="632"/>
      <c r="V328" s="632"/>
      <c r="W328" s="632"/>
      <c r="X328" s="632"/>
      <c r="Y328" s="632"/>
      <c r="Z328" s="632"/>
    </row>
    <row r="329" spans="1:26" ht="12.75" customHeight="1">
      <c r="A329" s="632"/>
      <c r="B329" s="632"/>
      <c r="C329" s="632"/>
      <c r="D329" s="386"/>
      <c r="E329" s="386"/>
      <c r="F329" s="386"/>
      <c r="G329" s="386"/>
      <c r="H329" s="632"/>
      <c r="I329" s="633"/>
      <c r="J329" s="632"/>
      <c r="K329" s="632"/>
      <c r="L329" s="632"/>
      <c r="M329" s="632"/>
      <c r="N329" s="632"/>
      <c r="O329" s="632"/>
      <c r="P329" s="632"/>
      <c r="Q329" s="632"/>
      <c r="R329" s="632"/>
      <c r="S329" s="632"/>
      <c r="T329" s="632"/>
      <c r="U329" s="632"/>
      <c r="V329" s="632"/>
      <c r="W329" s="632"/>
      <c r="X329" s="632"/>
      <c r="Y329" s="632"/>
      <c r="Z329" s="632"/>
    </row>
    <row r="330" spans="1:26" ht="12.75" customHeight="1">
      <c r="A330" s="632"/>
      <c r="B330" s="632"/>
      <c r="C330" s="632"/>
      <c r="D330" s="386"/>
      <c r="E330" s="386"/>
      <c r="F330" s="386"/>
      <c r="G330" s="386"/>
      <c r="H330" s="632"/>
      <c r="I330" s="633"/>
      <c r="J330" s="632"/>
      <c r="K330" s="632"/>
      <c r="L330" s="632"/>
      <c r="M330" s="632"/>
      <c r="N330" s="632"/>
      <c r="O330" s="632"/>
      <c r="P330" s="632"/>
      <c r="Q330" s="632"/>
      <c r="R330" s="632"/>
      <c r="S330" s="632"/>
      <c r="T330" s="632"/>
      <c r="U330" s="632"/>
      <c r="V330" s="632"/>
      <c r="W330" s="632"/>
      <c r="X330" s="632"/>
      <c r="Y330" s="632"/>
      <c r="Z330" s="632"/>
    </row>
    <row r="331" spans="1:26" ht="12.75" customHeight="1">
      <c r="A331" s="632"/>
      <c r="B331" s="632"/>
      <c r="C331" s="632"/>
      <c r="D331" s="386"/>
      <c r="E331" s="386"/>
      <c r="F331" s="386"/>
      <c r="G331" s="386"/>
      <c r="H331" s="632"/>
      <c r="I331" s="633"/>
      <c r="J331" s="632"/>
      <c r="K331" s="632"/>
      <c r="L331" s="632"/>
      <c r="M331" s="632"/>
      <c r="N331" s="632"/>
      <c r="O331" s="632"/>
      <c r="P331" s="632"/>
      <c r="Q331" s="632"/>
      <c r="R331" s="632"/>
      <c r="S331" s="632"/>
      <c r="T331" s="632"/>
      <c r="U331" s="632"/>
      <c r="V331" s="632"/>
      <c r="W331" s="632"/>
      <c r="X331" s="632"/>
      <c r="Y331" s="632"/>
      <c r="Z331" s="632"/>
    </row>
    <row r="332" spans="1:26" ht="12.75" customHeight="1">
      <c r="A332" s="632"/>
      <c r="B332" s="632"/>
      <c r="C332" s="632"/>
      <c r="D332" s="386"/>
      <c r="E332" s="386"/>
      <c r="F332" s="386"/>
      <c r="G332" s="386"/>
      <c r="H332" s="632"/>
      <c r="I332" s="633"/>
      <c r="J332" s="632"/>
      <c r="K332" s="632"/>
      <c r="L332" s="632"/>
      <c r="M332" s="632"/>
      <c r="N332" s="632"/>
      <c r="O332" s="632"/>
      <c r="P332" s="632"/>
      <c r="Q332" s="632"/>
      <c r="R332" s="632"/>
      <c r="S332" s="632"/>
      <c r="T332" s="632"/>
      <c r="U332" s="632"/>
      <c r="V332" s="632"/>
      <c r="W332" s="632"/>
      <c r="X332" s="632"/>
      <c r="Y332" s="632"/>
      <c r="Z332" s="632"/>
    </row>
    <row r="333" spans="1:26" ht="12.75" customHeight="1">
      <c r="A333" s="632"/>
      <c r="B333" s="632"/>
      <c r="C333" s="632"/>
      <c r="D333" s="386"/>
      <c r="E333" s="386"/>
      <c r="F333" s="386"/>
      <c r="G333" s="386"/>
      <c r="H333" s="632"/>
      <c r="I333" s="633"/>
      <c r="J333" s="632"/>
      <c r="K333" s="632"/>
      <c r="L333" s="632"/>
      <c r="M333" s="632"/>
      <c r="N333" s="632"/>
      <c r="O333" s="632"/>
      <c r="P333" s="632"/>
      <c r="Q333" s="632"/>
      <c r="R333" s="632"/>
      <c r="S333" s="632"/>
      <c r="T333" s="632"/>
      <c r="U333" s="632"/>
      <c r="V333" s="632"/>
      <c r="W333" s="632"/>
      <c r="X333" s="632"/>
      <c r="Y333" s="632"/>
      <c r="Z333" s="632"/>
    </row>
    <row r="334" spans="1:26" ht="12.75" customHeight="1">
      <c r="A334" s="632"/>
      <c r="B334" s="632"/>
      <c r="C334" s="632"/>
      <c r="D334" s="386"/>
      <c r="E334" s="386"/>
      <c r="F334" s="386"/>
      <c r="G334" s="386"/>
      <c r="H334" s="632"/>
      <c r="I334" s="633"/>
      <c r="J334" s="632"/>
      <c r="K334" s="632"/>
      <c r="L334" s="632"/>
      <c r="M334" s="632"/>
      <c r="N334" s="632"/>
      <c r="O334" s="632"/>
      <c r="P334" s="632"/>
      <c r="Q334" s="632"/>
      <c r="R334" s="632"/>
      <c r="S334" s="632"/>
      <c r="T334" s="632"/>
      <c r="U334" s="632"/>
      <c r="V334" s="632"/>
      <c r="W334" s="632"/>
      <c r="X334" s="632"/>
      <c r="Y334" s="632"/>
      <c r="Z334" s="632"/>
    </row>
    <row r="335" spans="1:26" ht="12.75" customHeight="1">
      <c r="A335" s="632"/>
      <c r="B335" s="632"/>
      <c r="C335" s="632"/>
      <c r="D335" s="386"/>
      <c r="E335" s="386"/>
      <c r="F335" s="386"/>
      <c r="G335" s="386"/>
      <c r="H335" s="632"/>
      <c r="I335" s="633"/>
      <c r="J335" s="632"/>
      <c r="K335" s="632"/>
      <c r="L335" s="632"/>
      <c r="M335" s="632"/>
      <c r="N335" s="632"/>
      <c r="O335" s="632"/>
      <c r="P335" s="632"/>
      <c r="Q335" s="632"/>
      <c r="R335" s="632"/>
      <c r="S335" s="632"/>
      <c r="T335" s="632"/>
      <c r="U335" s="632"/>
      <c r="V335" s="632"/>
      <c r="W335" s="632"/>
      <c r="X335" s="632"/>
      <c r="Y335" s="632"/>
      <c r="Z335" s="632"/>
    </row>
    <row r="336" spans="1:26" ht="12.75" customHeight="1">
      <c r="A336" s="632"/>
      <c r="B336" s="632"/>
      <c r="C336" s="632"/>
      <c r="D336" s="386"/>
      <c r="E336" s="386"/>
      <c r="F336" s="386"/>
      <c r="G336" s="386"/>
      <c r="H336" s="632"/>
      <c r="I336" s="633"/>
      <c r="J336" s="632"/>
      <c r="K336" s="632"/>
      <c r="L336" s="632"/>
      <c r="M336" s="632"/>
      <c r="N336" s="632"/>
      <c r="O336" s="632"/>
      <c r="P336" s="632"/>
      <c r="Q336" s="632"/>
      <c r="R336" s="632"/>
      <c r="S336" s="632"/>
      <c r="T336" s="632"/>
      <c r="U336" s="632"/>
      <c r="V336" s="632"/>
      <c r="W336" s="632"/>
      <c r="X336" s="632"/>
      <c r="Y336" s="632"/>
      <c r="Z336" s="632"/>
    </row>
    <row r="337" spans="1:26" ht="12.75" customHeight="1">
      <c r="A337" s="632"/>
      <c r="B337" s="632"/>
      <c r="C337" s="632"/>
      <c r="D337" s="386"/>
      <c r="E337" s="386"/>
      <c r="F337" s="386"/>
      <c r="G337" s="386"/>
      <c r="H337" s="632"/>
      <c r="I337" s="633"/>
      <c r="J337" s="632"/>
      <c r="K337" s="632"/>
      <c r="L337" s="632"/>
      <c r="M337" s="632"/>
      <c r="N337" s="632"/>
      <c r="O337" s="632"/>
      <c r="P337" s="632"/>
      <c r="Q337" s="632"/>
      <c r="R337" s="632"/>
      <c r="S337" s="632"/>
      <c r="T337" s="632"/>
      <c r="U337" s="632"/>
      <c r="V337" s="632"/>
      <c r="W337" s="632"/>
      <c r="X337" s="632"/>
      <c r="Y337" s="632"/>
      <c r="Z337" s="632"/>
    </row>
    <row r="338" spans="1:26" ht="12.75" customHeight="1">
      <c r="A338" s="632"/>
      <c r="B338" s="632"/>
      <c r="C338" s="632"/>
      <c r="D338" s="386"/>
      <c r="E338" s="386"/>
      <c r="F338" s="386"/>
      <c r="G338" s="386"/>
      <c r="H338" s="632"/>
      <c r="I338" s="633"/>
      <c r="J338" s="632"/>
      <c r="K338" s="632"/>
      <c r="L338" s="632"/>
      <c r="M338" s="632"/>
      <c r="N338" s="632"/>
      <c r="O338" s="632"/>
      <c r="P338" s="632"/>
      <c r="Q338" s="632"/>
      <c r="R338" s="632"/>
      <c r="S338" s="632"/>
      <c r="T338" s="632"/>
      <c r="U338" s="632"/>
      <c r="V338" s="632"/>
      <c r="W338" s="632"/>
      <c r="X338" s="632"/>
      <c r="Y338" s="632"/>
      <c r="Z338" s="632"/>
    </row>
    <row r="339" spans="1:26" ht="12.75" customHeight="1">
      <c r="A339" s="632"/>
      <c r="B339" s="632"/>
      <c r="C339" s="632"/>
      <c r="D339" s="386"/>
      <c r="E339" s="386"/>
      <c r="F339" s="386"/>
      <c r="G339" s="386"/>
      <c r="H339" s="632"/>
      <c r="I339" s="633"/>
      <c r="J339" s="632"/>
      <c r="K339" s="632"/>
      <c r="L339" s="632"/>
      <c r="M339" s="632"/>
      <c r="N339" s="632"/>
      <c r="O339" s="632"/>
      <c r="P339" s="632"/>
      <c r="Q339" s="632"/>
      <c r="R339" s="632"/>
      <c r="S339" s="632"/>
      <c r="T339" s="632"/>
      <c r="U339" s="632"/>
      <c r="V339" s="632"/>
      <c r="W339" s="632"/>
      <c r="X339" s="632"/>
      <c r="Y339" s="632"/>
      <c r="Z339" s="632"/>
    </row>
    <row r="340" spans="1:26" ht="12.75" customHeight="1">
      <c r="A340" s="632"/>
      <c r="B340" s="632"/>
      <c r="C340" s="632"/>
      <c r="D340" s="386"/>
      <c r="E340" s="386"/>
      <c r="F340" s="386"/>
      <c r="G340" s="386"/>
      <c r="H340" s="632"/>
      <c r="I340" s="633"/>
      <c r="J340" s="632"/>
      <c r="K340" s="632"/>
      <c r="L340" s="632"/>
      <c r="M340" s="632"/>
      <c r="N340" s="632"/>
      <c r="O340" s="632"/>
      <c r="P340" s="632"/>
      <c r="Q340" s="632"/>
      <c r="R340" s="632"/>
      <c r="S340" s="632"/>
      <c r="T340" s="632"/>
      <c r="U340" s="632"/>
      <c r="V340" s="632"/>
      <c r="W340" s="632"/>
      <c r="X340" s="632"/>
      <c r="Y340" s="632"/>
      <c r="Z340" s="632"/>
    </row>
    <row r="341" spans="1:26" ht="12.75" customHeight="1">
      <c r="A341" s="632"/>
      <c r="B341" s="632"/>
      <c r="C341" s="632"/>
      <c r="D341" s="386"/>
      <c r="E341" s="386"/>
      <c r="F341" s="386"/>
      <c r="G341" s="386"/>
      <c r="H341" s="632"/>
      <c r="I341" s="633"/>
      <c r="J341" s="632"/>
      <c r="K341" s="632"/>
      <c r="L341" s="632"/>
      <c r="M341" s="632"/>
      <c r="N341" s="632"/>
      <c r="O341" s="632"/>
      <c r="P341" s="632"/>
      <c r="Q341" s="632"/>
      <c r="R341" s="632"/>
      <c r="S341" s="632"/>
      <c r="T341" s="632"/>
      <c r="U341" s="632"/>
      <c r="V341" s="632"/>
      <c r="W341" s="632"/>
      <c r="X341" s="632"/>
      <c r="Y341" s="632"/>
      <c r="Z341" s="632"/>
    </row>
    <row r="342" spans="1:26" ht="12.75" customHeight="1">
      <c r="A342" s="632"/>
      <c r="B342" s="632"/>
      <c r="C342" s="632"/>
      <c r="D342" s="386"/>
      <c r="E342" s="386"/>
      <c r="F342" s="386"/>
      <c r="G342" s="386"/>
      <c r="H342" s="632"/>
      <c r="I342" s="633"/>
      <c r="J342" s="632"/>
      <c r="K342" s="632"/>
      <c r="L342" s="632"/>
      <c r="M342" s="632"/>
      <c r="N342" s="632"/>
      <c r="O342" s="632"/>
      <c r="P342" s="632"/>
      <c r="Q342" s="632"/>
      <c r="R342" s="632"/>
      <c r="S342" s="632"/>
      <c r="T342" s="632"/>
      <c r="U342" s="632"/>
      <c r="V342" s="632"/>
      <c r="W342" s="632"/>
      <c r="X342" s="632"/>
      <c r="Y342" s="632"/>
      <c r="Z342" s="632"/>
    </row>
    <row r="343" spans="1:26" ht="12.75" customHeight="1">
      <c r="A343" s="632"/>
      <c r="B343" s="632"/>
      <c r="C343" s="632"/>
      <c r="D343" s="386"/>
      <c r="E343" s="386"/>
      <c r="F343" s="386"/>
      <c r="G343" s="386"/>
      <c r="H343" s="632"/>
      <c r="I343" s="633"/>
      <c r="J343" s="632"/>
      <c r="K343" s="632"/>
      <c r="L343" s="632"/>
      <c r="M343" s="632"/>
      <c r="N343" s="632"/>
      <c r="O343" s="632"/>
      <c r="P343" s="632"/>
      <c r="Q343" s="632"/>
      <c r="R343" s="632"/>
      <c r="S343" s="632"/>
      <c r="T343" s="632"/>
      <c r="U343" s="632"/>
      <c r="V343" s="632"/>
      <c r="W343" s="632"/>
      <c r="X343" s="632"/>
      <c r="Y343" s="632"/>
      <c r="Z343" s="632"/>
    </row>
    <row r="344" spans="1:26" ht="12.75" customHeight="1">
      <c r="A344" s="632"/>
      <c r="B344" s="632"/>
      <c r="C344" s="632"/>
      <c r="D344" s="386"/>
      <c r="E344" s="386"/>
      <c r="F344" s="386"/>
      <c r="G344" s="386"/>
      <c r="H344" s="632"/>
      <c r="I344" s="633"/>
      <c r="J344" s="632"/>
      <c r="K344" s="632"/>
      <c r="L344" s="632"/>
      <c r="M344" s="632"/>
      <c r="N344" s="632"/>
      <c r="O344" s="632"/>
      <c r="P344" s="632"/>
      <c r="Q344" s="632"/>
      <c r="R344" s="632"/>
      <c r="S344" s="632"/>
      <c r="T344" s="632"/>
      <c r="U344" s="632"/>
      <c r="V344" s="632"/>
      <c r="W344" s="632"/>
      <c r="X344" s="632"/>
      <c r="Y344" s="632"/>
      <c r="Z344" s="632"/>
    </row>
    <row r="345" spans="1:26" ht="12.75" customHeight="1">
      <c r="A345" s="632"/>
      <c r="B345" s="632"/>
      <c r="C345" s="632"/>
      <c r="D345" s="386"/>
      <c r="E345" s="386"/>
      <c r="F345" s="386"/>
      <c r="G345" s="386"/>
      <c r="H345" s="632"/>
      <c r="I345" s="633"/>
      <c r="J345" s="632"/>
      <c r="K345" s="632"/>
      <c r="L345" s="632"/>
      <c r="M345" s="632"/>
      <c r="N345" s="632"/>
      <c r="O345" s="632"/>
      <c r="P345" s="632"/>
      <c r="Q345" s="632"/>
      <c r="R345" s="632"/>
      <c r="S345" s="632"/>
      <c r="T345" s="632"/>
      <c r="U345" s="632"/>
      <c r="V345" s="632"/>
      <c r="W345" s="632"/>
      <c r="X345" s="632"/>
      <c r="Y345" s="632"/>
      <c r="Z345" s="632"/>
    </row>
    <row r="346" spans="1:26" ht="12.75" customHeight="1">
      <c r="A346" s="632"/>
      <c r="B346" s="632"/>
      <c r="C346" s="632"/>
      <c r="D346" s="386"/>
      <c r="E346" s="386"/>
      <c r="F346" s="386"/>
      <c r="G346" s="386"/>
      <c r="H346" s="632"/>
      <c r="I346" s="633"/>
      <c r="J346" s="632"/>
      <c r="K346" s="632"/>
      <c r="L346" s="632"/>
      <c r="M346" s="632"/>
      <c r="N346" s="632"/>
      <c r="O346" s="632"/>
      <c r="P346" s="632"/>
      <c r="Q346" s="632"/>
      <c r="R346" s="632"/>
      <c r="S346" s="632"/>
      <c r="T346" s="632"/>
      <c r="U346" s="632"/>
      <c r="V346" s="632"/>
      <c r="W346" s="632"/>
      <c r="X346" s="632"/>
      <c r="Y346" s="632"/>
      <c r="Z346" s="632"/>
    </row>
    <row r="347" spans="1:26" ht="12.75" customHeight="1">
      <c r="A347" s="632"/>
      <c r="B347" s="632"/>
      <c r="C347" s="632"/>
      <c r="D347" s="386"/>
      <c r="E347" s="386"/>
      <c r="F347" s="386"/>
      <c r="G347" s="386"/>
      <c r="H347" s="632"/>
      <c r="I347" s="633"/>
      <c r="J347" s="632"/>
      <c r="K347" s="632"/>
      <c r="L347" s="632"/>
      <c r="M347" s="632"/>
      <c r="N347" s="632"/>
      <c r="O347" s="632"/>
      <c r="P347" s="632"/>
      <c r="Q347" s="632"/>
      <c r="R347" s="632"/>
      <c r="S347" s="632"/>
      <c r="T347" s="632"/>
      <c r="U347" s="632"/>
      <c r="V347" s="632"/>
      <c r="W347" s="632"/>
      <c r="X347" s="632"/>
      <c r="Y347" s="632"/>
      <c r="Z347" s="632"/>
    </row>
    <row r="348" spans="1:26" ht="12.75" customHeight="1">
      <c r="A348" s="632"/>
      <c r="B348" s="632"/>
      <c r="C348" s="632"/>
      <c r="D348" s="386"/>
      <c r="E348" s="386"/>
      <c r="F348" s="386"/>
      <c r="G348" s="386"/>
      <c r="H348" s="632"/>
      <c r="I348" s="633"/>
      <c r="J348" s="632"/>
      <c r="K348" s="632"/>
      <c r="L348" s="632"/>
      <c r="M348" s="632"/>
      <c r="N348" s="632"/>
      <c r="O348" s="632"/>
      <c r="P348" s="632"/>
      <c r="Q348" s="632"/>
      <c r="R348" s="632"/>
      <c r="S348" s="632"/>
      <c r="T348" s="632"/>
      <c r="U348" s="632"/>
      <c r="V348" s="632"/>
      <c r="W348" s="632"/>
      <c r="X348" s="632"/>
      <c r="Y348" s="632"/>
      <c r="Z348" s="632"/>
    </row>
    <row r="349" spans="1:26" ht="12.75" customHeight="1">
      <c r="A349" s="632"/>
      <c r="B349" s="632"/>
      <c r="C349" s="632"/>
      <c r="D349" s="386"/>
      <c r="E349" s="386"/>
      <c r="F349" s="386"/>
      <c r="G349" s="386"/>
      <c r="H349" s="632"/>
      <c r="I349" s="633"/>
      <c r="J349" s="632"/>
      <c r="K349" s="632"/>
      <c r="L349" s="632"/>
      <c r="M349" s="632"/>
      <c r="N349" s="632"/>
      <c r="O349" s="632"/>
      <c r="P349" s="632"/>
      <c r="Q349" s="632"/>
      <c r="R349" s="632"/>
      <c r="S349" s="632"/>
      <c r="T349" s="632"/>
      <c r="U349" s="632"/>
      <c r="V349" s="632"/>
      <c r="W349" s="632"/>
      <c r="X349" s="632"/>
      <c r="Y349" s="632"/>
      <c r="Z349" s="632"/>
    </row>
    <row r="350" spans="1:26" ht="12.75" customHeight="1">
      <c r="A350" s="632"/>
      <c r="B350" s="632"/>
      <c r="C350" s="632"/>
      <c r="D350" s="386"/>
      <c r="E350" s="386"/>
      <c r="F350" s="386"/>
      <c r="G350" s="386"/>
      <c r="H350" s="632"/>
      <c r="I350" s="633"/>
      <c r="J350" s="632"/>
      <c r="K350" s="632"/>
      <c r="L350" s="632"/>
      <c r="M350" s="632"/>
      <c r="N350" s="632"/>
      <c r="O350" s="632"/>
      <c r="P350" s="632"/>
      <c r="Q350" s="632"/>
      <c r="R350" s="632"/>
      <c r="S350" s="632"/>
      <c r="T350" s="632"/>
      <c r="U350" s="632"/>
      <c r="V350" s="632"/>
      <c r="W350" s="632"/>
      <c r="X350" s="632"/>
      <c r="Y350" s="632"/>
      <c r="Z350" s="632"/>
    </row>
    <row r="351" spans="1:26" ht="12.75" customHeight="1">
      <c r="A351" s="632"/>
      <c r="B351" s="632"/>
      <c r="C351" s="632"/>
      <c r="D351" s="386"/>
      <c r="E351" s="386"/>
      <c r="F351" s="386"/>
      <c r="G351" s="386"/>
      <c r="H351" s="632"/>
      <c r="I351" s="633"/>
      <c r="J351" s="632"/>
      <c r="K351" s="632"/>
      <c r="L351" s="632"/>
      <c r="M351" s="632"/>
      <c r="N351" s="632"/>
      <c r="O351" s="632"/>
      <c r="P351" s="632"/>
      <c r="Q351" s="632"/>
      <c r="R351" s="632"/>
      <c r="S351" s="632"/>
      <c r="T351" s="632"/>
      <c r="U351" s="632"/>
      <c r="V351" s="632"/>
      <c r="W351" s="632"/>
      <c r="X351" s="632"/>
      <c r="Y351" s="632"/>
      <c r="Z351" s="632"/>
    </row>
    <row r="352" spans="1:26" ht="12.75" customHeight="1">
      <c r="A352" s="632"/>
      <c r="B352" s="632"/>
      <c r="C352" s="632"/>
      <c r="D352" s="386"/>
      <c r="E352" s="386"/>
      <c r="F352" s="386"/>
      <c r="G352" s="386"/>
      <c r="H352" s="632"/>
      <c r="I352" s="633"/>
      <c r="J352" s="632"/>
      <c r="K352" s="632"/>
      <c r="L352" s="632"/>
      <c r="M352" s="632"/>
      <c r="N352" s="632"/>
      <c r="O352" s="632"/>
      <c r="P352" s="632"/>
      <c r="Q352" s="632"/>
      <c r="R352" s="632"/>
      <c r="S352" s="632"/>
      <c r="T352" s="632"/>
      <c r="U352" s="632"/>
      <c r="V352" s="632"/>
      <c r="W352" s="632"/>
      <c r="X352" s="632"/>
      <c r="Y352" s="632"/>
      <c r="Z352" s="632"/>
    </row>
    <row r="353" spans="1:26" ht="12.75" customHeight="1">
      <c r="A353" s="632"/>
      <c r="B353" s="632"/>
      <c r="C353" s="632"/>
      <c r="D353" s="386"/>
      <c r="E353" s="386"/>
      <c r="F353" s="386"/>
      <c r="G353" s="386"/>
      <c r="H353" s="632"/>
      <c r="I353" s="633"/>
      <c r="J353" s="632"/>
      <c r="K353" s="632"/>
      <c r="L353" s="632"/>
      <c r="M353" s="632"/>
      <c r="N353" s="632"/>
      <c r="O353" s="632"/>
      <c r="P353" s="632"/>
      <c r="Q353" s="632"/>
      <c r="R353" s="632"/>
      <c r="S353" s="632"/>
      <c r="T353" s="632"/>
      <c r="U353" s="632"/>
      <c r="V353" s="632"/>
      <c r="W353" s="632"/>
      <c r="X353" s="632"/>
      <c r="Y353" s="632"/>
      <c r="Z353" s="632"/>
    </row>
    <row r="354" spans="1:26" ht="12.75" customHeight="1">
      <c r="A354" s="632"/>
      <c r="B354" s="632"/>
      <c r="C354" s="632"/>
      <c r="D354" s="386"/>
      <c r="E354" s="386"/>
      <c r="F354" s="386"/>
      <c r="G354" s="386"/>
      <c r="H354" s="632"/>
      <c r="I354" s="633"/>
      <c r="J354" s="632"/>
      <c r="K354" s="632"/>
      <c r="L354" s="632"/>
      <c r="M354" s="632"/>
      <c r="N354" s="632"/>
      <c r="O354" s="632"/>
      <c r="P354" s="632"/>
      <c r="Q354" s="632"/>
      <c r="R354" s="632"/>
      <c r="S354" s="632"/>
      <c r="T354" s="632"/>
      <c r="U354" s="632"/>
      <c r="V354" s="632"/>
      <c r="W354" s="632"/>
      <c r="X354" s="632"/>
      <c r="Y354" s="632"/>
      <c r="Z354" s="632"/>
    </row>
    <row r="355" spans="1:26" ht="12.75" customHeight="1">
      <c r="A355" s="632"/>
      <c r="B355" s="632"/>
      <c r="C355" s="632"/>
      <c r="D355" s="386"/>
      <c r="E355" s="386"/>
      <c r="F355" s="386"/>
      <c r="G355" s="386"/>
      <c r="H355" s="632"/>
      <c r="I355" s="633"/>
      <c r="J355" s="632"/>
      <c r="K355" s="632"/>
      <c r="L355" s="632"/>
      <c r="M355" s="632"/>
      <c r="N355" s="632"/>
      <c r="O355" s="632"/>
      <c r="P355" s="632"/>
      <c r="Q355" s="632"/>
      <c r="R355" s="632"/>
      <c r="S355" s="632"/>
      <c r="T355" s="632"/>
      <c r="U355" s="632"/>
      <c r="V355" s="632"/>
      <c r="W355" s="632"/>
      <c r="X355" s="632"/>
      <c r="Y355" s="632"/>
      <c r="Z355" s="632"/>
    </row>
    <row r="356" spans="1:26" ht="12.75" customHeight="1">
      <c r="A356" s="632"/>
      <c r="B356" s="632"/>
      <c r="C356" s="632"/>
      <c r="D356" s="386"/>
      <c r="E356" s="386"/>
      <c r="F356" s="386"/>
      <c r="G356" s="386"/>
      <c r="H356" s="632"/>
      <c r="I356" s="633"/>
      <c r="J356" s="632"/>
      <c r="K356" s="632"/>
      <c r="L356" s="632"/>
      <c r="M356" s="632"/>
      <c r="N356" s="632"/>
      <c r="O356" s="632"/>
      <c r="P356" s="632"/>
      <c r="Q356" s="632"/>
      <c r="R356" s="632"/>
      <c r="S356" s="632"/>
      <c r="T356" s="632"/>
      <c r="U356" s="632"/>
      <c r="V356" s="632"/>
      <c r="W356" s="632"/>
      <c r="X356" s="632"/>
      <c r="Y356" s="632"/>
      <c r="Z356" s="632"/>
    </row>
    <row r="357" spans="1:26" ht="12.75" customHeight="1">
      <c r="A357" s="632"/>
      <c r="B357" s="632"/>
      <c r="C357" s="632"/>
      <c r="D357" s="386"/>
      <c r="E357" s="386"/>
      <c r="F357" s="386"/>
      <c r="G357" s="386"/>
      <c r="H357" s="632"/>
      <c r="I357" s="633"/>
      <c r="J357" s="632"/>
      <c r="K357" s="632"/>
      <c r="L357" s="632"/>
      <c r="M357" s="632"/>
      <c r="N357" s="632"/>
      <c r="O357" s="632"/>
      <c r="P357" s="632"/>
      <c r="Q357" s="632"/>
      <c r="R357" s="632"/>
      <c r="S357" s="632"/>
      <c r="T357" s="632"/>
      <c r="U357" s="632"/>
      <c r="V357" s="632"/>
      <c r="W357" s="632"/>
      <c r="X357" s="632"/>
      <c r="Y357" s="632"/>
      <c r="Z357" s="632"/>
    </row>
    <row r="358" spans="1:26" ht="12.75" customHeight="1">
      <c r="A358" s="632"/>
      <c r="B358" s="632"/>
      <c r="C358" s="632"/>
      <c r="D358" s="386"/>
      <c r="E358" s="386"/>
      <c r="F358" s="386"/>
      <c r="G358" s="386"/>
      <c r="H358" s="632"/>
      <c r="I358" s="633"/>
      <c r="J358" s="632"/>
      <c r="K358" s="632"/>
      <c r="L358" s="632"/>
      <c r="M358" s="632"/>
      <c r="N358" s="632"/>
      <c r="O358" s="632"/>
      <c r="P358" s="632"/>
      <c r="Q358" s="632"/>
      <c r="R358" s="632"/>
      <c r="S358" s="632"/>
      <c r="T358" s="632"/>
      <c r="U358" s="632"/>
      <c r="V358" s="632"/>
      <c r="W358" s="632"/>
      <c r="X358" s="632"/>
      <c r="Y358" s="632"/>
      <c r="Z358" s="632"/>
    </row>
    <row r="359" spans="1:26" ht="12.75" customHeight="1">
      <c r="A359" s="632"/>
      <c r="B359" s="632"/>
      <c r="C359" s="632"/>
      <c r="D359" s="386"/>
      <c r="E359" s="386"/>
      <c r="F359" s="386"/>
      <c r="G359" s="386"/>
      <c r="H359" s="632"/>
      <c r="I359" s="633"/>
      <c r="J359" s="632"/>
      <c r="K359" s="632"/>
      <c r="L359" s="632"/>
      <c r="M359" s="632"/>
      <c r="N359" s="632"/>
      <c r="O359" s="632"/>
      <c r="P359" s="632"/>
      <c r="Q359" s="632"/>
      <c r="R359" s="632"/>
      <c r="S359" s="632"/>
      <c r="T359" s="632"/>
      <c r="U359" s="632"/>
      <c r="V359" s="632"/>
      <c r="W359" s="632"/>
      <c r="X359" s="632"/>
      <c r="Y359" s="632"/>
      <c r="Z359" s="632"/>
    </row>
    <row r="360" spans="1:26" ht="12.75" customHeight="1">
      <c r="A360" s="632"/>
      <c r="B360" s="632"/>
      <c r="C360" s="632"/>
      <c r="D360" s="386"/>
      <c r="E360" s="386"/>
      <c r="F360" s="386"/>
      <c r="G360" s="386"/>
      <c r="H360" s="632"/>
      <c r="I360" s="633"/>
      <c r="J360" s="632"/>
      <c r="K360" s="632"/>
      <c r="L360" s="632"/>
      <c r="M360" s="632"/>
      <c r="N360" s="632"/>
      <c r="O360" s="632"/>
      <c r="P360" s="632"/>
      <c r="Q360" s="632"/>
      <c r="R360" s="632"/>
      <c r="S360" s="632"/>
      <c r="T360" s="632"/>
      <c r="U360" s="632"/>
      <c r="V360" s="632"/>
      <c r="W360" s="632"/>
      <c r="X360" s="632"/>
      <c r="Y360" s="632"/>
      <c r="Z360" s="632"/>
    </row>
    <row r="361" spans="1:26" ht="12.75" customHeight="1">
      <c r="A361" s="632"/>
      <c r="B361" s="632"/>
      <c r="C361" s="632"/>
      <c r="D361" s="386"/>
      <c r="E361" s="386"/>
      <c r="F361" s="386"/>
      <c r="G361" s="386"/>
      <c r="H361" s="632"/>
      <c r="I361" s="633"/>
      <c r="J361" s="632"/>
      <c r="K361" s="632"/>
      <c r="L361" s="632"/>
      <c r="M361" s="632"/>
      <c r="N361" s="632"/>
      <c r="O361" s="632"/>
      <c r="P361" s="632"/>
      <c r="Q361" s="632"/>
      <c r="R361" s="632"/>
      <c r="S361" s="632"/>
      <c r="T361" s="632"/>
      <c r="U361" s="632"/>
      <c r="V361" s="632"/>
      <c r="W361" s="632"/>
      <c r="X361" s="632"/>
      <c r="Y361" s="632"/>
      <c r="Z361" s="632"/>
    </row>
    <row r="362" spans="1:26" ht="12.75" customHeight="1">
      <c r="A362" s="632"/>
      <c r="B362" s="632"/>
      <c r="C362" s="632"/>
      <c r="D362" s="386"/>
      <c r="E362" s="386"/>
      <c r="F362" s="386"/>
      <c r="G362" s="386"/>
      <c r="H362" s="632"/>
      <c r="I362" s="633"/>
      <c r="J362" s="632"/>
      <c r="K362" s="632"/>
      <c r="L362" s="632"/>
      <c r="M362" s="632"/>
      <c r="N362" s="632"/>
      <c r="O362" s="632"/>
      <c r="P362" s="632"/>
      <c r="Q362" s="632"/>
      <c r="R362" s="632"/>
      <c r="S362" s="632"/>
      <c r="T362" s="632"/>
      <c r="U362" s="632"/>
      <c r="V362" s="632"/>
      <c r="W362" s="632"/>
      <c r="X362" s="632"/>
      <c r="Y362" s="632"/>
      <c r="Z362" s="632"/>
    </row>
    <row r="363" spans="1:26" ht="12.75" customHeight="1">
      <c r="A363" s="632"/>
      <c r="B363" s="632"/>
      <c r="C363" s="632"/>
      <c r="D363" s="386"/>
      <c r="E363" s="386"/>
      <c r="F363" s="386"/>
      <c r="G363" s="386"/>
      <c r="H363" s="632"/>
      <c r="I363" s="633"/>
      <c r="J363" s="632"/>
      <c r="K363" s="632"/>
      <c r="L363" s="632"/>
      <c r="M363" s="632"/>
      <c r="N363" s="632"/>
      <c r="O363" s="632"/>
      <c r="P363" s="632"/>
      <c r="Q363" s="632"/>
      <c r="R363" s="632"/>
      <c r="S363" s="632"/>
      <c r="T363" s="632"/>
      <c r="U363" s="632"/>
      <c r="V363" s="632"/>
      <c r="W363" s="632"/>
      <c r="X363" s="632"/>
      <c r="Y363" s="632"/>
      <c r="Z363" s="632"/>
    </row>
    <row r="364" spans="1:26" ht="12.75" customHeight="1">
      <c r="A364" s="632"/>
      <c r="B364" s="632"/>
      <c r="C364" s="632"/>
      <c r="D364" s="386"/>
      <c r="E364" s="386"/>
      <c r="F364" s="386"/>
      <c r="G364" s="386"/>
      <c r="H364" s="632"/>
      <c r="I364" s="633"/>
      <c r="J364" s="632"/>
      <c r="K364" s="632"/>
      <c r="L364" s="632"/>
      <c r="M364" s="632"/>
      <c r="N364" s="632"/>
      <c r="O364" s="632"/>
      <c r="P364" s="632"/>
      <c r="Q364" s="632"/>
      <c r="R364" s="632"/>
      <c r="S364" s="632"/>
      <c r="T364" s="632"/>
      <c r="U364" s="632"/>
      <c r="V364" s="632"/>
      <c r="W364" s="632"/>
      <c r="X364" s="632"/>
      <c r="Y364" s="632"/>
      <c r="Z364" s="632"/>
    </row>
    <row r="365" spans="1:26" ht="12.75" customHeight="1">
      <c r="A365" s="632"/>
      <c r="B365" s="632"/>
      <c r="C365" s="632"/>
      <c r="D365" s="386"/>
      <c r="E365" s="386"/>
      <c r="F365" s="386"/>
      <c r="G365" s="386"/>
      <c r="H365" s="632"/>
      <c r="I365" s="633"/>
      <c r="J365" s="632"/>
      <c r="K365" s="632"/>
      <c r="L365" s="632"/>
      <c r="M365" s="632"/>
      <c r="N365" s="632"/>
      <c r="O365" s="632"/>
      <c r="P365" s="632"/>
      <c r="Q365" s="632"/>
      <c r="R365" s="632"/>
      <c r="S365" s="632"/>
      <c r="T365" s="632"/>
      <c r="U365" s="632"/>
      <c r="V365" s="632"/>
      <c r="W365" s="632"/>
      <c r="X365" s="632"/>
      <c r="Y365" s="632"/>
      <c r="Z365" s="632"/>
    </row>
    <row r="366" spans="1:26" ht="12.75" customHeight="1">
      <c r="A366" s="632"/>
      <c r="B366" s="632"/>
      <c r="C366" s="632"/>
      <c r="D366" s="386"/>
      <c r="E366" s="386"/>
      <c r="F366" s="386"/>
      <c r="G366" s="386"/>
      <c r="H366" s="632"/>
      <c r="I366" s="633"/>
      <c r="J366" s="632"/>
      <c r="K366" s="632"/>
      <c r="L366" s="632"/>
      <c r="M366" s="632"/>
      <c r="N366" s="632"/>
      <c r="O366" s="632"/>
      <c r="P366" s="632"/>
      <c r="Q366" s="632"/>
      <c r="R366" s="632"/>
      <c r="S366" s="632"/>
      <c r="T366" s="632"/>
      <c r="U366" s="632"/>
      <c r="V366" s="632"/>
      <c r="W366" s="632"/>
      <c r="X366" s="632"/>
      <c r="Y366" s="632"/>
      <c r="Z366" s="632"/>
    </row>
    <row r="367" spans="1:26" ht="12.75" customHeight="1">
      <c r="A367" s="632"/>
      <c r="B367" s="632"/>
      <c r="C367" s="632"/>
      <c r="D367" s="386"/>
      <c r="E367" s="386"/>
      <c r="F367" s="386"/>
      <c r="G367" s="386"/>
      <c r="H367" s="632"/>
      <c r="I367" s="633"/>
      <c r="J367" s="632"/>
      <c r="K367" s="632"/>
      <c r="L367" s="632"/>
      <c r="M367" s="632"/>
      <c r="N367" s="632"/>
      <c r="O367" s="632"/>
      <c r="P367" s="632"/>
      <c r="Q367" s="632"/>
      <c r="R367" s="632"/>
      <c r="S367" s="632"/>
      <c r="T367" s="632"/>
      <c r="U367" s="632"/>
      <c r="V367" s="632"/>
      <c r="W367" s="632"/>
      <c r="X367" s="632"/>
      <c r="Y367" s="632"/>
      <c r="Z367" s="632"/>
    </row>
    <row r="368" spans="1:26" ht="12.75" customHeight="1">
      <c r="A368" s="632"/>
      <c r="B368" s="632"/>
      <c r="C368" s="632"/>
      <c r="D368" s="386"/>
      <c r="E368" s="386"/>
      <c r="F368" s="386"/>
      <c r="G368" s="386"/>
      <c r="H368" s="632"/>
      <c r="I368" s="633"/>
      <c r="J368" s="632"/>
      <c r="K368" s="632"/>
      <c r="L368" s="632"/>
      <c r="M368" s="632"/>
      <c r="N368" s="632"/>
      <c r="O368" s="632"/>
      <c r="P368" s="632"/>
      <c r="Q368" s="632"/>
      <c r="R368" s="632"/>
      <c r="S368" s="632"/>
      <c r="T368" s="632"/>
      <c r="U368" s="632"/>
      <c r="V368" s="632"/>
      <c r="W368" s="632"/>
      <c r="X368" s="632"/>
      <c r="Y368" s="632"/>
      <c r="Z368" s="632"/>
    </row>
    <row r="369" spans="1:26" ht="12.75" customHeight="1">
      <c r="A369" s="632"/>
      <c r="B369" s="632"/>
      <c r="C369" s="632"/>
      <c r="D369" s="386"/>
      <c r="E369" s="386"/>
      <c r="F369" s="386"/>
      <c r="G369" s="386"/>
      <c r="H369" s="632"/>
      <c r="I369" s="633"/>
      <c r="J369" s="632"/>
      <c r="K369" s="632"/>
      <c r="L369" s="632"/>
      <c r="M369" s="632"/>
      <c r="N369" s="632"/>
      <c r="O369" s="632"/>
      <c r="P369" s="632"/>
      <c r="Q369" s="632"/>
      <c r="R369" s="632"/>
      <c r="S369" s="632"/>
      <c r="T369" s="632"/>
      <c r="U369" s="632"/>
      <c r="V369" s="632"/>
      <c r="W369" s="632"/>
      <c r="X369" s="632"/>
      <c r="Y369" s="632"/>
      <c r="Z369" s="632"/>
    </row>
    <row r="370" spans="1:26" ht="12.75" customHeight="1">
      <c r="A370" s="632"/>
      <c r="B370" s="632"/>
      <c r="C370" s="632"/>
      <c r="D370" s="386"/>
      <c r="E370" s="386"/>
      <c r="F370" s="386"/>
      <c r="G370" s="386"/>
      <c r="H370" s="632"/>
      <c r="I370" s="633"/>
      <c r="J370" s="632"/>
      <c r="K370" s="632"/>
      <c r="L370" s="632"/>
      <c r="M370" s="632"/>
      <c r="N370" s="632"/>
      <c r="O370" s="632"/>
      <c r="P370" s="632"/>
      <c r="Q370" s="632"/>
      <c r="R370" s="632"/>
      <c r="S370" s="632"/>
      <c r="T370" s="632"/>
      <c r="U370" s="632"/>
      <c r="V370" s="632"/>
      <c r="W370" s="632"/>
      <c r="X370" s="632"/>
      <c r="Y370" s="632"/>
      <c r="Z370" s="632"/>
    </row>
    <row r="371" spans="1:26" ht="12.75" customHeight="1">
      <c r="A371" s="632"/>
      <c r="B371" s="632"/>
      <c r="C371" s="632"/>
      <c r="D371" s="386"/>
      <c r="E371" s="386"/>
      <c r="F371" s="386"/>
      <c r="G371" s="386"/>
      <c r="H371" s="632"/>
      <c r="I371" s="633"/>
      <c r="J371" s="632"/>
      <c r="K371" s="632"/>
      <c r="L371" s="632"/>
      <c r="M371" s="632"/>
      <c r="N371" s="632"/>
      <c r="O371" s="632"/>
      <c r="P371" s="632"/>
      <c r="Q371" s="632"/>
      <c r="R371" s="632"/>
      <c r="S371" s="632"/>
      <c r="T371" s="632"/>
      <c r="U371" s="632"/>
      <c r="V371" s="632"/>
      <c r="W371" s="632"/>
      <c r="X371" s="632"/>
      <c r="Y371" s="632"/>
      <c r="Z371" s="632"/>
    </row>
    <row r="372" spans="1:26" ht="12.75" customHeight="1">
      <c r="A372" s="632"/>
      <c r="B372" s="632"/>
      <c r="C372" s="632"/>
      <c r="D372" s="386"/>
      <c r="E372" s="386"/>
      <c r="F372" s="386"/>
      <c r="G372" s="386"/>
      <c r="H372" s="632"/>
      <c r="I372" s="633"/>
      <c r="J372" s="632"/>
      <c r="K372" s="632"/>
      <c r="L372" s="632"/>
      <c r="M372" s="632"/>
      <c r="N372" s="632"/>
      <c r="O372" s="632"/>
      <c r="P372" s="632"/>
      <c r="Q372" s="632"/>
      <c r="R372" s="632"/>
      <c r="S372" s="632"/>
      <c r="T372" s="632"/>
      <c r="U372" s="632"/>
      <c r="V372" s="632"/>
      <c r="W372" s="632"/>
      <c r="X372" s="632"/>
      <c r="Y372" s="632"/>
      <c r="Z372" s="632"/>
    </row>
    <row r="373" spans="1:26" ht="12.75" customHeight="1">
      <c r="A373" s="632"/>
      <c r="B373" s="632"/>
      <c r="C373" s="632"/>
      <c r="D373" s="386"/>
      <c r="E373" s="386"/>
      <c r="F373" s="386"/>
      <c r="G373" s="386"/>
      <c r="H373" s="632"/>
      <c r="I373" s="633"/>
      <c r="J373" s="632"/>
      <c r="K373" s="632"/>
      <c r="L373" s="632"/>
      <c r="M373" s="632"/>
      <c r="N373" s="632"/>
      <c r="O373" s="632"/>
      <c r="P373" s="632"/>
      <c r="Q373" s="632"/>
      <c r="R373" s="632"/>
      <c r="S373" s="632"/>
      <c r="T373" s="632"/>
      <c r="U373" s="632"/>
      <c r="V373" s="632"/>
      <c r="W373" s="632"/>
      <c r="X373" s="632"/>
      <c r="Y373" s="632"/>
      <c r="Z373" s="632"/>
    </row>
    <row r="374" spans="1:26" ht="12.75" customHeight="1">
      <c r="A374" s="632"/>
      <c r="B374" s="632"/>
      <c r="C374" s="632"/>
      <c r="D374" s="386"/>
      <c r="E374" s="386"/>
      <c r="F374" s="386"/>
      <c r="G374" s="386"/>
      <c r="H374" s="632"/>
      <c r="I374" s="633"/>
      <c r="J374" s="632"/>
      <c r="K374" s="632"/>
      <c r="L374" s="632"/>
      <c r="M374" s="632"/>
      <c r="N374" s="632"/>
      <c r="O374" s="632"/>
      <c r="P374" s="632"/>
      <c r="Q374" s="632"/>
      <c r="R374" s="632"/>
      <c r="S374" s="632"/>
      <c r="T374" s="632"/>
      <c r="U374" s="632"/>
      <c r="V374" s="632"/>
      <c r="W374" s="632"/>
      <c r="X374" s="632"/>
      <c r="Y374" s="632"/>
      <c r="Z374" s="632"/>
    </row>
    <row r="375" spans="1:26" ht="12.75" customHeight="1">
      <c r="A375" s="632"/>
      <c r="B375" s="632"/>
      <c r="C375" s="632"/>
      <c r="D375" s="386"/>
      <c r="E375" s="386"/>
      <c r="F375" s="386"/>
      <c r="G375" s="386"/>
      <c r="H375" s="632"/>
      <c r="I375" s="633"/>
      <c r="J375" s="632"/>
      <c r="K375" s="632"/>
      <c r="L375" s="632"/>
      <c r="M375" s="632"/>
      <c r="N375" s="632"/>
      <c r="O375" s="632"/>
      <c r="P375" s="632"/>
      <c r="Q375" s="632"/>
      <c r="R375" s="632"/>
      <c r="S375" s="632"/>
      <c r="T375" s="632"/>
      <c r="U375" s="632"/>
      <c r="V375" s="632"/>
      <c r="W375" s="632"/>
      <c r="X375" s="632"/>
      <c r="Y375" s="632"/>
      <c r="Z375" s="632"/>
    </row>
    <row r="376" spans="1:26" ht="12.75" customHeight="1">
      <c r="A376" s="632"/>
      <c r="B376" s="632"/>
      <c r="C376" s="632"/>
      <c r="D376" s="386"/>
      <c r="E376" s="386"/>
      <c r="F376" s="386"/>
      <c r="G376" s="386"/>
      <c r="H376" s="632"/>
      <c r="I376" s="633"/>
      <c r="J376" s="632"/>
      <c r="K376" s="632"/>
      <c r="L376" s="632"/>
      <c r="M376" s="632"/>
      <c r="N376" s="632"/>
      <c r="O376" s="632"/>
      <c r="P376" s="632"/>
      <c r="Q376" s="632"/>
      <c r="R376" s="632"/>
      <c r="S376" s="632"/>
      <c r="T376" s="632"/>
      <c r="U376" s="632"/>
      <c r="V376" s="632"/>
      <c r="W376" s="632"/>
      <c r="X376" s="632"/>
      <c r="Y376" s="632"/>
      <c r="Z376" s="632"/>
    </row>
    <row r="377" spans="1:26" ht="12.75" customHeight="1">
      <c r="A377" s="632"/>
      <c r="B377" s="632"/>
      <c r="C377" s="632"/>
      <c r="D377" s="386"/>
      <c r="E377" s="386"/>
      <c r="F377" s="386"/>
      <c r="G377" s="386"/>
      <c r="H377" s="632"/>
      <c r="I377" s="633"/>
      <c r="J377" s="632"/>
      <c r="K377" s="632"/>
      <c r="L377" s="632"/>
      <c r="M377" s="632"/>
      <c r="N377" s="632"/>
      <c r="O377" s="632"/>
      <c r="P377" s="632"/>
      <c r="Q377" s="632"/>
      <c r="R377" s="632"/>
      <c r="S377" s="632"/>
      <c r="T377" s="632"/>
      <c r="U377" s="632"/>
      <c r="V377" s="632"/>
      <c r="W377" s="632"/>
      <c r="X377" s="632"/>
      <c r="Y377" s="632"/>
      <c r="Z377" s="632"/>
    </row>
    <row r="378" spans="1:26" ht="12.75" customHeight="1">
      <c r="A378" s="632"/>
      <c r="B378" s="632"/>
      <c r="C378" s="632"/>
      <c r="D378" s="386"/>
      <c r="E378" s="386"/>
      <c r="F378" s="386"/>
      <c r="G378" s="386"/>
      <c r="H378" s="632"/>
      <c r="I378" s="633"/>
      <c r="J378" s="632"/>
      <c r="K378" s="632"/>
      <c r="L378" s="632"/>
      <c r="M378" s="632"/>
      <c r="N378" s="632"/>
      <c r="O378" s="632"/>
      <c r="P378" s="632"/>
      <c r="Q378" s="632"/>
      <c r="R378" s="632"/>
      <c r="S378" s="632"/>
      <c r="T378" s="632"/>
      <c r="U378" s="632"/>
      <c r="V378" s="632"/>
      <c r="W378" s="632"/>
      <c r="X378" s="632"/>
      <c r="Y378" s="632"/>
      <c r="Z378" s="632"/>
    </row>
    <row r="379" spans="1:26" ht="12.75" customHeight="1">
      <c r="A379" s="632"/>
      <c r="B379" s="632"/>
      <c r="C379" s="632"/>
      <c r="D379" s="386"/>
      <c r="E379" s="386"/>
      <c r="F379" s="386"/>
      <c r="G379" s="386"/>
      <c r="H379" s="632"/>
      <c r="I379" s="633"/>
      <c r="J379" s="632"/>
      <c r="K379" s="632"/>
      <c r="L379" s="632"/>
      <c r="M379" s="632"/>
      <c r="N379" s="632"/>
      <c r="O379" s="632"/>
      <c r="P379" s="632"/>
      <c r="Q379" s="632"/>
      <c r="R379" s="632"/>
      <c r="S379" s="632"/>
      <c r="T379" s="632"/>
      <c r="U379" s="632"/>
      <c r="V379" s="632"/>
      <c r="W379" s="632"/>
      <c r="X379" s="632"/>
      <c r="Y379" s="632"/>
      <c r="Z379" s="632"/>
    </row>
    <row r="380" spans="1:26" ht="12.75" customHeight="1">
      <c r="A380" s="632"/>
      <c r="B380" s="632"/>
      <c r="C380" s="632"/>
      <c r="D380" s="386"/>
      <c r="E380" s="386"/>
      <c r="F380" s="386"/>
      <c r="G380" s="386"/>
      <c r="H380" s="632"/>
      <c r="I380" s="633"/>
      <c r="J380" s="632"/>
      <c r="K380" s="632"/>
      <c r="L380" s="632"/>
      <c r="M380" s="632"/>
      <c r="N380" s="632"/>
      <c r="O380" s="632"/>
      <c r="P380" s="632"/>
      <c r="Q380" s="632"/>
      <c r="R380" s="632"/>
      <c r="S380" s="632"/>
      <c r="T380" s="632"/>
      <c r="U380" s="632"/>
      <c r="V380" s="632"/>
      <c r="W380" s="632"/>
      <c r="X380" s="632"/>
      <c r="Y380" s="632"/>
      <c r="Z380" s="632"/>
    </row>
    <row r="381" spans="1:26" ht="12.75" customHeight="1">
      <c r="A381" s="632"/>
      <c r="B381" s="632"/>
      <c r="C381" s="632"/>
      <c r="D381" s="386"/>
      <c r="E381" s="386"/>
      <c r="F381" s="386"/>
      <c r="G381" s="386"/>
      <c r="H381" s="632"/>
      <c r="I381" s="633"/>
      <c r="J381" s="632"/>
      <c r="K381" s="632"/>
      <c r="L381" s="632"/>
      <c r="M381" s="632"/>
      <c r="N381" s="632"/>
      <c r="O381" s="632"/>
      <c r="P381" s="632"/>
      <c r="Q381" s="632"/>
      <c r="R381" s="632"/>
      <c r="S381" s="632"/>
      <c r="T381" s="632"/>
      <c r="U381" s="632"/>
      <c r="V381" s="632"/>
      <c r="W381" s="632"/>
      <c r="X381" s="632"/>
      <c r="Y381" s="632"/>
      <c r="Z381" s="632"/>
    </row>
    <row r="382" spans="1:26" ht="12.75" customHeight="1">
      <c r="A382" s="632"/>
      <c r="B382" s="632"/>
      <c r="C382" s="632"/>
      <c r="D382" s="386"/>
      <c r="E382" s="386"/>
      <c r="F382" s="386"/>
      <c r="G382" s="386"/>
      <c r="H382" s="632"/>
      <c r="I382" s="633"/>
      <c r="J382" s="632"/>
      <c r="K382" s="632"/>
      <c r="L382" s="632"/>
      <c r="M382" s="632"/>
      <c r="N382" s="632"/>
      <c r="O382" s="632"/>
      <c r="P382" s="632"/>
      <c r="Q382" s="632"/>
      <c r="R382" s="632"/>
      <c r="S382" s="632"/>
      <c r="T382" s="632"/>
      <c r="U382" s="632"/>
      <c r="V382" s="632"/>
      <c r="W382" s="632"/>
      <c r="X382" s="632"/>
      <c r="Y382" s="632"/>
      <c r="Z382" s="632"/>
    </row>
    <row r="383" spans="1:26" ht="12.75" customHeight="1">
      <c r="A383" s="632"/>
      <c r="B383" s="632"/>
      <c r="C383" s="632"/>
      <c r="D383" s="386"/>
      <c r="E383" s="386"/>
      <c r="F383" s="386"/>
      <c r="G383" s="386"/>
      <c r="H383" s="632"/>
      <c r="I383" s="633"/>
      <c r="J383" s="632"/>
      <c r="K383" s="632"/>
      <c r="L383" s="632"/>
      <c r="M383" s="632"/>
      <c r="N383" s="632"/>
      <c r="O383" s="632"/>
      <c r="P383" s="632"/>
      <c r="Q383" s="632"/>
      <c r="R383" s="632"/>
      <c r="S383" s="632"/>
      <c r="T383" s="632"/>
      <c r="U383" s="632"/>
      <c r="V383" s="632"/>
      <c r="W383" s="632"/>
      <c r="X383" s="632"/>
      <c r="Y383" s="632"/>
      <c r="Z383" s="632"/>
    </row>
    <row r="384" spans="1:26" ht="12.75" customHeight="1">
      <c r="A384" s="632"/>
      <c r="B384" s="632"/>
      <c r="C384" s="632"/>
      <c r="D384" s="386"/>
      <c r="E384" s="386"/>
      <c r="F384" s="386"/>
      <c r="G384" s="386"/>
      <c r="H384" s="632"/>
      <c r="I384" s="633"/>
      <c r="J384" s="632"/>
      <c r="K384" s="632"/>
      <c r="L384" s="632"/>
      <c r="M384" s="632"/>
      <c r="N384" s="632"/>
      <c r="O384" s="632"/>
      <c r="P384" s="632"/>
      <c r="Q384" s="632"/>
      <c r="R384" s="632"/>
      <c r="S384" s="632"/>
      <c r="T384" s="632"/>
      <c r="U384" s="632"/>
      <c r="V384" s="632"/>
      <c r="W384" s="632"/>
      <c r="X384" s="632"/>
      <c r="Y384" s="632"/>
      <c r="Z384" s="632"/>
    </row>
    <row r="385" spans="1:26" ht="12.75" customHeight="1">
      <c r="A385" s="632"/>
      <c r="B385" s="632"/>
      <c r="C385" s="632"/>
      <c r="D385" s="386"/>
      <c r="E385" s="386"/>
      <c r="F385" s="386"/>
      <c r="G385" s="386"/>
      <c r="H385" s="632"/>
      <c r="I385" s="633"/>
      <c r="J385" s="632"/>
      <c r="K385" s="632"/>
      <c r="L385" s="632"/>
      <c r="M385" s="632"/>
      <c r="N385" s="632"/>
      <c r="O385" s="632"/>
      <c r="P385" s="632"/>
      <c r="Q385" s="632"/>
      <c r="R385" s="632"/>
      <c r="S385" s="632"/>
      <c r="T385" s="632"/>
      <c r="U385" s="632"/>
      <c r="V385" s="632"/>
      <c r="W385" s="632"/>
      <c r="X385" s="632"/>
      <c r="Y385" s="632"/>
      <c r="Z385" s="632"/>
    </row>
    <row r="386" spans="1:26" ht="12.75" customHeight="1">
      <c r="A386" s="632"/>
      <c r="B386" s="632"/>
      <c r="C386" s="632"/>
      <c r="D386" s="386"/>
      <c r="E386" s="386"/>
      <c r="F386" s="386"/>
      <c r="G386" s="386"/>
      <c r="H386" s="632"/>
      <c r="I386" s="633"/>
      <c r="J386" s="632"/>
      <c r="K386" s="632"/>
      <c r="L386" s="632"/>
      <c r="M386" s="632"/>
      <c r="N386" s="632"/>
      <c r="O386" s="632"/>
      <c r="P386" s="632"/>
      <c r="Q386" s="632"/>
      <c r="R386" s="632"/>
      <c r="S386" s="632"/>
      <c r="T386" s="632"/>
      <c r="U386" s="632"/>
      <c r="V386" s="632"/>
      <c r="W386" s="632"/>
      <c r="X386" s="632"/>
      <c r="Y386" s="632"/>
      <c r="Z386" s="632"/>
    </row>
    <row r="387" spans="1:26" ht="12.75" customHeight="1">
      <c r="A387" s="632"/>
      <c r="B387" s="632"/>
      <c r="C387" s="632"/>
      <c r="D387" s="386"/>
      <c r="E387" s="386"/>
      <c r="F387" s="386"/>
      <c r="G387" s="386"/>
      <c r="H387" s="632"/>
      <c r="I387" s="633"/>
      <c r="J387" s="632"/>
      <c r="K387" s="632"/>
      <c r="L387" s="632"/>
      <c r="M387" s="632"/>
      <c r="N387" s="632"/>
      <c r="O387" s="632"/>
      <c r="P387" s="632"/>
      <c r="Q387" s="632"/>
      <c r="R387" s="632"/>
      <c r="S387" s="632"/>
      <c r="T387" s="632"/>
      <c r="U387" s="632"/>
      <c r="V387" s="632"/>
      <c r="W387" s="632"/>
      <c r="X387" s="632"/>
      <c r="Y387" s="632"/>
      <c r="Z387" s="632"/>
    </row>
    <row r="388" spans="1:26" ht="12.75" customHeight="1">
      <c r="A388" s="632"/>
      <c r="B388" s="632"/>
      <c r="C388" s="632"/>
      <c r="D388" s="386"/>
      <c r="E388" s="386"/>
      <c r="F388" s="386"/>
      <c r="G388" s="386"/>
      <c r="H388" s="632"/>
      <c r="I388" s="633"/>
      <c r="J388" s="632"/>
      <c r="K388" s="632"/>
      <c r="L388" s="632"/>
      <c r="M388" s="632"/>
      <c r="N388" s="632"/>
      <c r="O388" s="632"/>
      <c r="P388" s="632"/>
      <c r="Q388" s="632"/>
      <c r="R388" s="632"/>
      <c r="S388" s="632"/>
      <c r="T388" s="632"/>
      <c r="U388" s="632"/>
      <c r="V388" s="632"/>
      <c r="W388" s="632"/>
      <c r="X388" s="632"/>
      <c r="Y388" s="632"/>
      <c r="Z388" s="632"/>
    </row>
    <row r="389" spans="1:26" ht="12.75" customHeight="1">
      <c r="A389" s="632"/>
      <c r="B389" s="632"/>
      <c r="C389" s="632"/>
      <c r="D389" s="386"/>
      <c r="E389" s="386"/>
      <c r="F389" s="386"/>
      <c r="G389" s="386"/>
      <c r="H389" s="632"/>
      <c r="I389" s="633"/>
      <c r="J389" s="632"/>
      <c r="K389" s="632"/>
      <c r="L389" s="632"/>
      <c r="M389" s="632"/>
      <c r="N389" s="632"/>
      <c r="O389" s="632"/>
      <c r="P389" s="632"/>
      <c r="Q389" s="632"/>
      <c r="R389" s="632"/>
      <c r="S389" s="632"/>
      <c r="T389" s="632"/>
      <c r="U389" s="632"/>
      <c r="V389" s="632"/>
      <c r="W389" s="632"/>
      <c r="X389" s="632"/>
      <c r="Y389" s="632"/>
      <c r="Z389" s="632"/>
    </row>
    <row r="390" spans="1:26" ht="12.75" customHeight="1">
      <c r="A390" s="632"/>
      <c r="B390" s="632"/>
      <c r="C390" s="632"/>
      <c r="D390" s="386"/>
      <c r="E390" s="386"/>
      <c r="F390" s="386"/>
      <c r="G390" s="386"/>
      <c r="H390" s="632"/>
      <c r="I390" s="633"/>
      <c r="J390" s="632"/>
      <c r="K390" s="632"/>
      <c r="L390" s="632"/>
      <c r="M390" s="632"/>
      <c r="N390" s="632"/>
      <c r="O390" s="632"/>
      <c r="P390" s="632"/>
      <c r="Q390" s="632"/>
      <c r="R390" s="632"/>
      <c r="S390" s="632"/>
      <c r="T390" s="632"/>
      <c r="U390" s="632"/>
      <c r="V390" s="632"/>
      <c r="W390" s="632"/>
      <c r="X390" s="632"/>
      <c r="Y390" s="632"/>
      <c r="Z390" s="632"/>
    </row>
    <row r="391" spans="1:26" ht="12.75" customHeight="1">
      <c r="A391" s="632"/>
      <c r="B391" s="632"/>
      <c r="C391" s="632"/>
      <c r="D391" s="386"/>
      <c r="E391" s="386"/>
      <c r="F391" s="386"/>
      <c r="G391" s="386"/>
      <c r="H391" s="632"/>
      <c r="I391" s="633"/>
      <c r="J391" s="632"/>
      <c r="K391" s="632"/>
      <c r="L391" s="632"/>
      <c r="M391" s="632"/>
      <c r="N391" s="632"/>
      <c r="O391" s="632"/>
      <c r="P391" s="632"/>
      <c r="Q391" s="632"/>
      <c r="R391" s="632"/>
      <c r="S391" s="632"/>
      <c r="T391" s="632"/>
      <c r="U391" s="632"/>
      <c r="V391" s="632"/>
      <c r="W391" s="632"/>
      <c r="X391" s="632"/>
      <c r="Y391" s="632"/>
      <c r="Z391" s="632"/>
    </row>
    <row r="392" spans="1:26" ht="12.75" customHeight="1">
      <c r="A392" s="632"/>
      <c r="B392" s="632"/>
      <c r="C392" s="632"/>
      <c r="D392" s="386"/>
      <c r="E392" s="386"/>
      <c r="F392" s="386"/>
      <c r="G392" s="386"/>
      <c r="H392" s="632"/>
      <c r="I392" s="633"/>
      <c r="J392" s="632"/>
      <c r="K392" s="632"/>
      <c r="L392" s="632"/>
      <c r="M392" s="632"/>
      <c r="N392" s="632"/>
      <c r="O392" s="632"/>
      <c r="P392" s="632"/>
      <c r="Q392" s="632"/>
      <c r="R392" s="632"/>
      <c r="S392" s="632"/>
      <c r="T392" s="632"/>
      <c r="U392" s="632"/>
      <c r="V392" s="632"/>
      <c r="W392" s="632"/>
      <c r="X392" s="632"/>
      <c r="Y392" s="632"/>
      <c r="Z392" s="632"/>
    </row>
    <row r="393" spans="1:26" ht="12.75" customHeight="1">
      <c r="A393" s="632"/>
      <c r="B393" s="632"/>
      <c r="C393" s="632"/>
      <c r="D393" s="386"/>
      <c r="E393" s="386"/>
      <c r="F393" s="386"/>
      <c r="G393" s="386"/>
      <c r="H393" s="632"/>
      <c r="I393" s="633"/>
      <c r="J393" s="632"/>
      <c r="K393" s="632"/>
      <c r="L393" s="632"/>
      <c r="M393" s="632"/>
      <c r="N393" s="632"/>
      <c r="O393" s="632"/>
      <c r="P393" s="632"/>
      <c r="Q393" s="632"/>
      <c r="R393" s="632"/>
      <c r="S393" s="632"/>
      <c r="T393" s="632"/>
      <c r="U393" s="632"/>
      <c r="V393" s="632"/>
      <c r="W393" s="632"/>
      <c r="X393" s="632"/>
      <c r="Y393" s="632"/>
      <c r="Z393" s="632"/>
    </row>
    <row r="394" spans="1:26" ht="12.75" customHeight="1">
      <c r="A394" s="632"/>
      <c r="B394" s="632"/>
      <c r="C394" s="632"/>
      <c r="D394" s="386"/>
      <c r="E394" s="386"/>
      <c r="F394" s="386"/>
      <c r="G394" s="386"/>
      <c r="H394" s="632"/>
      <c r="I394" s="633"/>
      <c r="J394" s="632"/>
      <c r="K394" s="632"/>
      <c r="L394" s="632"/>
      <c r="M394" s="632"/>
      <c r="N394" s="632"/>
      <c r="O394" s="632"/>
      <c r="P394" s="632"/>
      <c r="Q394" s="632"/>
      <c r="R394" s="632"/>
      <c r="S394" s="632"/>
      <c r="T394" s="632"/>
      <c r="U394" s="632"/>
      <c r="V394" s="632"/>
      <c r="W394" s="632"/>
      <c r="X394" s="632"/>
      <c r="Y394" s="632"/>
      <c r="Z394" s="632"/>
    </row>
    <row r="395" spans="1:26" ht="12.75" customHeight="1">
      <c r="A395" s="632"/>
      <c r="B395" s="632"/>
      <c r="C395" s="632"/>
      <c r="D395" s="386"/>
      <c r="E395" s="386"/>
      <c r="F395" s="386"/>
      <c r="G395" s="386"/>
      <c r="H395" s="632"/>
      <c r="I395" s="633"/>
      <c r="J395" s="632"/>
      <c r="K395" s="632"/>
      <c r="L395" s="632"/>
      <c r="M395" s="632"/>
      <c r="N395" s="632"/>
      <c r="O395" s="632"/>
      <c r="P395" s="632"/>
      <c r="Q395" s="632"/>
      <c r="R395" s="632"/>
      <c r="S395" s="632"/>
      <c r="T395" s="632"/>
      <c r="U395" s="632"/>
      <c r="V395" s="632"/>
      <c r="W395" s="632"/>
      <c r="X395" s="632"/>
      <c r="Y395" s="632"/>
      <c r="Z395" s="632"/>
    </row>
    <row r="396" spans="1:26" ht="12.75" customHeight="1">
      <c r="A396" s="632"/>
      <c r="B396" s="632"/>
      <c r="C396" s="632"/>
      <c r="D396" s="386"/>
      <c r="E396" s="386"/>
      <c r="F396" s="386"/>
      <c r="G396" s="386"/>
      <c r="H396" s="632"/>
      <c r="I396" s="633"/>
      <c r="J396" s="632"/>
      <c r="K396" s="632"/>
      <c r="L396" s="632"/>
      <c r="M396" s="632"/>
      <c r="N396" s="632"/>
      <c r="O396" s="632"/>
      <c r="P396" s="632"/>
      <c r="Q396" s="632"/>
      <c r="R396" s="632"/>
      <c r="S396" s="632"/>
      <c r="T396" s="632"/>
      <c r="U396" s="632"/>
      <c r="V396" s="632"/>
      <c r="W396" s="632"/>
      <c r="X396" s="632"/>
      <c r="Y396" s="632"/>
      <c r="Z396" s="632"/>
    </row>
    <row r="397" spans="1:26" ht="12.75" customHeight="1">
      <c r="A397" s="632"/>
      <c r="B397" s="632"/>
      <c r="C397" s="632"/>
      <c r="D397" s="386"/>
      <c r="E397" s="386"/>
      <c r="F397" s="386"/>
      <c r="G397" s="386"/>
      <c r="H397" s="632"/>
      <c r="I397" s="633"/>
      <c r="J397" s="632"/>
      <c r="K397" s="632"/>
      <c r="L397" s="632"/>
      <c r="M397" s="632"/>
      <c r="N397" s="632"/>
      <c r="O397" s="632"/>
      <c r="P397" s="632"/>
      <c r="Q397" s="632"/>
      <c r="R397" s="632"/>
      <c r="S397" s="632"/>
      <c r="T397" s="632"/>
      <c r="U397" s="632"/>
      <c r="V397" s="632"/>
      <c r="W397" s="632"/>
      <c r="X397" s="632"/>
      <c r="Y397" s="632"/>
      <c r="Z397" s="632"/>
    </row>
    <row r="398" spans="1:26" ht="12.75" customHeight="1">
      <c r="A398" s="632"/>
      <c r="B398" s="632"/>
      <c r="C398" s="632"/>
      <c r="D398" s="386"/>
      <c r="E398" s="386"/>
      <c r="F398" s="386"/>
      <c r="G398" s="386"/>
      <c r="H398" s="632"/>
      <c r="I398" s="633"/>
      <c r="J398" s="632"/>
      <c r="K398" s="632"/>
      <c r="L398" s="632"/>
      <c r="M398" s="632"/>
      <c r="N398" s="632"/>
      <c r="O398" s="632"/>
      <c r="P398" s="632"/>
      <c r="Q398" s="632"/>
      <c r="R398" s="632"/>
      <c r="S398" s="632"/>
      <c r="T398" s="632"/>
      <c r="U398" s="632"/>
      <c r="V398" s="632"/>
      <c r="W398" s="632"/>
      <c r="X398" s="632"/>
      <c r="Y398" s="632"/>
      <c r="Z398" s="632"/>
    </row>
    <row r="399" spans="1:26" ht="12.75" customHeight="1">
      <c r="A399" s="632"/>
      <c r="B399" s="632"/>
      <c r="C399" s="632"/>
      <c r="D399" s="386"/>
      <c r="E399" s="386"/>
      <c r="F399" s="386"/>
      <c r="G399" s="386"/>
      <c r="H399" s="632"/>
      <c r="I399" s="633"/>
      <c r="J399" s="632"/>
      <c r="K399" s="632"/>
      <c r="L399" s="632"/>
      <c r="M399" s="632"/>
      <c r="N399" s="632"/>
      <c r="O399" s="632"/>
      <c r="P399" s="632"/>
      <c r="Q399" s="632"/>
      <c r="R399" s="632"/>
      <c r="S399" s="632"/>
      <c r="T399" s="632"/>
      <c r="U399" s="632"/>
      <c r="V399" s="632"/>
      <c r="W399" s="632"/>
      <c r="X399" s="632"/>
      <c r="Y399" s="632"/>
      <c r="Z399" s="632"/>
    </row>
    <row r="400" spans="1:26" ht="12.75" customHeight="1">
      <c r="A400" s="632"/>
      <c r="B400" s="632"/>
      <c r="C400" s="632"/>
      <c r="D400" s="386"/>
      <c r="E400" s="386"/>
      <c r="F400" s="386"/>
      <c r="G400" s="386"/>
      <c r="H400" s="632"/>
      <c r="I400" s="633"/>
      <c r="J400" s="632"/>
      <c r="K400" s="632"/>
      <c r="L400" s="632"/>
      <c r="M400" s="632"/>
      <c r="N400" s="632"/>
      <c r="O400" s="632"/>
      <c r="P400" s="632"/>
      <c r="Q400" s="632"/>
      <c r="R400" s="632"/>
      <c r="S400" s="632"/>
      <c r="T400" s="632"/>
      <c r="U400" s="632"/>
      <c r="V400" s="632"/>
      <c r="W400" s="632"/>
      <c r="X400" s="632"/>
      <c r="Y400" s="632"/>
      <c r="Z400" s="632"/>
    </row>
    <row r="401" spans="1:26" ht="12.75" customHeight="1">
      <c r="A401" s="632"/>
      <c r="B401" s="632"/>
      <c r="C401" s="632"/>
      <c r="D401" s="386"/>
      <c r="E401" s="386"/>
      <c r="F401" s="386"/>
      <c r="G401" s="386"/>
      <c r="H401" s="632"/>
      <c r="I401" s="633"/>
      <c r="J401" s="632"/>
      <c r="K401" s="632"/>
      <c r="L401" s="632"/>
      <c r="M401" s="632"/>
      <c r="N401" s="632"/>
      <c r="O401" s="632"/>
      <c r="P401" s="632"/>
      <c r="Q401" s="632"/>
      <c r="R401" s="632"/>
      <c r="S401" s="632"/>
      <c r="T401" s="632"/>
      <c r="U401" s="632"/>
      <c r="V401" s="632"/>
      <c r="W401" s="632"/>
      <c r="X401" s="632"/>
      <c r="Y401" s="632"/>
      <c r="Z401" s="632"/>
    </row>
    <row r="402" spans="1:26" ht="12.75" customHeight="1">
      <c r="A402" s="632"/>
      <c r="B402" s="632"/>
      <c r="C402" s="632"/>
      <c r="D402" s="386"/>
      <c r="E402" s="386"/>
      <c r="F402" s="386"/>
      <c r="G402" s="386"/>
      <c r="H402" s="632"/>
      <c r="I402" s="633"/>
      <c r="J402" s="632"/>
      <c r="K402" s="632"/>
      <c r="L402" s="632"/>
      <c r="M402" s="632"/>
      <c r="N402" s="632"/>
      <c r="O402" s="632"/>
      <c r="P402" s="632"/>
      <c r="Q402" s="632"/>
      <c r="R402" s="632"/>
      <c r="S402" s="632"/>
      <c r="T402" s="632"/>
      <c r="U402" s="632"/>
      <c r="V402" s="632"/>
      <c r="W402" s="632"/>
      <c r="X402" s="632"/>
      <c r="Y402" s="632"/>
      <c r="Z402" s="632"/>
    </row>
    <row r="403" spans="1:26" ht="12.75" customHeight="1">
      <c r="A403" s="632"/>
      <c r="B403" s="632"/>
      <c r="C403" s="632"/>
      <c r="D403" s="386"/>
      <c r="E403" s="386"/>
      <c r="F403" s="386"/>
      <c r="G403" s="386"/>
      <c r="H403" s="632"/>
      <c r="I403" s="633"/>
      <c r="J403" s="632"/>
      <c r="K403" s="632"/>
      <c r="L403" s="632"/>
      <c r="M403" s="632"/>
      <c r="N403" s="632"/>
      <c r="O403" s="632"/>
      <c r="P403" s="632"/>
      <c r="Q403" s="632"/>
      <c r="R403" s="632"/>
      <c r="S403" s="632"/>
      <c r="T403" s="632"/>
      <c r="U403" s="632"/>
      <c r="V403" s="632"/>
      <c r="W403" s="632"/>
      <c r="X403" s="632"/>
      <c r="Y403" s="632"/>
      <c r="Z403" s="632"/>
    </row>
    <row r="404" spans="1:26" ht="12.75" customHeight="1">
      <c r="A404" s="632"/>
      <c r="B404" s="632"/>
      <c r="C404" s="632"/>
      <c r="D404" s="386"/>
      <c r="E404" s="386"/>
      <c r="F404" s="386"/>
      <c r="G404" s="386"/>
      <c r="H404" s="632"/>
      <c r="I404" s="633"/>
      <c r="J404" s="632"/>
      <c r="K404" s="632"/>
      <c r="L404" s="632"/>
      <c r="M404" s="632"/>
      <c r="N404" s="632"/>
      <c r="O404" s="632"/>
      <c r="P404" s="632"/>
      <c r="Q404" s="632"/>
      <c r="R404" s="632"/>
      <c r="S404" s="632"/>
      <c r="T404" s="632"/>
      <c r="U404" s="632"/>
      <c r="V404" s="632"/>
      <c r="W404" s="632"/>
      <c r="X404" s="632"/>
      <c r="Y404" s="632"/>
      <c r="Z404" s="632"/>
    </row>
    <row r="405" spans="1:26" ht="12.75" customHeight="1">
      <c r="A405" s="632"/>
      <c r="B405" s="632"/>
      <c r="C405" s="632"/>
      <c r="D405" s="386"/>
      <c r="E405" s="386"/>
      <c r="F405" s="386"/>
      <c r="G405" s="386"/>
      <c r="H405" s="632"/>
      <c r="I405" s="633"/>
      <c r="J405" s="632"/>
      <c r="K405" s="632"/>
      <c r="L405" s="632"/>
      <c r="M405" s="632"/>
      <c r="N405" s="632"/>
      <c r="O405" s="632"/>
      <c r="P405" s="632"/>
      <c r="Q405" s="632"/>
      <c r="R405" s="632"/>
      <c r="S405" s="632"/>
      <c r="T405" s="632"/>
      <c r="U405" s="632"/>
      <c r="V405" s="632"/>
      <c r="W405" s="632"/>
      <c r="X405" s="632"/>
      <c r="Y405" s="632"/>
      <c r="Z405" s="632"/>
    </row>
    <row r="406" spans="1:26" ht="12.75" customHeight="1">
      <c r="A406" s="632"/>
      <c r="B406" s="632"/>
      <c r="C406" s="632"/>
      <c r="D406" s="386"/>
      <c r="E406" s="386"/>
      <c r="F406" s="386"/>
      <c r="G406" s="386"/>
      <c r="H406" s="632"/>
      <c r="I406" s="633"/>
      <c r="J406" s="632"/>
      <c r="K406" s="632"/>
      <c r="L406" s="632"/>
      <c r="M406" s="632"/>
      <c r="N406" s="632"/>
      <c r="O406" s="632"/>
      <c r="P406" s="632"/>
      <c r="Q406" s="632"/>
      <c r="R406" s="632"/>
      <c r="S406" s="632"/>
      <c r="T406" s="632"/>
      <c r="U406" s="632"/>
      <c r="V406" s="632"/>
      <c r="W406" s="632"/>
      <c r="X406" s="632"/>
      <c r="Y406" s="632"/>
      <c r="Z406" s="632"/>
    </row>
    <row r="407" spans="1:26" ht="12.75" customHeight="1">
      <c r="A407" s="632"/>
      <c r="B407" s="632"/>
      <c r="C407" s="632"/>
      <c r="D407" s="386"/>
      <c r="E407" s="386"/>
      <c r="F407" s="386"/>
      <c r="G407" s="386"/>
      <c r="H407" s="632"/>
      <c r="I407" s="633"/>
      <c r="J407" s="632"/>
      <c r="K407" s="632"/>
      <c r="L407" s="632"/>
      <c r="M407" s="632"/>
      <c r="N407" s="632"/>
      <c r="O407" s="632"/>
      <c r="P407" s="632"/>
      <c r="Q407" s="632"/>
      <c r="R407" s="632"/>
      <c r="S407" s="632"/>
      <c r="T407" s="632"/>
      <c r="U407" s="632"/>
      <c r="V407" s="632"/>
      <c r="W407" s="632"/>
      <c r="X407" s="632"/>
      <c r="Y407" s="632"/>
      <c r="Z407" s="632"/>
    </row>
    <row r="408" spans="1:26" ht="12.75" customHeight="1">
      <c r="A408" s="632"/>
      <c r="B408" s="632"/>
      <c r="C408" s="632"/>
      <c r="D408" s="386"/>
      <c r="E408" s="386"/>
      <c r="F408" s="386"/>
      <c r="G408" s="386"/>
      <c r="H408" s="632"/>
      <c r="I408" s="633"/>
      <c r="J408" s="632"/>
      <c r="K408" s="632"/>
      <c r="L408" s="632"/>
      <c r="M408" s="632"/>
      <c r="N408" s="632"/>
      <c r="O408" s="632"/>
      <c r="P408" s="632"/>
      <c r="Q408" s="632"/>
      <c r="R408" s="632"/>
      <c r="S408" s="632"/>
      <c r="T408" s="632"/>
      <c r="U408" s="632"/>
      <c r="V408" s="632"/>
      <c r="W408" s="632"/>
      <c r="X408" s="632"/>
      <c r="Y408" s="632"/>
      <c r="Z408" s="632"/>
    </row>
    <row r="409" spans="1:26" ht="12.75" customHeight="1">
      <c r="A409" s="632"/>
      <c r="B409" s="632"/>
      <c r="C409" s="632"/>
      <c r="D409" s="386"/>
      <c r="E409" s="386"/>
      <c r="F409" s="386"/>
      <c r="G409" s="386"/>
      <c r="H409" s="632"/>
      <c r="I409" s="633"/>
      <c r="J409" s="632"/>
      <c r="K409" s="632"/>
      <c r="L409" s="632"/>
      <c r="M409" s="632"/>
      <c r="N409" s="632"/>
      <c r="O409" s="632"/>
      <c r="P409" s="632"/>
      <c r="Q409" s="632"/>
      <c r="R409" s="632"/>
      <c r="S409" s="632"/>
      <c r="T409" s="632"/>
      <c r="U409" s="632"/>
      <c r="V409" s="632"/>
      <c r="W409" s="632"/>
      <c r="X409" s="632"/>
      <c r="Y409" s="632"/>
      <c r="Z409" s="632"/>
    </row>
    <row r="410" spans="1:26" ht="12.75" customHeight="1">
      <c r="A410" s="632"/>
      <c r="B410" s="632"/>
      <c r="C410" s="632"/>
      <c r="D410" s="386"/>
      <c r="E410" s="386"/>
      <c r="F410" s="386"/>
      <c r="G410" s="386"/>
      <c r="H410" s="632"/>
      <c r="I410" s="633"/>
      <c r="J410" s="632"/>
      <c r="K410" s="632"/>
      <c r="L410" s="632"/>
      <c r="M410" s="632"/>
      <c r="N410" s="632"/>
      <c r="O410" s="632"/>
      <c r="P410" s="632"/>
      <c r="Q410" s="632"/>
      <c r="R410" s="632"/>
      <c r="S410" s="632"/>
      <c r="T410" s="632"/>
      <c r="U410" s="632"/>
      <c r="V410" s="632"/>
      <c r="W410" s="632"/>
      <c r="X410" s="632"/>
      <c r="Y410" s="632"/>
      <c r="Z410" s="632"/>
    </row>
    <row r="411" spans="1:26" ht="12.75" customHeight="1">
      <c r="A411" s="632"/>
      <c r="B411" s="632"/>
      <c r="C411" s="632"/>
      <c r="D411" s="386"/>
      <c r="E411" s="386"/>
      <c r="F411" s="386"/>
      <c r="G411" s="386"/>
      <c r="H411" s="632"/>
      <c r="I411" s="633"/>
      <c r="J411" s="632"/>
      <c r="K411" s="632"/>
      <c r="L411" s="632"/>
      <c r="M411" s="632"/>
      <c r="N411" s="632"/>
      <c r="O411" s="632"/>
      <c r="P411" s="632"/>
      <c r="Q411" s="632"/>
      <c r="R411" s="632"/>
      <c r="S411" s="632"/>
      <c r="T411" s="632"/>
      <c r="U411" s="632"/>
      <c r="V411" s="632"/>
      <c r="W411" s="632"/>
      <c r="X411" s="632"/>
      <c r="Y411" s="632"/>
      <c r="Z411" s="632"/>
    </row>
    <row r="412" spans="1:26" ht="12.75" customHeight="1">
      <c r="A412" s="632"/>
      <c r="B412" s="632"/>
      <c r="C412" s="632"/>
      <c r="D412" s="386"/>
      <c r="E412" s="386"/>
      <c r="F412" s="386"/>
      <c r="G412" s="386"/>
      <c r="H412" s="632"/>
      <c r="I412" s="633"/>
      <c r="J412" s="632"/>
      <c r="K412" s="632"/>
      <c r="L412" s="632"/>
      <c r="M412" s="632"/>
      <c r="N412" s="632"/>
      <c r="O412" s="632"/>
      <c r="P412" s="632"/>
      <c r="Q412" s="632"/>
      <c r="R412" s="632"/>
      <c r="S412" s="632"/>
      <c r="T412" s="632"/>
      <c r="U412" s="632"/>
      <c r="V412" s="632"/>
      <c r="W412" s="632"/>
      <c r="X412" s="632"/>
      <c r="Y412" s="632"/>
      <c r="Z412" s="632"/>
    </row>
    <row r="413" spans="1:26" ht="12.75" customHeight="1">
      <c r="A413" s="632"/>
      <c r="B413" s="632"/>
      <c r="C413" s="632"/>
      <c r="D413" s="386"/>
      <c r="E413" s="386"/>
      <c r="F413" s="386"/>
      <c r="G413" s="386"/>
      <c r="H413" s="632"/>
      <c r="I413" s="633"/>
      <c r="J413" s="632"/>
      <c r="K413" s="632"/>
      <c r="L413" s="632"/>
      <c r="M413" s="632"/>
      <c r="N413" s="632"/>
      <c r="O413" s="632"/>
      <c r="P413" s="632"/>
      <c r="Q413" s="632"/>
      <c r="R413" s="632"/>
      <c r="S413" s="632"/>
      <c r="T413" s="632"/>
      <c r="U413" s="632"/>
      <c r="V413" s="632"/>
      <c r="W413" s="632"/>
      <c r="X413" s="632"/>
      <c r="Y413" s="632"/>
      <c r="Z413" s="632"/>
    </row>
    <row r="414" spans="1:26" ht="12.75" customHeight="1">
      <c r="A414" s="632"/>
      <c r="B414" s="632"/>
      <c r="C414" s="632"/>
      <c r="D414" s="386"/>
      <c r="E414" s="386"/>
      <c r="F414" s="386"/>
      <c r="G414" s="386"/>
      <c r="H414" s="632"/>
      <c r="I414" s="633"/>
      <c r="J414" s="632"/>
      <c r="K414" s="632"/>
      <c r="L414" s="632"/>
      <c r="M414" s="632"/>
      <c r="N414" s="632"/>
      <c r="O414" s="632"/>
      <c r="P414" s="632"/>
      <c r="Q414" s="632"/>
      <c r="R414" s="632"/>
      <c r="S414" s="632"/>
      <c r="T414" s="632"/>
      <c r="U414" s="632"/>
      <c r="V414" s="632"/>
      <c r="W414" s="632"/>
      <c r="X414" s="632"/>
      <c r="Y414" s="632"/>
      <c r="Z414" s="632"/>
    </row>
    <row r="415" spans="1:26" ht="12.75" customHeight="1">
      <c r="A415" s="632"/>
      <c r="B415" s="632"/>
      <c r="C415" s="632"/>
      <c r="D415" s="386"/>
      <c r="E415" s="386"/>
      <c r="F415" s="386"/>
      <c r="G415" s="386"/>
      <c r="H415" s="632"/>
      <c r="I415" s="633"/>
      <c r="J415" s="632"/>
      <c r="K415" s="632"/>
      <c r="L415" s="632"/>
      <c r="M415" s="632"/>
      <c r="N415" s="632"/>
      <c r="O415" s="632"/>
      <c r="P415" s="632"/>
      <c r="Q415" s="632"/>
      <c r="R415" s="632"/>
      <c r="S415" s="632"/>
      <c r="T415" s="632"/>
      <c r="U415" s="632"/>
      <c r="V415" s="632"/>
      <c r="W415" s="632"/>
      <c r="X415" s="632"/>
      <c r="Y415" s="632"/>
      <c r="Z415" s="632"/>
    </row>
    <row r="416" spans="1:26" ht="12.75" customHeight="1">
      <c r="A416" s="632"/>
      <c r="B416" s="632"/>
      <c r="C416" s="632"/>
      <c r="D416" s="386"/>
      <c r="E416" s="386"/>
      <c r="F416" s="386"/>
      <c r="G416" s="386"/>
      <c r="H416" s="632"/>
      <c r="I416" s="633"/>
      <c r="J416" s="632"/>
      <c r="K416" s="632"/>
      <c r="L416" s="632"/>
      <c r="M416" s="632"/>
      <c r="N416" s="632"/>
      <c r="O416" s="632"/>
      <c r="P416" s="632"/>
      <c r="Q416" s="632"/>
      <c r="R416" s="632"/>
      <c r="S416" s="632"/>
      <c r="T416" s="632"/>
      <c r="U416" s="632"/>
      <c r="V416" s="632"/>
      <c r="W416" s="632"/>
      <c r="X416" s="632"/>
      <c r="Y416" s="632"/>
      <c r="Z416" s="632"/>
    </row>
    <row r="417" spans="1:26" ht="12.75" customHeight="1">
      <c r="A417" s="632"/>
      <c r="B417" s="632"/>
      <c r="C417" s="632"/>
      <c r="D417" s="386"/>
      <c r="E417" s="386"/>
      <c r="F417" s="386"/>
      <c r="G417" s="386"/>
      <c r="H417" s="632"/>
      <c r="I417" s="633"/>
      <c r="J417" s="632"/>
      <c r="K417" s="632"/>
      <c r="L417" s="632"/>
      <c r="M417" s="632"/>
      <c r="N417" s="632"/>
      <c r="O417" s="632"/>
      <c r="P417" s="632"/>
      <c r="Q417" s="632"/>
      <c r="R417" s="632"/>
      <c r="S417" s="632"/>
      <c r="T417" s="632"/>
      <c r="U417" s="632"/>
      <c r="V417" s="632"/>
      <c r="W417" s="632"/>
      <c r="X417" s="632"/>
      <c r="Y417" s="632"/>
      <c r="Z417" s="632"/>
    </row>
    <row r="418" spans="1:26" ht="12.75" customHeight="1">
      <c r="A418" s="632"/>
      <c r="B418" s="632"/>
      <c r="C418" s="632"/>
      <c r="D418" s="386"/>
      <c r="E418" s="386"/>
      <c r="F418" s="386"/>
      <c r="G418" s="386"/>
      <c r="H418" s="632"/>
      <c r="I418" s="633"/>
      <c r="J418" s="632"/>
      <c r="K418" s="632"/>
      <c r="L418" s="632"/>
      <c r="M418" s="632"/>
      <c r="N418" s="632"/>
      <c r="O418" s="632"/>
      <c r="P418" s="632"/>
      <c r="Q418" s="632"/>
      <c r="R418" s="632"/>
      <c r="S418" s="632"/>
      <c r="T418" s="632"/>
      <c r="U418" s="632"/>
      <c r="V418" s="632"/>
      <c r="W418" s="632"/>
      <c r="X418" s="632"/>
      <c r="Y418" s="632"/>
      <c r="Z418" s="632"/>
    </row>
    <row r="419" spans="1:26" ht="12.75" customHeight="1">
      <c r="A419" s="632"/>
      <c r="B419" s="632"/>
      <c r="C419" s="632"/>
      <c r="D419" s="386"/>
      <c r="E419" s="386"/>
      <c r="F419" s="386"/>
      <c r="G419" s="386"/>
      <c r="H419" s="632"/>
      <c r="I419" s="633"/>
      <c r="J419" s="632"/>
      <c r="K419" s="632"/>
      <c r="L419" s="632"/>
      <c r="M419" s="632"/>
      <c r="N419" s="632"/>
      <c r="O419" s="632"/>
      <c r="P419" s="632"/>
      <c r="Q419" s="632"/>
      <c r="R419" s="632"/>
      <c r="S419" s="632"/>
      <c r="T419" s="632"/>
      <c r="U419" s="632"/>
      <c r="V419" s="632"/>
      <c r="W419" s="632"/>
      <c r="X419" s="632"/>
      <c r="Y419" s="632"/>
      <c r="Z419" s="632"/>
    </row>
    <row r="420" spans="1:26" ht="12.75" customHeight="1">
      <c r="A420" s="632"/>
      <c r="B420" s="632"/>
      <c r="C420" s="632"/>
      <c r="D420" s="386"/>
      <c r="E420" s="386"/>
      <c r="F420" s="386"/>
      <c r="G420" s="386"/>
      <c r="H420" s="632"/>
      <c r="I420" s="633"/>
      <c r="J420" s="632"/>
      <c r="K420" s="632"/>
      <c r="L420" s="632"/>
      <c r="M420" s="632"/>
      <c r="N420" s="632"/>
      <c r="O420" s="632"/>
      <c r="P420" s="632"/>
      <c r="Q420" s="632"/>
      <c r="R420" s="632"/>
      <c r="S420" s="632"/>
      <c r="T420" s="632"/>
      <c r="U420" s="632"/>
      <c r="V420" s="632"/>
      <c r="W420" s="632"/>
      <c r="X420" s="632"/>
      <c r="Y420" s="632"/>
      <c r="Z420" s="632"/>
    </row>
    <row r="421" spans="1:26" ht="12.75" customHeight="1">
      <c r="A421" s="632"/>
      <c r="B421" s="632"/>
      <c r="C421" s="632"/>
      <c r="D421" s="386"/>
      <c r="E421" s="386"/>
      <c r="F421" s="386"/>
      <c r="G421" s="386"/>
      <c r="H421" s="632"/>
      <c r="I421" s="633"/>
      <c r="J421" s="632"/>
      <c r="K421" s="632"/>
      <c r="L421" s="632"/>
      <c r="M421" s="632"/>
      <c r="N421" s="632"/>
      <c r="O421" s="632"/>
      <c r="P421" s="632"/>
      <c r="Q421" s="632"/>
      <c r="R421" s="632"/>
      <c r="S421" s="632"/>
      <c r="T421" s="632"/>
      <c r="U421" s="632"/>
      <c r="V421" s="632"/>
      <c r="W421" s="632"/>
      <c r="X421" s="632"/>
      <c r="Y421" s="632"/>
      <c r="Z421" s="632"/>
    </row>
    <row r="422" spans="1:26" ht="12.75" customHeight="1">
      <c r="A422" s="632"/>
      <c r="B422" s="632"/>
      <c r="C422" s="632"/>
      <c r="D422" s="386"/>
      <c r="E422" s="386"/>
      <c r="F422" s="386"/>
      <c r="G422" s="386"/>
      <c r="H422" s="632"/>
      <c r="I422" s="633"/>
      <c r="J422" s="632"/>
      <c r="K422" s="632"/>
      <c r="L422" s="632"/>
      <c r="M422" s="632"/>
      <c r="N422" s="632"/>
      <c r="O422" s="632"/>
      <c r="P422" s="632"/>
      <c r="Q422" s="632"/>
      <c r="R422" s="632"/>
      <c r="S422" s="632"/>
      <c r="T422" s="632"/>
      <c r="U422" s="632"/>
      <c r="V422" s="632"/>
      <c r="W422" s="632"/>
      <c r="X422" s="632"/>
      <c r="Y422" s="632"/>
      <c r="Z422" s="632"/>
    </row>
    <row r="423" spans="1:26" ht="12.75" customHeight="1">
      <c r="A423" s="632"/>
      <c r="B423" s="632"/>
      <c r="C423" s="632"/>
      <c r="D423" s="386"/>
      <c r="E423" s="386"/>
      <c r="F423" s="386"/>
      <c r="G423" s="386"/>
      <c r="H423" s="632"/>
      <c r="I423" s="633"/>
      <c r="J423" s="632"/>
      <c r="K423" s="632"/>
      <c r="L423" s="632"/>
      <c r="M423" s="632"/>
      <c r="N423" s="632"/>
      <c r="O423" s="632"/>
      <c r="P423" s="632"/>
      <c r="Q423" s="632"/>
      <c r="R423" s="632"/>
      <c r="S423" s="632"/>
      <c r="T423" s="632"/>
      <c r="U423" s="632"/>
      <c r="V423" s="632"/>
      <c r="W423" s="632"/>
      <c r="X423" s="632"/>
      <c r="Y423" s="632"/>
      <c r="Z423" s="632"/>
    </row>
    <row r="424" spans="1:26" ht="12.75" customHeight="1">
      <c r="A424" s="632"/>
      <c r="B424" s="632"/>
      <c r="C424" s="632"/>
      <c r="D424" s="386"/>
      <c r="E424" s="386"/>
      <c r="F424" s="386"/>
      <c r="G424" s="386"/>
      <c r="H424" s="632"/>
      <c r="I424" s="633"/>
      <c r="J424" s="632"/>
      <c r="K424" s="632"/>
      <c r="L424" s="632"/>
      <c r="M424" s="632"/>
      <c r="N424" s="632"/>
      <c r="O424" s="632"/>
      <c r="P424" s="632"/>
      <c r="Q424" s="632"/>
      <c r="R424" s="632"/>
      <c r="S424" s="632"/>
      <c r="T424" s="632"/>
      <c r="U424" s="632"/>
      <c r="V424" s="632"/>
      <c r="W424" s="632"/>
      <c r="X424" s="632"/>
      <c r="Y424" s="632"/>
      <c r="Z424" s="632"/>
    </row>
    <row r="425" spans="1:26" ht="12.75" customHeight="1">
      <c r="A425" s="632"/>
      <c r="B425" s="632"/>
      <c r="C425" s="632"/>
      <c r="D425" s="386"/>
      <c r="E425" s="386"/>
      <c r="F425" s="386"/>
      <c r="G425" s="386"/>
      <c r="H425" s="632"/>
      <c r="I425" s="633"/>
      <c r="J425" s="632"/>
      <c r="K425" s="632"/>
      <c r="L425" s="632"/>
      <c r="M425" s="632"/>
      <c r="N425" s="632"/>
      <c r="O425" s="632"/>
      <c r="P425" s="632"/>
      <c r="Q425" s="632"/>
      <c r="R425" s="632"/>
      <c r="S425" s="632"/>
      <c r="T425" s="632"/>
      <c r="U425" s="632"/>
      <c r="V425" s="632"/>
      <c r="W425" s="632"/>
      <c r="X425" s="632"/>
      <c r="Y425" s="632"/>
      <c r="Z425" s="632"/>
    </row>
    <row r="426" spans="1:26" ht="12.75" customHeight="1">
      <c r="A426" s="632"/>
      <c r="B426" s="632"/>
      <c r="C426" s="632"/>
      <c r="D426" s="386"/>
      <c r="E426" s="386"/>
      <c r="F426" s="386"/>
      <c r="G426" s="386"/>
      <c r="H426" s="632"/>
      <c r="I426" s="633"/>
      <c r="J426" s="632"/>
      <c r="K426" s="632"/>
      <c r="L426" s="632"/>
      <c r="M426" s="632"/>
      <c r="N426" s="632"/>
      <c r="O426" s="632"/>
      <c r="P426" s="632"/>
      <c r="Q426" s="632"/>
      <c r="R426" s="632"/>
      <c r="S426" s="632"/>
      <c r="T426" s="632"/>
      <c r="U426" s="632"/>
      <c r="V426" s="632"/>
      <c r="W426" s="632"/>
      <c r="X426" s="632"/>
      <c r="Y426" s="632"/>
      <c r="Z426" s="632"/>
    </row>
    <row r="427" spans="1:26" ht="12.75" customHeight="1">
      <c r="A427" s="632"/>
      <c r="B427" s="632"/>
      <c r="C427" s="632"/>
      <c r="D427" s="386"/>
      <c r="E427" s="386"/>
      <c r="F427" s="386"/>
      <c r="G427" s="386"/>
      <c r="H427" s="632"/>
      <c r="I427" s="633"/>
      <c r="J427" s="632"/>
      <c r="K427" s="632"/>
      <c r="L427" s="632"/>
      <c r="M427" s="632"/>
      <c r="N427" s="632"/>
      <c r="O427" s="632"/>
      <c r="P427" s="632"/>
      <c r="Q427" s="632"/>
      <c r="R427" s="632"/>
      <c r="S427" s="632"/>
      <c r="T427" s="632"/>
      <c r="U427" s="632"/>
      <c r="V427" s="632"/>
      <c r="W427" s="632"/>
      <c r="X427" s="632"/>
      <c r="Y427" s="632"/>
      <c r="Z427" s="632"/>
    </row>
    <row r="428" spans="1:26" ht="12.75" customHeight="1">
      <c r="A428" s="632"/>
      <c r="B428" s="632"/>
      <c r="C428" s="632"/>
      <c r="D428" s="386"/>
      <c r="E428" s="386"/>
      <c r="F428" s="386"/>
      <c r="G428" s="386"/>
      <c r="H428" s="632"/>
      <c r="I428" s="633"/>
      <c r="J428" s="632"/>
      <c r="K428" s="632"/>
      <c r="L428" s="632"/>
      <c r="M428" s="632"/>
      <c r="N428" s="632"/>
      <c r="O428" s="632"/>
      <c r="P428" s="632"/>
      <c r="Q428" s="632"/>
      <c r="R428" s="632"/>
      <c r="S428" s="632"/>
      <c r="T428" s="632"/>
      <c r="U428" s="632"/>
      <c r="V428" s="632"/>
      <c r="W428" s="632"/>
      <c r="X428" s="632"/>
      <c r="Y428" s="632"/>
      <c r="Z428" s="632"/>
    </row>
    <row r="429" spans="1:26" ht="12.75" customHeight="1">
      <c r="A429" s="632"/>
      <c r="B429" s="632"/>
      <c r="C429" s="632"/>
      <c r="D429" s="386"/>
      <c r="E429" s="386"/>
      <c r="F429" s="386"/>
      <c r="G429" s="386"/>
      <c r="H429" s="632"/>
      <c r="I429" s="633"/>
      <c r="J429" s="632"/>
      <c r="K429" s="632"/>
      <c r="L429" s="632"/>
      <c r="M429" s="632"/>
      <c r="N429" s="632"/>
      <c r="O429" s="632"/>
      <c r="P429" s="632"/>
      <c r="Q429" s="632"/>
      <c r="R429" s="632"/>
      <c r="S429" s="632"/>
      <c r="T429" s="632"/>
      <c r="U429" s="632"/>
      <c r="V429" s="632"/>
      <c r="W429" s="632"/>
      <c r="X429" s="632"/>
      <c r="Y429" s="632"/>
      <c r="Z429" s="632"/>
    </row>
    <row r="430" spans="1:26" ht="12.75" customHeight="1">
      <c r="A430" s="632"/>
      <c r="B430" s="632"/>
      <c r="C430" s="632"/>
      <c r="D430" s="386"/>
      <c r="E430" s="386"/>
      <c r="F430" s="386"/>
      <c r="G430" s="386"/>
      <c r="H430" s="632"/>
      <c r="I430" s="633"/>
      <c r="J430" s="632"/>
      <c r="K430" s="632"/>
      <c r="L430" s="632"/>
      <c r="M430" s="632"/>
      <c r="N430" s="632"/>
      <c r="O430" s="632"/>
      <c r="P430" s="632"/>
      <c r="Q430" s="632"/>
      <c r="R430" s="632"/>
      <c r="S430" s="632"/>
      <c r="T430" s="632"/>
      <c r="U430" s="632"/>
      <c r="V430" s="632"/>
      <c r="W430" s="632"/>
      <c r="X430" s="632"/>
      <c r="Y430" s="632"/>
      <c r="Z430" s="632"/>
    </row>
    <row r="431" spans="1:26" ht="12.75" customHeight="1">
      <c r="A431" s="632"/>
      <c r="B431" s="632"/>
      <c r="C431" s="632"/>
      <c r="D431" s="386"/>
      <c r="E431" s="386"/>
      <c r="F431" s="386"/>
      <c r="G431" s="386"/>
      <c r="H431" s="632"/>
      <c r="I431" s="633"/>
      <c r="J431" s="632"/>
      <c r="K431" s="632"/>
      <c r="L431" s="632"/>
      <c r="M431" s="632"/>
      <c r="N431" s="632"/>
      <c r="O431" s="632"/>
      <c r="P431" s="632"/>
      <c r="Q431" s="632"/>
      <c r="R431" s="632"/>
      <c r="S431" s="632"/>
      <c r="T431" s="632"/>
      <c r="U431" s="632"/>
      <c r="V431" s="632"/>
      <c r="W431" s="632"/>
      <c r="X431" s="632"/>
      <c r="Y431" s="632"/>
      <c r="Z431" s="632"/>
    </row>
    <row r="432" spans="1:26" ht="12.75" customHeight="1">
      <c r="A432" s="632"/>
      <c r="B432" s="632"/>
      <c r="C432" s="632"/>
      <c r="D432" s="386"/>
      <c r="E432" s="386"/>
      <c r="F432" s="386"/>
      <c r="G432" s="386"/>
      <c r="H432" s="632"/>
      <c r="I432" s="633"/>
      <c r="J432" s="632"/>
      <c r="K432" s="632"/>
      <c r="L432" s="632"/>
      <c r="M432" s="632"/>
      <c r="N432" s="632"/>
      <c r="O432" s="632"/>
      <c r="P432" s="632"/>
      <c r="Q432" s="632"/>
      <c r="R432" s="632"/>
      <c r="S432" s="632"/>
      <c r="T432" s="632"/>
      <c r="U432" s="632"/>
      <c r="V432" s="632"/>
      <c r="W432" s="632"/>
      <c r="X432" s="632"/>
      <c r="Y432" s="632"/>
      <c r="Z432" s="632"/>
    </row>
    <row r="433" spans="1:26" ht="12.75" customHeight="1">
      <c r="A433" s="632"/>
      <c r="B433" s="632"/>
      <c r="C433" s="632"/>
      <c r="D433" s="386"/>
      <c r="E433" s="386"/>
      <c r="F433" s="386"/>
      <c r="G433" s="386"/>
      <c r="H433" s="632"/>
      <c r="I433" s="633"/>
      <c r="J433" s="632"/>
      <c r="K433" s="632"/>
      <c r="L433" s="632"/>
      <c r="M433" s="632"/>
      <c r="N433" s="632"/>
      <c r="O433" s="632"/>
      <c r="P433" s="632"/>
      <c r="Q433" s="632"/>
      <c r="R433" s="632"/>
      <c r="S433" s="632"/>
      <c r="T433" s="632"/>
      <c r="U433" s="632"/>
      <c r="V433" s="632"/>
      <c r="W433" s="632"/>
      <c r="X433" s="632"/>
      <c r="Y433" s="632"/>
      <c r="Z433" s="632"/>
    </row>
    <row r="434" spans="1:26" ht="12.75" customHeight="1">
      <c r="A434" s="632"/>
      <c r="B434" s="632"/>
      <c r="C434" s="632"/>
      <c r="D434" s="386"/>
      <c r="E434" s="386"/>
      <c r="F434" s="386"/>
      <c r="G434" s="386"/>
      <c r="H434" s="632"/>
      <c r="I434" s="633"/>
      <c r="J434" s="632"/>
      <c r="K434" s="632"/>
      <c r="L434" s="632"/>
      <c r="M434" s="632"/>
      <c r="N434" s="632"/>
      <c r="O434" s="632"/>
      <c r="P434" s="632"/>
      <c r="Q434" s="632"/>
      <c r="R434" s="632"/>
      <c r="S434" s="632"/>
      <c r="T434" s="632"/>
      <c r="U434" s="632"/>
      <c r="V434" s="632"/>
      <c r="W434" s="632"/>
      <c r="X434" s="632"/>
      <c r="Y434" s="632"/>
      <c r="Z434" s="632"/>
    </row>
    <row r="435" spans="1:26" ht="12.75" customHeight="1">
      <c r="A435" s="632"/>
      <c r="B435" s="632"/>
      <c r="C435" s="632"/>
      <c r="D435" s="386"/>
      <c r="E435" s="386"/>
      <c r="F435" s="386"/>
      <c r="G435" s="386"/>
      <c r="H435" s="632"/>
      <c r="I435" s="633"/>
      <c r="J435" s="632"/>
      <c r="K435" s="632"/>
      <c r="L435" s="632"/>
      <c r="M435" s="632"/>
      <c r="N435" s="632"/>
      <c r="O435" s="632"/>
      <c r="P435" s="632"/>
      <c r="Q435" s="632"/>
      <c r="R435" s="632"/>
      <c r="S435" s="632"/>
      <c r="T435" s="632"/>
      <c r="U435" s="632"/>
      <c r="V435" s="632"/>
      <c r="W435" s="632"/>
      <c r="X435" s="632"/>
      <c r="Y435" s="632"/>
      <c r="Z435" s="632"/>
    </row>
    <row r="436" spans="1:26" ht="12.75" customHeight="1">
      <c r="A436" s="632"/>
      <c r="B436" s="632"/>
      <c r="C436" s="632"/>
      <c r="D436" s="386"/>
      <c r="E436" s="386"/>
      <c r="F436" s="386"/>
      <c r="G436" s="386"/>
      <c r="H436" s="632"/>
      <c r="I436" s="633"/>
      <c r="J436" s="632"/>
      <c r="K436" s="632"/>
      <c r="L436" s="632"/>
      <c r="M436" s="632"/>
      <c r="N436" s="632"/>
      <c r="O436" s="632"/>
      <c r="P436" s="632"/>
      <c r="Q436" s="632"/>
      <c r="R436" s="632"/>
      <c r="S436" s="632"/>
      <c r="T436" s="632"/>
      <c r="U436" s="632"/>
      <c r="V436" s="632"/>
      <c r="W436" s="632"/>
      <c r="X436" s="632"/>
      <c r="Y436" s="632"/>
      <c r="Z436" s="632"/>
    </row>
    <row r="437" spans="1:26" ht="12.75" customHeight="1">
      <c r="A437" s="632"/>
      <c r="B437" s="632"/>
      <c r="C437" s="632"/>
      <c r="D437" s="386"/>
      <c r="E437" s="386"/>
      <c r="F437" s="386"/>
      <c r="G437" s="386"/>
      <c r="H437" s="632"/>
      <c r="I437" s="633"/>
      <c r="J437" s="632"/>
      <c r="K437" s="632"/>
      <c r="L437" s="632"/>
      <c r="M437" s="632"/>
      <c r="N437" s="632"/>
      <c r="O437" s="632"/>
      <c r="P437" s="632"/>
      <c r="Q437" s="632"/>
      <c r="R437" s="632"/>
      <c r="S437" s="632"/>
      <c r="T437" s="632"/>
      <c r="U437" s="632"/>
      <c r="V437" s="632"/>
      <c r="W437" s="632"/>
      <c r="X437" s="632"/>
      <c r="Y437" s="632"/>
      <c r="Z437" s="632"/>
    </row>
    <row r="438" spans="1:26" ht="12.75" customHeight="1">
      <c r="A438" s="632"/>
      <c r="B438" s="632"/>
      <c r="C438" s="632"/>
      <c r="D438" s="386"/>
      <c r="E438" s="386"/>
      <c r="F438" s="386"/>
      <c r="G438" s="386"/>
      <c r="H438" s="632"/>
      <c r="I438" s="633"/>
      <c r="J438" s="632"/>
      <c r="K438" s="632"/>
      <c r="L438" s="632"/>
      <c r="M438" s="632"/>
      <c r="N438" s="632"/>
      <c r="O438" s="632"/>
      <c r="P438" s="632"/>
      <c r="Q438" s="632"/>
      <c r="R438" s="632"/>
      <c r="S438" s="632"/>
      <c r="T438" s="632"/>
      <c r="U438" s="632"/>
      <c r="V438" s="632"/>
      <c r="W438" s="632"/>
      <c r="X438" s="632"/>
      <c r="Y438" s="632"/>
      <c r="Z438" s="632"/>
    </row>
    <row r="439" spans="1:26" ht="12.75" customHeight="1">
      <c r="A439" s="632"/>
      <c r="B439" s="632"/>
      <c r="C439" s="632"/>
      <c r="D439" s="386"/>
      <c r="E439" s="386"/>
      <c r="F439" s="386"/>
      <c r="G439" s="386"/>
      <c r="H439" s="632"/>
      <c r="I439" s="633"/>
      <c r="J439" s="632"/>
      <c r="K439" s="632"/>
      <c r="L439" s="632"/>
      <c r="M439" s="632"/>
      <c r="N439" s="632"/>
      <c r="O439" s="632"/>
      <c r="P439" s="632"/>
      <c r="Q439" s="632"/>
      <c r="R439" s="632"/>
      <c r="S439" s="632"/>
      <c r="T439" s="632"/>
      <c r="U439" s="632"/>
      <c r="V439" s="632"/>
      <c r="W439" s="632"/>
      <c r="X439" s="632"/>
      <c r="Y439" s="632"/>
      <c r="Z439" s="632"/>
    </row>
    <row r="440" spans="1:26" ht="12.75" customHeight="1">
      <c r="A440" s="632"/>
      <c r="B440" s="632"/>
      <c r="C440" s="632"/>
      <c r="D440" s="386"/>
      <c r="E440" s="386"/>
      <c r="F440" s="386"/>
      <c r="G440" s="386"/>
      <c r="H440" s="632"/>
      <c r="I440" s="633"/>
      <c r="J440" s="632"/>
      <c r="K440" s="632"/>
      <c r="L440" s="632"/>
      <c r="M440" s="632"/>
      <c r="N440" s="632"/>
      <c r="O440" s="632"/>
      <c r="P440" s="632"/>
      <c r="Q440" s="632"/>
      <c r="R440" s="632"/>
      <c r="S440" s="632"/>
      <c r="T440" s="632"/>
      <c r="U440" s="632"/>
      <c r="V440" s="632"/>
      <c r="W440" s="632"/>
      <c r="X440" s="632"/>
      <c r="Y440" s="632"/>
      <c r="Z440" s="632"/>
    </row>
    <row r="441" spans="1:26" ht="12.75" customHeight="1">
      <c r="A441" s="632"/>
      <c r="B441" s="632"/>
      <c r="C441" s="632"/>
      <c r="D441" s="386"/>
      <c r="E441" s="386"/>
      <c r="F441" s="386"/>
      <c r="G441" s="386"/>
      <c r="H441" s="632"/>
      <c r="I441" s="633"/>
      <c r="J441" s="632"/>
      <c r="K441" s="632"/>
      <c r="L441" s="632"/>
      <c r="M441" s="632"/>
      <c r="N441" s="632"/>
      <c r="O441" s="632"/>
      <c r="P441" s="632"/>
      <c r="Q441" s="632"/>
      <c r="R441" s="632"/>
      <c r="S441" s="632"/>
      <c r="T441" s="632"/>
      <c r="U441" s="632"/>
      <c r="V441" s="632"/>
      <c r="W441" s="632"/>
      <c r="X441" s="632"/>
      <c r="Y441" s="632"/>
      <c r="Z441" s="632"/>
    </row>
    <row r="442" spans="1:26" ht="12.75" customHeight="1">
      <c r="A442" s="632"/>
      <c r="B442" s="632"/>
      <c r="C442" s="632"/>
      <c r="D442" s="386"/>
      <c r="E442" s="386"/>
      <c r="F442" s="386"/>
      <c r="G442" s="386"/>
      <c r="H442" s="632"/>
      <c r="I442" s="633"/>
      <c r="J442" s="632"/>
      <c r="K442" s="632"/>
      <c r="L442" s="632"/>
      <c r="M442" s="632"/>
      <c r="N442" s="632"/>
      <c r="O442" s="632"/>
      <c r="P442" s="632"/>
      <c r="Q442" s="632"/>
      <c r="R442" s="632"/>
      <c r="S442" s="632"/>
      <c r="T442" s="632"/>
      <c r="U442" s="632"/>
      <c r="V442" s="632"/>
      <c r="W442" s="632"/>
      <c r="X442" s="632"/>
      <c r="Y442" s="632"/>
      <c r="Z442" s="632"/>
    </row>
    <row r="443" spans="1:26" ht="12.75" customHeight="1">
      <c r="A443" s="632"/>
      <c r="B443" s="632"/>
      <c r="C443" s="632"/>
      <c r="D443" s="386"/>
      <c r="E443" s="386"/>
      <c r="F443" s="386"/>
      <c r="G443" s="386"/>
      <c r="H443" s="632"/>
      <c r="I443" s="633"/>
      <c r="J443" s="632"/>
      <c r="K443" s="632"/>
      <c r="L443" s="632"/>
      <c r="M443" s="632"/>
      <c r="N443" s="632"/>
      <c r="O443" s="632"/>
      <c r="P443" s="632"/>
      <c r="Q443" s="632"/>
      <c r="R443" s="632"/>
      <c r="S443" s="632"/>
      <c r="T443" s="632"/>
      <c r="U443" s="632"/>
      <c r="V443" s="632"/>
      <c r="W443" s="632"/>
      <c r="X443" s="632"/>
      <c r="Y443" s="632"/>
      <c r="Z443" s="632"/>
    </row>
    <row r="444" spans="1:26" ht="12.75" customHeight="1">
      <c r="A444" s="632"/>
      <c r="B444" s="632"/>
      <c r="C444" s="632"/>
      <c r="D444" s="386"/>
      <c r="E444" s="386"/>
      <c r="F444" s="386"/>
      <c r="G444" s="386"/>
      <c r="H444" s="632"/>
      <c r="I444" s="633"/>
      <c r="J444" s="632"/>
      <c r="K444" s="632"/>
      <c r="L444" s="632"/>
      <c r="M444" s="632"/>
      <c r="N444" s="632"/>
      <c r="O444" s="632"/>
      <c r="P444" s="632"/>
      <c r="Q444" s="632"/>
      <c r="R444" s="632"/>
      <c r="S444" s="632"/>
      <c r="T444" s="632"/>
      <c r="U444" s="632"/>
      <c r="V444" s="632"/>
      <c r="W444" s="632"/>
      <c r="X444" s="632"/>
      <c r="Y444" s="632"/>
      <c r="Z444" s="632"/>
    </row>
    <row r="445" spans="1:26" ht="12.75" customHeight="1">
      <c r="A445" s="632"/>
      <c r="B445" s="632"/>
      <c r="C445" s="632"/>
      <c r="D445" s="386"/>
      <c r="E445" s="386"/>
      <c r="F445" s="386"/>
      <c r="G445" s="386"/>
      <c r="H445" s="632"/>
      <c r="I445" s="633"/>
      <c r="J445" s="632"/>
      <c r="K445" s="632"/>
      <c r="L445" s="632"/>
      <c r="M445" s="632"/>
      <c r="N445" s="632"/>
      <c r="O445" s="632"/>
      <c r="P445" s="632"/>
      <c r="Q445" s="632"/>
      <c r="R445" s="632"/>
      <c r="S445" s="632"/>
      <c r="T445" s="632"/>
      <c r="U445" s="632"/>
      <c r="V445" s="632"/>
      <c r="W445" s="632"/>
      <c r="X445" s="632"/>
      <c r="Y445" s="632"/>
      <c r="Z445" s="632"/>
    </row>
    <row r="446" spans="1:26" ht="12.75" customHeight="1">
      <c r="A446" s="632"/>
      <c r="B446" s="632"/>
      <c r="C446" s="632"/>
      <c r="D446" s="386"/>
      <c r="E446" s="386"/>
      <c r="F446" s="386"/>
      <c r="G446" s="386"/>
      <c r="H446" s="632"/>
      <c r="I446" s="633"/>
      <c r="J446" s="632"/>
      <c r="K446" s="632"/>
      <c r="L446" s="632"/>
      <c r="M446" s="632"/>
      <c r="N446" s="632"/>
      <c r="O446" s="632"/>
      <c r="P446" s="632"/>
      <c r="Q446" s="632"/>
      <c r="R446" s="632"/>
      <c r="S446" s="632"/>
      <c r="T446" s="632"/>
      <c r="U446" s="632"/>
      <c r="V446" s="632"/>
      <c r="W446" s="632"/>
      <c r="X446" s="632"/>
      <c r="Y446" s="632"/>
      <c r="Z446" s="632"/>
    </row>
    <row r="447" spans="1:26" ht="12.75" customHeight="1">
      <c r="A447" s="632"/>
      <c r="B447" s="632"/>
      <c r="C447" s="632"/>
      <c r="D447" s="386"/>
      <c r="E447" s="386"/>
      <c r="F447" s="386"/>
      <c r="G447" s="386"/>
      <c r="H447" s="632"/>
      <c r="I447" s="633"/>
      <c r="J447" s="632"/>
      <c r="K447" s="632"/>
      <c r="L447" s="632"/>
      <c r="M447" s="632"/>
      <c r="N447" s="632"/>
      <c r="O447" s="632"/>
      <c r="P447" s="632"/>
      <c r="Q447" s="632"/>
      <c r="R447" s="632"/>
      <c r="S447" s="632"/>
      <c r="T447" s="632"/>
      <c r="U447" s="632"/>
      <c r="V447" s="632"/>
      <c r="W447" s="632"/>
      <c r="X447" s="632"/>
      <c r="Y447" s="632"/>
      <c r="Z447" s="632"/>
    </row>
    <row r="448" spans="1:26" ht="12.75" customHeight="1">
      <c r="A448" s="632"/>
      <c r="B448" s="632"/>
      <c r="C448" s="632"/>
      <c r="D448" s="386"/>
      <c r="E448" s="386"/>
      <c r="F448" s="386"/>
      <c r="G448" s="386"/>
      <c r="H448" s="632"/>
      <c r="I448" s="633"/>
      <c r="J448" s="632"/>
      <c r="K448" s="632"/>
      <c r="L448" s="632"/>
      <c r="M448" s="632"/>
      <c r="N448" s="632"/>
      <c r="O448" s="632"/>
      <c r="P448" s="632"/>
      <c r="Q448" s="632"/>
      <c r="R448" s="632"/>
      <c r="S448" s="632"/>
      <c r="T448" s="632"/>
      <c r="U448" s="632"/>
      <c r="V448" s="632"/>
      <c r="W448" s="632"/>
      <c r="X448" s="632"/>
      <c r="Y448" s="632"/>
      <c r="Z448" s="632"/>
    </row>
    <row r="449" spans="1:26" ht="12.75" customHeight="1">
      <c r="A449" s="632"/>
      <c r="B449" s="632"/>
      <c r="C449" s="632"/>
      <c r="D449" s="386"/>
      <c r="E449" s="386"/>
      <c r="F449" s="386"/>
      <c r="G449" s="386"/>
      <c r="H449" s="632"/>
      <c r="I449" s="633"/>
      <c r="J449" s="632"/>
      <c r="K449" s="632"/>
      <c r="L449" s="632"/>
      <c r="M449" s="632"/>
      <c r="N449" s="632"/>
      <c r="O449" s="632"/>
      <c r="P449" s="632"/>
      <c r="Q449" s="632"/>
      <c r="R449" s="632"/>
      <c r="S449" s="632"/>
      <c r="T449" s="632"/>
      <c r="U449" s="632"/>
      <c r="V449" s="632"/>
      <c r="W449" s="632"/>
      <c r="X449" s="632"/>
      <c r="Y449" s="632"/>
      <c r="Z449" s="632"/>
    </row>
    <row r="450" spans="1:26" ht="12.75" customHeight="1">
      <c r="A450" s="632"/>
      <c r="B450" s="632"/>
      <c r="C450" s="632"/>
      <c r="D450" s="386"/>
      <c r="E450" s="386"/>
      <c r="F450" s="386"/>
      <c r="G450" s="386"/>
      <c r="H450" s="632"/>
      <c r="I450" s="633"/>
      <c r="J450" s="632"/>
      <c r="K450" s="632"/>
      <c r="L450" s="632"/>
      <c r="M450" s="632"/>
      <c r="N450" s="632"/>
      <c r="O450" s="632"/>
      <c r="P450" s="632"/>
      <c r="Q450" s="632"/>
      <c r="R450" s="632"/>
      <c r="S450" s="632"/>
      <c r="T450" s="632"/>
      <c r="U450" s="632"/>
      <c r="V450" s="632"/>
      <c r="W450" s="632"/>
      <c r="X450" s="632"/>
      <c r="Y450" s="632"/>
      <c r="Z450" s="632"/>
    </row>
    <row r="451" spans="1:26" ht="12.75" customHeight="1">
      <c r="A451" s="632"/>
      <c r="B451" s="632"/>
      <c r="C451" s="632"/>
      <c r="D451" s="386"/>
      <c r="E451" s="386"/>
      <c r="F451" s="386"/>
      <c r="G451" s="386"/>
      <c r="H451" s="632"/>
      <c r="I451" s="633"/>
      <c r="J451" s="632"/>
      <c r="K451" s="632"/>
      <c r="L451" s="632"/>
      <c r="M451" s="632"/>
      <c r="N451" s="632"/>
      <c r="O451" s="632"/>
      <c r="P451" s="632"/>
      <c r="Q451" s="632"/>
      <c r="R451" s="632"/>
      <c r="S451" s="632"/>
      <c r="T451" s="632"/>
      <c r="U451" s="632"/>
      <c r="V451" s="632"/>
      <c r="W451" s="632"/>
      <c r="X451" s="632"/>
      <c r="Y451" s="632"/>
      <c r="Z451" s="632"/>
    </row>
    <row r="452" spans="1:26" ht="12.75" customHeight="1">
      <c r="A452" s="632"/>
      <c r="B452" s="632"/>
      <c r="C452" s="632"/>
      <c r="D452" s="386"/>
      <c r="E452" s="386"/>
      <c r="F452" s="386"/>
      <c r="G452" s="386"/>
      <c r="H452" s="632"/>
      <c r="I452" s="633"/>
      <c r="J452" s="632"/>
      <c r="K452" s="632"/>
      <c r="L452" s="632"/>
      <c r="M452" s="632"/>
      <c r="N452" s="632"/>
      <c r="O452" s="632"/>
      <c r="P452" s="632"/>
      <c r="Q452" s="632"/>
      <c r="R452" s="632"/>
      <c r="S452" s="632"/>
      <c r="T452" s="632"/>
      <c r="U452" s="632"/>
      <c r="V452" s="632"/>
      <c r="W452" s="632"/>
      <c r="X452" s="632"/>
      <c r="Y452" s="632"/>
      <c r="Z452" s="632"/>
    </row>
    <row r="453" spans="1:26" ht="12.75" customHeight="1">
      <c r="A453" s="632"/>
      <c r="B453" s="632"/>
      <c r="C453" s="632"/>
      <c r="D453" s="386"/>
      <c r="E453" s="386"/>
      <c r="F453" s="386"/>
      <c r="G453" s="386"/>
      <c r="H453" s="632"/>
      <c r="I453" s="633"/>
      <c r="J453" s="632"/>
      <c r="K453" s="632"/>
      <c r="L453" s="632"/>
      <c r="M453" s="632"/>
      <c r="N453" s="632"/>
      <c r="O453" s="632"/>
      <c r="P453" s="632"/>
      <c r="Q453" s="632"/>
      <c r="R453" s="632"/>
      <c r="S453" s="632"/>
      <c r="T453" s="632"/>
      <c r="U453" s="632"/>
      <c r="V453" s="632"/>
      <c r="W453" s="632"/>
      <c r="X453" s="632"/>
      <c r="Y453" s="632"/>
      <c r="Z453" s="632"/>
    </row>
    <row r="454" spans="1:26" ht="12.75" customHeight="1">
      <c r="A454" s="632"/>
      <c r="B454" s="632"/>
      <c r="C454" s="632"/>
      <c r="D454" s="386"/>
      <c r="E454" s="386"/>
      <c r="F454" s="386"/>
      <c r="G454" s="386"/>
      <c r="H454" s="632"/>
      <c r="I454" s="633"/>
      <c r="J454" s="632"/>
      <c r="K454" s="632"/>
      <c r="L454" s="632"/>
      <c r="M454" s="632"/>
      <c r="N454" s="632"/>
      <c r="O454" s="632"/>
      <c r="P454" s="632"/>
      <c r="Q454" s="632"/>
      <c r="R454" s="632"/>
      <c r="S454" s="632"/>
      <c r="T454" s="632"/>
      <c r="U454" s="632"/>
      <c r="V454" s="632"/>
      <c r="W454" s="632"/>
      <c r="X454" s="632"/>
      <c r="Y454" s="632"/>
      <c r="Z454" s="632"/>
    </row>
    <row r="455" spans="1:26" ht="12.75" customHeight="1">
      <c r="A455" s="632"/>
      <c r="B455" s="632"/>
      <c r="C455" s="632"/>
      <c r="D455" s="386"/>
      <c r="E455" s="386"/>
      <c r="F455" s="386"/>
      <c r="G455" s="386"/>
      <c r="H455" s="632"/>
      <c r="I455" s="633"/>
      <c r="J455" s="632"/>
      <c r="K455" s="632"/>
      <c r="L455" s="632"/>
      <c r="M455" s="632"/>
      <c r="N455" s="632"/>
      <c r="O455" s="632"/>
      <c r="P455" s="632"/>
      <c r="Q455" s="632"/>
      <c r="R455" s="632"/>
      <c r="S455" s="632"/>
      <c r="T455" s="632"/>
      <c r="U455" s="632"/>
      <c r="V455" s="632"/>
      <c r="W455" s="632"/>
      <c r="X455" s="632"/>
      <c r="Y455" s="632"/>
      <c r="Z455" s="632"/>
    </row>
    <row r="456" spans="1:26" ht="12.75" customHeight="1">
      <c r="A456" s="632"/>
      <c r="B456" s="632"/>
      <c r="C456" s="632"/>
      <c r="D456" s="386"/>
      <c r="E456" s="386"/>
      <c r="F456" s="386"/>
      <c r="G456" s="386"/>
      <c r="H456" s="632"/>
      <c r="I456" s="633"/>
      <c r="J456" s="632"/>
      <c r="K456" s="632"/>
      <c r="L456" s="632"/>
      <c r="M456" s="632"/>
      <c r="N456" s="632"/>
      <c r="O456" s="632"/>
      <c r="P456" s="632"/>
      <c r="Q456" s="632"/>
      <c r="R456" s="632"/>
      <c r="S456" s="632"/>
      <c r="T456" s="632"/>
      <c r="U456" s="632"/>
      <c r="V456" s="632"/>
      <c r="W456" s="632"/>
      <c r="X456" s="632"/>
      <c r="Y456" s="632"/>
      <c r="Z456" s="632"/>
    </row>
    <row r="457" spans="1:26" ht="12.75" customHeight="1">
      <c r="A457" s="632"/>
      <c r="B457" s="632"/>
      <c r="C457" s="632"/>
      <c r="D457" s="386"/>
      <c r="E457" s="386"/>
      <c r="F457" s="386"/>
      <c r="G457" s="386"/>
      <c r="H457" s="632"/>
      <c r="I457" s="633"/>
      <c r="J457" s="632"/>
      <c r="K457" s="632"/>
      <c r="L457" s="632"/>
      <c r="M457" s="632"/>
      <c r="N457" s="632"/>
      <c r="O457" s="632"/>
      <c r="P457" s="632"/>
      <c r="Q457" s="632"/>
      <c r="R457" s="632"/>
      <c r="S457" s="632"/>
      <c r="T457" s="632"/>
      <c r="U457" s="632"/>
      <c r="V457" s="632"/>
      <c r="W457" s="632"/>
      <c r="X457" s="632"/>
      <c r="Y457" s="632"/>
      <c r="Z457" s="632"/>
    </row>
    <row r="458" spans="1:26" ht="12.75" customHeight="1">
      <c r="A458" s="632"/>
      <c r="B458" s="632"/>
      <c r="C458" s="632"/>
      <c r="D458" s="386"/>
      <c r="E458" s="386"/>
      <c r="F458" s="386"/>
      <c r="G458" s="386"/>
      <c r="H458" s="632"/>
      <c r="I458" s="633"/>
      <c r="J458" s="632"/>
      <c r="K458" s="632"/>
      <c r="L458" s="632"/>
      <c r="M458" s="632"/>
      <c r="N458" s="632"/>
      <c r="O458" s="632"/>
      <c r="P458" s="632"/>
      <c r="Q458" s="632"/>
      <c r="R458" s="632"/>
      <c r="S458" s="632"/>
      <c r="T458" s="632"/>
      <c r="U458" s="632"/>
      <c r="V458" s="632"/>
      <c r="W458" s="632"/>
      <c r="X458" s="632"/>
      <c r="Y458" s="632"/>
      <c r="Z458" s="632"/>
    </row>
    <row r="459" spans="1:26" ht="12.75" customHeight="1">
      <c r="A459" s="632"/>
      <c r="B459" s="632"/>
      <c r="C459" s="632"/>
      <c r="D459" s="386"/>
      <c r="E459" s="386"/>
      <c r="F459" s="386"/>
      <c r="G459" s="386"/>
      <c r="H459" s="632"/>
      <c r="I459" s="633"/>
      <c r="J459" s="632"/>
      <c r="K459" s="632"/>
      <c r="L459" s="632"/>
      <c r="M459" s="632"/>
      <c r="N459" s="632"/>
      <c r="O459" s="632"/>
      <c r="P459" s="632"/>
      <c r="Q459" s="632"/>
      <c r="R459" s="632"/>
      <c r="S459" s="632"/>
      <c r="T459" s="632"/>
      <c r="U459" s="632"/>
      <c r="V459" s="632"/>
      <c r="W459" s="632"/>
      <c r="X459" s="632"/>
      <c r="Y459" s="632"/>
      <c r="Z459" s="632"/>
    </row>
    <row r="460" spans="1:26" ht="12.75" customHeight="1">
      <c r="A460" s="632"/>
      <c r="B460" s="632"/>
      <c r="C460" s="632"/>
      <c r="D460" s="386"/>
      <c r="E460" s="386"/>
      <c r="F460" s="386"/>
      <c r="G460" s="386"/>
      <c r="H460" s="632"/>
      <c r="I460" s="633"/>
      <c r="J460" s="632"/>
      <c r="K460" s="632"/>
      <c r="L460" s="632"/>
      <c r="M460" s="632"/>
      <c r="N460" s="632"/>
      <c r="O460" s="632"/>
      <c r="P460" s="632"/>
      <c r="Q460" s="632"/>
      <c r="R460" s="632"/>
      <c r="S460" s="632"/>
      <c r="T460" s="632"/>
      <c r="U460" s="632"/>
      <c r="V460" s="632"/>
      <c r="W460" s="632"/>
      <c r="X460" s="632"/>
      <c r="Y460" s="632"/>
      <c r="Z460" s="632"/>
    </row>
    <row r="461" spans="1:26" ht="12.75" customHeight="1">
      <c r="A461" s="632"/>
      <c r="B461" s="632"/>
      <c r="C461" s="632"/>
      <c r="D461" s="386"/>
      <c r="E461" s="386"/>
      <c r="F461" s="386"/>
      <c r="G461" s="386"/>
      <c r="H461" s="632"/>
      <c r="I461" s="633"/>
      <c r="J461" s="632"/>
      <c r="K461" s="632"/>
      <c r="L461" s="632"/>
      <c r="M461" s="632"/>
      <c r="N461" s="632"/>
      <c r="O461" s="632"/>
      <c r="P461" s="632"/>
      <c r="Q461" s="632"/>
      <c r="R461" s="632"/>
      <c r="S461" s="632"/>
      <c r="T461" s="632"/>
      <c r="U461" s="632"/>
      <c r="V461" s="632"/>
      <c r="W461" s="632"/>
      <c r="X461" s="632"/>
      <c r="Y461" s="632"/>
      <c r="Z461" s="632"/>
    </row>
    <row r="462" spans="1:26" ht="12.75" customHeight="1">
      <c r="A462" s="632"/>
      <c r="B462" s="632"/>
      <c r="C462" s="632"/>
      <c r="D462" s="386"/>
      <c r="E462" s="386"/>
      <c r="F462" s="386"/>
      <c r="G462" s="386"/>
      <c r="H462" s="632"/>
      <c r="I462" s="633"/>
      <c r="J462" s="632"/>
      <c r="K462" s="632"/>
      <c r="L462" s="632"/>
      <c r="M462" s="632"/>
      <c r="N462" s="632"/>
      <c r="O462" s="632"/>
      <c r="P462" s="632"/>
      <c r="Q462" s="632"/>
      <c r="R462" s="632"/>
      <c r="S462" s="632"/>
      <c r="T462" s="632"/>
      <c r="U462" s="632"/>
      <c r="V462" s="632"/>
      <c r="W462" s="632"/>
      <c r="X462" s="632"/>
      <c r="Y462" s="632"/>
      <c r="Z462" s="632"/>
    </row>
    <row r="463" spans="1:26" ht="12.75" customHeight="1">
      <c r="A463" s="632"/>
      <c r="B463" s="632"/>
      <c r="C463" s="632"/>
      <c r="D463" s="386"/>
      <c r="E463" s="386"/>
      <c r="F463" s="386"/>
      <c r="G463" s="386"/>
      <c r="H463" s="632"/>
      <c r="I463" s="633"/>
      <c r="J463" s="632"/>
      <c r="K463" s="632"/>
      <c r="L463" s="632"/>
      <c r="M463" s="632"/>
      <c r="N463" s="632"/>
      <c r="O463" s="632"/>
      <c r="P463" s="632"/>
      <c r="Q463" s="632"/>
      <c r="R463" s="632"/>
      <c r="S463" s="632"/>
      <c r="T463" s="632"/>
      <c r="U463" s="632"/>
      <c r="V463" s="632"/>
      <c r="W463" s="632"/>
      <c r="X463" s="632"/>
      <c r="Y463" s="632"/>
      <c r="Z463" s="632"/>
    </row>
    <row r="464" spans="1:26" ht="12.75" customHeight="1">
      <c r="A464" s="632"/>
      <c r="B464" s="632"/>
      <c r="C464" s="632"/>
      <c r="D464" s="386"/>
      <c r="E464" s="386"/>
      <c r="F464" s="386"/>
      <c r="G464" s="386"/>
      <c r="H464" s="632"/>
      <c r="I464" s="633"/>
      <c r="J464" s="632"/>
      <c r="K464" s="632"/>
      <c r="L464" s="632"/>
      <c r="M464" s="632"/>
      <c r="N464" s="632"/>
      <c r="O464" s="632"/>
      <c r="P464" s="632"/>
      <c r="Q464" s="632"/>
      <c r="R464" s="632"/>
      <c r="S464" s="632"/>
      <c r="T464" s="632"/>
      <c r="U464" s="632"/>
      <c r="V464" s="632"/>
      <c r="W464" s="632"/>
      <c r="X464" s="632"/>
      <c r="Y464" s="632"/>
      <c r="Z464" s="632"/>
    </row>
    <row r="465" spans="1:26" ht="12.75" customHeight="1">
      <c r="A465" s="632"/>
      <c r="B465" s="632"/>
      <c r="C465" s="632"/>
      <c r="D465" s="386"/>
      <c r="E465" s="386"/>
      <c r="F465" s="386"/>
      <c r="G465" s="386"/>
      <c r="H465" s="632"/>
      <c r="I465" s="633"/>
      <c r="J465" s="632"/>
      <c r="K465" s="632"/>
      <c r="L465" s="632"/>
      <c r="M465" s="632"/>
      <c r="N465" s="632"/>
      <c r="O465" s="632"/>
      <c r="P465" s="632"/>
      <c r="Q465" s="632"/>
      <c r="R465" s="632"/>
      <c r="S465" s="632"/>
      <c r="T465" s="632"/>
      <c r="U465" s="632"/>
      <c r="V465" s="632"/>
      <c r="W465" s="632"/>
      <c r="X465" s="632"/>
      <c r="Y465" s="632"/>
      <c r="Z465" s="632"/>
    </row>
    <row r="466" spans="1:26" ht="12.75" customHeight="1">
      <c r="A466" s="632"/>
      <c r="B466" s="632"/>
      <c r="C466" s="632"/>
      <c r="D466" s="386"/>
      <c r="E466" s="386"/>
      <c r="F466" s="386"/>
      <c r="G466" s="386"/>
      <c r="H466" s="632"/>
      <c r="I466" s="633"/>
      <c r="J466" s="632"/>
      <c r="K466" s="632"/>
      <c r="L466" s="632"/>
      <c r="M466" s="632"/>
      <c r="N466" s="632"/>
      <c r="O466" s="632"/>
      <c r="P466" s="632"/>
      <c r="Q466" s="632"/>
      <c r="R466" s="632"/>
      <c r="S466" s="632"/>
      <c r="T466" s="632"/>
      <c r="U466" s="632"/>
      <c r="V466" s="632"/>
      <c r="W466" s="632"/>
      <c r="X466" s="632"/>
      <c r="Y466" s="632"/>
      <c r="Z466" s="632"/>
    </row>
    <row r="467" spans="1:26" ht="12.75" customHeight="1">
      <c r="A467" s="632"/>
      <c r="B467" s="632"/>
      <c r="C467" s="632"/>
      <c r="D467" s="386"/>
      <c r="E467" s="386"/>
      <c r="F467" s="386"/>
      <c r="G467" s="386"/>
      <c r="H467" s="632"/>
      <c r="I467" s="633"/>
      <c r="J467" s="632"/>
      <c r="K467" s="632"/>
      <c r="L467" s="632"/>
      <c r="M467" s="632"/>
      <c r="N467" s="632"/>
      <c r="O467" s="632"/>
      <c r="P467" s="632"/>
      <c r="Q467" s="632"/>
      <c r="R467" s="632"/>
      <c r="S467" s="632"/>
      <c r="T467" s="632"/>
      <c r="U467" s="632"/>
      <c r="V467" s="632"/>
      <c r="W467" s="632"/>
      <c r="X467" s="632"/>
      <c r="Y467" s="632"/>
      <c r="Z467" s="632"/>
    </row>
    <row r="468" spans="1:26" ht="12.75" customHeight="1">
      <c r="A468" s="632"/>
      <c r="B468" s="632"/>
      <c r="C468" s="632"/>
      <c r="D468" s="386"/>
      <c r="E468" s="386"/>
      <c r="F468" s="386"/>
      <c r="G468" s="386"/>
      <c r="H468" s="632"/>
      <c r="I468" s="633"/>
      <c r="J468" s="632"/>
      <c r="K468" s="632"/>
      <c r="L468" s="632"/>
      <c r="M468" s="632"/>
      <c r="N468" s="632"/>
      <c r="O468" s="632"/>
      <c r="P468" s="632"/>
      <c r="Q468" s="632"/>
      <c r="R468" s="632"/>
      <c r="S468" s="632"/>
      <c r="T468" s="632"/>
      <c r="U468" s="632"/>
      <c r="V468" s="632"/>
      <c r="W468" s="632"/>
      <c r="X468" s="632"/>
      <c r="Y468" s="632"/>
      <c r="Z468" s="632"/>
    </row>
    <row r="469" spans="1:26" ht="12.75" customHeight="1">
      <c r="A469" s="632"/>
      <c r="B469" s="632"/>
      <c r="C469" s="632"/>
      <c r="D469" s="386"/>
      <c r="E469" s="386"/>
      <c r="F469" s="386"/>
      <c r="G469" s="386"/>
      <c r="H469" s="632"/>
      <c r="I469" s="633"/>
      <c r="J469" s="632"/>
      <c r="K469" s="632"/>
      <c r="L469" s="632"/>
      <c r="M469" s="632"/>
      <c r="N469" s="632"/>
      <c r="O469" s="632"/>
      <c r="P469" s="632"/>
      <c r="Q469" s="632"/>
      <c r="R469" s="632"/>
      <c r="S469" s="632"/>
      <c r="T469" s="632"/>
      <c r="U469" s="632"/>
      <c r="V469" s="632"/>
      <c r="W469" s="632"/>
      <c r="X469" s="632"/>
      <c r="Y469" s="632"/>
      <c r="Z469" s="632"/>
    </row>
    <row r="470" spans="1:26" ht="12.75" customHeight="1">
      <c r="A470" s="632"/>
      <c r="B470" s="632"/>
      <c r="C470" s="632"/>
      <c r="D470" s="386"/>
      <c r="E470" s="386"/>
      <c r="F470" s="386"/>
      <c r="G470" s="386"/>
      <c r="H470" s="632"/>
      <c r="I470" s="633"/>
      <c r="J470" s="632"/>
      <c r="K470" s="632"/>
      <c r="L470" s="632"/>
      <c r="M470" s="632"/>
      <c r="N470" s="632"/>
      <c r="O470" s="632"/>
      <c r="P470" s="632"/>
      <c r="Q470" s="632"/>
      <c r="R470" s="632"/>
      <c r="S470" s="632"/>
      <c r="T470" s="632"/>
      <c r="U470" s="632"/>
      <c r="V470" s="632"/>
      <c r="W470" s="632"/>
      <c r="X470" s="632"/>
      <c r="Y470" s="632"/>
      <c r="Z470" s="632"/>
    </row>
    <row r="471" spans="1:26" ht="12.75" customHeight="1">
      <c r="A471" s="632"/>
      <c r="B471" s="632"/>
      <c r="C471" s="632"/>
      <c r="D471" s="386"/>
      <c r="E471" s="386"/>
      <c r="F471" s="386"/>
      <c r="G471" s="386"/>
      <c r="H471" s="632"/>
      <c r="I471" s="633"/>
      <c r="J471" s="632"/>
      <c r="K471" s="632"/>
      <c r="L471" s="632"/>
      <c r="M471" s="632"/>
      <c r="N471" s="632"/>
      <c r="O471" s="632"/>
      <c r="P471" s="632"/>
      <c r="Q471" s="632"/>
      <c r="R471" s="632"/>
      <c r="S471" s="632"/>
      <c r="T471" s="632"/>
      <c r="U471" s="632"/>
      <c r="V471" s="632"/>
      <c r="W471" s="632"/>
      <c r="X471" s="632"/>
      <c r="Y471" s="632"/>
      <c r="Z471" s="632"/>
    </row>
    <row r="472" spans="1:26" ht="12.75" customHeight="1">
      <c r="A472" s="632"/>
      <c r="B472" s="632"/>
      <c r="C472" s="632"/>
      <c r="D472" s="386"/>
      <c r="E472" s="386"/>
      <c r="F472" s="386"/>
      <c r="G472" s="386"/>
      <c r="H472" s="632"/>
      <c r="I472" s="633"/>
      <c r="J472" s="632"/>
      <c r="K472" s="632"/>
      <c r="L472" s="632"/>
      <c r="M472" s="632"/>
      <c r="N472" s="632"/>
      <c r="O472" s="632"/>
      <c r="P472" s="632"/>
      <c r="Q472" s="632"/>
      <c r="R472" s="632"/>
      <c r="S472" s="632"/>
      <c r="T472" s="632"/>
      <c r="U472" s="632"/>
      <c r="V472" s="632"/>
      <c r="W472" s="632"/>
      <c r="X472" s="632"/>
      <c r="Y472" s="632"/>
      <c r="Z472" s="632"/>
    </row>
    <row r="473" spans="1:26" ht="12.75" customHeight="1">
      <c r="A473" s="632"/>
      <c r="B473" s="632"/>
      <c r="C473" s="632"/>
      <c r="D473" s="386"/>
      <c r="E473" s="386"/>
      <c r="F473" s="386"/>
      <c r="G473" s="386"/>
      <c r="H473" s="632"/>
      <c r="I473" s="633"/>
      <c r="J473" s="632"/>
      <c r="K473" s="632"/>
      <c r="L473" s="632"/>
      <c r="M473" s="632"/>
      <c r="N473" s="632"/>
      <c r="O473" s="632"/>
      <c r="P473" s="632"/>
      <c r="Q473" s="632"/>
      <c r="R473" s="632"/>
      <c r="S473" s="632"/>
      <c r="T473" s="632"/>
      <c r="U473" s="632"/>
      <c r="V473" s="632"/>
      <c r="W473" s="632"/>
      <c r="X473" s="632"/>
      <c r="Y473" s="632"/>
      <c r="Z473" s="632"/>
    </row>
    <row r="474" spans="1:26" ht="12.75" customHeight="1">
      <c r="A474" s="632"/>
      <c r="B474" s="632"/>
      <c r="C474" s="632"/>
      <c r="D474" s="386"/>
      <c r="E474" s="386"/>
      <c r="F474" s="386"/>
      <c r="G474" s="386"/>
      <c r="H474" s="632"/>
      <c r="I474" s="633"/>
      <c r="J474" s="632"/>
      <c r="K474" s="632"/>
      <c r="L474" s="632"/>
      <c r="M474" s="632"/>
      <c r="N474" s="632"/>
      <c r="O474" s="632"/>
      <c r="P474" s="632"/>
      <c r="Q474" s="632"/>
      <c r="R474" s="632"/>
      <c r="S474" s="632"/>
      <c r="T474" s="632"/>
      <c r="U474" s="632"/>
      <c r="V474" s="632"/>
      <c r="W474" s="632"/>
      <c r="X474" s="632"/>
      <c r="Y474" s="632"/>
      <c r="Z474" s="632"/>
    </row>
    <row r="475" spans="1:26" ht="12.75" customHeight="1">
      <c r="A475" s="632"/>
      <c r="B475" s="632"/>
      <c r="C475" s="632"/>
      <c r="D475" s="386"/>
      <c r="E475" s="386"/>
      <c r="F475" s="386"/>
      <c r="G475" s="386"/>
      <c r="H475" s="632"/>
      <c r="I475" s="633"/>
      <c r="J475" s="632"/>
      <c r="K475" s="632"/>
      <c r="L475" s="632"/>
      <c r="M475" s="632"/>
      <c r="N475" s="632"/>
      <c r="O475" s="632"/>
      <c r="P475" s="632"/>
      <c r="Q475" s="632"/>
      <c r="R475" s="632"/>
      <c r="S475" s="632"/>
      <c r="T475" s="632"/>
      <c r="U475" s="632"/>
      <c r="V475" s="632"/>
      <c r="W475" s="632"/>
      <c r="X475" s="632"/>
      <c r="Y475" s="632"/>
      <c r="Z475" s="632"/>
    </row>
    <row r="476" spans="1:26" ht="12.75" customHeight="1">
      <c r="A476" s="632"/>
      <c r="B476" s="632"/>
      <c r="C476" s="632"/>
      <c r="D476" s="386"/>
      <c r="E476" s="386"/>
      <c r="F476" s="386"/>
      <c r="G476" s="386"/>
      <c r="H476" s="632"/>
      <c r="I476" s="633"/>
      <c r="J476" s="632"/>
      <c r="K476" s="632"/>
      <c r="L476" s="632"/>
      <c r="M476" s="632"/>
      <c r="N476" s="632"/>
      <c r="O476" s="632"/>
      <c r="P476" s="632"/>
      <c r="Q476" s="632"/>
      <c r="R476" s="632"/>
      <c r="S476" s="632"/>
      <c r="T476" s="632"/>
      <c r="U476" s="632"/>
      <c r="V476" s="632"/>
      <c r="W476" s="632"/>
      <c r="X476" s="632"/>
      <c r="Y476" s="632"/>
      <c r="Z476" s="632"/>
    </row>
    <row r="477" spans="1:26" ht="12.75" customHeight="1">
      <c r="A477" s="632"/>
      <c r="B477" s="632"/>
      <c r="C477" s="632"/>
      <c r="D477" s="386"/>
      <c r="E477" s="386"/>
      <c r="F477" s="386"/>
      <c r="G477" s="386"/>
      <c r="H477" s="632"/>
      <c r="I477" s="633"/>
      <c r="J477" s="632"/>
      <c r="K477" s="632"/>
      <c r="L477" s="632"/>
      <c r="M477" s="632"/>
      <c r="N477" s="632"/>
      <c r="O477" s="632"/>
      <c r="P477" s="632"/>
      <c r="Q477" s="632"/>
      <c r="R477" s="632"/>
      <c r="S477" s="632"/>
      <c r="T477" s="632"/>
      <c r="U477" s="632"/>
      <c r="V477" s="632"/>
      <c r="W477" s="632"/>
      <c r="X477" s="632"/>
      <c r="Y477" s="632"/>
      <c r="Z477" s="632"/>
    </row>
    <row r="478" spans="1:26" ht="12.75" customHeight="1">
      <c r="A478" s="632"/>
      <c r="B478" s="632"/>
      <c r="C478" s="632"/>
      <c r="D478" s="386"/>
      <c r="E478" s="386"/>
      <c r="F478" s="386"/>
      <c r="G478" s="386"/>
      <c r="H478" s="632"/>
      <c r="I478" s="633"/>
      <c r="J478" s="632"/>
      <c r="K478" s="632"/>
      <c r="L478" s="632"/>
      <c r="M478" s="632"/>
      <c r="N478" s="632"/>
      <c r="O478" s="632"/>
      <c r="P478" s="632"/>
      <c r="Q478" s="632"/>
      <c r="R478" s="632"/>
      <c r="S478" s="632"/>
      <c r="T478" s="632"/>
      <c r="U478" s="632"/>
      <c r="V478" s="632"/>
      <c r="W478" s="632"/>
      <c r="X478" s="632"/>
      <c r="Y478" s="632"/>
      <c r="Z478" s="632"/>
    </row>
    <row r="479" spans="1:26" ht="12.75" customHeight="1">
      <c r="A479" s="632"/>
      <c r="B479" s="632"/>
      <c r="C479" s="632"/>
      <c r="D479" s="386"/>
      <c r="E479" s="386"/>
      <c r="F479" s="386"/>
      <c r="G479" s="386"/>
      <c r="H479" s="632"/>
      <c r="I479" s="633"/>
      <c r="J479" s="632"/>
      <c r="K479" s="632"/>
      <c r="L479" s="632"/>
      <c r="M479" s="632"/>
      <c r="N479" s="632"/>
      <c r="O479" s="632"/>
      <c r="P479" s="632"/>
      <c r="Q479" s="632"/>
      <c r="R479" s="632"/>
      <c r="S479" s="632"/>
      <c r="T479" s="632"/>
      <c r="U479" s="632"/>
      <c r="V479" s="632"/>
      <c r="W479" s="632"/>
      <c r="X479" s="632"/>
      <c r="Y479" s="632"/>
      <c r="Z479" s="632"/>
    </row>
    <row r="480" spans="1:26" ht="12.75" customHeight="1">
      <c r="A480" s="632"/>
      <c r="B480" s="632"/>
      <c r="C480" s="632"/>
      <c r="D480" s="386"/>
      <c r="E480" s="386"/>
      <c r="F480" s="386"/>
      <c r="G480" s="386"/>
      <c r="H480" s="632"/>
      <c r="I480" s="633"/>
      <c r="J480" s="632"/>
      <c r="K480" s="632"/>
      <c r="L480" s="632"/>
      <c r="M480" s="632"/>
      <c r="N480" s="632"/>
      <c r="O480" s="632"/>
      <c r="P480" s="632"/>
      <c r="Q480" s="632"/>
      <c r="R480" s="632"/>
      <c r="S480" s="632"/>
      <c r="T480" s="632"/>
      <c r="U480" s="632"/>
      <c r="V480" s="632"/>
      <c r="W480" s="632"/>
      <c r="X480" s="632"/>
      <c r="Y480" s="632"/>
      <c r="Z480" s="632"/>
    </row>
    <row r="481" spans="1:26" ht="12.75" customHeight="1">
      <c r="A481" s="632"/>
      <c r="B481" s="632"/>
      <c r="C481" s="632"/>
      <c r="D481" s="386"/>
      <c r="E481" s="386"/>
      <c r="F481" s="386"/>
      <c r="G481" s="386"/>
      <c r="H481" s="632"/>
      <c r="I481" s="633"/>
      <c r="J481" s="632"/>
      <c r="K481" s="632"/>
      <c r="L481" s="632"/>
      <c r="M481" s="632"/>
      <c r="N481" s="632"/>
      <c r="O481" s="632"/>
      <c r="P481" s="632"/>
      <c r="Q481" s="632"/>
      <c r="R481" s="632"/>
      <c r="S481" s="632"/>
      <c r="T481" s="632"/>
      <c r="U481" s="632"/>
      <c r="V481" s="632"/>
      <c r="W481" s="632"/>
      <c r="X481" s="632"/>
      <c r="Y481" s="632"/>
      <c r="Z481" s="632"/>
    </row>
    <row r="482" spans="1:26" ht="12.75" customHeight="1">
      <c r="A482" s="632"/>
      <c r="B482" s="632"/>
      <c r="C482" s="632"/>
      <c r="D482" s="386"/>
      <c r="E482" s="386"/>
      <c r="F482" s="386"/>
      <c r="G482" s="386"/>
      <c r="H482" s="632"/>
      <c r="I482" s="633"/>
      <c r="J482" s="632"/>
      <c r="K482" s="632"/>
      <c r="L482" s="632"/>
      <c r="M482" s="632"/>
      <c r="N482" s="632"/>
      <c r="O482" s="632"/>
      <c r="P482" s="632"/>
      <c r="Q482" s="632"/>
      <c r="R482" s="632"/>
      <c r="S482" s="632"/>
      <c r="T482" s="632"/>
      <c r="U482" s="632"/>
      <c r="V482" s="632"/>
      <c r="W482" s="632"/>
      <c r="X482" s="632"/>
      <c r="Y482" s="632"/>
      <c r="Z482" s="632"/>
    </row>
    <row r="483" spans="1:26" ht="12.75" customHeight="1">
      <c r="A483" s="632"/>
      <c r="B483" s="632"/>
      <c r="C483" s="632"/>
      <c r="D483" s="386"/>
      <c r="E483" s="386"/>
      <c r="F483" s="386"/>
      <c r="G483" s="386"/>
      <c r="H483" s="632"/>
      <c r="I483" s="633"/>
      <c r="J483" s="632"/>
      <c r="K483" s="632"/>
      <c r="L483" s="632"/>
      <c r="M483" s="632"/>
      <c r="N483" s="632"/>
      <c r="O483" s="632"/>
      <c r="P483" s="632"/>
      <c r="Q483" s="632"/>
      <c r="R483" s="632"/>
      <c r="S483" s="632"/>
      <c r="T483" s="632"/>
      <c r="U483" s="632"/>
      <c r="V483" s="632"/>
      <c r="W483" s="632"/>
      <c r="X483" s="632"/>
      <c r="Y483" s="632"/>
      <c r="Z483" s="632"/>
    </row>
    <row r="484" spans="1:26" ht="12.75" customHeight="1">
      <c r="A484" s="632"/>
      <c r="B484" s="632"/>
      <c r="C484" s="632"/>
      <c r="D484" s="386"/>
      <c r="E484" s="386"/>
      <c r="F484" s="386"/>
      <c r="G484" s="386"/>
      <c r="H484" s="632"/>
      <c r="I484" s="633"/>
      <c r="J484" s="632"/>
      <c r="K484" s="632"/>
      <c r="L484" s="632"/>
      <c r="M484" s="632"/>
      <c r="N484" s="632"/>
      <c r="O484" s="632"/>
      <c r="P484" s="632"/>
      <c r="Q484" s="632"/>
      <c r="R484" s="632"/>
      <c r="S484" s="632"/>
      <c r="T484" s="632"/>
      <c r="U484" s="632"/>
      <c r="V484" s="632"/>
      <c r="W484" s="632"/>
      <c r="X484" s="632"/>
      <c r="Y484" s="632"/>
      <c r="Z484" s="632"/>
    </row>
    <row r="485" spans="1:26" ht="12.75" customHeight="1">
      <c r="A485" s="632"/>
      <c r="B485" s="632"/>
      <c r="C485" s="632"/>
      <c r="D485" s="386"/>
      <c r="E485" s="386"/>
      <c r="F485" s="386"/>
      <c r="G485" s="386"/>
      <c r="H485" s="632"/>
      <c r="I485" s="633"/>
      <c r="J485" s="632"/>
      <c r="K485" s="632"/>
      <c r="L485" s="632"/>
      <c r="M485" s="632"/>
      <c r="N485" s="632"/>
      <c r="O485" s="632"/>
      <c r="P485" s="632"/>
      <c r="Q485" s="632"/>
      <c r="R485" s="632"/>
      <c r="S485" s="632"/>
      <c r="T485" s="632"/>
      <c r="U485" s="632"/>
      <c r="V485" s="632"/>
      <c r="W485" s="632"/>
      <c r="X485" s="632"/>
      <c r="Y485" s="632"/>
      <c r="Z485" s="632"/>
    </row>
    <row r="486" spans="1:26" ht="12.75" customHeight="1">
      <c r="A486" s="632"/>
      <c r="B486" s="632"/>
      <c r="C486" s="632"/>
      <c r="D486" s="386"/>
      <c r="E486" s="386"/>
      <c r="F486" s="386"/>
      <c r="G486" s="386"/>
      <c r="H486" s="632"/>
      <c r="I486" s="633"/>
      <c r="J486" s="632"/>
      <c r="K486" s="632"/>
      <c r="L486" s="632"/>
      <c r="M486" s="632"/>
      <c r="N486" s="632"/>
      <c r="O486" s="632"/>
      <c r="P486" s="632"/>
      <c r="Q486" s="632"/>
      <c r="R486" s="632"/>
      <c r="S486" s="632"/>
      <c r="T486" s="632"/>
      <c r="U486" s="632"/>
      <c r="V486" s="632"/>
      <c r="W486" s="632"/>
      <c r="X486" s="632"/>
      <c r="Y486" s="632"/>
      <c r="Z486" s="632"/>
    </row>
    <row r="487" spans="1:26" ht="12.75" customHeight="1">
      <c r="A487" s="632"/>
      <c r="B487" s="632"/>
      <c r="C487" s="632"/>
      <c r="D487" s="386"/>
      <c r="E487" s="386"/>
      <c r="F487" s="386"/>
      <c r="G487" s="386"/>
      <c r="H487" s="632"/>
      <c r="I487" s="633"/>
      <c r="J487" s="632"/>
      <c r="K487" s="632"/>
      <c r="L487" s="632"/>
      <c r="M487" s="632"/>
      <c r="N487" s="632"/>
      <c r="O487" s="632"/>
      <c r="P487" s="632"/>
      <c r="Q487" s="632"/>
      <c r="R487" s="632"/>
      <c r="S487" s="632"/>
      <c r="T487" s="632"/>
      <c r="U487" s="632"/>
      <c r="V487" s="632"/>
      <c r="W487" s="632"/>
      <c r="X487" s="632"/>
      <c r="Y487" s="632"/>
      <c r="Z487" s="632"/>
    </row>
    <row r="488" spans="1:26" ht="12.75" customHeight="1">
      <c r="A488" s="632"/>
      <c r="B488" s="632"/>
      <c r="C488" s="632"/>
      <c r="D488" s="386"/>
      <c r="E488" s="386"/>
      <c r="F488" s="386"/>
      <c r="G488" s="386"/>
      <c r="H488" s="632"/>
      <c r="I488" s="633"/>
      <c r="J488" s="632"/>
      <c r="K488" s="632"/>
      <c r="L488" s="632"/>
      <c r="M488" s="632"/>
      <c r="N488" s="632"/>
      <c r="O488" s="632"/>
      <c r="P488" s="632"/>
      <c r="Q488" s="632"/>
      <c r="R488" s="632"/>
      <c r="S488" s="632"/>
      <c r="T488" s="632"/>
      <c r="U488" s="632"/>
      <c r="V488" s="632"/>
      <c r="W488" s="632"/>
      <c r="X488" s="632"/>
      <c r="Y488" s="632"/>
      <c r="Z488" s="632"/>
    </row>
    <row r="489" spans="1:26" ht="12.75" customHeight="1">
      <c r="A489" s="632"/>
      <c r="B489" s="632"/>
      <c r="C489" s="632"/>
      <c r="D489" s="386"/>
      <c r="E489" s="386"/>
      <c r="F489" s="386"/>
      <c r="G489" s="386"/>
      <c r="H489" s="632"/>
      <c r="I489" s="633"/>
      <c r="J489" s="632"/>
      <c r="K489" s="632"/>
      <c r="L489" s="632"/>
      <c r="M489" s="632"/>
      <c r="N489" s="632"/>
      <c r="O489" s="632"/>
      <c r="P489" s="632"/>
      <c r="Q489" s="632"/>
      <c r="R489" s="632"/>
      <c r="S489" s="632"/>
      <c r="T489" s="632"/>
      <c r="U489" s="632"/>
      <c r="V489" s="632"/>
      <c r="W489" s="632"/>
      <c r="X489" s="632"/>
      <c r="Y489" s="632"/>
      <c r="Z489" s="632"/>
    </row>
    <row r="490" spans="1:26" ht="12.75" customHeight="1">
      <c r="A490" s="632"/>
      <c r="B490" s="632"/>
      <c r="C490" s="632"/>
      <c r="D490" s="386"/>
      <c r="E490" s="386"/>
      <c r="F490" s="386"/>
      <c r="G490" s="386"/>
      <c r="H490" s="632"/>
      <c r="I490" s="633"/>
      <c r="J490" s="632"/>
      <c r="K490" s="632"/>
      <c r="L490" s="632"/>
      <c r="M490" s="632"/>
      <c r="N490" s="632"/>
      <c r="O490" s="632"/>
      <c r="P490" s="632"/>
      <c r="Q490" s="632"/>
      <c r="R490" s="632"/>
      <c r="S490" s="632"/>
      <c r="T490" s="632"/>
      <c r="U490" s="632"/>
      <c r="V490" s="632"/>
      <c r="W490" s="632"/>
      <c r="X490" s="632"/>
      <c r="Y490" s="632"/>
      <c r="Z490" s="632"/>
    </row>
    <row r="491" spans="1:26" ht="12.75" customHeight="1">
      <c r="A491" s="632"/>
      <c r="B491" s="632"/>
      <c r="C491" s="632"/>
      <c r="D491" s="386"/>
      <c r="E491" s="386"/>
      <c r="F491" s="386"/>
      <c r="G491" s="386"/>
      <c r="H491" s="632"/>
      <c r="I491" s="633"/>
      <c r="J491" s="632"/>
      <c r="K491" s="632"/>
      <c r="L491" s="632"/>
      <c r="M491" s="632"/>
      <c r="N491" s="632"/>
      <c r="O491" s="632"/>
      <c r="P491" s="632"/>
      <c r="Q491" s="632"/>
      <c r="R491" s="632"/>
      <c r="S491" s="632"/>
      <c r="T491" s="632"/>
      <c r="U491" s="632"/>
      <c r="V491" s="632"/>
      <c r="W491" s="632"/>
      <c r="X491" s="632"/>
      <c r="Y491" s="632"/>
      <c r="Z491" s="632"/>
    </row>
    <row r="492" spans="1:26" ht="12.75" customHeight="1">
      <c r="A492" s="632"/>
      <c r="B492" s="632"/>
      <c r="C492" s="632"/>
      <c r="D492" s="386"/>
      <c r="E492" s="386"/>
      <c r="F492" s="386"/>
      <c r="G492" s="386"/>
      <c r="H492" s="632"/>
      <c r="I492" s="633"/>
      <c r="J492" s="632"/>
      <c r="K492" s="632"/>
      <c r="L492" s="632"/>
      <c r="M492" s="632"/>
      <c r="N492" s="632"/>
      <c r="O492" s="632"/>
      <c r="P492" s="632"/>
      <c r="Q492" s="632"/>
      <c r="R492" s="632"/>
      <c r="S492" s="632"/>
      <c r="T492" s="632"/>
      <c r="U492" s="632"/>
      <c r="V492" s="632"/>
      <c r="W492" s="632"/>
      <c r="X492" s="632"/>
      <c r="Y492" s="632"/>
      <c r="Z492" s="632"/>
    </row>
    <row r="493" spans="1:26" ht="12.75" customHeight="1">
      <c r="A493" s="632"/>
      <c r="B493" s="632"/>
      <c r="C493" s="632"/>
      <c r="D493" s="386"/>
      <c r="E493" s="386"/>
      <c r="F493" s="386"/>
      <c r="G493" s="386"/>
      <c r="H493" s="632"/>
      <c r="I493" s="633"/>
      <c r="J493" s="632"/>
      <c r="K493" s="632"/>
      <c r="L493" s="632"/>
      <c r="M493" s="632"/>
      <c r="N493" s="632"/>
      <c r="O493" s="632"/>
      <c r="P493" s="632"/>
      <c r="Q493" s="632"/>
      <c r="R493" s="632"/>
      <c r="S493" s="632"/>
      <c r="T493" s="632"/>
      <c r="U493" s="632"/>
      <c r="V493" s="632"/>
      <c r="W493" s="632"/>
      <c r="X493" s="632"/>
      <c r="Y493" s="632"/>
      <c r="Z493" s="632"/>
    </row>
    <row r="494" spans="1:26" ht="12.75" customHeight="1">
      <c r="A494" s="632"/>
      <c r="B494" s="632"/>
      <c r="C494" s="632"/>
      <c r="D494" s="386"/>
      <c r="E494" s="386"/>
      <c r="F494" s="386"/>
      <c r="G494" s="386"/>
      <c r="H494" s="632"/>
      <c r="I494" s="633"/>
      <c r="J494" s="632"/>
      <c r="K494" s="632"/>
      <c r="L494" s="632"/>
      <c r="M494" s="632"/>
      <c r="N494" s="632"/>
      <c r="O494" s="632"/>
      <c r="P494" s="632"/>
      <c r="Q494" s="632"/>
      <c r="R494" s="632"/>
      <c r="S494" s="632"/>
      <c r="T494" s="632"/>
      <c r="U494" s="632"/>
      <c r="V494" s="632"/>
      <c r="W494" s="632"/>
      <c r="X494" s="632"/>
      <c r="Y494" s="632"/>
      <c r="Z494" s="632"/>
    </row>
    <row r="495" spans="1:26" ht="12.75" customHeight="1">
      <c r="A495" s="632"/>
      <c r="B495" s="632"/>
      <c r="C495" s="632"/>
      <c r="D495" s="386"/>
      <c r="E495" s="386"/>
      <c r="F495" s="386"/>
      <c r="G495" s="386"/>
      <c r="H495" s="632"/>
      <c r="I495" s="633"/>
      <c r="J495" s="632"/>
      <c r="K495" s="632"/>
      <c r="L495" s="632"/>
      <c r="M495" s="632"/>
      <c r="N495" s="632"/>
      <c r="O495" s="632"/>
      <c r="P495" s="632"/>
      <c r="Q495" s="632"/>
      <c r="R495" s="632"/>
      <c r="S495" s="632"/>
      <c r="T495" s="632"/>
      <c r="U495" s="632"/>
      <c r="V495" s="632"/>
      <c r="W495" s="632"/>
      <c r="X495" s="632"/>
      <c r="Y495" s="632"/>
      <c r="Z495" s="632"/>
    </row>
    <row r="496" spans="1:26" ht="12.75" customHeight="1">
      <c r="A496" s="632"/>
      <c r="B496" s="632"/>
      <c r="C496" s="632"/>
      <c r="D496" s="386"/>
      <c r="E496" s="386"/>
      <c r="F496" s="386"/>
      <c r="G496" s="386"/>
      <c r="H496" s="632"/>
      <c r="I496" s="633"/>
      <c r="J496" s="632"/>
      <c r="K496" s="632"/>
      <c r="L496" s="632"/>
      <c r="M496" s="632"/>
      <c r="N496" s="632"/>
      <c r="O496" s="632"/>
      <c r="P496" s="632"/>
      <c r="Q496" s="632"/>
      <c r="R496" s="632"/>
      <c r="S496" s="632"/>
      <c r="T496" s="632"/>
      <c r="U496" s="632"/>
      <c r="V496" s="632"/>
      <c r="W496" s="632"/>
      <c r="X496" s="632"/>
      <c r="Y496" s="632"/>
      <c r="Z496" s="632"/>
    </row>
    <row r="497" spans="1:26" ht="12.75" customHeight="1">
      <c r="A497" s="632"/>
      <c r="B497" s="632"/>
      <c r="C497" s="632"/>
      <c r="D497" s="386"/>
      <c r="E497" s="386"/>
      <c r="F497" s="386"/>
      <c r="G497" s="386"/>
      <c r="H497" s="632"/>
      <c r="I497" s="633"/>
      <c r="J497" s="632"/>
      <c r="K497" s="632"/>
      <c r="L497" s="632"/>
      <c r="M497" s="632"/>
      <c r="N497" s="632"/>
      <c r="O497" s="632"/>
      <c r="P497" s="632"/>
      <c r="Q497" s="632"/>
      <c r="R497" s="632"/>
      <c r="S497" s="632"/>
      <c r="T497" s="632"/>
      <c r="U497" s="632"/>
      <c r="V497" s="632"/>
      <c r="W497" s="632"/>
      <c r="X497" s="632"/>
      <c r="Y497" s="632"/>
      <c r="Z497" s="632"/>
    </row>
    <row r="498" spans="1:26" ht="12.75" customHeight="1">
      <c r="A498" s="632"/>
      <c r="B498" s="632"/>
      <c r="C498" s="632"/>
      <c r="D498" s="386"/>
      <c r="E498" s="386"/>
      <c r="F498" s="386"/>
      <c r="G498" s="386"/>
      <c r="H498" s="632"/>
      <c r="I498" s="633"/>
      <c r="J498" s="632"/>
      <c r="K498" s="632"/>
      <c r="L498" s="632"/>
      <c r="M498" s="632"/>
      <c r="N498" s="632"/>
      <c r="O498" s="632"/>
      <c r="P498" s="632"/>
      <c r="Q498" s="632"/>
      <c r="R498" s="632"/>
      <c r="S498" s="632"/>
      <c r="T498" s="632"/>
      <c r="U498" s="632"/>
      <c r="V498" s="632"/>
      <c r="W498" s="632"/>
      <c r="X498" s="632"/>
      <c r="Y498" s="632"/>
      <c r="Z498" s="632"/>
    </row>
    <row r="499" spans="1:26" ht="12.75" customHeight="1">
      <c r="A499" s="632"/>
      <c r="B499" s="632"/>
      <c r="C499" s="632"/>
      <c r="D499" s="386"/>
      <c r="E499" s="386"/>
      <c r="F499" s="386"/>
      <c r="G499" s="386"/>
      <c r="H499" s="632"/>
      <c r="I499" s="633"/>
      <c r="J499" s="632"/>
      <c r="K499" s="632"/>
      <c r="L499" s="632"/>
      <c r="M499" s="632"/>
      <c r="N499" s="632"/>
      <c r="O499" s="632"/>
      <c r="P499" s="632"/>
      <c r="Q499" s="632"/>
      <c r="R499" s="632"/>
      <c r="S499" s="632"/>
      <c r="T499" s="632"/>
      <c r="U499" s="632"/>
      <c r="V499" s="632"/>
      <c r="W499" s="632"/>
      <c r="X499" s="632"/>
      <c r="Y499" s="632"/>
      <c r="Z499" s="632"/>
    </row>
    <row r="500" spans="1:26" ht="12.75" customHeight="1">
      <c r="A500" s="632"/>
      <c r="B500" s="632"/>
      <c r="C500" s="632"/>
      <c r="D500" s="386"/>
      <c r="E500" s="386"/>
      <c r="F500" s="386"/>
      <c r="G500" s="386"/>
      <c r="H500" s="632"/>
      <c r="I500" s="633"/>
      <c r="J500" s="632"/>
      <c r="K500" s="632"/>
      <c r="L500" s="632"/>
      <c r="M500" s="632"/>
      <c r="N500" s="632"/>
      <c r="O500" s="632"/>
      <c r="P500" s="632"/>
      <c r="Q500" s="632"/>
      <c r="R500" s="632"/>
      <c r="S500" s="632"/>
      <c r="T500" s="632"/>
      <c r="U500" s="632"/>
      <c r="V500" s="632"/>
      <c r="W500" s="632"/>
      <c r="X500" s="632"/>
      <c r="Y500" s="632"/>
      <c r="Z500" s="632"/>
    </row>
    <row r="501" spans="1:26" ht="12.75" customHeight="1">
      <c r="A501" s="632"/>
      <c r="B501" s="632"/>
      <c r="C501" s="632"/>
      <c r="D501" s="386"/>
      <c r="E501" s="386"/>
      <c r="F501" s="386"/>
      <c r="G501" s="386"/>
      <c r="H501" s="632"/>
      <c r="I501" s="633"/>
      <c r="J501" s="632"/>
      <c r="K501" s="632"/>
      <c r="L501" s="632"/>
      <c r="M501" s="632"/>
      <c r="N501" s="632"/>
      <c r="O501" s="632"/>
      <c r="P501" s="632"/>
      <c r="Q501" s="632"/>
      <c r="R501" s="632"/>
      <c r="S501" s="632"/>
      <c r="T501" s="632"/>
      <c r="U501" s="632"/>
      <c r="V501" s="632"/>
      <c r="W501" s="632"/>
      <c r="X501" s="632"/>
      <c r="Y501" s="632"/>
      <c r="Z501" s="632"/>
    </row>
    <row r="502" spans="1:26" ht="12.75" customHeight="1">
      <c r="A502" s="632"/>
      <c r="B502" s="632"/>
      <c r="C502" s="632"/>
      <c r="D502" s="386"/>
      <c r="E502" s="386"/>
      <c r="F502" s="386"/>
      <c r="G502" s="386"/>
      <c r="H502" s="632"/>
      <c r="I502" s="633"/>
      <c r="J502" s="632"/>
      <c r="K502" s="632"/>
      <c r="L502" s="632"/>
      <c r="M502" s="632"/>
      <c r="N502" s="632"/>
      <c r="O502" s="632"/>
      <c r="P502" s="632"/>
      <c r="Q502" s="632"/>
      <c r="R502" s="632"/>
      <c r="S502" s="632"/>
      <c r="T502" s="632"/>
      <c r="U502" s="632"/>
      <c r="V502" s="632"/>
      <c r="W502" s="632"/>
      <c r="X502" s="632"/>
      <c r="Y502" s="632"/>
      <c r="Z502" s="632"/>
    </row>
    <row r="503" spans="1:26" ht="12.75" customHeight="1">
      <c r="A503" s="632"/>
      <c r="B503" s="632"/>
      <c r="C503" s="632"/>
      <c r="D503" s="386"/>
      <c r="E503" s="386"/>
      <c r="F503" s="386"/>
      <c r="G503" s="386"/>
      <c r="H503" s="632"/>
      <c r="I503" s="633"/>
      <c r="J503" s="632"/>
      <c r="K503" s="632"/>
      <c r="L503" s="632"/>
      <c r="M503" s="632"/>
      <c r="N503" s="632"/>
      <c r="O503" s="632"/>
      <c r="P503" s="632"/>
      <c r="Q503" s="632"/>
      <c r="R503" s="632"/>
      <c r="S503" s="632"/>
      <c r="T503" s="632"/>
      <c r="U503" s="632"/>
      <c r="V503" s="632"/>
      <c r="W503" s="632"/>
      <c r="X503" s="632"/>
      <c r="Y503" s="632"/>
      <c r="Z503" s="632"/>
    </row>
    <row r="504" spans="1:26" ht="12.75" customHeight="1">
      <c r="A504" s="632"/>
      <c r="B504" s="632"/>
      <c r="C504" s="632"/>
      <c r="D504" s="386"/>
      <c r="E504" s="386"/>
      <c r="F504" s="386"/>
      <c r="G504" s="386"/>
      <c r="H504" s="632"/>
      <c r="I504" s="633"/>
      <c r="J504" s="632"/>
      <c r="K504" s="632"/>
      <c r="L504" s="632"/>
      <c r="M504" s="632"/>
      <c r="N504" s="632"/>
      <c r="O504" s="632"/>
      <c r="P504" s="632"/>
      <c r="Q504" s="632"/>
      <c r="R504" s="632"/>
      <c r="S504" s="632"/>
      <c r="T504" s="632"/>
      <c r="U504" s="632"/>
      <c r="V504" s="632"/>
      <c r="W504" s="632"/>
      <c r="X504" s="632"/>
      <c r="Y504" s="632"/>
      <c r="Z504" s="632"/>
    </row>
    <row r="505" spans="1:26" ht="12.75" customHeight="1">
      <c r="A505" s="632"/>
      <c r="B505" s="632"/>
      <c r="C505" s="632"/>
      <c r="D505" s="386"/>
      <c r="E505" s="386"/>
      <c r="F505" s="386"/>
      <c r="G505" s="386"/>
      <c r="H505" s="632"/>
      <c r="I505" s="633"/>
      <c r="J505" s="632"/>
      <c r="K505" s="632"/>
      <c r="L505" s="632"/>
      <c r="M505" s="632"/>
      <c r="N505" s="632"/>
      <c r="O505" s="632"/>
      <c r="P505" s="632"/>
      <c r="Q505" s="632"/>
      <c r="R505" s="632"/>
      <c r="S505" s="632"/>
      <c r="T505" s="632"/>
      <c r="U505" s="632"/>
      <c r="V505" s="632"/>
      <c r="W505" s="632"/>
      <c r="X505" s="632"/>
      <c r="Y505" s="632"/>
      <c r="Z505" s="632"/>
    </row>
    <row r="506" spans="1:26" ht="12.75" customHeight="1">
      <c r="A506" s="632"/>
      <c r="B506" s="632"/>
      <c r="C506" s="632"/>
      <c r="D506" s="386"/>
      <c r="E506" s="386"/>
      <c r="F506" s="386"/>
      <c r="G506" s="386"/>
      <c r="H506" s="632"/>
      <c r="I506" s="633"/>
      <c r="J506" s="632"/>
      <c r="K506" s="632"/>
      <c r="L506" s="632"/>
      <c r="M506" s="632"/>
      <c r="N506" s="632"/>
      <c r="O506" s="632"/>
      <c r="P506" s="632"/>
      <c r="Q506" s="632"/>
      <c r="R506" s="632"/>
      <c r="S506" s="632"/>
      <c r="T506" s="632"/>
      <c r="U506" s="632"/>
      <c r="V506" s="632"/>
      <c r="W506" s="632"/>
      <c r="X506" s="632"/>
      <c r="Y506" s="632"/>
      <c r="Z506" s="632"/>
    </row>
    <row r="507" spans="1:26" ht="12.75" customHeight="1">
      <c r="A507" s="632"/>
      <c r="B507" s="632"/>
      <c r="C507" s="632"/>
      <c r="D507" s="386"/>
      <c r="E507" s="386"/>
      <c r="F507" s="386"/>
      <c r="G507" s="386"/>
      <c r="H507" s="632"/>
      <c r="I507" s="633"/>
      <c r="J507" s="632"/>
      <c r="K507" s="632"/>
      <c r="L507" s="632"/>
      <c r="M507" s="632"/>
      <c r="N507" s="632"/>
      <c r="O507" s="632"/>
      <c r="P507" s="632"/>
      <c r="Q507" s="632"/>
      <c r="R507" s="632"/>
      <c r="S507" s="632"/>
      <c r="T507" s="632"/>
      <c r="U507" s="632"/>
      <c r="V507" s="632"/>
      <c r="W507" s="632"/>
      <c r="X507" s="632"/>
      <c r="Y507" s="632"/>
      <c r="Z507" s="632"/>
    </row>
    <row r="508" spans="1:26" ht="12.75" customHeight="1">
      <c r="A508" s="632"/>
      <c r="B508" s="632"/>
      <c r="C508" s="632"/>
      <c r="D508" s="386"/>
      <c r="E508" s="386"/>
      <c r="F508" s="386"/>
      <c r="G508" s="386"/>
      <c r="H508" s="632"/>
      <c r="I508" s="633"/>
      <c r="J508" s="632"/>
      <c r="K508" s="632"/>
      <c r="L508" s="632"/>
      <c r="M508" s="632"/>
      <c r="N508" s="632"/>
      <c r="O508" s="632"/>
      <c r="P508" s="632"/>
      <c r="Q508" s="632"/>
      <c r="R508" s="632"/>
      <c r="S508" s="632"/>
      <c r="T508" s="632"/>
      <c r="U508" s="632"/>
      <c r="V508" s="632"/>
      <c r="W508" s="632"/>
      <c r="X508" s="632"/>
      <c r="Y508" s="632"/>
      <c r="Z508" s="632"/>
    </row>
    <row r="509" spans="1:26" ht="12.75" customHeight="1">
      <c r="A509" s="632"/>
      <c r="B509" s="632"/>
      <c r="C509" s="632"/>
      <c r="D509" s="386"/>
      <c r="E509" s="386"/>
      <c r="F509" s="386"/>
      <c r="G509" s="386"/>
      <c r="H509" s="632"/>
      <c r="I509" s="633"/>
      <c r="J509" s="632"/>
      <c r="K509" s="632"/>
      <c r="L509" s="632"/>
      <c r="M509" s="632"/>
      <c r="N509" s="632"/>
      <c r="O509" s="632"/>
      <c r="P509" s="632"/>
      <c r="Q509" s="632"/>
      <c r="R509" s="632"/>
      <c r="S509" s="632"/>
      <c r="T509" s="632"/>
      <c r="U509" s="632"/>
      <c r="V509" s="632"/>
      <c r="W509" s="632"/>
      <c r="X509" s="632"/>
      <c r="Y509" s="632"/>
      <c r="Z509" s="632"/>
    </row>
    <row r="510" spans="1:26" ht="12.75" customHeight="1">
      <c r="A510" s="632"/>
      <c r="B510" s="632"/>
      <c r="C510" s="632"/>
      <c r="D510" s="386"/>
      <c r="E510" s="386"/>
      <c r="F510" s="386"/>
      <c r="G510" s="386"/>
      <c r="H510" s="632"/>
      <c r="I510" s="633"/>
      <c r="J510" s="632"/>
      <c r="K510" s="632"/>
      <c r="L510" s="632"/>
      <c r="M510" s="632"/>
      <c r="N510" s="632"/>
      <c r="O510" s="632"/>
      <c r="P510" s="632"/>
      <c r="Q510" s="632"/>
      <c r="R510" s="632"/>
      <c r="S510" s="632"/>
      <c r="T510" s="632"/>
      <c r="U510" s="632"/>
      <c r="V510" s="632"/>
      <c r="W510" s="632"/>
      <c r="X510" s="632"/>
      <c r="Y510" s="632"/>
      <c r="Z510" s="632"/>
    </row>
    <row r="511" spans="1:26" ht="12.75" customHeight="1">
      <c r="A511" s="632"/>
      <c r="B511" s="632"/>
      <c r="C511" s="632"/>
      <c r="D511" s="386"/>
      <c r="E511" s="386"/>
      <c r="F511" s="386"/>
      <c r="G511" s="386"/>
      <c r="H511" s="632"/>
      <c r="I511" s="633"/>
      <c r="J511" s="632"/>
      <c r="K511" s="632"/>
      <c r="L511" s="632"/>
      <c r="M511" s="632"/>
      <c r="N511" s="632"/>
      <c r="O511" s="632"/>
      <c r="P511" s="632"/>
      <c r="Q511" s="632"/>
      <c r="R511" s="632"/>
      <c r="S511" s="632"/>
      <c r="T511" s="632"/>
      <c r="U511" s="632"/>
      <c r="V511" s="632"/>
      <c r="W511" s="632"/>
      <c r="X511" s="632"/>
      <c r="Y511" s="632"/>
      <c r="Z511" s="632"/>
    </row>
    <row r="512" spans="1:26" ht="12.75" customHeight="1">
      <c r="A512" s="632"/>
      <c r="B512" s="632"/>
      <c r="C512" s="632"/>
      <c r="D512" s="386"/>
      <c r="E512" s="386"/>
      <c r="F512" s="386"/>
      <c r="G512" s="386"/>
      <c r="H512" s="632"/>
      <c r="I512" s="633"/>
      <c r="J512" s="632"/>
      <c r="K512" s="632"/>
      <c r="L512" s="632"/>
      <c r="M512" s="632"/>
      <c r="N512" s="632"/>
      <c r="O512" s="632"/>
      <c r="P512" s="632"/>
      <c r="Q512" s="632"/>
      <c r="R512" s="632"/>
      <c r="S512" s="632"/>
      <c r="T512" s="632"/>
      <c r="U512" s="632"/>
      <c r="V512" s="632"/>
      <c r="W512" s="632"/>
      <c r="X512" s="632"/>
      <c r="Y512" s="632"/>
      <c r="Z512" s="632"/>
    </row>
    <row r="513" spans="1:26" ht="12.75" customHeight="1">
      <c r="A513" s="632"/>
      <c r="B513" s="632"/>
      <c r="C513" s="632"/>
      <c r="D513" s="386"/>
      <c r="E513" s="386"/>
      <c r="F513" s="386"/>
      <c r="G513" s="386"/>
      <c r="H513" s="632"/>
      <c r="I513" s="633"/>
      <c r="J513" s="632"/>
      <c r="K513" s="632"/>
      <c r="L513" s="632"/>
      <c r="M513" s="632"/>
      <c r="N513" s="632"/>
      <c r="O513" s="632"/>
      <c r="P513" s="632"/>
      <c r="Q513" s="632"/>
      <c r="R513" s="632"/>
      <c r="S513" s="632"/>
      <c r="T513" s="632"/>
      <c r="U513" s="632"/>
      <c r="V513" s="632"/>
      <c r="W513" s="632"/>
      <c r="X513" s="632"/>
      <c r="Y513" s="632"/>
      <c r="Z513" s="632"/>
    </row>
    <row r="514" spans="1:26" ht="12.75" customHeight="1">
      <c r="A514" s="632"/>
      <c r="B514" s="632"/>
      <c r="C514" s="632"/>
      <c r="D514" s="386"/>
      <c r="E514" s="386"/>
      <c r="F514" s="386"/>
      <c r="G514" s="386"/>
      <c r="H514" s="632"/>
      <c r="I514" s="633"/>
      <c r="J514" s="632"/>
      <c r="K514" s="632"/>
      <c r="L514" s="632"/>
      <c r="M514" s="632"/>
      <c r="N514" s="632"/>
      <c r="O514" s="632"/>
      <c r="P514" s="632"/>
      <c r="Q514" s="632"/>
      <c r="R514" s="632"/>
      <c r="S514" s="632"/>
      <c r="T514" s="632"/>
      <c r="U514" s="632"/>
      <c r="V514" s="632"/>
      <c r="W514" s="632"/>
      <c r="X514" s="632"/>
      <c r="Y514" s="632"/>
      <c r="Z514" s="632"/>
    </row>
    <row r="515" spans="1:26" ht="12.75" customHeight="1">
      <c r="A515" s="632"/>
      <c r="B515" s="632"/>
      <c r="C515" s="632"/>
      <c r="D515" s="386"/>
      <c r="E515" s="386"/>
      <c r="F515" s="386"/>
      <c r="G515" s="386"/>
      <c r="H515" s="632"/>
      <c r="I515" s="633"/>
      <c r="J515" s="632"/>
      <c r="K515" s="632"/>
      <c r="L515" s="632"/>
      <c r="M515" s="632"/>
      <c r="N515" s="632"/>
      <c r="O515" s="632"/>
      <c r="P515" s="632"/>
      <c r="Q515" s="632"/>
      <c r="R515" s="632"/>
      <c r="S515" s="632"/>
      <c r="T515" s="632"/>
      <c r="U515" s="632"/>
      <c r="V515" s="632"/>
      <c r="W515" s="632"/>
      <c r="X515" s="632"/>
      <c r="Y515" s="632"/>
      <c r="Z515" s="632"/>
    </row>
    <row r="516" spans="1:26" ht="12.75" customHeight="1">
      <c r="A516" s="632"/>
      <c r="B516" s="632"/>
      <c r="C516" s="632"/>
      <c r="D516" s="386"/>
      <c r="E516" s="386"/>
      <c r="F516" s="386"/>
      <c r="G516" s="386"/>
      <c r="H516" s="632"/>
      <c r="I516" s="633"/>
      <c r="J516" s="632"/>
      <c r="K516" s="632"/>
      <c r="L516" s="632"/>
      <c r="M516" s="632"/>
      <c r="N516" s="632"/>
      <c r="O516" s="632"/>
      <c r="P516" s="632"/>
      <c r="Q516" s="632"/>
      <c r="R516" s="632"/>
      <c r="S516" s="632"/>
      <c r="T516" s="632"/>
      <c r="U516" s="632"/>
      <c r="V516" s="632"/>
      <c r="W516" s="632"/>
      <c r="X516" s="632"/>
      <c r="Y516" s="632"/>
      <c r="Z516" s="632"/>
    </row>
    <row r="517" spans="1:26" ht="12.75" customHeight="1">
      <c r="A517" s="632"/>
      <c r="B517" s="632"/>
      <c r="C517" s="632"/>
      <c r="D517" s="386"/>
      <c r="E517" s="386"/>
      <c r="F517" s="386"/>
      <c r="G517" s="386"/>
      <c r="H517" s="632"/>
      <c r="I517" s="633"/>
      <c r="J517" s="632"/>
      <c r="K517" s="632"/>
      <c r="L517" s="632"/>
      <c r="M517" s="632"/>
      <c r="N517" s="632"/>
      <c r="O517" s="632"/>
      <c r="P517" s="632"/>
      <c r="Q517" s="632"/>
      <c r="R517" s="632"/>
      <c r="S517" s="632"/>
      <c r="T517" s="632"/>
      <c r="U517" s="632"/>
      <c r="V517" s="632"/>
      <c r="W517" s="632"/>
      <c r="X517" s="632"/>
      <c r="Y517" s="632"/>
      <c r="Z517" s="632"/>
    </row>
    <row r="518" spans="1:26" ht="12.75" customHeight="1">
      <c r="A518" s="632"/>
      <c r="B518" s="632"/>
      <c r="C518" s="632"/>
      <c r="D518" s="386"/>
      <c r="E518" s="386"/>
      <c r="F518" s="386"/>
      <c r="G518" s="386"/>
      <c r="H518" s="632"/>
      <c r="I518" s="633"/>
      <c r="J518" s="632"/>
      <c r="K518" s="632"/>
      <c r="L518" s="632"/>
      <c r="M518" s="632"/>
      <c r="N518" s="632"/>
      <c r="O518" s="632"/>
      <c r="P518" s="632"/>
      <c r="Q518" s="632"/>
      <c r="R518" s="632"/>
      <c r="S518" s="632"/>
      <c r="T518" s="632"/>
      <c r="U518" s="632"/>
      <c r="V518" s="632"/>
      <c r="W518" s="632"/>
      <c r="X518" s="632"/>
      <c r="Y518" s="632"/>
      <c r="Z518" s="632"/>
    </row>
    <row r="519" spans="1:26" ht="12.75" customHeight="1">
      <c r="A519" s="632"/>
      <c r="B519" s="632"/>
      <c r="C519" s="632"/>
      <c r="D519" s="386"/>
      <c r="E519" s="386"/>
      <c r="F519" s="386"/>
      <c r="G519" s="386"/>
      <c r="H519" s="632"/>
      <c r="I519" s="633"/>
      <c r="J519" s="632"/>
      <c r="K519" s="632"/>
      <c r="L519" s="632"/>
      <c r="M519" s="632"/>
      <c r="N519" s="632"/>
      <c r="O519" s="632"/>
      <c r="P519" s="632"/>
      <c r="Q519" s="632"/>
      <c r="R519" s="632"/>
      <c r="S519" s="632"/>
      <c r="T519" s="632"/>
      <c r="U519" s="632"/>
      <c r="V519" s="632"/>
      <c r="W519" s="632"/>
      <c r="X519" s="632"/>
      <c r="Y519" s="632"/>
      <c r="Z519" s="632"/>
    </row>
    <row r="520" spans="1:26" ht="12.75" customHeight="1">
      <c r="A520" s="632"/>
      <c r="B520" s="632"/>
      <c r="C520" s="632"/>
      <c r="D520" s="386"/>
      <c r="E520" s="386"/>
      <c r="F520" s="386"/>
      <c r="G520" s="386"/>
      <c r="H520" s="632"/>
      <c r="I520" s="633"/>
      <c r="J520" s="632"/>
      <c r="K520" s="632"/>
      <c r="L520" s="632"/>
      <c r="M520" s="632"/>
      <c r="N520" s="632"/>
      <c r="O520" s="632"/>
      <c r="P520" s="632"/>
      <c r="Q520" s="632"/>
      <c r="R520" s="632"/>
      <c r="S520" s="632"/>
      <c r="T520" s="632"/>
      <c r="U520" s="632"/>
      <c r="V520" s="632"/>
      <c r="W520" s="632"/>
      <c r="X520" s="632"/>
      <c r="Y520" s="632"/>
      <c r="Z520" s="632"/>
    </row>
    <row r="521" spans="1:26" ht="12.75" customHeight="1">
      <c r="A521" s="632"/>
      <c r="B521" s="632"/>
      <c r="C521" s="632"/>
      <c r="D521" s="386"/>
      <c r="E521" s="386"/>
      <c r="F521" s="386"/>
      <c r="G521" s="386"/>
      <c r="H521" s="632"/>
      <c r="I521" s="633"/>
      <c r="J521" s="632"/>
      <c r="K521" s="632"/>
      <c r="L521" s="632"/>
      <c r="M521" s="632"/>
      <c r="N521" s="632"/>
      <c r="O521" s="632"/>
      <c r="P521" s="632"/>
      <c r="Q521" s="632"/>
      <c r="R521" s="632"/>
      <c r="S521" s="632"/>
      <c r="T521" s="632"/>
      <c r="U521" s="632"/>
      <c r="V521" s="632"/>
      <c r="W521" s="632"/>
      <c r="X521" s="632"/>
      <c r="Y521" s="632"/>
      <c r="Z521" s="632"/>
    </row>
    <row r="522" spans="1:26" ht="12.75" customHeight="1">
      <c r="A522" s="632"/>
      <c r="B522" s="632"/>
      <c r="C522" s="632"/>
      <c r="D522" s="386"/>
      <c r="E522" s="386"/>
      <c r="F522" s="386"/>
      <c r="G522" s="386"/>
      <c r="H522" s="632"/>
      <c r="I522" s="633"/>
      <c r="J522" s="632"/>
      <c r="K522" s="632"/>
      <c r="L522" s="632"/>
      <c r="M522" s="632"/>
      <c r="N522" s="632"/>
      <c r="O522" s="632"/>
      <c r="P522" s="632"/>
      <c r="Q522" s="632"/>
      <c r="R522" s="632"/>
      <c r="S522" s="632"/>
      <c r="T522" s="632"/>
      <c r="U522" s="632"/>
      <c r="V522" s="632"/>
      <c r="W522" s="632"/>
      <c r="X522" s="632"/>
      <c r="Y522" s="632"/>
      <c r="Z522" s="632"/>
    </row>
    <row r="523" spans="1:26" ht="12.75" customHeight="1">
      <c r="A523" s="632"/>
      <c r="B523" s="632"/>
      <c r="C523" s="632"/>
      <c r="D523" s="386"/>
      <c r="E523" s="386"/>
      <c r="F523" s="386"/>
      <c r="G523" s="386"/>
      <c r="H523" s="632"/>
      <c r="I523" s="633"/>
      <c r="J523" s="632"/>
      <c r="K523" s="632"/>
      <c r="L523" s="632"/>
      <c r="M523" s="632"/>
      <c r="N523" s="632"/>
      <c r="O523" s="632"/>
      <c r="P523" s="632"/>
      <c r="Q523" s="632"/>
      <c r="R523" s="632"/>
      <c r="S523" s="632"/>
      <c r="T523" s="632"/>
      <c r="U523" s="632"/>
      <c r="V523" s="632"/>
      <c r="W523" s="632"/>
      <c r="X523" s="632"/>
      <c r="Y523" s="632"/>
      <c r="Z523" s="632"/>
    </row>
    <row r="524" spans="1:26" ht="12.75" customHeight="1">
      <c r="A524" s="632"/>
      <c r="B524" s="632"/>
      <c r="C524" s="632"/>
      <c r="D524" s="386"/>
      <c r="E524" s="386"/>
      <c r="F524" s="386"/>
      <c r="G524" s="386"/>
      <c r="H524" s="632"/>
      <c r="I524" s="633"/>
      <c r="J524" s="632"/>
      <c r="K524" s="632"/>
      <c r="L524" s="632"/>
      <c r="M524" s="632"/>
      <c r="N524" s="632"/>
      <c r="O524" s="632"/>
      <c r="P524" s="632"/>
      <c r="Q524" s="632"/>
      <c r="R524" s="632"/>
      <c r="S524" s="632"/>
      <c r="T524" s="632"/>
      <c r="U524" s="632"/>
      <c r="V524" s="632"/>
      <c r="W524" s="632"/>
      <c r="X524" s="632"/>
      <c r="Y524" s="632"/>
      <c r="Z524" s="632"/>
    </row>
    <row r="525" spans="1:26" ht="12.75" customHeight="1">
      <c r="A525" s="632"/>
      <c r="B525" s="632"/>
      <c r="C525" s="632"/>
      <c r="D525" s="386"/>
      <c r="E525" s="386"/>
      <c r="F525" s="386"/>
      <c r="G525" s="386"/>
      <c r="H525" s="632"/>
      <c r="I525" s="633"/>
      <c r="J525" s="632"/>
      <c r="K525" s="632"/>
      <c r="L525" s="632"/>
      <c r="M525" s="632"/>
      <c r="N525" s="632"/>
      <c r="O525" s="632"/>
      <c r="P525" s="632"/>
      <c r="Q525" s="632"/>
      <c r="R525" s="632"/>
      <c r="S525" s="632"/>
      <c r="T525" s="632"/>
      <c r="U525" s="632"/>
      <c r="V525" s="632"/>
      <c r="W525" s="632"/>
      <c r="X525" s="632"/>
      <c r="Y525" s="632"/>
      <c r="Z525" s="632"/>
    </row>
    <row r="526" spans="1:26" ht="12.75" customHeight="1">
      <c r="A526" s="632"/>
      <c r="B526" s="632"/>
      <c r="C526" s="632"/>
      <c r="D526" s="386"/>
      <c r="E526" s="386"/>
      <c r="F526" s="386"/>
      <c r="G526" s="386"/>
      <c r="H526" s="632"/>
      <c r="I526" s="633"/>
      <c r="J526" s="632"/>
      <c r="K526" s="632"/>
      <c r="L526" s="632"/>
      <c r="M526" s="632"/>
      <c r="N526" s="632"/>
      <c r="O526" s="632"/>
      <c r="P526" s="632"/>
      <c r="Q526" s="632"/>
      <c r="R526" s="632"/>
      <c r="S526" s="632"/>
      <c r="T526" s="632"/>
      <c r="U526" s="632"/>
      <c r="V526" s="632"/>
      <c r="W526" s="632"/>
      <c r="X526" s="632"/>
      <c r="Y526" s="632"/>
      <c r="Z526" s="632"/>
    </row>
    <row r="527" spans="1:26" ht="12.75" customHeight="1">
      <c r="A527" s="632"/>
      <c r="B527" s="632"/>
      <c r="C527" s="632"/>
      <c r="D527" s="386"/>
      <c r="E527" s="386"/>
      <c r="F527" s="386"/>
      <c r="G527" s="386"/>
      <c r="H527" s="632"/>
      <c r="I527" s="633"/>
      <c r="J527" s="632"/>
      <c r="K527" s="632"/>
      <c r="L527" s="632"/>
      <c r="M527" s="632"/>
      <c r="N527" s="632"/>
      <c r="O527" s="632"/>
      <c r="P527" s="632"/>
      <c r="Q527" s="632"/>
      <c r="R527" s="632"/>
      <c r="S527" s="632"/>
      <c r="T527" s="632"/>
      <c r="U527" s="632"/>
      <c r="V527" s="632"/>
      <c r="W527" s="632"/>
      <c r="X527" s="632"/>
      <c r="Y527" s="632"/>
      <c r="Z527" s="632"/>
    </row>
    <row r="528" spans="1:26" ht="12.75" customHeight="1">
      <c r="A528" s="632"/>
      <c r="B528" s="632"/>
      <c r="C528" s="632"/>
      <c r="D528" s="386"/>
      <c r="E528" s="386"/>
      <c r="F528" s="386"/>
      <c r="G528" s="386"/>
      <c r="H528" s="632"/>
      <c r="I528" s="633"/>
      <c r="J528" s="632"/>
      <c r="K528" s="632"/>
      <c r="L528" s="632"/>
      <c r="M528" s="632"/>
      <c r="N528" s="632"/>
      <c r="O528" s="632"/>
      <c r="P528" s="632"/>
      <c r="Q528" s="632"/>
      <c r="R528" s="632"/>
      <c r="S528" s="632"/>
      <c r="T528" s="632"/>
      <c r="U528" s="632"/>
      <c r="V528" s="632"/>
      <c r="W528" s="632"/>
      <c r="X528" s="632"/>
      <c r="Y528" s="632"/>
      <c r="Z528" s="632"/>
    </row>
    <row r="529" spans="1:26" ht="12.75" customHeight="1">
      <c r="A529" s="632"/>
      <c r="B529" s="632"/>
      <c r="C529" s="632"/>
      <c r="D529" s="386"/>
      <c r="E529" s="386"/>
      <c r="F529" s="386"/>
      <c r="G529" s="386"/>
      <c r="H529" s="632"/>
      <c r="I529" s="633"/>
      <c r="J529" s="632"/>
      <c r="K529" s="632"/>
      <c r="L529" s="632"/>
      <c r="M529" s="632"/>
      <c r="N529" s="632"/>
      <c r="O529" s="632"/>
      <c r="P529" s="632"/>
      <c r="Q529" s="632"/>
      <c r="R529" s="632"/>
      <c r="S529" s="632"/>
      <c r="T529" s="632"/>
      <c r="U529" s="632"/>
      <c r="V529" s="632"/>
      <c r="W529" s="632"/>
      <c r="X529" s="632"/>
      <c r="Y529" s="632"/>
      <c r="Z529" s="632"/>
    </row>
    <row r="530" spans="1:26" ht="12.75" customHeight="1">
      <c r="A530" s="632"/>
      <c r="B530" s="632"/>
      <c r="C530" s="632"/>
      <c r="D530" s="386"/>
      <c r="E530" s="386"/>
      <c r="F530" s="386"/>
      <c r="G530" s="386"/>
      <c r="H530" s="632"/>
      <c r="I530" s="633"/>
      <c r="J530" s="632"/>
      <c r="K530" s="632"/>
      <c r="L530" s="632"/>
      <c r="M530" s="632"/>
      <c r="N530" s="632"/>
      <c r="O530" s="632"/>
      <c r="P530" s="632"/>
      <c r="Q530" s="632"/>
      <c r="R530" s="632"/>
      <c r="S530" s="632"/>
      <c r="T530" s="632"/>
      <c r="U530" s="632"/>
      <c r="V530" s="632"/>
      <c r="W530" s="632"/>
      <c r="X530" s="632"/>
      <c r="Y530" s="632"/>
      <c r="Z530" s="632"/>
    </row>
    <row r="531" spans="1:26" ht="12.75" customHeight="1">
      <c r="A531" s="632"/>
      <c r="B531" s="632"/>
      <c r="C531" s="632"/>
      <c r="D531" s="386"/>
      <c r="E531" s="386"/>
      <c r="F531" s="386"/>
      <c r="G531" s="386"/>
      <c r="H531" s="632"/>
      <c r="I531" s="633"/>
      <c r="J531" s="632"/>
      <c r="K531" s="632"/>
      <c r="L531" s="632"/>
      <c r="M531" s="632"/>
      <c r="N531" s="632"/>
      <c r="O531" s="632"/>
      <c r="P531" s="632"/>
      <c r="Q531" s="632"/>
      <c r="R531" s="632"/>
      <c r="S531" s="632"/>
      <c r="T531" s="632"/>
      <c r="U531" s="632"/>
      <c r="V531" s="632"/>
      <c r="W531" s="632"/>
      <c r="X531" s="632"/>
      <c r="Y531" s="632"/>
      <c r="Z531" s="632"/>
    </row>
    <row r="532" spans="1:26" ht="12.75" customHeight="1">
      <c r="A532" s="632"/>
      <c r="B532" s="632"/>
      <c r="C532" s="632"/>
      <c r="D532" s="386"/>
      <c r="E532" s="386"/>
      <c r="F532" s="386"/>
      <c r="G532" s="386"/>
      <c r="H532" s="632"/>
      <c r="I532" s="633"/>
      <c r="J532" s="632"/>
      <c r="K532" s="632"/>
      <c r="L532" s="632"/>
      <c r="M532" s="632"/>
      <c r="N532" s="632"/>
      <c r="O532" s="632"/>
      <c r="P532" s="632"/>
      <c r="Q532" s="632"/>
      <c r="R532" s="632"/>
      <c r="S532" s="632"/>
      <c r="T532" s="632"/>
      <c r="U532" s="632"/>
      <c r="V532" s="632"/>
      <c r="W532" s="632"/>
      <c r="X532" s="632"/>
      <c r="Y532" s="632"/>
      <c r="Z532" s="632"/>
    </row>
    <row r="533" spans="1:26" ht="12.75" customHeight="1">
      <c r="A533" s="632"/>
      <c r="B533" s="632"/>
      <c r="C533" s="632"/>
      <c r="D533" s="386"/>
      <c r="E533" s="386"/>
      <c r="F533" s="386"/>
      <c r="G533" s="386"/>
      <c r="H533" s="632"/>
      <c r="I533" s="633"/>
      <c r="J533" s="632"/>
      <c r="K533" s="632"/>
      <c r="L533" s="632"/>
      <c r="M533" s="632"/>
      <c r="N533" s="632"/>
      <c r="O533" s="632"/>
      <c r="P533" s="632"/>
      <c r="Q533" s="632"/>
      <c r="R533" s="632"/>
      <c r="S533" s="632"/>
      <c r="T533" s="632"/>
      <c r="U533" s="632"/>
      <c r="V533" s="632"/>
      <c r="W533" s="632"/>
      <c r="X533" s="632"/>
      <c r="Y533" s="632"/>
      <c r="Z533" s="632"/>
    </row>
    <row r="534" spans="1:26" ht="12.75" customHeight="1">
      <c r="A534" s="632"/>
      <c r="B534" s="632"/>
      <c r="C534" s="632"/>
      <c r="D534" s="386"/>
      <c r="E534" s="386"/>
      <c r="F534" s="386"/>
      <c r="G534" s="386"/>
      <c r="H534" s="632"/>
      <c r="I534" s="633"/>
      <c r="J534" s="632"/>
      <c r="K534" s="632"/>
      <c r="L534" s="632"/>
      <c r="M534" s="632"/>
      <c r="N534" s="632"/>
      <c r="O534" s="632"/>
      <c r="P534" s="632"/>
      <c r="Q534" s="632"/>
      <c r="R534" s="632"/>
      <c r="S534" s="632"/>
      <c r="T534" s="632"/>
      <c r="U534" s="632"/>
      <c r="V534" s="632"/>
      <c r="W534" s="632"/>
      <c r="X534" s="632"/>
      <c r="Y534" s="632"/>
      <c r="Z534" s="632"/>
    </row>
    <row r="535" spans="1:26" ht="12.75" customHeight="1">
      <c r="A535" s="632"/>
      <c r="B535" s="632"/>
      <c r="C535" s="632"/>
      <c r="D535" s="386"/>
      <c r="E535" s="386"/>
      <c r="F535" s="386"/>
      <c r="G535" s="386"/>
      <c r="H535" s="632"/>
      <c r="I535" s="633"/>
      <c r="J535" s="632"/>
      <c r="K535" s="632"/>
      <c r="L535" s="632"/>
      <c r="M535" s="632"/>
      <c r="N535" s="632"/>
      <c r="O535" s="632"/>
      <c r="P535" s="632"/>
      <c r="Q535" s="632"/>
      <c r="R535" s="632"/>
      <c r="S535" s="632"/>
      <c r="T535" s="632"/>
      <c r="U535" s="632"/>
      <c r="V535" s="632"/>
      <c r="W535" s="632"/>
      <c r="X535" s="632"/>
      <c r="Y535" s="632"/>
      <c r="Z535" s="632"/>
    </row>
    <row r="536" spans="1:26" ht="12.75" customHeight="1">
      <c r="A536" s="632"/>
      <c r="B536" s="632"/>
      <c r="C536" s="632"/>
      <c r="D536" s="386"/>
      <c r="E536" s="386"/>
      <c r="F536" s="386"/>
      <c r="G536" s="386"/>
      <c r="H536" s="632"/>
      <c r="I536" s="633"/>
      <c r="J536" s="632"/>
      <c r="K536" s="632"/>
      <c r="L536" s="632"/>
      <c r="M536" s="632"/>
      <c r="N536" s="632"/>
      <c r="O536" s="632"/>
      <c r="P536" s="632"/>
      <c r="Q536" s="632"/>
      <c r="R536" s="632"/>
      <c r="S536" s="632"/>
      <c r="T536" s="632"/>
      <c r="U536" s="632"/>
      <c r="V536" s="632"/>
      <c r="W536" s="632"/>
      <c r="X536" s="632"/>
      <c r="Y536" s="632"/>
      <c r="Z536" s="632"/>
    </row>
    <row r="537" spans="1:26" ht="12.75" customHeight="1">
      <c r="A537" s="632"/>
      <c r="B537" s="632"/>
      <c r="C537" s="632"/>
      <c r="D537" s="386"/>
      <c r="E537" s="386"/>
      <c r="F537" s="386"/>
      <c r="G537" s="386"/>
      <c r="H537" s="632"/>
      <c r="I537" s="633"/>
      <c r="J537" s="632"/>
      <c r="K537" s="632"/>
      <c r="L537" s="632"/>
      <c r="M537" s="632"/>
      <c r="N537" s="632"/>
      <c r="O537" s="632"/>
      <c r="P537" s="632"/>
      <c r="Q537" s="632"/>
      <c r="R537" s="632"/>
      <c r="S537" s="632"/>
      <c r="T537" s="632"/>
      <c r="U537" s="632"/>
      <c r="V537" s="632"/>
      <c r="W537" s="632"/>
      <c r="X537" s="632"/>
      <c r="Y537" s="632"/>
      <c r="Z537" s="632"/>
    </row>
    <row r="538" spans="1:26" ht="12.75" customHeight="1">
      <c r="A538" s="632"/>
      <c r="B538" s="632"/>
      <c r="C538" s="632"/>
      <c r="D538" s="386"/>
      <c r="E538" s="386"/>
      <c r="F538" s="386"/>
      <c r="G538" s="386"/>
      <c r="H538" s="632"/>
      <c r="I538" s="633"/>
      <c r="J538" s="632"/>
      <c r="K538" s="632"/>
      <c r="L538" s="632"/>
      <c r="M538" s="632"/>
      <c r="N538" s="632"/>
      <c r="O538" s="632"/>
      <c r="P538" s="632"/>
      <c r="Q538" s="632"/>
      <c r="R538" s="632"/>
      <c r="S538" s="632"/>
      <c r="T538" s="632"/>
      <c r="U538" s="632"/>
      <c r="V538" s="632"/>
      <c r="W538" s="632"/>
      <c r="X538" s="632"/>
      <c r="Y538" s="632"/>
      <c r="Z538" s="632"/>
    </row>
    <row r="539" spans="1:26" ht="12.75" customHeight="1">
      <c r="A539" s="632"/>
      <c r="B539" s="632"/>
      <c r="C539" s="632"/>
      <c r="D539" s="386"/>
      <c r="E539" s="386"/>
      <c r="F539" s="386"/>
      <c r="G539" s="386"/>
      <c r="H539" s="632"/>
      <c r="I539" s="633"/>
      <c r="J539" s="632"/>
      <c r="K539" s="632"/>
      <c r="L539" s="632"/>
      <c r="M539" s="632"/>
      <c r="N539" s="632"/>
      <c r="O539" s="632"/>
      <c r="P539" s="632"/>
      <c r="Q539" s="632"/>
      <c r="R539" s="632"/>
      <c r="S539" s="632"/>
      <c r="T539" s="632"/>
      <c r="U539" s="632"/>
      <c r="V539" s="632"/>
      <c r="W539" s="632"/>
      <c r="X539" s="632"/>
      <c r="Y539" s="632"/>
      <c r="Z539" s="632"/>
    </row>
    <row r="540" spans="1:26" ht="12.75" customHeight="1">
      <c r="A540" s="632"/>
      <c r="B540" s="632"/>
      <c r="C540" s="632"/>
      <c r="D540" s="386"/>
      <c r="E540" s="386"/>
      <c r="F540" s="386"/>
      <c r="G540" s="386"/>
      <c r="H540" s="632"/>
      <c r="I540" s="633"/>
      <c r="J540" s="632"/>
      <c r="K540" s="632"/>
      <c r="L540" s="632"/>
      <c r="M540" s="632"/>
      <c r="N540" s="632"/>
      <c r="O540" s="632"/>
      <c r="P540" s="632"/>
      <c r="Q540" s="632"/>
      <c r="R540" s="632"/>
      <c r="S540" s="632"/>
      <c r="T540" s="632"/>
      <c r="U540" s="632"/>
      <c r="V540" s="632"/>
      <c r="W540" s="632"/>
      <c r="X540" s="632"/>
      <c r="Y540" s="632"/>
      <c r="Z540" s="632"/>
    </row>
    <row r="541" spans="1:26" ht="12.75" customHeight="1">
      <c r="A541" s="632"/>
      <c r="B541" s="632"/>
      <c r="C541" s="632"/>
      <c r="D541" s="386"/>
      <c r="E541" s="386"/>
      <c r="F541" s="386"/>
      <c r="G541" s="386"/>
      <c r="H541" s="632"/>
      <c r="I541" s="633"/>
      <c r="J541" s="632"/>
      <c r="K541" s="632"/>
      <c r="L541" s="632"/>
      <c r="M541" s="632"/>
      <c r="N541" s="632"/>
      <c r="O541" s="632"/>
      <c r="P541" s="632"/>
      <c r="Q541" s="632"/>
      <c r="R541" s="632"/>
      <c r="S541" s="632"/>
      <c r="T541" s="632"/>
      <c r="U541" s="632"/>
      <c r="V541" s="632"/>
      <c r="W541" s="632"/>
      <c r="X541" s="632"/>
      <c r="Y541" s="632"/>
      <c r="Z541" s="632"/>
    </row>
    <row r="542" spans="1:26" ht="12.75" customHeight="1">
      <c r="A542" s="632"/>
      <c r="B542" s="632"/>
      <c r="C542" s="632"/>
      <c r="D542" s="386"/>
      <c r="E542" s="386"/>
      <c r="F542" s="386"/>
      <c r="G542" s="386"/>
      <c r="H542" s="632"/>
      <c r="I542" s="633"/>
      <c r="J542" s="632"/>
      <c r="K542" s="632"/>
      <c r="L542" s="632"/>
      <c r="M542" s="632"/>
      <c r="N542" s="632"/>
      <c r="O542" s="632"/>
      <c r="P542" s="632"/>
      <c r="Q542" s="632"/>
      <c r="R542" s="632"/>
      <c r="S542" s="632"/>
      <c r="T542" s="632"/>
      <c r="U542" s="632"/>
      <c r="V542" s="632"/>
      <c r="W542" s="632"/>
      <c r="X542" s="632"/>
      <c r="Y542" s="632"/>
      <c r="Z542" s="632"/>
    </row>
    <row r="543" spans="1:26" ht="12.75" customHeight="1">
      <c r="A543" s="632"/>
      <c r="B543" s="632"/>
      <c r="C543" s="632"/>
      <c r="D543" s="386"/>
      <c r="E543" s="386"/>
      <c r="F543" s="386"/>
      <c r="G543" s="386"/>
      <c r="H543" s="632"/>
      <c r="I543" s="633"/>
      <c r="J543" s="632"/>
      <c r="K543" s="632"/>
      <c r="L543" s="632"/>
      <c r="M543" s="632"/>
      <c r="N543" s="632"/>
      <c r="O543" s="632"/>
      <c r="P543" s="632"/>
      <c r="Q543" s="632"/>
      <c r="R543" s="632"/>
      <c r="S543" s="632"/>
      <c r="T543" s="632"/>
      <c r="U543" s="632"/>
      <c r="V543" s="632"/>
      <c r="W543" s="632"/>
      <c r="X543" s="632"/>
      <c r="Y543" s="632"/>
      <c r="Z543" s="632"/>
    </row>
    <row r="544" spans="1:26" ht="12.75" customHeight="1">
      <c r="A544" s="632"/>
      <c r="B544" s="632"/>
      <c r="C544" s="632"/>
      <c r="D544" s="386"/>
      <c r="E544" s="386"/>
      <c r="F544" s="386"/>
      <c r="G544" s="386"/>
      <c r="H544" s="632"/>
      <c r="I544" s="633"/>
      <c r="J544" s="632"/>
      <c r="K544" s="632"/>
      <c r="L544" s="632"/>
      <c r="M544" s="632"/>
      <c r="N544" s="632"/>
      <c r="O544" s="632"/>
      <c r="P544" s="632"/>
      <c r="Q544" s="632"/>
      <c r="R544" s="632"/>
      <c r="S544" s="632"/>
      <c r="T544" s="632"/>
      <c r="U544" s="632"/>
      <c r="V544" s="632"/>
      <c r="W544" s="632"/>
      <c r="X544" s="632"/>
      <c r="Y544" s="632"/>
      <c r="Z544" s="632"/>
    </row>
    <row r="545" spans="1:26" ht="12.75" customHeight="1">
      <c r="A545" s="632"/>
      <c r="B545" s="632"/>
      <c r="C545" s="632"/>
      <c r="D545" s="386"/>
      <c r="E545" s="386"/>
      <c r="F545" s="386"/>
      <c r="G545" s="386"/>
      <c r="H545" s="632"/>
      <c r="I545" s="633"/>
      <c r="J545" s="632"/>
      <c r="K545" s="632"/>
      <c r="L545" s="632"/>
      <c r="M545" s="632"/>
      <c r="N545" s="632"/>
      <c r="O545" s="632"/>
      <c r="P545" s="632"/>
      <c r="Q545" s="632"/>
      <c r="R545" s="632"/>
      <c r="S545" s="632"/>
      <c r="T545" s="632"/>
      <c r="U545" s="632"/>
      <c r="V545" s="632"/>
      <c r="W545" s="632"/>
      <c r="X545" s="632"/>
      <c r="Y545" s="632"/>
      <c r="Z545" s="632"/>
    </row>
    <row r="546" spans="1:26" ht="12.75" customHeight="1">
      <c r="A546" s="632"/>
      <c r="B546" s="632"/>
      <c r="C546" s="632"/>
      <c r="D546" s="386"/>
      <c r="E546" s="386"/>
      <c r="F546" s="386"/>
      <c r="G546" s="386"/>
      <c r="H546" s="632"/>
      <c r="I546" s="633"/>
      <c r="J546" s="632"/>
      <c r="K546" s="632"/>
      <c r="L546" s="632"/>
      <c r="M546" s="632"/>
      <c r="N546" s="632"/>
      <c r="O546" s="632"/>
      <c r="P546" s="632"/>
      <c r="Q546" s="632"/>
      <c r="R546" s="632"/>
      <c r="S546" s="632"/>
      <c r="T546" s="632"/>
      <c r="U546" s="632"/>
      <c r="V546" s="632"/>
      <c r="W546" s="632"/>
      <c r="X546" s="632"/>
      <c r="Y546" s="632"/>
      <c r="Z546" s="632"/>
    </row>
    <row r="547" spans="1:26" ht="12.75" customHeight="1">
      <c r="A547" s="632"/>
      <c r="B547" s="632"/>
      <c r="C547" s="632"/>
      <c r="D547" s="386"/>
      <c r="E547" s="386"/>
      <c r="F547" s="386"/>
      <c r="G547" s="386"/>
      <c r="H547" s="632"/>
      <c r="I547" s="633"/>
      <c r="J547" s="632"/>
      <c r="K547" s="632"/>
      <c r="L547" s="632"/>
      <c r="M547" s="632"/>
      <c r="N547" s="632"/>
      <c r="O547" s="632"/>
      <c r="P547" s="632"/>
      <c r="Q547" s="632"/>
      <c r="R547" s="632"/>
      <c r="S547" s="632"/>
      <c r="T547" s="632"/>
      <c r="U547" s="632"/>
      <c r="V547" s="632"/>
      <c r="W547" s="632"/>
      <c r="X547" s="632"/>
      <c r="Y547" s="632"/>
      <c r="Z547" s="632"/>
    </row>
    <row r="548" spans="1:26" ht="12.75" customHeight="1">
      <c r="A548" s="632"/>
      <c r="B548" s="632"/>
      <c r="C548" s="632"/>
      <c r="D548" s="386"/>
      <c r="E548" s="386"/>
      <c r="F548" s="386"/>
      <c r="G548" s="386"/>
      <c r="H548" s="632"/>
      <c r="I548" s="633"/>
      <c r="J548" s="632"/>
      <c r="K548" s="632"/>
      <c r="L548" s="632"/>
      <c r="M548" s="632"/>
      <c r="N548" s="632"/>
      <c r="O548" s="632"/>
      <c r="P548" s="632"/>
      <c r="Q548" s="632"/>
      <c r="R548" s="632"/>
      <c r="S548" s="632"/>
      <c r="T548" s="632"/>
      <c r="U548" s="632"/>
      <c r="V548" s="632"/>
      <c r="W548" s="632"/>
      <c r="X548" s="632"/>
      <c r="Y548" s="632"/>
      <c r="Z548" s="632"/>
    </row>
    <row r="549" spans="1:26" ht="12.75" customHeight="1">
      <c r="A549" s="632"/>
      <c r="B549" s="632"/>
      <c r="C549" s="632"/>
      <c r="D549" s="386"/>
      <c r="E549" s="386"/>
      <c r="F549" s="386"/>
      <c r="G549" s="386"/>
      <c r="H549" s="632"/>
      <c r="I549" s="633"/>
      <c r="J549" s="632"/>
      <c r="K549" s="632"/>
      <c r="L549" s="632"/>
      <c r="M549" s="632"/>
      <c r="N549" s="632"/>
      <c r="O549" s="632"/>
      <c r="P549" s="632"/>
      <c r="Q549" s="632"/>
      <c r="R549" s="632"/>
      <c r="S549" s="632"/>
      <c r="T549" s="632"/>
      <c r="U549" s="632"/>
      <c r="V549" s="632"/>
      <c r="W549" s="632"/>
      <c r="X549" s="632"/>
      <c r="Y549" s="632"/>
      <c r="Z549" s="632"/>
    </row>
    <row r="550" spans="1:26" ht="12.75" customHeight="1">
      <c r="A550" s="632"/>
      <c r="B550" s="632"/>
      <c r="C550" s="632"/>
      <c r="D550" s="386"/>
      <c r="E550" s="386"/>
      <c r="F550" s="386"/>
      <c r="G550" s="386"/>
      <c r="H550" s="632"/>
      <c r="I550" s="633"/>
      <c r="J550" s="632"/>
      <c r="K550" s="632"/>
      <c r="L550" s="632"/>
      <c r="M550" s="632"/>
      <c r="N550" s="632"/>
      <c r="O550" s="632"/>
      <c r="P550" s="632"/>
      <c r="Q550" s="632"/>
      <c r="R550" s="632"/>
      <c r="S550" s="632"/>
      <c r="T550" s="632"/>
      <c r="U550" s="632"/>
      <c r="V550" s="632"/>
      <c r="W550" s="632"/>
      <c r="X550" s="632"/>
      <c r="Y550" s="632"/>
      <c r="Z550" s="632"/>
    </row>
    <row r="551" spans="1:26" ht="12.75" customHeight="1">
      <c r="A551" s="632"/>
      <c r="B551" s="632"/>
      <c r="C551" s="632"/>
      <c r="D551" s="386"/>
      <c r="E551" s="386"/>
      <c r="F551" s="386"/>
      <c r="G551" s="386"/>
      <c r="H551" s="632"/>
      <c r="I551" s="633"/>
      <c r="J551" s="632"/>
      <c r="K551" s="632"/>
      <c r="L551" s="632"/>
      <c r="M551" s="632"/>
      <c r="N551" s="632"/>
      <c r="O551" s="632"/>
      <c r="P551" s="632"/>
      <c r="Q551" s="632"/>
      <c r="R551" s="632"/>
      <c r="S551" s="632"/>
      <c r="T551" s="632"/>
      <c r="U551" s="632"/>
      <c r="V551" s="632"/>
      <c r="W551" s="632"/>
      <c r="X551" s="632"/>
      <c r="Y551" s="632"/>
      <c r="Z551" s="632"/>
    </row>
    <row r="552" spans="1:26" ht="12.75" customHeight="1">
      <c r="A552" s="632"/>
      <c r="B552" s="632"/>
      <c r="C552" s="632"/>
      <c r="D552" s="386"/>
      <c r="E552" s="386"/>
      <c r="F552" s="386"/>
      <c r="G552" s="386"/>
      <c r="H552" s="632"/>
      <c r="I552" s="633"/>
      <c r="J552" s="632"/>
      <c r="K552" s="632"/>
      <c r="L552" s="632"/>
      <c r="M552" s="632"/>
      <c r="N552" s="632"/>
      <c r="O552" s="632"/>
      <c r="P552" s="632"/>
      <c r="Q552" s="632"/>
      <c r="R552" s="632"/>
      <c r="S552" s="632"/>
      <c r="T552" s="632"/>
      <c r="U552" s="632"/>
      <c r="V552" s="632"/>
      <c r="W552" s="632"/>
      <c r="X552" s="632"/>
      <c r="Y552" s="632"/>
      <c r="Z552" s="632"/>
    </row>
    <row r="553" spans="1:26" ht="12.75" customHeight="1">
      <c r="A553" s="632"/>
      <c r="B553" s="632"/>
      <c r="C553" s="632"/>
      <c r="D553" s="386"/>
      <c r="E553" s="386"/>
      <c r="F553" s="386"/>
      <c r="G553" s="386"/>
      <c r="H553" s="632"/>
      <c r="I553" s="633"/>
      <c r="J553" s="632"/>
      <c r="K553" s="632"/>
      <c r="L553" s="632"/>
      <c r="M553" s="632"/>
      <c r="N553" s="632"/>
      <c r="O553" s="632"/>
      <c r="P553" s="632"/>
      <c r="Q553" s="632"/>
      <c r="R553" s="632"/>
      <c r="S553" s="632"/>
      <c r="T553" s="632"/>
      <c r="U553" s="632"/>
      <c r="V553" s="632"/>
      <c r="W553" s="632"/>
      <c r="X553" s="632"/>
      <c r="Y553" s="632"/>
      <c r="Z553" s="632"/>
    </row>
    <row r="554" spans="1:26" ht="12.75" customHeight="1">
      <c r="A554" s="632"/>
      <c r="B554" s="632"/>
      <c r="C554" s="632"/>
      <c r="D554" s="386"/>
      <c r="E554" s="386"/>
      <c r="F554" s="386"/>
      <c r="G554" s="386"/>
      <c r="H554" s="632"/>
      <c r="I554" s="633"/>
      <c r="J554" s="632"/>
      <c r="K554" s="632"/>
      <c r="L554" s="632"/>
      <c r="M554" s="632"/>
      <c r="N554" s="632"/>
      <c r="O554" s="632"/>
      <c r="P554" s="632"/>
      <c r="Q554" s="632"/>
      <c r="R554" s="632"/>
      <c r="S554" s="632"/>
      <c r="T554" s="632"/>
      <c r="U554" s="632"/>
      <c r="V554" s="632"/>
      <c r="W554" s="632"/>
      <c r="X554" s="632"/>
      <c r="Y554" s="632"/>
      <c r="Z554" s="632"/>
    </row>
    <row r="555" spans="1:26" ht="12.75" customHeight="1">
      <c r="A555" s="632"/>
      <c r="B555" s="632"/>
      <c r="C555" s="632"/>
      <c r="D555" s="386"/>
      <c r="E555" s="386"/>
      <c r="F555" s="386"/>
      <c r="G555" s="386"/>
      <c r="H555" s="632"/>
      <c r="I555" s="633"/>
      <c r="J555" s="632"/>
      <c r="K555" s="632"/>
      <c r="L555" s="632"/>
      <c r="M555" s="632"/>
      <c r="N555" s="632"/>
      <c r="O555" s="632"/>
      <c r="P555" s="632"/>
      <c r="Q555" s="632"/>
      <c r="R555" s="632"/>
      <c r="S555" s="632"/>
      <c r="T555" s="632"/>
      <c r="U555" s="632"/>
      <c r="V555" s="632"/>
      <c r="W555" s="632"/>
      <c r="X555" s="632"/>
      <c r="Y555" s="632"/>
      <c r="Z555" s="632"/>
    </row>
    <row r="556" spans="1:26" ht="12.75" customHeight="1">
      <c r="A556" s="632"/>
      <c r="B556" s="632"/>
      <c r="C556" s="632"/>
      <c r="D556" s="386"/>
      <c r="E556" s="386"/>
      <c r="F556" s="386"/>
      <c r="G556" s="386"/>
      <c r="H556" s="632"/>
      <c r="I556" s="633"/>
      <c r="J556" s="632"/>
      <c r="K556" s="632"/>
      <c r="L556" s="632"/>
      <c r="M556" s="632"/>
      <c r="N556" s="632"/>
      <c r="O556" s="632"/>
      <c r="P556" s="632"/>
      <c r="Q556" s="632"/>
      <c r="R556" s="632"/>
      <c r="S556" s="632"/>
      <c r="T556" s="632"/>
      <c r="U556" s="632"/>
      <c r="V556" s="632"/>
      <c r="W556" s="632"/>
      <c r="X556" s="632"/>
      <c r="Y556" s="632"/>
      <c r="Z556" s="632"/>
    </row>
    <row r="557" spans="1:26" ht="12.75" customHeight="1">
      <c r="A557" s="632"/>
      <c r="B557" s="632"/>
      <c r="C557" s="632"/>
      <c r="D557" s="386"/>
      <c r="E557" s="386"/>
      <c r="F557" s="386"/>
      <c r="G557" s="386"/>
      <c r="H557" s="632"/>
      <c r="I557" s="633"/>
      <c r="J557" s="632"/>
      <c r="K557" s="632"/>
      <c r="L557" s="632"/>
      <c r="M557" s="632"/>
      <c r="N557" s="632"/>
      <c r="O557" s="632"/>
      <c r="P557" s="632"/>
      <c r="Q557" s="632"/>
      <c r="R557" s="632"/>
      <c r="S557" s="632"/>
      <c r="T557" s="632"/>
      <c r="U557" s="632"/>
      <c r="V557" s="632"/>
      <c r="W557" s="632"/>
      <c r="X557" s="632"/>
      <c r="Y557" s="632"/>
      <c r="Z557" s="632"/>
    </row>
    <row r="558" spans="1:26" ht="12.75" customHeight="1">
      <c r="A558" s="632"/>
      <c r="B558" s="632"/>
      <c r="C558" s="632"/>
      <c r="D558" s="386"/>
      <c r="E558" s="386"/>
      <c r="F558" s="386"/>
      <c r="G558" s="386"/>
      <c r="H558" s="632"/>
      <c r="I558" s="633"/>
      <c r="J558" s="632"/>
      <c r="K558" s="632"/>
      <c r="L558" s="632"/>
      <c r="M558" s="632"/>
      <c r="N558" s="632"/>
      <c r="O558" s="632"/>
      <c r="P558" s="632"/>
      <c r="Q558" s="632"/>
      <c r="R558" s="632"/>
      <c r="S558" s="632"/>
      <c r="T558" s="632"/>
      <c r="U558" s="632"/>
      <c r="V558" s="632"/>
      <c r="W558" s="632"/>
      <c r="X558" s="632"/>
      <c r="Y558" s="632"/>
      <c r="Z558" s="632"/>
    </row>
    <row r="559" spans="1:26" ht="12.75" customHeight="1">
      <c r="A559" s="632"/>
      <c r="B559" s="632"/>
      <c r="C559" s="632"/>
      <c r="D559" s="386"/>
      <c r="E559" s="386"/>
      <c r="F559" s="386"/>
      <c r="G559" s="386"/>
      <c r="H559" s="632"/>
      <c r="I559" s="633"/>
      <c r="J559" s="632"/>
      <c r="K559" s="632"/>
      <c r="L559" s="632"/>
      <c r="M559" s="632"/>
      <c r="N559" s="632"/>
      <c r="O559" s="632"/>
      <c r="P559" s="632"/>
      <c r="Q559" s="632"/>
      <c r="R559" s="632"/>
      <c r="S559" s="632"/>
      <c r="T559" s="632"/>
      <c r="U559" s="632"/>
      <c r="V559" s="632"/>
      <c r="W559" s="632"/>
      <c r="X559" s="632"/>
      <c r="Y559" s="632"/>
      <c r="Z559" s="632"/>
    </row>
    <row r="560" spans="1:26" ht="12.75" customHeight="1">
      <c r="A560" s="632"/>
      <c r="B560" s="632"/>
      <c r="C560" s="632"/>
      <c r="D560" s="386"/>
      <c r="E560" s="386"/>
      <c r="F560" s="386"/>
      <c r="G560" s="386"/>
      <c r="H560" s="632"/>
      <c r="I560" s="633"/>
      <c r="J560" s="632"/>
      <c r="K560" s="632"/>
      <c r="L560" s="632"/>
      <c r="M560" s="632"/>
      <c r="N560" s="632"/>
      <c r="O560" s="632"/>
      <c r="P560" s="632"/>
      <c r="Q560" s="632"/>
      <c r="R560" s="632"/>
      <c r="S560" s="632"/>
      <c r="T560" s="632"/>
      <c r="U560" s="632"/>
      <c r="V560" s="632"/>
      <c r="W560" s="632"/>
      <c r="X560" s="632"/>
      <c r="Y560" s="632"/>
      <c r="Z560" s="632"/>
    </row>
    <row r="561" spans="1:26" ht="12.75" customHeight="1">
      <c r="A561" s="632"/>
      <c r="B561" s="632"/>
      <c r="C561" s="632"/>
      <c r="D561" s="386"/>
      <c r="E561" s="386"/>
      <c r="F561" s="386"/>
      <c r="G561" s="386"/>
      <c r="H561" s="632"/>
      <c r="I561" s="633"/>
      <c r="J561" s="632"/>
      <c r="K561" s="632"/>
      <c r="L561" s="632"/>
      <c r="M561" s="632"/>
      <c r="N561" s="632"/>
      <c r="O561" s="632"/>
      <c r="P561" s="632"/>
      <c r="Q561" s="632"/>
      <c r="R561" s="632"/>
      <c r="S561" s="632"/>
      <c r="T561" s="632"/>
      <c r="U561" s="632"/>
      <c r="V561" s="632"/>
      <c r="W561" s="632"/>
      <c r="X561" s="632"/>
      <c r="Y561" s="632"/>
      <c r="Z561" s="632"/>
    </row>
    <row r="562" spans="1:26" ht="12.75" customHeight="1">
      <c r="A562" s="632"/>
      <c r="B562" s="632"/>
      <c r="C562" s="632"/>
      <c r="D562" s="386"/>
      <c r="E562" s="386"/>
      <c r="F562" s="386"/>
      <c r="G562" s="386"/>
      <c r="H562" s="632"/>
      <c r="I562" s="633"/>
      <c r="J562" s="632"/>
      <c r="K562" s="632"/>
      <c r="L562" s="632"/>
      <c r="M562" s="632"/>
      <c r="N562" s="632"/>
      <c r="O562" s="632"/>
      <c r="P562" s="632"/>
      <c r="Q562" s="632"/>
      <c r="R562" s="632"/>
      <c r="S562" s="632"/>
      <c r="T562" s="632"/>
      <c r="U562" s="632"/>
      <c r="V562" s="632"/>
      <c r="W562" s="632"/>
      <c r="X562" s="632"/>
      <c r="Y562" s="632"/>
      <c r="Z562" s="632"/>
    </row>
    <row r="563" spans="1:26" ht="12.75" customHeight="1">
      <c r="A563" s="632"/>
      <c r="B563" s="632"/>
      <c r="C563" s="632"/>
      <c r="D563" s="386"/>
      <c r="E563" s="386"/>
      <c r="F563" s="386"/>
      <c r="G563" s="386"/>
      <c r="H563" s="632"/>
      <c r="I563" s="633"/>
      <c r="J563" s="632"/>
      <c r="K563" s="632"/>
      <c r="L563" s="632"/>
      <c r="M563" s="632"/>
      <c r="N563" s="632"/>
      <c r="O563" s="632"/>
      <c r="P563" s="632"/>
      <c r="Q563" s="632"/>
      <c r="R563" s="632"/>
      <c r="S563" s="632"/>
      <c r="T563" s="632"/>
      <c r="U563" s="632"/>
      <c r="V563" s="632"/>
      <c r="W563" s="632"/>
      <c r="X563" s="632"/>
      <c r="Y563" s="632"/>
      <c r="Z563" s="632"/>
    </row>
    <row r="564" spans="1:26" ht="12.75" customHeight="1">
      <c r="A564" s="632"/>
      <c r="B564" s="632"/>
      <c r="C564" s="632"/>
      <c r="D564" s="386"/>
      <c r="E564" s="386"/>
      <c r="F564" s="386"/>
      <c r="G564" s="386"/>
      <c r="H564" s="632"/>
      <c r="I564" s="633"/>
      <c r="J564" s="632"/>
      <c r="K564" s="632"/>
      <c r="L564" s="632"/>
      <c r="M564" s="632"/>
      <c r="N564" s="632"/>
      <c r="O564" s="632"/>
      <c r="P564" s="632"/>
      <c r="Q564" s="632"/>
      <c r="R564" s="632"/>
      <c r="S564" s="632"/>
      <c r="T564" s="632"/>
      <c r="U564" s="632"/>
      <c r="V564" s="632"/>
      <c r="W564" s="632"/>
      <c r="X564" s="632"/>
      <c r="Y564" s="632"/>
      <c r="Z564" s="632"/>
    </row>
    <row r="565" spans="1:26" ht="12.75" customHeight="1">
      <c r="A565" s="632"/>
      <c r="B565" s="632"/>
      <c r="C565" s="632"/>
      <c r="D565" s="386"/>
      <c r="E565" s="386"/>
      <c r="F565" s="386"/>
      <c r="G565" s="386"/>
      <c r="H565" s="632"/>
      <c r="I565" s="633"/>
      <c r="J565" s="632"/>
      <c r="K565" s="632"/>
      <c r="L565" s="632"/>
      <c r="M565" s="632"/>
      <c r="N565" s="632"/>
      <c r="O565" s="632"/>
      <c r="P565" s="632"/>
      <c r="Q565" s="632"/>
      <c r="R565" s="632"/>
      <c r="S565" s="632"/>
      <c r="T565" s="632"/>
      <c r="U565" s="632"/>
      <c r="V565" s="632"/>
      <c r="W565" s="632"/>
      <c r="X565" s="632"/>
      <c r="Y565" s="632"/>
      <c r="Z565" s="632"/>
    </row>
    <row r="566" spans="1:26" ht="12.75" customHeight="1">
      <c r="A566" s="632"/>
      <c r="B566" s="632"/>
      <c r="C566" s="632"/>
      <c r="D566" s="386"/>
      <c r="E566" s="386"/>
      <c r="F566" s="386"/>
      <c r="G566" s="386"/>
      <c r="H566" s="632"/>
      <c r="I566" s="633"/>
      <c r="J566" s="632"/>
      <c r="K566" s="632"/>
      <c r="L566" s="632"/>
      <c r="M566" s="632"/>
      <c r="N566" s="632"/>
      <c r="O566" s="632"/>
      <c r="P566" s="632"/>
      <c r="Q566" s="632"/>
      <c r="R566" s="632"/>
      <c r="S566" s="632"/>
      <c r="T566" s="632"/>
      <c r="U566" s="632"/>
      <c r="V566" s="632"/>
      <c r="W566" s="632"/>
      <c r="X566" s="632"/>
      <c r="Y566" s="632"/>
      <c r="Z566" s="632"/>
    </row>
    <row r="567" spans="1:26" ht="12.75" customHeight="1">
      <c r="A567" s="632"/>
      <c r="B567" s="632"/>
      <c r="C567" s="632"/>
      <c r="D567" s="386"/>
      <c r="E567" s="386"/>
      <c r="F567" s="386"/>
      <c r="G567" s="386"/>
      <c r="H567" s="632"/>
      <c r="I567" s="633"/>
      <c r="J567" s="632"/>
      <c r="K567" s="632"/>
      <c r="L567" s="632"/>
      <c r="M567" s="632"/>
      <c r="N567" s="632"/>
      <c r="O567" s="632"/>
      <c r="P567" s="632"/>
      <c r="Q567" s="632"/>
      <c r="R567" s="632"/>
      <c r="S567" s="632"/>
      <c r="T567" s="632"/>
      <c r="U567" s="632"/>
      <c r="V567" s="632"/>
      <c r="W567" s="632"/>
      <c r="X567" s="632"/>
      <c r="Y567" s="632"/>
      <c r="Z567" s="632"/>
    </row>
    <row r="568" spans="1:26" ht="12.75" customHeight="1">
      <c r="A568" s="632"/>
      <c r="B568" s="632"/>
      <c r="C568" s="632"/>
      <c r="D568" s="386"/>
      <c r="E568" s="386"/>
      <c r="F568" s="386"/>
      <c r="G568" s="386"/>
      <c r="H568" s="632"/>
      <c r="I568" s="633"/>
      <c r="J568" s="632"/>
      <c r="K568" s="632"/>
      <c r="L568" s="632"/>
      <c r="M568" s="632"/>
      <c r="N568" s="632"/>
      <c r="O568" s="632"/>
      <c r="P568" s="632"/>
      <c r="Q568" s="632"/>
      <c r="R568" s="632"/>
      <c r="S568" s="632"/>
      <c r="T568" s="632"/>
      <c r="U568" s="632"/>
      <c r="V568" s="632"/>
      <c r="W568" s="632"/>
      <c r="X568" s="632"/>
      <c r="Y568" s="632"/>
      <c r="Z568" s="632"/>
    </row>
    <row r="569" spans="1:26" ht="12.75" customHeight="1">
      <c r="A569" s="632"/>
      <c r="B569" s="632"/>
      <c r="C569" s="632"/>
      <c r="D569" s="386"/>
      <c r="E569" s="386"/>
      <c r="F569" s="386"/>
      <c r="G569" s="386"/>
      <c r="H569" s="632"/>
      <c r="I569" s="633"/>
      <c r="J569" s="632"/>
      <c r="K569" s="632"/>
      <c r="L569" s="632"/>
      <c r="M569" s="632"/>
      <c r="N569" s="632"/>
      <c r="O569" s="632"/>
      <c r="P569" s="632"/>
      <c r="Q569" s="632"/>
      <c r="R569" s="632"/>
      <c r="S569" s="632"/>
      <c r="T569" s="632"/>
      <c r="U569" s="632"/>
      <c r="V569" s="632"/>
      <c r="W569" s="632"/>
      <c r="X569" s="632"/>
      <c r="Y569" s="632"/>
      <c r="Z569" s="632"/>
    </row>
    <row r="570" spans="1:26" ht="12.75" customHeight="1">
      <c r="A570" s="632"/>
      <c r="B570" s="632"/>
      <c r="C570" s="632"/>
      <c r="D570" s="386"/>
      <c r="E570" s="386"/>
      <c r="F570" s="386"/>
      <c r="G570" s="386"/>
      <c r="H570" s="632"/>
      <c r="I570" s="633"/>
      <c r="J570" s="632"/>
      <c r="K570" s="632"/>
      <c r="L570" s="632"/>
      <c r="M570" s="632"/>
      <c r="N570" s="632"/>
      <c r="O570" s="632"/>
      <c r="P570" s="632"/>
      <c r="Q570" s="632"/>
      <c r="R570" s="632"/>
      <c r="S570" s="632"/>
      <c r="T570" s="632"/>
      <c r="U570" s="632"/>
      <c r="V570" s="632"/>
      <c r="W570" s="632"/>
      <c r="X570" s="632"/>
      <c r="Y570" s="632"/>
      <c r="Z570" s="632"/>
    </row>
    <row r="571" spans="1:26" ht="12.75" customHeight="1">
      <c r="A571" s="632"/>
      <c r="B571" s="632"/>
      <c r="C571" s="632"/>
      <c r="D571" s="386"/>
      <c r="E571" s="386"/>
      <c r="F571" s="386"/>
      <c r="G571" s="386"/>
      <c r="H571" s="632"/>
      <c r="I571" s="633"/>
      <c r="J571" s="632"/>
      <c r="K571" s="632"/>
      <c r="L571" s="632"/>
      <c r="M571" s="632"/>
      <c r="N571" s="632"/>
      <c r="O571" s="632"/>
      <c r="P571" s="632"/>
      <c r="Q571" s="632"/>
      <c r="R571" s="632"/>
      <c r="S571" s="632"/>
      <c r="T571" s="632"/>
      <c r="U571" s="632"/>
      <c r="V571" s="632"/>
      <c r="W571" s="632"/>
      <c r="X571" s="632"/>
      <c r="Y571" s="632"/>
      <c r="Z571" s="632"/>
    </row>
    <row r="572" spans="1:26" ht="12.75" customHeight="1">
      <c r="A572" s="632"/>
      <c r="B572" s="632"/>
      <c r="C572" s="632"/>
      <c r="D572" s="386"/>
      <c r="E572" s="386"/>
      <c r="F572" s="386"/>
      <c r="G572" s="386"/>
      <c r="H572" s="632"/>
      <c r="I572" s="633"/>
      <c r="J572" s="632"/>
      <c r="K572" s="632"/>
      <c r="L572" s="632"/>
      <c r="M572" s="632"/>
      <c r="N572" s="632"/>
      <c r="O572" s="632"/>
      <c r="P572" s="632"/>
      <c r="Q572" s="632"/>
      <c r="R572" s="632"/>
      <c r="S572" s="632"/>
      <c r="T572" s="632"/>
      <c r="U572" s="632"/>
      <c r="V572" s="632"/>
      <c r="W572" s="632"/>
      <c r="X572" s="632"/>
      <c r="Y572" s="632"/>
      <c r="Z572" s="632"/>
    </row>
    <row r="573" spans="1:26" ht="12.75" customHeight="1">
      <c r="A573" s="632"/>
      <c r="B573" s="632"/>
      <c r="C573" s="632"/>
      <c r="D573" s="386"/>
      <c r="E573" s="386"/>
      <c r="F573" s="386"/>
      <c r="G573" s="386"/>
      <c r="H573" s="632"/>
      <c r="I573" s="633"/>
      <c r="J573" s="632"/>
      <c r="K573" s="632"/>
      <c r="L573" s="632"/>
      <c r="M573" s="632"/>
      <c r="N573" s="632"/>
      <c r="O573" s="632"/>
      <c r="P573" s="632"/>
      <c r="Q573" s="632"/>
      <c r="R573" s="632"/>
      <c r="S573" s="632"/>
      <c r="T573" s="632"/>
      <c r="U573" s="632"/>
      <c r="V573" s="632"/>
      <c r="W573" s="632"/>
      <c r="X573" s="632"/>
      <c r="Y573" s="632"/>
      <c r="Z573" s="632"/>
    </row>
    <row r="574" spans="1:26" ht="12.75" customHeight="1">
      <c r="A574" s="632"/>
      <c r="B574" s="632"/>
      <c r="C574" s="632"/>
      <c r="D574" s="386"/>
      <c r="E574" s="386"/>
      <c r="F574" s="386"/>
      <c r="G574" s="386"/>
      <c r="H574" s="632"/>
      <c r="I574" s="633"/>
      <c r="J574" s="632"/>
      <c r="K574" s="632"/>
      <c r="L574" s="632"/>
      <c r="M574" s="632"/>
      <c r="N574" s="632"/>
      <c r="O574" s="632"/>
      <c r="P574" s="632"/>
      <c r="Q574" s="632"/>
      <c r="R574" s="632"/>
      <c r="S574" s="632"/>
      <c r="T574" s="632"/>
      <c r="U574" s="632"/>
      <c r="V574" s="632"/>
      <c r="W574" s="632"/>
      <c r="X574" s="632"/>
      <c r="Y574" s="632"/>
      <c r="Z574" s="632"/>
    </row>
    <row r="575" spans="1:26" ht="12.75" customHeight="1">
      <c r="A575" s="632"/>
      <c r="B575" s="632"/>
      <c r="C575" s="632"/>
      <c r="D575" s="386"/>
      <c r="E575" s="386"/>
      <c r="F575" s="386"/>
      <c r="G575" s="386"/>
      <c r="H575" s="632"/>
      <c r="I575" s="633"/>
      <c r="J575" s="632"/>
      <c r="K575" s="632"/>
      <c r="L575" s="632"/>
      <c r="M575" s="632"/>
      <c r="N575" s="632"/>
      <c r="O575" s="632"/>
      <c r="P575" s="632"/>
      <c r="Q575" s="632"/>
      <c r="R575" s="632"/>
      <c r="S575" s="632"/>
      <c r="T575" s="632"/>
      <c r="U575" s="632"/>
      <c r="V575" s="632"/>
      <c r="W575" s="632"/>
      <c r="X575" s="632"/>
      <c r="Y575" s="632"/>
      <c r="Z575" s="632"/>
    </row>
    <row r="576" spans="1:26" ht="12.75" customHeight="1">
      <c r="A576" s="632"/>
      <c r="B576" s="632"/>
      <c r="C576" s="632"/>
      <c r="D576" s="386"/>
      <c r="E576" s="386"/>
      <c r="F576" s="386"/>
      <c r="G576" s="386"/>
      <c r="H576" s="632"/>
      <c r="I576" s="633"/>
      <c r="J576" s="632"/>
      <c r="K576" s="632"/>
      <c r="L576" s="632"/>
      <c r="M576" s="632"/>
      <c r="N576" s="632"/>
      <c r="O576" s="632"/>
      <c r="P576" s="632"/>
      <c r="Q576" s="632"/>
      <c r="R576" s="632"/>
      <c r="S576" s="632"/>
      <c r="T576" s="632"/>
      <c r="U576" s="632"/>
      <c r="V576" s="632"/>
      <c r="W576" s="632"/>
      <c r="X576" s="632"/>
      <c r="Y576" s="632"/>
      <c r="Z576" s="632"/>
    </row>
    <row r="577" spans="1:26" ht="12.75" customHeight="1">
      <c r="A577" s="632"/>
      <c r="B577" s="632"/>
      <c r="C577" s="632"/>
      <c r="D577" s="386"/>
      <c r="E577" s="386"/>
      <c r="F577" s="386"/>
      <c r="G577" s="386"/>
      <c r="H577" s="632"/>
      <c r="I577" s="633"/>
      <c r="J577" s="632"/>
      <c r="K577" s="632"/>
      <c r="L577" s="632"/>
      <c r="M577" s="632"/>
      <c r="N577" s="632"/>
      <c r="O577" s="632"/>
      <c r="P577" s="632"/>
      <c r="Q577" s="632"/>
      <c r="R577" s="632"/>
      <c r="S577" s="632"/>
      <c r="T577" s="632"/>
      <c r="U577" s="632"/>
      <c r="V577" s="632"/>
      <c r="W577" s="632"/>
      <c r="X577" s="632"/>
      <c r="Y577" s="632"/>
      <c r="Z577" s="632"/>
    </row>
    <row r="578" spans="1:26" ht="12.75" customHeight="1">
      <c r="A578" s="632"/>
      <c r="B578" s="632"/>
      <c r="C578" s="632"/>
      <c r="D578" s="386"/>
      <c r="E578" s="386"/>
      <c r="F578" s="386"/>
      <c r="G578" s="386"/>
      <c r="H578" s="632"/>
      <c r="I578" s="633"/>
      <c r="J578" s="632"/>
      <c r="K578" s="632"/>
      <c r="L578" s="632"/>
      <c r="M578" s="632"/>
      <c r="N578" s="632"/>
      <c r="O578" s="632"/>
      <c r="P578" s="632"/>
      <c r="Q578" s="632"/>
      <c r="R578" s="632"/>
      <c r="S578" s="632"/>
      <c r="T578" s="632"/>
      <c r="U578" s="632"/>
      <c r="V578" s="632"/>
      <c r="W578" s="632"/>
      <c r="X578" s="632"/>
      <c r="Y578" s="632"/>
      <c r="Z578" s="632"/>
    </row>
    <row r="579" spans="1:26" ht="12.75" customHeight="1">
      <c r="A579" s="632"/>
      <c r="B579" s="632"/>
      <c r="C579" s="632"/>
      <c r="D579" s="386"/>
      <c r="E579" s="386"/>
      <c r="F579" s="386"/>
      <c r="G579" s="386"/>
      <c r="H579" s="632"/>
      <c r="I579" s="633"/>
      <c r="J579" s="632"/>
      <c r="K579" s="632"/>
      <c r="L579" s="632"/>
      <c r="M579" s="632"/>
      <c r="N579" s="632"/>
      <c r="O579" s="632"/>
      <c r="P579" s="632"/>
      <c r="Q579" s="632"/>
      <c r="R579" s="632"/>
      <c r="S579" s="632"/>
      <c r="T579" s="632"/>
      <c r="U579" s="632"/>
      <c r="V579" s="632"/>
      <c r="W579" s="632"/>
      <c r="X579" s="632"/>
      <c r="Y579" s="632"/>
      <c r="Z579" s="632"/>
    </row>
    <row r="580" spans="1:26" ht="12.75" customHeight="1">
      <c r="A580" s="632"/>
      <c r="B580" s="632"/>
      <c r="C580" s="632"/>
      <c r="D580" s="386"/>
      <c r="E580" s="386"/>
      <c r="F580" s="386"/>
      <c r="G580" s="386"/>
      <c r="H580" s="632"/>
      <c r="I580" s="633"/>
      <c r="J580" s="632"/>
      <c r="K580" s="632"/>
      <c r="L580" s="632"/>
      <c r="M580" s="632"/>
      <c r="N580" s="632"/>
      <c r="O580" s="632"/>
      <c r="P580" s="632"/>
      <c r="Q580" s="632"/>
      <c r="R580" s="632"/>
      <c r="S580" s="632"/>
      <c r="T580" s="632"/>
      <c r="U580" s="632"/>
      <c r="V580" s="632"/>
      <c r="W580" s="632"/>
      <c r="X580" s="632"/>
      <c r="Y580" s="632"/>
      <c r="Z580" s="632"/>
    </row>
    <row r="581" spans="1:26" ht="12.75" customHeight="1">
      <c r="A581" s="632"/>
      <c r="B581" s="632"/>
      <c r="C581" s="632"/>
      <c r="D581" s="386"/>
      <c r="E581" s="386"/>
      <c r="F581" s="386"/>
      <c r="G581" s="386"/>
      <c r="H581" s="632"/>
      <c r="I581" s="633"/>
      <c r="J581" s="632"/>
      <c r="K581" s="632"/>
      <c r="L581" s="632"/>
      <c r="M581" s="632"/>
      <c r="N581" s="632"/>
      <c r="O581" s="632"/>
      <c r="P581" s="632"/>
      <c r="Q581" s="632"/>
      <c r="R581" s="632"/>
      <c r="S581" s="632"/>
      <c r="T581" s="632"/>
      <c r="U581" s="632"/>
      <c r="V581" s="632"/>
      <c r="W581" s="632"/>
      <c r="X581" s="632"/>
      <c r="Y581" s="632"/>
      <c r="Z581" s="632"/>
    </row>
    <row r="582" spans="1:26" ht="12.75" customHeight="1">
      <c r="A582" s="632"/>
      <c r="B582" s="632"/>
      <c r="C582" s="632"/>
      <c r="D582" s="386"/>
      <c r="E582" s="386"/>
      <c r="F582" s="386"/>
      <c r="G582" s="386"/>
      <c r="H582" s="632"/>
      <c r="I582" s="633"/>
      <c r="J582" s="632"/>
      <c r="K582" s="632"/>
      <c r="L582" s="632"/>
      <c r="M582" s="632"/>
      <c r="N582" s="632"/>
      <c r="O582" s="632"/>
      <c r="P582" s="632"/>
      <c r="Q582" s="632"/>
      <c r="R582" s="632"/>
      <c r="S582" s="632"/>
      <c r="T582" s="632"/>
      <c r="U582" s="632"/>
      <c r="V582" s="632"/>
      <c r="W582" s="632"/>
      <c r="X582" s="632"/>
      <c r="Y582" s="632"/>
      <c r="Z582" s="632"/>
    </row>
    <row r="583" spans="1:26" ht="12.75" customHeight="1">
      <c r="A583" s="632"/>
      <c r="B583" s="632"/>
      <c r="C583" s="632"/>
      <c r="D583" s="386"/>
      <c r="E583" s="386"/>
      <c r="F583" s="386"/>
      <c r="G583" s="386"/>
      <c r="H583" s="632"/>
      <c r="I583" s="633"/>
      <c r="J583" s="632"/>
      <c r="K583" s="632"/>
      <c r="L583" s="632"/>
      <c r="M583" s="632"/>
      <c r="N583" s="632"/>
      <c r="O583" s="632"/>
      <c r="P583" s="632"/>
      <c r="Q583" s="632"/>
      <c r="R583" s="632"/>
      <c r="S583" s="632"/>
      <c r="T583" s="632"/>
      <c r="U583" s="632"/>
      <c r="V583" s="632"/>
      <c r="W583" s="632"/>
      <c r="X583" s="632"/>
      <c r="Y583" s="632"/>
      <c r="Z583" s="632"/>
    </row>
    <row r="584" spans="1:26" ht="12.75" customHeight="1">
      <c r="A584" s="632"/>
      <c r="B584" s="632"/>
      <c r="C584" s="632"/>
      <c r="D584" s="386"/>
      <c r="E584" s="386"/>
      <c r="F584" s="386"/>
      <c r="G584" s="386"/>
      <c r="H584" s="632"/>
      <c r="I584" s="633"/>
      <c r="J584" s="632"/>
      <c r="K584" s="632"/>
      <c r="L584" s="632"/>
      <c r="M584" s="632"/>
      <c r="N584" s="632"/>
      <c r="O584" s="632"/>
      <c r="P584" s="632"/>
      <c r="Q584" s="632"/>
      <c r="R584" s="632"/>
      <c r="S584" s="632"/>
      <c r="T584" s="632"/>
      <c r="U584" s="632"/>
      <c r="V584" s="632"/>
      <c r="W584" s="632"/>
      <c r="X584" s="632"/>
      <c r="Y584" s="632"/>
      <c r="Z584" s="632"/>
    </row>
    <row r="585" spans="1:26" ht="12.75" customHeight="1">
      <c r="A585" s="632"/>
      <c r="B585" s="632"/>
      <c r="C585" s="632"/>
      <c r="D585" s="386"/>
      <c r="E585" s="386"/>
      <c r="F585" s="386"/>
      <c r="G585" s="386"/>
      <c r="H585" s="632"/>
      <c r="I585" s="633"/>
      <c r="J585" s="632"/>
      <c r="K585" s="632"/>
      <c r="L585" s="632"/>
      <c r="M585" s="632"/>
      <c r="N585" s="632"/>
      <c r="O585" s="632"/>
      <c r="P585" s="632"/>
      <c r="Q585" s="632"/>
      <c r="R585" s="632"/>
      <c r="S585" s="632"/>
      <c r="T585" s="632"/>
      <c r="U585" s="632"/>
      <c r="V585" s="632"/>
      <c r="W585" s="632"/>
      <c r="X585" s="632"/>
      <c r="Y585" s="632"/>
      <c r="Z585" s="632"/>
    </row>
    <row r="586" spans="1:26" ht="12.75" customHeight="1">
      <c r="A586" s="632"/>
      <c r="B586" s="632"/>
      <c r="C586" s="632"/>
      <c r="D586" s="386"/>
      <c r="E586" s="386"/>
      <c r="F586" s="386"/>
      <c r="G586" s="386"/>
      <c r="H586" s="632"/>
      <c r="I586" s="633"/>
      <c r="J586" s="632"/>
      <c r="K586" s="632"/>
      <c r="L586" s="632"/>
      <c r="M586" s="632"/>
      <c r="N586" s="632"/>
      <c r="O586" s="632"/>
      <c r="P586" s="632"/>
      <c r="Q586" s="632"/>
      <c r="R586" s="632"/>
      <c r="S586" s="632"/>
      <c r="T586" s="632"/>
      <c r="U586" s="632"/>
      <c r="V586" s="632"/>
      <c r="W586" s="632"/>
      <c r="X586" s="632"/>
      <c r="Y586" s="632"/>
      <c r="Z586" s="632"/>
    </row>
    <row r="587" spans="1:26" ht="12.75" customHeight="1">
      <c r="A587" s="632"/>
      <c r="B587" s="632"/>
      <c r="C587" s="632"/>
      <c r="D587" s="386"/>
      <c r="E587" s="386"/>
      <c r="F587" s="386"/>
      <c r="G587" s="386"/>
      <c r="H587" s="632"/>
      <c r="I587" s="633"/>
      <c r="J587" s="632"/>
      <c r="K587" s="632"/>
      <c r="L587" s="632"/>
      <c r="M587" s="632"/>
      <c r="N587" s="632"/>
      <c r="O587" s="632"/>
      <c r="P587" s="632"/>
      <c r="Q587" s="632"/>
      <c r="R587" s="632"/>
      <c r="S587" s="632"/>
      <c r="T587" s="632"/>
      <c r="U587" s="632"/>
      <c r="V587" s="632"/>
      <c r="W587" s="632"/>
      <c r="X587" s="632"/>
      <c r="Y587" s="632"/>
      <c r="Z587" s="632"/>
    </row>
    <row r="588" spans="1:26" ht="12.75" customHeight="1">
      <c r="A588" s="632"/>
      <c r="B588" s="632"/>
      <c r="C588" s="632"/>
      <c r="D588" s="386"/>
      <c r="E588" s="386"/>
      <c r="F588" s="386"/>
      <c r="G588" s="386"/>
      <c r="H588" s="632"/>
      <c r="I588" s="633"/>
      <c r="J588" s="632"/>
      <c r="K588" s="632"/>
      <c r="L588" s="632"/>
      <c r="M588" s="632"/>
      <c r="N588" s="632"/>
      <c r="O588" s="632"/>
      <c r="P588" s="632"/>
      <c r="Q588" s="632"/>
      <c r="R588" s="632"/>
      <c r="S588" s="632"/>
      <c r="T588" s="632"/>
      <c r="U588" s="632"/>
      <c r="V588" s="632"/>
      <c r="W588" s="632"/>
      <c r="X588" s="632"/>
      <c r="Y588" s="632"/>
      <c r="Z588" s="632"/>
    </row>
    <row r="589" spans="1:26" ht="12.75" customHeight="1">
      <c r="A589" s="632"/>
      <c r="B589" s="632"/>
      <c r="C589" s="632"/>
      <c r="D589" s="386"/>
      <c r="E589" s="386"/>
      <c r="F589" s="386"/>
      <c r="G589" s="386"/>
      <c r="H589" s="632"/>
      <c r="I589" s="633"/>
      <c r="J589" s="632"/>
      <c r="K589" s="632"/>
      <c r="L589" s="632"/>
      <c r="M589" s="632"/>
      <c r="N589" s="632"/>
      <c r="O589" s="632"/>
      <c r="P589" s="632"/>
      <c r="Q589" s="632"/>
      <c r="R589" s="632"/>
      <c r="S589" s="632"/>
      <c r="T589" s="632"/>
      <c r="U589" s="632"/>
      <c r="V589" s="632"/>
      <c r="W589" s="632"/>
      <c r="X589" s="632"/>
      <c r="Y589" s="632"/>
      <c r="Z589" s="632"/>
    </row>
    <row r="590" spans="1:26" ht="12.75" customHeight="1">
      <c r="A590" s="632"/>
      <c r="B590" s="632"/>
      <c r="C590" s="632"/>
      <c r="D590" s="386"/>
      <c r="E590" s="386"/>
      <c r="F590" s="386"/>
      <c r="G590" s="386"/>
      <c r="H590" s="632"/>
      <c r="I590" s="633"/>
      <c r="J590" s="632"/>
      <c r="K590" s="632"/>
      <c r="L590" s="632"/>
      <c r="M590" s="632"/>
      <c r="N590" s="632"/>
      <c r="O590" s="632"/>
      <c r="P590" s="632"/>
      <c r="Q590" s="632"/>
      <c r="R590" s="632"/>
      <c r="S590" s="632"/>
      <c r="T590" s="632"/>
      <c r="U590" s="632"/>
      <c r="V590" s="632"/>
      <c r="W590" s="632"/>
      <c r="X590" s="632"/>
      <c r="Y590" s="632"/>
      <c r="Z590" s="632"/>
    </row>
    <row r="591" spans="1:26" ht="12.75" customHeight="1">
      <c r="A591" s="632"/>
      <c r="B591" s="632"/>
      <c r="C591" s="632"/>
      <c r="D591" s="386"/>
      <c r="E591" s="386"/>
      <c r="F591" s="386"/>
      <c r="G591" s="386"/>
      <c r="H591" s="632"/>
      <c r="I591" s="633"/>
      <c r="J591" s="632"/>
      <c r="K591" s="632"/>
      <c r="L591" s="632"/>
      <c r="M591" s="632"/>
      <c r="N591" s="632"/>
      <c r="O591" s="632"/>
      <c r="P591" s="632"/>
      <c r="Q591" s="632"/>
      <c r="R591" s="632"/>
      <c r="S591" s="632"/>
      <c r="T591" s="632"/>
      <c r="U591" s="632"/>
      <c r="V591" s="632"/>
      <c r="W591" s="632"/>
      <c r="X591" s="632"/>
      <c r="Y591" s="632"/>
      <c r="Z591" s="632"/>
    </row>
    <row r="592" spans="1:26" ht="12.75" customHeight="1">
      <c r="A592" s="632"/>
      <c r="B592" s="632"/>
      <c r="C592" s="632"/>
      <c r="D592" s="386"/>
      <c r="E592" s="386"/>
      <c r="F592" s="386"/>
      <c r="G592" s="386"/>
      <c r="H592" s="632"/>
      <c r="I592" s="633"/>
      <c r="J592" s="632"/>
      <c r="K592" s="632"/>
      <c r="L592" s="632"/>
      <c r="M592" s="632"/>
      <c r="N592" s="632"/>
      <c r="O592" s="632"/>
      <c r="P592" s="632"/>
      <c r="Q592" s="632"/>
      <c r="R592" s="632"/>
      <c r="S592" s="632"/>
      <c r="T592" s="632"/>
      <c r="U592" s="632"/>
      <c r="V592" s="632"/>
      <c r="W592" s="632"/>
      <c r="X592" s="632"/>
      <c r="Y592" s="632"/>
      <c r="Z592" s="632"/>
    </row>
    <row r="593" spans="1:26" ht="12.75" customHeight="1">
      <c r="A593" s="632"/>
      <c r="B593" s="632"/>
      <c r="C593" s="632"/>
      <c r="D593" s="386"/>
      <c r="E593" s="386"/>
      <c r="F593" s="386"/>
      <c r="G593" s="386"/>
      <c r="H593" s="632"/>
      <c r="I593" s="633"/>
      <c r="J593" s="632"/>
      <c r="K593" s="632"/>
      <c r="L593" s="632"/>
      <c r="M593" s="632"/>
      <c r="N593" s="632"/>
      <c r="O593" s="632"/>
      <c r="P593" s="632"/>
      <c r="Q593" s="632"/>
      <c r="R593" s="632"/>
      <c r="S593" s="632"/>
      <c r="T593" s="632"/>
      <c r="U593" s="632"/>
      <c r="V593" s="632"/>
      <c r="W593" s="632"/>
      <c r="X593" s="632"/>
      <c r="Y593" s="632"/>
      <c r="Z593" s="632"/>
    </row>
    <row r="594" spans="1:26" ht="12.75" customHeight="1">
      <c r="A594" s="632"/>
      <c r="B594" s="632"/>
      <c r="C594" s="632"/>
      <c r="D594" s="386"/>
      <c r="E594" s="386"/>
      <c r="F594" s="386"/>
      <c r="G594" s="386"/>
      <c r="H594" s="632"/>
      <c r="I594" s="633"/>
      <c r="J594" s="632"/>
      <c r="K594" s="632"/>
      <c r="L594" s="632"/>
      <c r="M594" s="632"/>
      <c r="N594" s="632"/>
      <c r="O594" s="632"/>
      <c r="P594" s="632"/>
      <c r="Q594" s="632"/>
      <c r="R594" s="632"/>
      <c r="S594" s="632"/>
      <c r="T594" s="632"/>
      <c r="U594" s="632"/>
      <c r="V594" s="632"/>
      <c r="W594" s="632"/>
      <c r="X594" s="632"/>
      <c r="Y594" s="632"/>
      <c r="Z594" s="632"/>
    </row>
    <row r="595" spans="1:26" ht="12.75" customHeight="1">
      <c r="A595" s="632"/>
      <c r="B595" s="632"/>
      <c r="C595" s="632"/>
      <c r="D595" s="386"/>
      <c r="E595" s="386"/>
      <c r="F595" s="386"/>
      <c r="G595" s="386"/>
      <c r="H595" s="632"/>
      <c r="I595" s="633"/>
      <c r="J595" s="632"/>
      <c r="K595" s="632"/>
      <c r="L595" s="632"/>
      <c r="M595" s="632"/>
      <c r="N595" s="632"/>
      <c r="O595" s="632"/>
      <c r="P595" s="632"/>
      <c r="Q595" s="632"/>
      <c r="R595" s="632"/>
      <c r="S595" s="632"/>
      <c r="T595" s="632"/>
      <c r="U595" s="632"/>
      <c r="V595" s="632"/>
      <c r="W595" s="632"/>
      <c r="X595" s="632"/>
      <c r="Y595" s="632"/>
      <c r="Z595" s="632"/>
    </row>
    <row r="596" spans="1:26" ht="12.75" customHeight="1">
      <c r="A596" s="632"/>
      <c r="B596" s="632"/>
      <c r="C596" s="632"/>
      <c r="D596" s="386"/>
      <c r="E596" s="386"/>
      <c r="F596" s="386"/>
      <c r="G596" s="386"/>
      <c r="H596" s="632"/>
      <c r="I596" s="633"/>
      <c r="J596" s="632"/>
      <c r="K596" s="632"/>
      <c r="L596" s="632"/>
      <c r="M596" s="632"/>
      <c r="N596" s="632"/>
      <c r="O596" s="632"/>
      <c r="P596" s="632"/>
      <c r="Q596" s="632"/>
      <c r="R596" s="632"/>
      <c r="S596" s="632"/>
      <c r="T596" s="632"/>
      <c r="U596" s="632"/>
      <c r="V596" s="632"/>
      <c r="W596" s="632"/>
      <c r="X596" s="632"/>
      <c r="Y596" s="632"/>
      <c r="Z596" s="632"/>
    </row>
    <row r="597" spans="1:26" ht="12.75" customHeight="1">
      <c r="A597" s="632"/>
      <c r="B597" s="632"/>
      <c r="C597" s="632"/>
      <c r="D597" s="386"/>
      <c r="E597" s="386"/>
      <c r="F597" s="386"/>
      <c r="G597" s="386"/>
      <c r="H597" s="632"/>
      <c r="I597" s="633"/>
      <c r="J597" s="632"/>
      <c r="K597" s="632"/>
      <c r="L597" s="632"/>
      <c r="M597" s="632"/>
      <c r="N597" s="632"/>
      <c r="O597" s="632"/>
      <c r="P597" s="632"/>
      <c r="Q597" s="632"/>
      <c r="R597" s="632"/>
      <c r="S597" s="632"/>
      <c r="T597" s="632"/>
      <c r="U597" s="632"/>
      <c r="V597" s="632"/>
      <c r="W597" s="632"/>
      <c r="X597" s="632"/>
      <c r="Y597" s="632"/>
      <c r="Z597" s="632"/>
    </row>
    <row r="598" spans="1:26" ht="12.75" customHeight="1">
      <c r="A598" s="632"/>
      <c r="B598" s="632"/>
      <c r="C598" s="632"/>
      <c r="D598" s="386"/>
      <c r="E598" s="386"/>
      <c r="F598" s="386"/>
      <c r="G598" s="386"/>
      <c r="H598" s="632"/>
      <c r="I598" s="633"/>
      <c r="J598" s="632"/>
      <c r="K598" s="632"/>
      <c r="L598" s="632"/>
      <c r="M598" s="632"/>
      <c r="N598" s="632"/>
      <c r="O598" s="632"/>
      <c r="P598" s="632"/>
      <c r="Q598" s="632"/>
      <c r="R598" s="632"/>
      <c r="S598" s="632"/>
      <c r="T598" s="632"/>
      <c r="U598" s="632"/>
      <c r="V598" s="632"/>
      <c r="W598" s="632"/>
      <c r="X598" s="632"/>
      <c r="Y598" s="632"/>
      <c r="Z598" s="632"/>
    </row>
    <row r="599" spans="1:26" ht="12.75" customHeight="1">
      <c r="A599" s="632"/>
      <c r="B599" s="632"/>
      <c r="C599" s="632"/>
      <c r="D599" s="386"/>
      <c r="E599" s="386"/>
      <c r="F599" s="386"/>
      <c r="G599" s="386"/>
      <c r="H599" s="632"/>
      <c r="I599" s="633"/>
      <c r="J599" s="632"/>
      <c r="K599" s="632"/>
      <c r="L599" s="632"/>
      <c r="M599" s="632"/>
      <c r="N599" s="632"/>
      <c r="O599" s="632"/>
      <c r="P599" s="632"/>
      <c r="Q599" s="632"/>
      <c r="R599" s="632"/>
      <c r="S599" s="632"/>
      <c r="T599" s="632"/>
      <c r="U599" s="632"/>
      <c r="V599" s="632"/>
      <c r="W599" s="632"/>
      <c r="X599" s="632"/>
      <c r="Y599" s="632"/>
      <c r="Z599" s="632"/>
    </row>
    <row r="600" spans="1:26" ht="12.75" customHeight="1">
      <c r="A600" s="632"/>
      <c r="B600" s="632"/>
      <c r="C600" s="632"/>
      <c r="D600" s="386"/>
      <c r="E600" s="386"/>
      <c r="F600" s="386"/>
      <c r="G600" s="386"/>
      <c r="H600" s="632"/>
      <c r="I600" s="633"/>
      <c r="J600" s="632"/>
      <c r="K600" s="632"/>
      <c r="L600" s="632"/>
      <c r="M600" s="632"/>
      <c r="N600" s="632"/>
      <c r="O600" s="632"/>
      <c r="P600" s="632"/>
      <c r="Q600" s="632"/>
      <c r="R600" s="632"/>
      <c r="S600" s="632"/>
      <c r="T600" s="632"/>
      <c r="U600" s="632"/>
      <c r="V600" s="632"/>
      <c r="W600" s="632"/>
      <c r="X600" s="632"/>
      <c r="Y600" s="632"/>
      <c r="Z600" s="632"/>
    </row>
    <row r="601" spans="1:26" ht="12.75" customHeight="1">
      <c r="A601" s="632"/>
      <c r="B601" s="632"/>
      <c r="C601" s="632"/>
      <c r="D601" s="386"/>
      <c r="E601" s="386"/>
      <c r="F601" s="386"/>
      <c r="G601" s="386"/>
      <c r="H601" s="632"/>
      <c r="I601" s="633"/>
      <c r="J601" s="632"/>
      <c r="K601" s="632"/>
      <c r="L601" s="632"/>
      <c r="M601" s="632"/>
      <c r="N601" s="632"/>
      <c r="O601" s="632"/>
      <c r="P601" s="632"/>
      <c r="Q601" s="632"/>
      <c r="R601" s="632"/>
      <c r="S601" s="632"/>
      <c r="T601" s="632"/>
      <c r="U601" s="632"/>
      <c r="V601" s="632"/>
      <c r="W601" s="632"/>
      <c r="X601" s="632"/>
      <c r="Y601" s="632"/>
      <c r="Z601" s="632"/>
    </row>
    <row r="602" spans="1:26" ht="12.75" customHeight="1">
      <c r="A602" s="632"/>
      <c r="B602" s="632"/>
      <c r="C602" s="632"/>
      <c r="D602" s="386"/>
      <c r="E602" s="386"/>
      <c r="F602" s="386"/>
      <c r="G602" s="386"/>
      <c r="H602" s="632"/>
      <c r="I602" s="633"/>
      <c r="J602" s="632"/>
      <c r="K602" s="632"/>
      <c r="L602" s="632"/>
      <c r="M602" s="632"/>
      <c r="N602" s="632"/>
      <c r="O602" s="632"/>
      <c r="P602" s="632"/>
      <c r="Q602" s="632"/>
      <c r="R602" s="632"/>
      <c r="S602" s="632"/>
      <c r="T602" s="632"/>
      <c r="U602" s="632"/>
      <c r="V602" s="632"/>
      <c r="W602" s="632"/>
      <c r="X602" s="632"/>
      <c r="Y602" s="632"/>
      <c r="Z602" s="632"/>
    </row>
    <row r="603" spans="1:26" ht="12.75" customHeight="1">
      <c r="A603" s="632"/>
      <c r="B603" s="632"/>
      <c r="C603" s="632"/>
      <c r="D603" s="386"/>
      <c r="E603" s="386"/>
      <c r="F603" s="386"/>
      <c r="G603" s="386"/>
      <c r="H603" s="632"/>
      <c r="I603" s="633"/>
      <c r="J603" s="632"/>
      <c r="K603" s="632"/>
      <c r="L603" s="632"/>
      <c r="M603" s="632"/>
      <c r="N603" s="632"/>
      <c r="O603" s="632"/>
      <c r="P603" s="632"/>
      <c r="Q603" s="632"/>
      <c r="R603" s="632"/>
      <c r="S603" s="632"/>
      <c r="T603" s="632"/>
      <c r="U603" s="632"/>
      <c r="V603" s="632"/>
      <c r="W603" s="632"/>
      <c r="X603" s="632"/>
      <c r="Y603" s="632"/>
      <c r="Z603" s="632"/>
    </row>
    <row r="604" spans="1:26" ht="12.75" customHeight="1">
      <c r="A604" s="632"/>
      <c r="B604" s="632"/>
      <c r="C604" s="632"/>
      <c r="D604" s="386"/>
      <c r="E604" s="386"/>
      <c r="F604" s="386"/>
      <c r="G604" s="386"/>
      <c r="H604" s="632"/>
      <c r="I604" s="633"/>
      <c r="J604" s="632"/>
      <c r="K604" s="632"/>
      <c r="L604" s="632"/>
      <c r="M604" s="632"/>
      <c r="N604" s="632"/>
      <c r="O604" s="632"/>
      <c r="P604" s="632"/>
      <c r="Q604" s="632"/>
      <c r="R604" s="632"/>
      <c r="S604" s="632"/>
      <c r="T604" s="632"/>
      <c r="U604" s="632"/>
      <c r="V604" s="632"/>
      <c r="W604" s="632"/>
      <c r="X604" s="632"/>
      <c r="Y604" s="632"/>
      <c r="Z604" s="632"/>
    </row>
    <row r="605" spans="1:26" ht="12.75" customHeight="1">
      <c r="A605" s="632"/>
      <c r="B605" s="632"/>
      <c r="C605" s="632"/>
      <c r="D605" s="386"/>
      <c r="E605" s="386"/>
      <c r="F605" s="386"/>
      <c r="G605" s="386"/>
      <c r="H605" s="632"/>
      <c r="I605" s="633"/>
      <c r="J605" s="632"/>
      <c r="K605" s="632"/>
      <c r="L605" s="632"/>
      <c r="M605" s="632"/>
      <c r="N605" s="632"/>
      <c r="O605" s="632"/>
      <c r="P605" s="632"/>
      <c r="Q605" s="632"/>
      <c r="R605" s="632"/>
      <c r="S605" s="632"/>
      <c r="T605" s="632"/>
      <c r="U605" s="632"/>
      <c r="V605" s="632"/>
      <c r="W605" s="632"/>
      <c r="X605" s="632"/>
      <c r="Y605" s="632"/>
      <c r="Z605" s="632"/>
    </row>
    <row r="606" spans="1:26" ht="12.75" customHeight="1">
      <c r="A606" s="632"/>
      <c r="B606" s="632"/>
      <c r="C606" s="632"/>
      <c r="D606" s="386"/>
      <c r="E606" s="386"/>
      <c r="F606" s="386"/>
      <c r="G606" s="386"/>
      <c r="H606" s="632"/>
      <c r="I606" s="633"/>
      <c r="J606" s="632"/>
      <c r="K606" s="632"/>
      <c r="L606" s="632"/>
      <c r="M606" s="632"/>
      <c r="N606" s="632"/>
      <c r="O606" s="632"/>
      <c r="P606" s="632"/>
      <c r="Q606" s="632"/>
      <c r="R606" s="632"/>
      <c r="S606" s="632"/>
      <c r="T606" s="632"/>
      <c r="U606" s="632"/>
      <c r="V606" s="632"/>
      <c r="W606" s="632"/>
      <c r="X606" s="632"/>
      <c r="Y606" s="632"/>
      <c r="Z606" s="632"/>
    </row>
    <row r="607" spans="1:26" ht="12.75" customHeight="1">
      <c r="A607" s="632"/>
      <c r="B607" s="632"/>
      <c r="C607" s="632"/>
      <c r="D607" s="386"/>
      <c r="E607" s="386"/>
      <c r="F607" s="386"/>
      <c r="G607" s="386"/>
      <c r="H607" s="632"/>
      <c r="I607" s="633"/>
      <c r="J607" s="632"/>
      <c r="K607" s="632"/>
      <c r="L607" s="632"/>
      <c r="M607" s="632"/>
      <c r="N607" s="632"/>
      <c r="O607" s="632"/>
      <c r="P607" s="632"/>
      <c r="Q607" s="632"/>
      <c r="R607" s="632"/>
      <c r="S607" s="632"/>
      <c r="T607" s="632"/>
      <c r="U607" s="632"/>
      <c r="V607" s="632"/>
      <c r="W607" s="632"/>
      <c r="X607" s="632"/>
      <c r="Y607" s="632"/>
      <c r="Z607" s="632"/>
    </row>
    <row r="608" spans="1:26" ht="12.75" customHeight="1">
      <c r="A608" s="632"/>
      <c r="B608" s="632"/>
      <c r="C608" s="632"/>
      <c r="D608" s="386"/>
      <c r="E608" s="386"/>
      <c r="F608" s="386"/>
      <c r="G608" s="386"/>
      <c r="H608" s="632"/>
      <c r="I608" s="633"/>
      <c r="J608" s="632"/>
      <c r="K608" s="632"/>
      <c r="L608" s="632"/>
      <c r="M608" s="632"/>
      <c r="N608" s="632"/>
      <c r="O608" s="632"/>
      <c r="P608" s="632"/>
      <c r="Q608" s="632"/>
      <c r="R608" s="632"/>
      <c r="S608" s="632"/>
      <c r="T608" s="632"/>
      <c r="U608" s="632"/>
      <c r="V608" s="632"/>
      <c r="W608" s="632"/>
      <c r="X608" s="632"/>
      <c r="Y608" s="632"/>
      <c r="Z608" s="632"/>
    </row>
    <row r="609" spans="1:26" ht="12.75" customHeight="1">
      <c r="A609" s="632"/>
      <c r="B609" s="632"/>
      <c r="C609" s="632"/>
      <c r="D609" s="386"/>
      <c r="E609" s="386"/>
      <c r="F609" s="386"/>
      <c r="G609" s="386"/>
      <c r="H609" s="632"/>
      <c r="I609" s="633"/>
      <c r="J609" s="632"/>
      <c r="K609" s="632"/>
      <c r="L609" s="632"/>
      <c r="M609" s="632"/>
      <c r="N609" s="632"/>
      <c r="O609" s="632"/>
      <c r="P609" s="632"/>
      <c r="Q609" s="632"/>
      <c r="R609" s="632"/>
      <c r="S609" s="632"/>
      <c r="T609" s="632"/>
      <c r="U609" s="632"/>
      <c r="V609" s="632"/>
      <c r="W609" s="632"/>
      <c r="X609" s="632"/>
      <c r="Y609" s="632"/>
      <c r="Z609" s="632"/>
    </row>
    <row r="610" spans="1:26" ht="12.75" customHeight="1">
      <c r="A610" s="632"/>
      <c r="B610" s="632"/>
      <c r="C610" s="632"/>
      <c r="D610" s="386"/>
      <c r="E610" s="386"/>
      <c r="F610" s="386"/>
      <c r="G610" s="386"/>
      <c r="H610" s="632"/>
      <c r="I610" s="633"/>
      <c r="J610" s="632"/>
      <c r="K610" s="632"/>
      <c r="L610" s="632"/>
      <c r="M610" s="632"/>
      <c r="N610" s="632"/>
      <c r="O610" s="632"/>
      <c r="P610" s="632"/>
      <c r="Q610" s="632"/>
      <c r="R610" s="632"/>
      <c r="S610" s="632"/>
      <c r="T610" s="632"/>
      <c r="U610" s="632"/>
      <c r="V610" s="632"/>
      <c r="W610" s="632"/>
      <c r="X610" s="632"/>
      <c r="Y610" s="632"/>
      <c r="Z610" s="632"/>
    </row>
    <row r="611" spans="1:26" ht="12.75" customHeight="1">
      <c r="A611" s="632"/>
      <c r="B611" s="632"/>
      <c r="C611" s="632"/>
      <c r="D611" s="386"/>
      <c r="E611" s="386"/>
      <c r="F611" s="386"/>
      <c r="G611" s="386"/>
      <c r="H611" s="632"/>
      <c r="I611" s="633"/>
      <c r="J611" s="632"/>
      <c r="K611" s="632"/>
      <c r="L611" s="632"/>
      <c r="M611" s="632"/>
      <c r="N611" s="632"/>
      <c r="O611" s="632"/>
      <c r="P611" s="632"/>
      <c r="Q611" s="632"/>
      <c r="R611" s="632"/>
      <c r="S611" s="632"/>
      <c r="T611" s="632"/>
      <c r="U611" s="632"/>
      <c r="V611" s="632"/>
      <c r="W611" s="632"/>
      <c r="X611" s="632"/>
      <c r="Y611" s="632"/>
      <c r="Z611" s="632"/>
    </row>
    <row r="612" spans="1:26" ht="12.75" customHeight="1">
      <c r="A612" s="632"/>
      <c r="B612" s="632"/>
      <c r="C612" s="632"/>
      <c r="D612" s="386"/>
      <c r="E612" s="386"/>
      <c r="F612" s="386"/>
      <c r="G612" s="386"/>
      <c r="H612" s="632"/>
      <c r="I612" s="633"/>
      <c r="J612" s="632"/>
      <c r="K612" s="632"/>
      <c r="L612" s="632"/>
      <c r="M612" s="632"/>
      <c r="N612" s="632"/>
      <c r="O612" s="632"/>
      <c r="P612" s="632"/>
      <c r="Q612" s="632"/>
      <c r="R612" s="632"/>
      <c r="S612" s="632"/>
      <c r="T612" s="632"/>
      <c r="U612" s="632"/>
      <c r="V612" s="632"/>
      <c r="W612" s="632"/>
      <c r="X612" s="632"/>
      <c r="Y612" s="632"/>
      <c r="Z612" s="632"/>
    </row>
    <row r="613" spans="1:26" ht="12.75" customHeight="1">
      <c r="A613" s="632"/>
      <c r="B613" s="632"/>
      <c r="C613" s="632"/>
      <c r="D613" s="386"/>
      <c r="E613" s="386"/>
      <c r="F613" s="386"/>
      <c r="G613" s="386"/>
      <c r="H613" s="632"/>
      <c r="I613" s="633"/>
      <c r="J613" s="632"/>
      <c r="K613" s="632"/>
      <c r="L613" s="632"/>
      <c r="M613" s="632"/>
      <c r="N613" s="632"/>
      <c r="O613" s="632"/>
      <c r="P613" s="632"/>
      <c r="Q613" s="632"/>
      <c r="R613" s="632"/>
      <c r="S613" s="632"/>
      <c r="T613" s="632"/>
      <c r="U613" s="632"/>
      <c r="V613" s="632"/>
      <c r="W613" s="632"/>
      <c r="X613" s="632"/>
      <c r="Y613" s="632"/>
      <c r="Z613" s="632"/>
    </row>
    <row r="614" spans="1:26" ht="12.75" customHeight="1">
      <c r="A614" s="632"/>
      <c r="B614" s="632"/>
      <c r="C614" s="632"/>
      <c r="D614" s="386"/>
      <c r="E614" s="386"/>
      <c r="F614" s="386"/>
      <c r="G614" s="386"/>
      <c r="H614" s="632"/>
      <c r="I614" s="633"/>
      <c r="J614" s="632"/>
      <c r="K614" s="632"/>
      <c r="L614" s="632"/>
      <c r="M614" s="632"/>
      <c r="N614" s="632"/>
      <c r="O614" s="632"/>
      <c r="P614" s="632"/>
      <c r="Q614" s="632"/>
      <c r="R614" s="632"/>
      <c r="S614" s="632"/>
      <c r="T614" s="632"/>
      <c r="U614" s="632"/>
      <c r="V614" s="632"/>
      <c r="W614" s="632"/>
      <c r="X614" s="632"/>
      <c r="Y614" s="632"/>
      <c r="Z614" s="632"/>
    </row>
    <row r="615" spans="1:26" ht="12.75" customHeight="1">
      <c r="A615" s="632"/>
      <c r="B615" s="632"/>
      <c r="C615" s="632"/>
      <c r="D615" s="386"/>
      <c r="E615" s="386"/>
      <c r="F615" s="386"/>
      <c r="G615" s="386"/>
      <c r="H615" s="632"/>
      <c r="I615" s="633"/>
      <c r="J615" s="632"/>
      <c r="K615" s="632"/>
      <c r="L615" s="632"/>
      <c r="M615" s="632"/>
      <c r="N615" s="632"/>
      <c r="O615" s="632"/>
      <c r="P615" s="632"/>
      <c r="Q615" s="632"/>
      <c r="R615" s="632"/>
      <c r="S615" s="632"/>
      <c r="T615" s="632"/>
      <c r="U615" s="632"/>
      <c r="V615" s="632"/>
      <c r="W615" s="632"/>
      <c r="X615" s="632"/>
      <c r="Y615" s="632"/>
      <c r="Z615" s="632"/>
    </row>
    <row r="616" spans="1:26" ht="12.75" customHeight="1">
      <c r="A616" s="632"/>
      <c r="B616" s="632"/>
      <c r="C616" s="632"/>
      <c r="D616" s="386"/>
      <c r="E616" s="386"/>
      <c r="F616" s="386"/>
      <c r="G616" s="386"/>
      <c r="H616" s="632"/>
      <c r="I616" s="633"/>
      <c r="J616" s="632"/>
      <c r="K616" s="632"/>
      <c r="L616" s="632"/>
      <c r="M616" s="632"/>
      <c r="N616" s="632"/>
      <c r="O616" s="632"/>
      <c r="P616" s="632"/>
      <c r="Q616" s="632"/>
      <c r="R616" s="632"/>
      <c r="S616" s="632"/>
      <c r="T616" s="632"/>
      <c r="U616" s="632"/>
      <c r="V616" s="632"/>
      <c r="W616" s="632"/>
      <c r="X616" s="632"/>
      <c r="Y616" s="632"/>
      <c r="Z616" s="632"/>
    </row>
    <row r="617" spans="1:26" ht="12.75" customHeight="1">
      <c r="A617" s="632"/>
      <c r="B617" s="632"/>
      <c r="C617" s="632"/>
      <c r="D617" s="386"/>
      <c r="E617" s="386"/>
      <c r="F617" s="386"/>
      <c r="G617" s="386"/>
      <c r="H617" s="632"/>
      <c r="I617" s="633"/>
      <c r="J617" s="632"/>
      <c r="K617" s="632"/>
      <c r="L617" s="632"/>
      <c r="M617" s="632"/>
      <c r="N617" s="632"/>
      <c r="O617" s="632"/>
      <c r="P617" s="632"/>
      <c r="Q617" s="632"/>
      <c r="R617" s="632"/>
      <c r="S617" s="632"/>
      <c r="T617" s="632"/>
      <c r="U617" s="632"/>
      <c r="V617" s="632"/>
      <c r="W617" s="632"/>
      <c r="X617" s="632"/>
      <c r="Y617" s="632"/>
      <c r="Z617" s="632"/>
    </row>
    <row r="618" spans="1:26" ht="12.75" customHeight="1">
      <c r="A618" s="632"/>
      <c r="B618" s="632"/>
      <c r="C618" s="632"/>
      <c r="D618" s="386"/>
      <c r="E618" s="386"/>
      <c r="F618" s="386"/>
      <c r="G618" s="386"/>
      <c r="H618" s="632"/>
      <c r="I618" s="633"/>
      <c r="J618" s="632"/>
      <c r="K618" s="632"/>
      <c r="L618" s="632"/>
      <c r="M618" s="632"/>
      <c r="N618" s="632"/>
      <c r="O618" s="632"/>
      <c r="P618" s="632"/>
      <c r="Q618" s="632"/>
      <c r="R618" s="632"/>
      <c r="S618" s="632"/>
      <c r="T618" s="632"/>
      <c r="U618" s="632"/>
      <c r="V618" s="632"/>
      <c r="W618" s="632"/>
      <c r="X618" s="632"/>
      <c r="Y618" s="632"/>
      <c r="Z618" s="632"/>
    </row>
    <row r="619" spans="1:26" ht="12.75" customHeight="1">
      <c r="A619" s="632"/>
      <c r="B619" s="632"/>
      <c r="C619" s="632"/>
      <c r="D619" s="386"/>
      <c r="E619" s="386"/>
      <c r="F619" s="386"/>
      <c r="G619" s="386"/>
      <c r="H619" s="632"/>
      <c r="I619" s="633"/>
      <c r="J619" s="632"/>
      <c r="K619" s="632"/>
      <c r="L619" s="632"/>
      <c r="M619" s="632"/>
      <c r="N619" s="632"/>
      <c r="O619" s="632"/>
      <c r="P619" s="632"/>
      <c r="Q619" s="632"/>
      <c r="R619" s="632"/>
      <c r="S619" s="632"/>
      <c r="T619" s="632"/>
      <c r="U619" s="632"/>
      <c r="V619" s="632"/>
      <c r="W619" s="632"/>
      <c r="X619" s="632"/>
      <c r="Y619" s="632"/>
      <c r="Z619" s="632"/>
    </row>
    <row r="620" spans="1:26" ht="12.75" customHeight="1">
      <c r="A620" s="632"/>
      <c r="B620" s="632"/>
      <c r="C620" s="632"/>
      <c r="D620" s="386"/>
      <c r="E620" s="386"/>
      <c r="F620" s="386"/>
      <c r="G620" s="386"/>
      <c r="H620" s="632"/>
      <c r="I620" s="633"/>
      <c r="J620" s="632"/>
      <c r="K620" s="632"/>
      <c r="L620" s="632"/>
      <c r="M620" s="632"/>
      <c r="N620" s="632"/>
      <c r="O620" s="632"/>
      <c r="P620" s="632"/>
      <c r="Q620" s="632"/>
      <c r="R620" s="632"/>
      <c r="S620" s="632"/>
      <c r="T620" s="632"/>
      <c r="U620" s="632"/>
      <c r="V620" s="632"/>
      <c r="W620" s="632"/>
      <c r="X620" s="632"/>
      <c r="Y620" s="632"/>
      <c r="Z620" s="632"/>
    </row>
    <row r="621" spans="1:26" ht="12.75" customHeight="1">
      <c r="A621" s="632"/>
      <c r="B621" s="632"/>
      <c r="C621" s="632"/>
      <c r="D621" s="386"/>
      <c r="E621" s="386"/>
      <c r="F621" s="386"/>
      <c r="G621" s="386"/>
      <c r="H621" s="632"/>
      <c r="I621" s="633"/>
      <c r="J621" s="632"/>
      <c r="K621" s="632"/>
      <c r="L621" s="632"/>
      <c r="M621" s="632"/>
      <c r="N621" s="632"/>
      <c r="O621" s="632"/>
      <c r="P621" s="632"/>
      <c r="Q621" s="632"/>
      <c r="R621" s="632"/>
      <c r="S621" s="632"/>
      <c r="T621" s="632"/>
      <c r="U621" s="632"/>
      <c r="V621" s="632"/>
      <c r="W621" s="632"/>
      <c r="X621" s="632"/>
      <c r="Y621" s="632"/>
      <c r="Z621" s="632"/>
    </row>
    <row r="622" spans="1:26" ht="12.75" customHeight="1">
      <c r="A622" s="632"/>
      <c r="B622" s="632"/>
      <c r="C622" s="632"/>
      <c r="D622" s="386"/>
      <c r="E622" s="386"/>
      <c r="F622" s="386"/>
      <c r="G622" s="386"/>
      <c r="H622" s="632"/>
      <c r="I622" s="633"/>
      <c r="J622" s="632"/>
      <c r="K622" s="632"/>
      <c r="L622" s="632"/>
      <c r="M622" s="632"/>
      <c r="N622" s="632"/>
      <c r="O622" s="632"/>
      <c r="P622" s="632"/>
      <c r="Q622" s="632"/>
      <c r="R622" s="632"/>
      <c r="S622" s="632"/>
      <c r="T622" s="632"/>
      <c r="U622" s="632"/>
      <c r="V622" s="632"/>
      <c r="W622" s="632"/>
      <c r="X622" s="632"/>
      <c r="Y622" s="632"/>
      <c r="Z622" s="632"/>
    </row>
    <row r="623" spans="1:26" ht="12.75" customHeight="1">
      <c r="A623" s="632"/>
      <c r="B623" s="632"/>
      <c r="C623" s="632"/>
      <c r="D623" s="386"/>
      <c r="E623" s="386"/>
      <c r="F623" s="386"/>
      <c r="G623" s="386"/>
      <c r="H623" s="632"/>
      <c r="I623" s="633"/>
      <c r="J623" s="632"/>
      <c r="K623" s="632"/>
      <c r="L623" s="632"/>
      <c r="M623" s="632"/>
      <c r="N623" s="632"/>
      <c r="O623" s="632"/>
      <c r="P623" s="632"/>
      <c r="Q623" s="632"/>
      <c r="R623" s="632"/>
      <c r="S623" s="632"/>
      <c r="T623" s="632"/>
      <c r="U623" s="632"/>
      <c r="V623" s="632"/>
      <c r="W623" s="632"/>
      <c r="X623" s="632"/>
      <c r="Y623" s="632"/>
      <c r="Z623" s="632"/>
    </row>
    <row r="624" spans="1:26" ht="12.75" customHeight="1">
      <c r="A624" s="632"/>
      <c r="B624" s="632"/>
      <c r="C624" s="632"/>
      <c r="D624" s="386"/>
      <c r="E624" s="386"/>
      <c r="F624" s="386"/>
      <c r="G624" s="386"/>
      <c r="H624" s="632"/>
      <c r="I624" s="633"/>
      <c r="J624" s="632"/>
      <c r="K624" s="632"/>
      <c r="L624" s="632"/>
      <c r="M624" s="632"/>
      <c r="N624" s="632"/>
      <c r="O624" s="632"/>
      <c r="P624" s="632"/>
      <c r="Q624" s="632"/>
      <c r="R624" s="632"/>
      <c r="S624" s="632"/>
      <c r="T624" s="632"/>
      <c r="U624" s="632"/>
      <c r="V624" s="632"/>
      <c r="W624" s="632"/>
      <c r="X624" s="632"/>
      <c r="Y624" s="632"/>
      <c r="Z624" s="632"/>
    </row>
    <row r="625" spans="1:26" ht="12.75" customHeight="1">
      <c r="A625" s="632"/>
      <c r="B625" s="632"/>
      <c r="C625" s="632"/>
      <c r="D625" s="386"/>
      <c r="E625" s="386"/>
      <c r="F625" s="386"/>
      <c r="G625" s="386"/>
      <c r="H625" s="632"/>
      <c r="I625" s="633"/>
      <c r="J625" s="632"/>
      <c r="K625" s="632"/>
      <c r="L625" s="632"/>
      <c r="M625" s="632"/>
      <c r="N625" s="632"/>
      <c r="O625" s="632"/>
      <c r="P625" s="632"/>
      <c r="Q625" s="632"/>
      <c r="R625" s="632"/>
      <c r="S625" s="632"/>
      <c r="T625" s="632"/>
      <c r="U625" s="632"/>
      <c r="V625" s="632"/>
      <c r="W625" s="632"/>
      <c r="X625" s="632"/>
      <c r="Y625" s="632"/>
      <c r="Z625" s="632"/>
    </row>
    <row r="626" spans="1:26" ht="12.75" customHeight="1">
      <c r="A626" s="632"/>
      <c r="B626" s="632"/>
      <c r="C626" s="632"/>
      <c r="D626" s="386"/>
      <c r="E626" s="386"/>
      <c r="F626" s="386"/>
      <c r="G626" s="386"/>
      <c r="H626" s="632"/>
      <c r="I626" s="633"/>
      <c r="J626" s="632"/>
      <c r="K626" s="632"/>
      <c r="L626" s="632"/>
      <c r="M626" s="632"/>
      <c r="N626" s="632"/>
      <c r="O626" s="632"/>
      <c r="P626" s="632"/>
      <c r="Q626" s="632"/>
      <c r="R626" s="632"/>
      <c r="S626" s="632"/>
      <c r="T626" s="632"/>
      <c r="U626" s="632"/>
      <c r="V626" s="632"/>
      <c r="W626" s="632"/>
      <c r="X626" s="632"/>
      <c r="Y626" s="632"/>
      <c r="Z626" s="632"/>
    </row>
    <row r="627" spans="1:26" ht="12.75" customHeight="1">
      <c r="A627" s="632"/>
      <c r="B627" s="632"/>
      <c r="C627" s="632"/>
      <c r="D627" s="386"/>
      <c r="E627" s="386"/>
      <c r="F627" s="386"/>
      <c r="G627" s="386"/>
      <c r="H627" s="632"/>
      <c r="I627" s="633"/>
      <c r="J627" s="632"/>
      <c r="K627" s="632"/>
      <c r="L627" s="632"/>
      <c r="M627" s="632"/>
      <c r="N627" s="632"/>
      <c r="O627" s="632"/>
      <c r="P627" s="632"/>
      <c r="Q627" s="632"/>
      <c r="R627" s="632"/>
      <c r="S627" s="632"/>
      <c r="T627" s="632"/>
      <c r="U627" s="632"/>
      <c r="V627" s="632"/>
      <c r="W627" s="632"/>
      <c r="X627" s="632"/>
      <c r="Y627" s="632"/>
      <c r="Z627" s="632"/>
    </row>
    <row r="628" spans="1:26" ht="12.75" customHeight="1">
      <c r="A628" s="632"/>
      <c r="B628" s="632"/>
      <c r="C628" s="632"/>
      <c r="D628" s="386"/>
      <c r="E628" s="386"/>
      <c r="F628" s="386"/>
      <c r="G628" s="386"/>
      <c r="H628" s="632"/>
      <c r="I628" s="633"/>
      <c r="J628" s="632"/>
      <c r="K628" s="632"/>
      <c r="L628" s="632"/>
      <c r="M628" s="632"/>
      <c r="N628" s="632"/>
      <c r="O628" s="632"/>
      <c r="P628" s="632"/>
      <c r="Q628" s="632"/>
      <c r="R628" s="632"/>
      <c r="S628" s="632"/>
      <c r="T628" s="632"/>
      <c r="U628" s="632"/>
      <c r="V628" s="632"/>
      <c r="W628" s="632"/>
      <c r="X628" s="632"/>
      <c r="Y628" s="632"/>
      <c r="Z628" s="632"/>
    </row>
    <row r="629" spans="1:26" ht="12.75" customHeight="1">
      <c r="A629" s="632"/>
      <c r="B629" s="632"/>
      <c r="C629" s="632"/>
      <c r="D629" s="386"/>
      <c r="E629" s="386"/>
      <c r="F629" s="386"/>
      <c r="G629" s="386"/>
      <c r="H629" s="632"/>
      <c r="I629" s="633"/>
      <c r="J629" s="632"/>
      <c r="K629" s="632"/>
      <c r="L629" s="632"/>
      <c r="M629" s="632"/>
      <c r="N629" s="632"/>
      <c r="O629" s="632"/>
      <c r="P629" s="632"/>
      <c r="Q629" s="632"/>
      <c r="R629" s="632"/>
      <c r="S629" s="632"/>
      <c r="T629" s="632"/>
      <c r="U629" s="632"/>
      <c r="V629" s="632"/>
      <c r="W629" s="632"/>
      <c r="X629" s="632"/>
      <c r="Y629" s="632"/>
      <c r="Z629" s="632"/>
    </row>
    <row r="630" spans="1:26" ht="12.75" customHeight="1">
      <c r="A630" s="632"/>
      <c r="B630" s="632"/>
      <c r="C630" s="632"/>
      <c r="D630" s="386"/>
      <c r="E630" s="386"/>
      <c r="F630" s="386"/>
      <c r="G630" s="386"/>
      <c r="H630" s="632"/>
      <c r="I630" s="633"/>
      <c r="J630" s="632"/>
      <c r="K630" s="632"/>
      <c r="L630" s="632"/>
      <c r="M630" s="632"/>
      <c r="N630" s="632"/>
      <c r="O630" s="632"/>
      <c r="P630" s="632"/>
      <c r="Q630" s="632"/>
      <c r="R630" s="632"/>
      <c r="S630" s="632"/>
      <c r="T630" s="632"/>
      <c r="U630" s="632"/>
      <c r="V630" s="632"/>
      <c r="W630" s="632"/>
      <c r="X630" s="632"/>
      <c r="Y630" s="632"/>
      <c r="Z630" s="632"/>
    </row>
    <row r="631" spans="1:26" ht="12.75" customHeight="1">
      <c r="A631" s="632"/>
      <c r="B631" s="632"/>
      <c r="C631" s="632"/>
      <c r="D631" s="386"/>
      <c r="E631" s="386"/>
      <c r="F631" s="386"/>
      <c r="G631" s="386"/>
      <c r="H631" s="632"/>
      <c r="I631" s="633"/>
      <c r="J631" s="632"/>
      <c r="K631" s="632"/>
      <c r="L631" s="632"/>
      <c r="M631" s="632"/>
      <c r="N631" s="632"/>
      <c r="O631" s="632"/>
      <c r="P631" s="632"/>
      <c r="Q631" s="632"/>
      <c r="R631" s="632"/>
      <c r="S631" s="632"/>
      <c r="T631" s="632"/>
      <c r="U631" s="632"/>
      <c r="V631" s="632"/>
      <c r="W631" s="632"/>
      <c r="X631" s="632"/>
      <c r="Y631" s="632"/>
      <c r="Z631" s="632"/>
    </row>
    <row r="632" spans="1:26" ht="12.75" customHeight="1">
      <c r="A632" s="632"/>
      <c r="B632" s="632"/>
      <c r="C632" s="632"/>
      <c r="D632" s="386"/>
      <c r="E632" s="386"/>
      <c r="F632" s="386"/>
      <c r="G632" s="386"/>
      <c r="H632" s="632"/>
      <c r="I632" s="633"/>
      <c r="J632" s="632"/>
      <c r="K632" s="632"/>
      <c r="L632" s="632"/>
      <c r="M632" s="632"/>
      <c r="N632" s="632"/>
      <c r="O632" s="632"/>
      <c r="P632" s="632"/>
      <c r="Q632" s="632"/>
      <c r="R632" s="632"/>
      <c r="S632" s="632"/>
      <c r="T632" s="632"/>
      <c r="U632" s="632"/>
      <c r="V632" s="632"/>
      <c r="W632" s="632"/>
      <c r="X632" s="632"/>
      <c r="Y632" s="632"/>
      <c r="Z632" s="632"/>
    </row>
    <row r="633" spans="1:26" ht="12.75" customHeight="1">
      <c r="A633" s="632"/>
      <c r="B633" s="632"/>
      <c r="C633" s="632"/>
      <c r="D633" s="386"/>
      <c r="E633" s="386"/>
      <c r="F633" s="386"/>
      <c r="G633" s="386"/>
      <c r="H633" s="632"/>
      <c r="I633" s="633"/>
      <c r="J633" s="632"/>
      <c r="K633" s="632"/>
      <c r="L633" s="632"/>
      <c r="M633" s="632"/>
      <c r="N633" s="632"/>
      <c r="O633" s="632"/>
      <c r="P633" s="632"/>
      <c r="Q633" s="632"/>
      <c r="R633" s="632"/>
      <c r="S633" s="632"/>
      <c r="T633" s="632"/>
      <c r="U633" s="632"/>
      <c r="V633" s="632"/>
      <c r="W633" s="632"/>
      <c r="X633" s="632"/>
      <c r="Y633" s="632"/>
      <c r="Z633" s="632"/>
    </row>
    <row r="634" spans="1:26" ht="12.75" customHeight="1">
      <c r="A634" s="632"/>
      <c r="B634" s="632"/>
      <c r="C634" s="632"/>
      <c r="D634" s="386"/>
      <c r="E634" s="386"/>
      <c r="F634" s="386"/>
      <c r="G634" s="386"/>
      <c r="H634" s="632"/>
      <c r="I634" s="633"/>
      <c r="J634" s="632"/>
      <c r="K634" s="632"/>
      <c r="L634" s="632"/>
      <c r="M634" s="632"/>
      <c r="N634" s="632"/>
      <c r="O634" s="632"/>
      <c r="P634" s="632"/>
      <c r="Q634" s="632"/>
      <c r="R634" s="632"/>
      <c r="S634" s="632"/>
      <c r="T634" s="632"/>
      <c r="U634" s="632"/>
      <c r="V634" s="632"/>
      <c r="W634" s="632"/>
      <c r="X634" s="632"/>
      <c r="Y634" s="632"/>
      <c r="Z634" s="632"/>
    </row>
    <row r="635" spans="1:26" ht="12.75" customHeight="1">
      <c r="A635" s="632"/>
      <c r="B635" s="632"/>
      <c r="C635" s="632"/>
      <c r="D635" s="386"/>
      <c r="E635" s="386"/>
      <c r="F635" s="386"/>
      <c r="G635" s="386"/>
      <c r="H635" s="632"/>
      <c r="I635" s="633"/>
      <c r="J635" s="632"/>
      <c r="K635" s="632"/>
      <c r="L635" s="632"/>
      <c r="M635" s="632"/>
      <c r="N635" s="632"/>
      <c r="O635" s="632"/>
      <c r="P635" s="632"/>
      <c r="Q635" s="632"/>
      <c r="R635" s="632"/>
      <c r="S635" s="632"/>
      <c r="T635" s="632"/>
      <c r="U635" s="632"/>
      <c r="V635" s="632"/>
      <c r="W635" s="632"/>
      <c r="X635" s="632"/>
      <c r="Y635" s="632"/>
      <c r="Z635" s="632"/>
    </row>
    <row r="636" spans="1:26" ht="12.75" customHeight="1">
      <c r="A636" s="632"/>
      <c r="B636" s="632"/>
      <c r="C636" s="632"/>
      <c r="D636" s="386"/>
      <c r="E636" s="386"/>
      <c r="F636" s="386"/>
      <c r="G636" s="386"/>
      <c r="H636" s="632"/>
      <c r="I636" s="633"/>
      <c r="J636" s="632"/>
      <c r="K636" s="632"/>
      <c r="L636" s="632"/>
      <c r="M636" s="632"/>
      <c r="N636" s="632"/>
      <c r="O636" s="632"/>
      <c r="P636" s="632"/>
      <c r="Q636" s="632"/>
      <c r="R636" s="632"/>
      <c r="S636" s="632"/>
      <c r="T636" s="632"/>
      <c r="U636" s="632"/>
      <c r="V636" s="632"/>
      <c r="W636" s="632"/>
      <c r="X636" s="632"/>
      <c r="Y636" s="632"/>
      <c r="Z636" s="632"/>
    </row>
    <row r="637" spans="1:26" ht="12.75" customHeight="1">
      <c r="A637" s="632"/>
      <c r="B637" s="632"/>
      <c r="C637" s="632"/>
      <c r="D637" s="386"/>
      <c r="E637" s="386"/>
      <c r="F637" s="386"/>
      <c r="G637" s="386"/>
      <c r="H637" s="632"/>
      <c r="I637" s="633"/>
      <c r="J637" s="632"/>
      <c r="K637" s="632"/>
      <c r="L637" s="632"/>
      <c r="M637" s="632"/>
      <c r="N637" s="632"/>
      <c r="O637" s="632"/>
      <c r="P637" s="632"/>
      <c r="Q637" s="632"/>
      <c r="R637" s="632"/>
      <c r="S637" s="632"/>
      <c r="T637" s="632"/>
      <c r="U637" s="632"/>
      <c r="V637" s="632"/>
      <c r="W637" s="632"/>
      <c r="X637" s="632"/>
      <c r="Y637" s="632"/>
      <c r="Z637" s="632"/>
    </row>
    <row r="638" spans="1:26" ht="12.75" customHeight="1">
      <c r="A638" s="632"/>
      <c r="B638" s="632"/>
      <c r="C638" s="632"/>
      <c r="D638" s="386"/>
      <c r="E638" s="386"/>
      <c r="F638" s="386"/>
      <c r="G638" s="386"/>
      <c r="H638" s="632"/>
      <c r="I638" s="633"/>
      <c r="J638" s="632"/>
      <c r="K638" s="632"/>
      <c r="L638" s="632"/>
      <c r="M638" s="632"/>
      <c r="N638" s="632"/>
      <c r="O638" s="632"/>
      <c r="P638" s="632"/>
      <c r="Q638" s="632"/>
      <c r="R638" s="632"/>
      <c r="S638" s="632"/>
      <c r="T638" s="632"/>
      <c r="U638" s="632"/>
      <c r="V638" s="632"/>
      <c r="W638" s="632"/>
      <c r="X638" s="632"/>
      <c r="Y638" s="632"/>
      <c r="Z638" s="632"/>
    </row>
    <row r="639" spans="1:26" ht="12.75" customHeight="1">
      <c r="A639" s="632"/>
      <c r="B639" s="632"/>
      <c r="C639" s="632"/>
      <c r="D639" s="386"/>
      <c r="E639" s="386"/>
      <c r="F639" s="386"/>
      <c r="G639" s="386"/>
      <c r="H639" s="632"/>
      <c r="I639" s="633"/>
      <c r="J639" s="632"/>
      <c r="K639" s="632"/>
      <c r="L639" s="632"/>
      <c r="M639" s="632"/>
      <c r="N639" s="632"/>
      <c r="O639" s="632"/>
      <c r="P639" s="632"/>
      <c r="Q639" s="632"/>
      <c r="R639" s="632"/>
      <c r="S639" s="632"/>
      <c r="T639" s="632"/>
      <c r="U639" s="632"/>
      <c r="V639" s="632"/>
      <c r="W639" s="632"/>
      <c r="X639" s="632"/>
      <c r="Y639" s="632"/>
      <c r="Z639" s="632"/>
    </row>
    <row r="640" spans="1:26" ht="12.75" customHeight="1">
      <c r="A640" s="632"/>
      <c r="B640" s="632"/>
      <c r="C640" s="632"/>
      <c r="D640" s="386"/>
      <c r="E640" s="386"/>
      <c r="F640" s="386"/>
      <c r="G640" s="386"/>
      <c r="H640" s="632"/>
      <c r="I640" s="633"/>
      <c r="J640" s="632"/>
      <c r="K640" s="632"/>
      <c r="L640" s="632"/>
      <c r="M640" s="632"/>
      <c r="N640" s="632"/>
      <c r="O640" s="632"/>
      <c r="P640" s="632"/>
      <c r="Q640" s="632"/>
      <c r="R640" s="632"/>
      <c r="S640" s="632"/>
      <c r="T640" s="632"/>
      <c r="U640" s="632"/>
      <c r="V640" s="632"/>
      <c r="W640" s="632"/>
      <c r="X640" s="632"/>
      <c r="Y640" s="632"/>
      <c r="Z640" s="632"/>
    </row>
    <row r="641" spans="1:26" ht="12.75" customHeight="1">
      <c r="A641" s="632"/>
      <c r="B641" s="632"/>
      <c r="C641" s="632"/>
      <c r="D641" s="386"/>
      <c r="E641" s="386"/>
      <c r="F641" s="386"/>
      <c r="G641" s="386"/>
      <c r="H641" s="632"/>
      <c r="I641" s="633"/>
      <c r="J641" s="632"/>
      <c r="K641" s="632"/>
      <c r="L641" s="632"/>
      <c r="M641" s="632"/>
      <c r="N641" s="632"/>
      <c r="O641" s="632"/>
      <c r="P641" s="632"/>
      <c r="Q641" s="632"/>
      <c r="R641" s="632"/>
      <c r="S641" s="632"/>
      <c r="T641" s="632"/>
      <c r="U641" s="632"/>
      <c r="V641" s="632"/>
      <c r="W641" s="632"/>
      <c r="X641" s="632"/>
      <c r="Y641" s="632"/>
      <c r="Z641" s="632"/>
    </row>
    <row r="642" spans="1:26" ht="12.75" customHeight="1">
      <c r="A642" s="632"/>
      <c r="B642" s="632"/>
      <c r="C642" s="632"/>
      <c r="D642" s="386"/>
      <c r="E642" s="386"/>
      <c r="F642" s="386"/>
      <c r="G642" s="386"/>
      <c r="H642" s="632"/>
      <c r="I642" s="633"/>
      <c r="J642" s="632"/>
      <c r="K642" s="632"/>
      <c r="L642" s="632"/>
      <c r="M642" s="632"/>
      <c r="N642" s="632"/>
      <c r="O642" s="632"/>
      <c r="P642" s="632"/>
      <c r="Q642" s="632"/>
      <c r="R642" s="632"/>
      <c r="S642" s="632"/>
      <c r="T642" s="632"/>
      <c r="U642" s="632"/>
      <c r="V642" s="632"/>
      <c r="W642" s="632"/>
      <c r="X642" s="632"/>
      <c r="Y642" s="632"/>
      <c r="Z642" s="632"/>
    </row>
    <row r="643" spans="1:26" ht="12.75" customHeight="1">
      <c r="A643" s="632"/>
      <c r="B643" s="632"/>
      <c r="C643" s="632"/>
      <c r="D643" s="386"/>
      <c r="E643" s="386"/>
      <c r="F643" s="386"/>
      <c r="G643" s="386"/>
      <c r="H643" s="632"/>
      <c r="I643" s="633"/>
      <c r="J643" s="632"/>
      <c r="K643" s="632"/>
      <c r="L643" s="632"/>
      <c r="M643" s="632"/>
      <c r="N643" s="632"/>
      <c r="O643" s="632"/>
      <c r="P643" s="632"/>
      <c r="Q643" s="632"/>
      <c r="R643" s="632"/>
      <c r="S643" s="632"/>
      <c r="T643" s="632"/>
      <c r="U643" s="632"/>
      <c r="V643" s="632"/>
      <c r="W643" s="632"/>
      <c r="X643" s="632"/>
      <c r="Y643" s="632"/>
      <c r="Z643" s="632"/>
    </row>
    <row r="644" spans="1:26" ht="12.75" customHeight="1">
      <c r="A644" s="632"/>
      <c r="B644" s="632"/>
      <c r="C644" s="632"/>
      <c r="D644" s="386"/>
      <c r="E644" s="386"/>
      <c r="F644" s="386"/>
      <c r="G644" s="386"/>
      <c r="H644" s="632"/>
      <c r="I644" s="633"/>
      <c r="J644" s="632"/>
      <c r="K644" s="632"/>
      <c r="L644" s="632"/>
      <c r="M644" s="632"/>
      <c r="N644" s="632"/>
      <c r="O644" s="632"/>
      <c r="P644" s="632"/>
      <c r="Q644" s="632"/>
      <c r="R644" s="632"/>
      <c r="S644" s="632"/>
      <c r="T644" s="632"/>
      <c r="U644" s="632"/>
      <c r="V644" s="632"/>
      <c r="W644" s="632"/>
      <c r="X644" s="632"/>
      <c r="Y644" s="632"/>
      <c r="Z644" s="632"/>
    </row>
    <row r="645" spans="1:26" ht="12.75" customHeight="1">
      <c r="A645" s="632"/>
      <c r="B645" s="632"/>
      <c r="C645" s="632"/>
      <c r="D645" s="386"/>
      <c r="E645" s="386"/>
      <c r="F645" s="386"/>
      <c r="G645" s="386"/>
      <c r="H645" s="632"/>
      <c r="I645" s="633"/>
      <c r="J645" s="632"/>
      <c r="K645" s="632"/>
      <c r="L645" s="632"/>
      <c r="M645" s="632"/>
      <c r="N645" s="632"/>
      <c r="O645" s="632"/>
      <c r="P645" s="632"/>
      <c r="Q645" s="632"/>
      <c r="R645" s="632"/>
      <c r="S645" s="632"/>
      <c r="T645" s="632"/>
      <c r="U645" s="632"/>
      <c r="V645" s="632"/>
      <c r="W645" s="632"/>
      <c r="X645" s="632"/>
      <c r="Y645" s="632"/>
      <c r="Z645" s="632"/>
    </row>
    <row r="646" spans="1:26" ht="12.75" customHeight="1">
      <c r="A646" s="632"/>
      <c r="B646" s="632"/>
      <c r="C646" s="632"/>
      <c r="D646" s="386"/>
      <c r="E646" s="386"/>
      <c r="F646" s="386"/>
      <c r="G646" s="386"/>
      <c r="H646" s="632"/>
      <c r="I646" s="633"/>
      <c r="J646" s="632"/>
      <c r="K646" s="632"/>
      <c r="L646" s="632"/>
      <c r="M646" s="632"/>
      <c r="N646" s="632"/>
      <c r="O646" s="632"/>
      <c r="P646" s="632"/>
      <c r="Q646" s="632"/>
      <c r="R646" s="632"/>
      <c r="S646" s="632"/>
      <c r="T646" s="632"/>
      <c r="U646" s="632"/>
      <c r="V646" s="632"/>
      <c r="W646" s="632"/>
      <c r="X646" s="632"/>
      <c r="Y646" s="632"/>
      <c r="Z646" s="632"/>
    </row>
    <row r="647" spans="1:26" ht="12.75" customHeight="1">
      <c r="A647" s="632"/>
      <c r="B647" s="632"/>
      <c r="C647" s="632"/>
      <c r="D647" s="386"/>
      <c r="E647" s="386"/>
      <c r="F647" s="386"/>
      <c r="G647" s="386"/>
      <c r="H647" s="632"/>
      <c r="I647" s="633"/>
      <c r="J647" s="632"/>
      <c r="K647" s="632"/>
      <c r="L647" s="632"/>
      <c r="M647" s="632"/>
      <c r="N647" s="632"/>
      <c r="O647" s="632"/>
      <c r="P647" s="632"/>
      <c r="Q647" s="632"/>
      <c r="R647" s="632"/>
      <c r="S647" s="632"/>
      <c r="T647" s="632"/>
      <c r="U647" s="632"/>
      <c r="V647" s="632"/>
      <c r="W647" s="632"/>
      <c r="X647" s="632"/>
      <c r="Y647" s="632"/>
      <c r="Z647" s="632"/>
    </row>
    <row r="648" spans="1:26" ht="12.75" customHeight="1">
      <c r="A648" s="632"/>
      <c r="B648" s="632"/>
      <c r="C648" s="632"/>
      <c r="D648" s="386"/>
      <c r="E648" s="386"/>
      <c r="F648" s="386"/>
      <c r="G648" s="386"/>
      <c r="H648" s="632"/>
      <c r="I648" s="633"/>
      <c r="J648" s="632"/>
      <c r="K648" s="632"/>
      <c r="L648" s="632"/>
      <c r="M648" s="632"/>
      <c r="N648" s="632"/>
      <c r="O648" s="632"/>
      <c r="P648" s="632"/>
      <c r="Q648" s="632"/>
      <c r="R648" s="632"/>
      <c r="S648" s="632"/>
      <c r="T648" s="632"/>
      <c r="U648" s="632"/>
      <c r="V648" s="632"/>
      <c r="W648" s="632"/>
      <c r="X648" s="632"/>
      <c r="Y648" s="632"/>
      <c r="Z648" s="632"/>
    </row>
    <row r="649" spans="1:26" ht="12.75" customHeight="1">
      <c r="A649" s="632"/>
      <c r="B649" s="632"/>
      <c r="C649" s="632"/>
      <c r="D649" s="386"/>
      <c r="E649" s="386"/>
      <c r="F649" s="386"/>
      <c r="G649" s="386"/>
      <c r="H649" s="632"/>
      <c r="I649" s="633"/>
      <c r="J649" s="632"/>
      <c r="K649" s="632"/>
      <c r="L649" s="632"/>
      <c r="M649" s="632"/>
      <c r="N649" s="632"/>
      <c r="O649" s="632"/>
      <c r="P649" s="632"/>
      <c r="Q649" s="632"/>
      <c r="R649" s="632"/>
      <c r="S649" s="632"/>
      <c r="T649" s="632"/>
      <c r="U649" s="632"/>
      <c r="V649" s="632"/>
      <c r="W649" s="632"/>
      <c r="X649" s="632"/>
      <c r="Y649" s="632"/>
      <c r="Z649" s="632"/>
    </row>
    <row r="650" spans="1:26" ht="12.75" customHeight="1">
      <c r="A650" s="632"/>
      <c r="B650" s="632"/>
      <c r="C650" s="632"/>
      <c r="D650" s="386"/>
      <c r="E650" s="386"/>
      <c r="F650" s="386"/>
      <c r="G650" s="386"/>
      <c r="H650" s="632"/>
      <c r="I650" s="633"/>
      <c r="J650" s="632"/>
      <c r="K650" s="632"/>
      <c r="L650" s="632"/>
      <c r="M650" s="632"/>
      <c r="N650" s="632"/>
      <c r="O650" s="632"/>
      <c r="P650" s="632"/>
      <c r="Q650" s="632"/>
      <c r="R650" s="632"/>
      <c r="S650" s="632"/>
      <c r="T650" s="632"/>
      <c r="U650" s="632"/>
      <c r="V650" s="632"/>
      <c r="W650" s="632"/>
      <c r="X650" s="632"/>
      <c r="Y650" s="632"/>
      <c r="Z650" s="632"/>
    </row>
    <row r="651" spans="1:26" ht="12.75" customHeight="1">
      <c r="A651" s="632"/>
      <c r="B651" s="632"/>
      <c r="C651" s="632"/>
      <c r="D651" s="386"/>
      <c r="E651" s="386"/>
      <c r="F651" s="386"/>
      <c r="G651" s="386"/>
      <c r="H651" s="632"/>
      <c r="I651" s="633"/>
      <c r="J651" s="632"/>
      <c r="K651" s="632"/>
      <c r="L651" s="632"/>
      <c r="M651" s="632"/>
      <c r="N651" s="632"/>
      <c r="O651" s="632"/>
      <c r="P651" s="632"/>
      <c r="Q651" s="632"/>
      <c r="R651" s="632"/>
      <c r="S651" s="632"/>
      <c r="T651" s="632"/>
      <c r="U651" s="632"/>
      <c r="V651" s="632"/>
      <c r="W651" s="632"/>
      <c r="X651" s="632"/>
      <c r="Y651" s="632"/>
      <c r="Z651" s="632"/>
    </row>
    <row r="652" spans="1:26" ht="12.75" customHeight="1">
      <c r="A652" s="632"/>
      <c r="B652" s="632"/>
      <c r="C652" s="632"/>
      <c r="D652" s="386"/>
      <c r="E652" s="386"/>
      <c r="F652" s="386"/>
      <c r="G652" s="386"/>
      <c r="H652" s="632"/>
      <c r="I652" s="633"/>
      <c r="J652" s="632"/>
      <c r="K652" s="632"/>
      <c r="L652" s="632"/>
      <c r="M652" s="632"/>
      <c r="N652" s="632"/>
      <c r="O652" s="632"/>
      <c r="P652" s="632"/>
      <c r="Q652" s="632"/>
      <c r="R652" s="632"/>
      <c r="S652" s="632"/>
      <c r="T652" s="632"/>
      <c r="U652" s="632"/>
      <c r="V652" s="632"/>
      <c r="W652" s="632"/>
      <c r="X652" s="632"/>
      <c r="Y652" s="632"/>
      <c r="Z652" s="632"/>
    </row>
    <row r="653" spans="1:26" ht="12.75" customHeight="1">
      <c r="A653" s="632"/>
      <c r="B653" s="632"/>
      <c r="C653" s="632"/>
      <c r="D653" s="386"/>
      <c r="E653" s="386"/>
      <c r="F653" s="386"/>
      <c r="G653" s="386"/>
      <c r="H653" s="632"/>
      <c r="I653" s="633"/>
      <c r="J653" s="632"/>
      <c r="K653" s="632"/>
      <c r="L653" s="632"/>
      <c r="M653" s="632"/>
      <c r="N653" s="632"/>
      <c r="O653" s="632"/>
      <c r="P653" s="632"/>
      <c r="Q653" s="632"/>
      <c r="R653" s="632"/>
      <c r="S653" s="632"/>
      <c r="T653" s="632"/>
      <c r="U653" s="632"/>
      <c r="V653" s="632"/>
      <c r="W653" s="632"/>
      <c r="X653" s="632"/>
      <c r="Y653" s="632"/>
      <c r="Z653" s="632"/>
    </row>
    <row r="654" spans="1:26" ht="12.75" customHeight="1">
      <c r="A654" s="632"/>
      <c r="B654" s="632"/>
      <c r="C654" s="632"/>
      <c r="D654" s="386"/>
      <c r="E654" s="386"/>
      <c r="F654" s="386"/>
      <c r="G654" s="386"/>
      <c r="H654" s="632"/>
      <c r="I654" s="633"/>
      <c r="J654" s="632"/>
      <c r="K654" s="632"/>
      <c r="L654" s="632"/>
      <c r="M654" s="632"/>
      <c r="N654" s="632"/>
      <c r="O654" s="632"/>
      <c r="P654" s="632"/>
      <c r="Q654" s="632"/>
      <c r="R654" s="632"/>
      <c r="S654" s="632"/>
      <c r="T654" s="632"/>
      <c r="U654" s="632"/>
      <c r="V654" s="632"/>
      <c r="W654" s="632"/>
      <c r="X654" s="632"/>
      <c r="Y654" s="632"/>
      <c r="Z654" s="632"/>
    </row>
    <row r="655" spans="1:26" ht="12.75" customHeight="1">
      <c r="A655" s="632"/>
      <c r="B655" s="632"/>
      <c r="C655" s="632"/>
      <c r="D655" s="386"/>
      <c r="E655" s="386"/>
      <c r="F655" s="386"/>
      <c r="G655" s="386"/>
      <c r="H655" s="632"/>
      <c r="I655" s="633"/>
      <c r="J655" s="632"/>
      <c r="K655" s="632"/>
      <c r="L655" s="632"/>
      <c r="M655" s="632"/>
      <c r="N655" s="632"/>
      <c r="O655" s="632"/>
      <c r="P655" s="632"/>
      <c r="Q655" s="632"/>
      <c r="R655" s="632"/>
      <c r="S655" s="632"/>
      <c r="T655" s="632"/>
      <c r="U655" s="632"/>
      <c r="V655" s="632"/>
      <c r="W655" s="632"/>
      <c r="X655" s="632"/>
      <c r="Y655" s="632"/>
      <c r="Z655" s="632"/>
    </row>
    <row r="656" spans="1:26" ht="12.75" customHeight="1">
      <c r="A656" s="632"/>
      <c r="B656" s="632"/>
      <c r="C656" s="632"/>
      <c r="D656" s="386"/>
      <c r="E656" s="386"/>
      <c r="F656" s="386"/>
      <c r="G656" s="386"/>
      <c r="H656" s="632"/>
      <c r="I656" s="633"/>
      <c r="J656" s="632"/>
      <c r="K656" s="632"/>
      <c r="L656" s="632"/>
      <c r="M656" s="632"/>
      <c r="N656" s="632"/>
      <c r="O656" s="632"/>
      <c r="P656" s="632"/>
      <c r="Q656" s="632"/>
      <c r="R656" s="632"/>
      <c r="S656" s="632"/>
      <c r="T656" s="632"/>
      <c r="U656" s="632"/>
      <c r="V656" s="632"/>
      <c r="W656" s="632"/>
      <c r="X656" s="632"/>
      <c r="Y656" s="632"/>
      <c r="Z656" s="632"/>
    </row>
    <row r="657" spans="1:26" ht="12.75" customHeight="1">
      <c r="A657" s="632"/>
      <c r="B657" s="632"/>
      <c r="C657" s="632"/>
      <c r="D657" s="386"/>
      <c r="E657" s="386"/>
      <c r="F657" s="386"/>
      <c r="G657" s="386"/>
      <c r="H657" s="632"/>
      <c r="I657" s="633"/>
      <c r="J657" s="632"/>
      <c r="K657" s="632"/>
      <c r="L657" s="632"/>
      <c r="M657" s="632"/>
      <c r="N657" s="632"/>
      <c r="O657" s="632"/>
      <c r="P657" s="632"/>
      <c r="Q657" s="632"/>
      <c r="R657" s="632"/>
      <c r="S657" s="632"/>
      <c r="T657" s="632"/>
      <c r="U657" s="632"/>
      <c r="V657" s="632"/>
      <c r="W657" s="632"/>
      <c r="X657" s="632"/>
      <c r="Y657" s="632"/>
      <c r="Z657" s="632"/>
    </row>
    <row r="658" spans="1:26" ht="12.75" customHeight="1">
      <c r="A658" s="632"/>
      <c r="B658" s="632"/>
      <c r="C658" s="632"/>
      <c r="D658" s="386"/>
      <c r="E658" s="386"/>
      <c r="F658" s="386"/>
      <c r="G658" s="386"/>
      <c r="H658" s="632"/>
      <c r="I658" s="633"/>
      <c r="J658" s="632"/>
      <c r="K658" s="632"/>
      <c r="L658" s="632"/>
      <c r="M658" s="632"/>
      <c r="N658" s="632"/>
      <c r="O658" s="632"/>
      <c r="P658" s="632"/>
      <c r="Q658" s="632"/>
      <c r="R658" s="632"/>
      <c r="S658" s="632"/>
      <c r="T658" s="632"/>
      <c r="U658" s="632"/>
      <c r="V658" s="632"/>
      <c r="W658" s="632"/>
      <c r="X658" s="632"/>
      <c r="Y658" s="632"/>
      <c r="Z658" s="632"/>
    </row>
    <row r="659" spans="1:26" ht="12.75" customHeight="1">
      <c r="A659" s="632"/>
      <c r="B659" s="632"/>
      <c r="C659" s="632"/>
      <c r="D659" s="386"/>
      <c r="E659" s="386"/>
      <c r="F659" s="386"/>
      <c r="G659" s="386"/>
      <c r="H659" s="632"/>
      <c r="I659" s="633"/>
      <c r="J659" s="632"/>
      <c r="K659" s="632"/>
      <c r="L659" s="632"/>
      <c r="M659" s="632"/>
      <c r="N659" s="632"/>
      <c r="O659" s="632"/>
      <c r="P659" s="632"/>
      <c r="Q659" s="632"/>
      <c r="R659" s="632"/>
      <c r="S659" s="632"/>
      <c r="T659" s="632"/>
      <c r="U659" s="632"/>
      <c r="V659" s="632"/>
      <c r="W659" s="632"/>
      <c r="X659" s="632"/>
      <c r="Y659" s="632"/>
      <c r="Z659" s="632"/>
    </row>
    <row r="660" spans="1:26" ht="12.75" customHeight="1">
      <c r="A660" s="632"/>
      <c r="B660" s="632"/>
      <c r="C660" s="632"/>
      <c r="D660" s="386"/>
      <c r="E660" s="386"/>
      <c r="F660" s="386"/>
      <c r="G660" s="386"/>
      <c r="H660" s="632"/>
      <c r="I660" s="633"/>
      <c r="J660" s="632"/>
      <c r="K660" s="632"/>
      <c r="L660" s="632"/>
      <c r="M660" s="632"/>
      <c r="N660" s="632"/>
      <c r="O660" s="632"/>
      <c r="P660" s="632"/>
      <c r="Q660" s="632"/>
      <c r="R660" s="632"/>
      <c r="S660" s="632"/>
      <c r="T660" s="632"/>
      <c r="U660" s="632"/>
      <c r="V660" s="632"/>
      <c r="W660" s="632"/>
      <c r="X660" s="632"/>
      <c r="Y660" s="632"/>
      <c r="Z660" s="632"/>
    </row>
    <row r="661" spans="1:26" ht="12.75" customHeight="1">
      <c r="A661" s="632"/>
      <c r="B661" s="632"/>
      <c r="C661" s="632"/>
      <c r="D661" s="386"/>
      <c r="E661" s="386"/>
      <c r="F661" s="386"/>
      <c r="G661" s="386"/>
      <c r="H661" s="632"/>
      <c r="I661" s="633"/>
      <c r="J661" s="632"/>
      <c r="K661" s="632"/>
      <c r="L661" s="632"/>
      <c r="M661" s="632"/>
      <c r="N661" s="632"/>
      <c r="O661" s="632"/>
      <c r="P661" s="632"/>
      <c r="Q661" s="632"/>
      <c r="R661" s="632"/>
      <c r="S661" s="632"/>
      <c r="T661" s="632"/>
      <c r="U661" s="632"/>
      <c r="V661" s="632"/>
      <c r="W661" s="632"/>
      <c r="X661" s="632"/>
      <c r="Y661" s="632"/>
      <c r="Z661" s="632"/>
    </row>
    <row r="662" spans="1:26" ht="12.75" customHeight="1">
      <c r="A662" s="632"/>
      <c r="B662" s="632"/>
      <c r="C662" s="632"/>
      <c r="D662" s="386"/>
      <c r="E662" s="386"/>
      <c r="F662" s="386"/>
      <c r="G662" s="386"/>
      <c r="H662" s="632"/>
      <c r="I662" s="633"/>
      <c r="J662" s="632"/>
      <c r="K662" s="632"/>
      <c r="L662" s="632"/>
      <c r="M662" s="632"/>
      <c r="N662" s="632"/>
      <c r="O662" s="632"/>
      <c r="P662" s="632"/>
      <c r="Q662" s="632"/>
      <c r="R662" s="632"/>
      <c r="S662" s="632"/>
      <c r="T662" s="632"/>
      <c r="U662" s="632"/>
      <c r="V662" s="632"/>
      <c r="W662" s="632"/>
      <c r="X662" s="632"/>
      <c r="Y662" s="632"/>
      <c r="Z662" s="632"/>
    </row>
    <row r="663" spans="1:26" ht="12.75" customHeight="1">
      <c r="A663" s="632"/>
      <c r="B663" s="632"/>
      <c r="C663" s="632"/>
      <c r="D663" s="386"/>
      <c r="E663" s="386"/>
      <c r="F663" s="386"/>
      <c r="G663" s="386"/>
      <c r="H663" s="632"/>
      <c r="I663" s="633"/>
      <c r="J663" s="632"/>
      <c r="K663" s="632"/>
      <c r="L663" s="632"/>
      <c r="M663" s="632"/>
      <c r="N663" s="632"/>
      <c r="O663" s="632"/>
      <c r="P663" s="632"/>
      <c r="Q663" s="632"/>
      <c r="R663" s="632"/>
      <c r="S663" s="632"/>
      <c r="T663" s="632"/>
      <c r="U663" s="632"/>
      <c r="V663" s="632"/>
      <c r="W663" s="632"/>
      <c r="X663" s="632"/>
      <c r="Y663" s="632"/>
      <c r="Z663" s="632"/>
    </row>
    <row r="664" spans="1:26" ht="12.75" customHeight="1">
      <c r="A664" s="632"/>
      <c r="B664" s="632"/>
      <c r="C664" s="632"/>
      <c r="D664" s="386"/>
      <c r="E664" s="386"/>
      <c r="F664" s="386"/>
      <c r="G664" s="386"/>
      <c r="H664" s="632"/>
      <c r="I664" s="633"/>
      <c r="J664" s="632"/>
      <c r="K664" s="632"/>
      <c r="L664" s="632"/>
      <c r="M664" s="632"/>
      <c r="N664" s="632"/>
      <c r="O664" s="632"/>
      <c r="P664" s="632"/>
      <c r="Q664" s="632"/>
      <c r="R664" s="632"/>
      <c r="S664" s="632"/>
      <c r="T664" s="632"/>
      <c r="U664" s="632"/>
      <c r="V664" s="632"/>
      <c r="W664" s="632"/>
      <c r="X664" s="632"/>
      <c r="Y664" s="632"/>
      <c r="Z664" s="632"/>
    </row>
    <row r="665" spans="1:26" ht="12.75" customHeight="1">
      <c r="A665" s="632"/>
      <c r="B665" s="632"/>
      <c r="C665" s="632"/>
      <c r="D665" s="386"/>
      <c r="E665" s="386"/>
      <c r="F665" s="386"/>
      <c r="G665" s="386"/>
      <c r="H665" s="632"/>
      <c r="I665" s="633"/>
      <c r="J665" s="632"/>
      <c r="K665" s="632"/>
      <c r="L665" s="632"/>
      <c r="M665" s="632"/>
      <c r="N665" s="632"/>
      <c r="O665" s="632"/>
      <c r="P665" s="632"/>
      <c r="Q665" s="632"/>
      <c r="R665" s="632"/>
      <c r="S665" s="632"/>
      <c r="T665" s="632"/>
      <c r="U665" s="632"/>
      <c r="V665" s="632"/>
      <c r="W665" s="632"/>
      <c r="X665" s="632"/>
      <c r="Y665" s="632"/>
      <c r="Z665" s="632"/>
    </row>
    <row r="666" spans="1:26" ht="12.75" customHeight="1">
      <c r="A666" s="632"/>
      <c r="B666" s="632"/>
      <c r="C666" s="632"/>
      <c r="D666" s="386"/>
      <c r="E666" s="386"/>
      <c r="F666" s="386"/>
      <c r="G666" s="386"/>
      <c r="H666" s="632"/>
      <c r="I666" s="633"/>
      <c r="J666" s="632"/>
      <c r="K666" s="632"/>
      <c r="L666" s="632"/>
      <c r="M666" s="632"/>
      <c r="N666" s="632"/>
      <c r="O666" s="632"/>
      <c r="P666" s="632"/>
      <c r="Q666" s="632"/>
      <c r="R666" s="632"/>
      <c r="S666" s="632"/>
      <c r="T666" s="632"/>
      <c r="U666" s="632"/>
      <c r="V666" s="632"/>
      <c r="W666" s="632"/>
      <c r="X666" s="632"/>
      <c r="Y666" s="632"/>
      <c r="Z666" s="632"/>
    </row>
    <row r="667" spans="1:26" ht="12.75" customHeight="1">
      <c r="A667" s="632"/>
      <c r="B667" s="632"/>
      <c r="C667" s="632"/>
      <c r="D667" s="386"/>
      <c r="E667" s="386"/>
      <c r="F667" s="386"/>
      <c r="G667" s="386"/>
      <c r="H667" s="632"/>
      <c r="I667" s="633"/>
      <c r="J667" s="632"/>
      <c r="K667" s="632"/>
      <c r="L667" s="632"/>
      <c r="M667" s="632"/>
      <c r="N667" s="632"/>
      <c r="O667" s="632"/>
      <c r="P667" s="632"/>
      <c r="Q667" s="632"/>
      <c r="R667" s="632"/>
      <c r="S667" s="632"/>
      <c r="T667" s="632"/>
      <c r="U667" s="632"/>
      <c r="V667" s="632"/>
      <c r="W667" s="632"/>
      <c r="X667" s="632"/>
      <c r="Y667" s="632"/>
      <c r="Z667" s="632"/>
    </row>
    <row r="668" spans="1:26" ht="12.75" customHeight="1">
      <c r="A668" s="632"/>
      <c r="B668" s="632"/>
      <c r="C668" s="632"/>
      <c r="D668" s="386"/>
      <c r="E668" s="386"/>
      <c r="F668" s="386"/>
      <c r="G668" s="386"/>
      <c r="H668" s="632"/>
      <c r="I668" s="633"/>
      <c r="J668" s="632"/>
      <c r="K668" s="632"/>
      <c r="L668" s="632"/>
      <c r="M668" s="632"/>
      <c r="N668" s="632"/>
      <c r="O668" s="632"/>
      <c r="P668" s="632"/>
      <c r="Q668" s="632"/>
      <c r="R668" s="632"/>
      <c r="S668" s="632"/>
      <c r="T668" s="632"/>
      <c r="U668" s="632"/>
      <c r="V668" s="632"/>
      <c r="W668" s="632"/>
      <c r="X668" s="632"/>
      <c r="Y668" s="632"/>
      <c r="Z668" s="632"/>
    </row>
    <row r="669" spans="1:26" ht="12.75" customHeight="1">
      <c r="A669" s="632"/>
      <c r="B669" s="632"/>
      <c r="C669" s="632"/>
      <c r="D669" s="386"/>
      <c r="E669" s="386"/>
      <c r="F669" s="386"/>
      <c r="G669" s="386"/>
      <c r="H669" s="632"/>
      <c r="I669" s="633"/>
      <c r="J669" s="632"/>
      <c r="K669" s="632"/>
      <c r="L669" s="632"/>
      <c r="M669" s="632"/>
      <c r="N669" s="632"/>
      <c r="O669" s="632"/>
      <c r="P669" s="632"/>
      <c r="Q669" s="632"/>
      <c r="R669" s="632"/>
      <c r="S669" s="632"/>
      <c r="T669" s="632"/>
      <c r="U669" s="632"/>
      <c r="V669" s="632"/>
      <c r="W669" s="632"/>
      <c r="X669" s="632"/>
      <c r="Y669" s="632"/>
      <c r="Z669" s="632"/>
    </row>
    <row r="670" spans="1:26" ht="12.75" customHeight="1">
      <c r="A670" s="632"/>
      <c r="B670" s="632"/>
      <c r="C670" s="632"/>
      <c r="D670" s="386"/>
      <c r="E670" s="386"/>
      <c r="F670" s="386"/>
      <c r="G670" s="386"/>
      <c r="H670" s="632"/>
      <c r="I670" s="633"/>
      <c r="J670" s="632"/>
      <c r="K670" s="632"/>
      <c r="L670" s="632"/>
      <c r="M670" s="632"/>
      <c r="N670" s="632"/>
      <c r="O670" s="632"/>
      <c r="P670" s="632"/>
      <c r="Q670" s="632"/>
      <c r="R670" s="632"/>
      <c r="S670" s="632"/>
      <c r="T670" s="632"/>
      <c r="U670" s="632"/>
      <c r="V670" s="632"/>
      <c r="W670" s="632"/>
      <c r="X670" s="632"/>
      <c r="Y670" s="632"/>
      <c r="Z670" s="632"/>
    </row>
    <row r="671" spans="1:26" ht="12.75" customHeight="1">
      <c r="A671" s="632"/>
      <c r="B671" s="632"/>
      <c r="C671" s="632"/>
      <c r="D671" s="386"/>
      <c r="E671" s="386"/>
      <c r="F671" s="386"/>
      <c r="G671" s="386"/>
      <c r="H671" s="632"/>
      <c r="I671" s="633"/>
      <c r="J671" s="632"/>
      <c r="K671" s="632"/>
      <c r="L671" s="632"/>
      <c r="M671" s="632"/>
      <c r="N671" s="632"/>
      <c r="O671" s="632"/>
      <c r="P671" s="632"/>
      <c r="Q671" s="632"/>
      <c r="R671" s="632"/>
      <c r="S671" s="632"/>
      <c r="T671" s="632"/>
      <c r="U671" s="632"/>
      <c r="V671" s="632"/>
      <c r="W671" s="632"/>
      <c r="X671" s="632"/>
      <c r="Y671" s="632"/>
      <c r="Z671" s="632"/>
    </row>
    <row r="672" spans="1:26" ht="12.75" customHeight="1">
      <c r="A672" s="632"/>
      <c r="B672" s="632"/>
      <c r="C672" s="632"/>
      <c r="D672" s="386"/>
      <c r="E672" s="386"/>
      <c r="F672" s="386"/>
      <c r="G672" s="386"/>
      <c r="H672" s="632"/>
      <c r="I672" s="633"/>
      <c r="J672" s="632"/>
      <c r="K672" s="632"/>
      <c r="L672" s="632"/>
      <c r="M672" s="632"/>
      <c r="N672" s="632"/>
      <c r="O672" s="632"/>
      <c r="P672" s="632"/>
      <c r="Q672" s="632"/>
      <c r="R672" s="632"/>
      <c r="S672" s="632"/>
      <c r="T672" s="632"/>
      <c r="U672" s="632"/>
      <c r="V672" s="632"/>
      <c r="W672" s="632"/>
      <c r="X672" s="632"/>
      <c r="Y672" s="632"/>
      <c r="Z672" s="632"/>
    </row>
    <row r="673" spans="1:26" ht="12.75" customHeight="1">
      <c r="A673" s="632"/>
      <c r="B673" s="632"/>
      <c r="C673" s="632"/>
      <c r="D673" s="386"/>
      <c r="E673" s="386"/>
      <c r="F673" s="386"/>
      <c r="G673" s="386"/>
      <c r="H673" s="632"/>
      <c r="I673" s="633"/>
      <c r="J673" s="632"/>
      <c r="K673" s="632"/>
      <c r="L673" s="632"/>
      <c r="M673" s="632"/>
      <c r="N673" s="632"/>
      <c r="O673" s="632"/>
      <c r="P673" s="632"/>
      <c r="Q673" s="632"/>
      <c r="R673" s="632"/>
      <c r="S673" s="632"/>
      <c r="T673" s="632"/>
      <c r="U673" s="632"/>
      <c r="V673" s="632"/>
      <c r="W673" s="632"/>
      <c r="X673" s="632"/>
      <c r="Y673" s="632"/>
      <c r="Z673" s="632"/>
    </row>
    <row r="674" spans="1:26" ht="12.75" customHeight="1">
      <c r="A674" s="632"/>
      <c r="B674" s="632"/>
      <c r="C674" s="632"/>
      <c r="D674" s="386"/>
      <c r="E674" s="386"/>
      <c r="F674" s="386"/>
      <c r="G674" s="386"/>
      <c r="H674" s="632"/>
      <c r="I674" s="633"/>
      <c r="J674" s="632"/>
      <c r="K674" s="632"/>
      <c r="L674" s="632"/>
      <c r="M674" s="632"/>
      <c r="N674" s="632"/>
      <c r="O674" s="632"/>
      <c r="P674" s="632"/>
      <c r="Q674" s="632"/>
      <c r="R674" s="632"/>
      <c r="S674" s="632"/>
      <c r="T674" s="632"/>
      <c r="U674" s="632"/>
      <c r="V674" s="632"/>
      <c r="W674" s="632"/>
      <c r="X674" s="632"/>
      <c r="Y674" s="632"/>
      <c r="Z674" s="632"/>
    </row>
    <row r="675" spans="1:26" ht="12.75" customHeight="1">
      <c r="A675" s="632"/>
      <c r="B675" s="632"/>
      <c r="C675" s="632"/>
      <c r="D675" s="386"/>
      <c r="E675" s="386"/>
      <c r="F675" s="386"/>
      <c r="G675" s="386"/>
      <c r="H675" s="632"/>
      <c r="I675" s="633"/>
      <c r="J675" s="632"/>
      <c r="K675" s="632"/>
      <c r="L675" s="632"/>
      <c r="M675" s="632"/>
      <c r="N675" s="632"/>
      <c r="O675" s="632"/>
      <c r="P675" s="632"/>
      <c r="Q675" s="632"/>
      <c r="R675" s="632"/>
      <c r="S675" s="632"/>
      <c r="T675" s="632"/>
      <c r="U675" s="632"/>
      <c r="V675" s="632"/>
      <c r="W675" s="632"/>
      <c r="X675" s="632"/>
      <c r="Y675" s="632"/>
      <c r="Z675" s="632"/>
    </row>
    <row r="676" spans="1:26" ht="12.75" customHeight="1">
      <c r="A676" s="632"/>
      <c r="B676" s="632"/>
      <c r="C676" s="632"/>
      <c r="D676" s="386"/>
      <c r="E676" s="386"/>
      <c r="F676" s="386"/>
      <c r="G676" s="386"/>
      <c r="H676" s="632"/>
      <c r="I676" s="633"/>
      <c r="J676" s="632"/>
      <c r="K676" s="632"/>
      <c r="L676" s="632"/>
      <c r="M676" s="632"/>
      <c r="N676" s="632"/>
      <c r="O676" s="632"/>
      <c r="P676" s="632"/>
      <c r="Q676" s="632"/>
      <c r="R676" s="632"/>
      <c r="S676" s="632"/>
      <c r="T676" s="632"/>
      <c r="U676" s="632"/>
      <c r="V676" s="632"/>
      <c r="W676" s="632"/>
      <c r="X676" s="632"/>
      <c r="Y676" s="632"/>
      <c r="Z676" s="632"/>
    </row>
    <row r="677" spans="1:26" ht="12.75" customHeight="1">
      <c r="A677" s="632"/>
      <c r="B677" s="632"/>
      <c r="C677" s="632"/>
      <c r="D677" s="386"/>
      <c r="E677" s="386"/>
      <c r="F677" s="386"/>
      <c r="G677" s="386"/>
      <c r="H677" s="632"/>
      <c r="I677" s="633"/>
      <c r="J677" s="632"/>
      <c r="K677" s="632"/>
      <c r="L677" s="632"/>
      <c r="M677" s="632"/>
      <c r="N677" s="632"/>
      <c r="O677" s="632"/>
      <c r="P677" s="632"/>
      <c r="Q677" s="632"/>
      <c r="R677" s="632"/>
      <c r="S677" s="632"/>
      <c r="T677" s="632"/>
      <c r="U677" s="632"/>
      <c r="V677" s="632"/>
      <c r="W677" s="632"/>
      <c r="X677" s="632"/>
      <c r="Y677" s="632"/>
      <c r="Z677" s="632"/>
    </row>
    <row r="678" spans="1:26" ht="12.75" customHeight="1">
      <c r="A678" s="632"/>
      <c r="B678" s="632"/>
      <c r="C678" s="632"/>
      <c r="D678" s="386"/>
      <c r="E678" s="386"/>
      <c r="F678" s="386"/>
      <c r="G678" s="386"/>
      <c r="H678" s="632"/>
      <c r="I678" s="633"/>
      <c r="J678" s="632"/>
      <c r="K678" s="632"/>
      <c r="L678" s="632"/>
      <c r="M678" s="632"/>
      <c r="N678" s="632"/>
      <c r="O678" s="632"/>
      <c r="P678" s="632"/>
      <c r="Q678" s="632"/>
      <c r="R678" s="632"/>
      <c r="S678" s="632"/>
      <c r="T678" s="632"/>
      <c r="U678" s="632"/>
      <c r="V678" s="632"/>
      <c r="W678" s="632"/>
      <c r="X678" s="632"/>
      <c r="Y678" s="632"/>
      <c r="Z678" s="632"/>
    </row>
    <row r="679" spans="1:26" ht="12.75" customHeight="1">
      <c r="A679" s="632"/>
      <c r="B679" s="632"/>
      <c r="C679" s="632"/>
      <c r="D679" s="386"/>
      <c r="E679" s="386"/>
      <c r="F679" s="386"/>
      <c r="G679" s="386"/>
      <c r="H679" s="632"/>
      <c r="I679" s="633"/>
      <c r="J679" s="632"/>
      <c r="K679" s="632"/>
      <c r="L679" s="632"/>
      <c r="M679" s="632"/>
      <c r="N679" s="632"/>
      <c r="O679" s="632"/>
      <c r="P679" s="632"/>
      <c r="Q679" s="632"/>
      <c r="R679" s="632"/>
      <c r="S679" s="632"/>
      <c r="T679" s="632"/>
      <c r="U679" s="632"/>
      <c r="V679" s="632"/>
      <c r="W679" s="632"/>
      <c r="X679" s="632"/>
      <c r="Y679" s="632"/>
      <c r="Z679" s="632"/>
    </row>
    <row r="680" spans="1:26" ht="12.75" customHeight="1">
      <c r="A680" s="632"/>
      <c r="B680" s="632"/>
      <c r="C680" s="632"/>
      <c r="D680" s="386"/>
      <c r="E680" s="386"/>
      <c r="F680" s="386"/>
      <c r="G680" s="386"/>
      <c r="H680" s="632"/>
      <c r="I680" s="633"/>
      <c r="J680" s="632"/>
      <c r="K680" s="632"/>
      <c r="L680" s="632"/>
      <c r="M680" s="632"/>
      <c r="N680" s="632"/>
      <c r="O680" s="632"/>
      <c r="P680" s="632"/>
      <c r="Q680" s="632"/>
      <c r="R680" s="632"/>
      <c r="S680" s="632"/>
      <c r="T680" s="632"/>
      <c r="U680" s="632"/>
      <c r="V680" s="632"/>
      <c r="W680" s="632"/>
      <c r="X680" s="632"/>
      <c r="Y680" s="632"/>
      <c r="Z680" s="632"/>
    </row>
    <row r="681" spans="1:26" ht="12.75" customHeight="1">
      <c r="A681" s="632"/>
      <c r="B681" s="632"/>
      <c r="C681" s="632"/>
      <c r="D681" s="386"/>
      <c r="E681" s="386"/>
      <c r="F681" s="386"/>
      <c r="G681" s="386"/>
      <c r="H681" s="632"/>
      <c r="I681" s="633"/>
      <c r="J681" s="632"/>
      <c r="K681" s="632"/>
      <c r="L681" s="632"/>
      <c r="M681" s="632"/>
      <c r="N681" s="632"/>
      <c r="O681" s="632"/>
      <c r="P681" s="632"/>
      <c r="Q681" s="632"/>
      <c r="R681" s="632"/>
      <c r="S681" s="632"/>
      <c r="T681" s="632"/>
      <c r="U681" s="632"/>
      <c r="V681" s="632"/>
      <c r="W681" s="632"/>
      <c r="X681" s="632"/>
      <c r="Y681" s="632"/>
      <c r="Z681" s="632"/>
    </row>
    <row r="682" spans="1:26" ht="12.75" customHeight="1">
      <c r="A682" s="632"/>
      <c r="B682" s="632"/>
      <c r="C682" s="632"/>
      <c r="D682" s="386"/>
      <c r="E682" s="386"/>
      <c r="F682" s="386"/>
      <c r="G682" s="386"/>
      <c r="H682" s="632"/>
      <c r="I682" s="633"/>
      <c r="J682" s="632"/>
      <c r="K682" s="632"/>
      <c r="L682" s="632"/>
      <c r="M682" s="632"/>
      <c r="N682" s="632"/>
      <c r="O682" s="632"/>
      <c r="P682" s="632"/>
      <c r="Q682" s="632"/>
      <c r="R682" s="632"/>
      <c r="S682" s="632"/>
      <c r="T682" s="632"/>
      <c r="U682" s="632"/>
      <c r="V682" s="632"/>
      <c r="W682" s="632"/>
      <c r="X682" s="632"/>
      <c r="Y682" s="632"/>
      <c r="Z682" s="632"/>
    </row>
    <row r="683" spans="1:26" ht="12.75" customHeight="1">
      <c r="A683" s="632"/>
      <c r="B683" s="632"/>
      <c r="C683" s="632"/>
      <c r="D683" s="386"/>
      <c r="E683" s="386"/>
      <c r="F683" s="386"/>
      <c r="G683" s="386"/>
      <c r="H683" s="632"/>
      <c r="I683" s="633"/>
      <c r="J683" s="632"/>
      <c r="K683" s="632"/>
      <c r="L683" s="632"/>
      <c r="M683" s="632"/>
      <c r="N683" s="632"/>
      <c r="O683" s="632"/>
      <c r="P683" s="632"/>
      <c r="Q683" s="632"/>
      <c r="R683" s="632"/>
      <c r="S683" s="632"/>
      <c r="T683" s="632"/>
      <c r="U683" s="632"/>
      <c r="V683" s="632"/>
      <c r="W683" s="632"/>
      <c r="X683" s="632"/>
      <c r="Y683" s="632"/>
      <c r="Z683" s="632"/>
    </row>
    <row r="684" spans="1:26" ht="12.75" customHeight="1">
      <c r="A684" s="632"/>
      <c r="B684" s="632"/>
      <c r="C684" s="632"/>
      <c r="D684" s="386"/>
      <c r="E684" s="386"/>
      <c r="F684" s="386"/>
      <c r="G684" s="386"/>
      <c r="H684" s="632"/>
      <c r="I684" s="633"/>
      <c r="J684" s="632"/>
      <c r="K684" s="632"/>
      <c r="L684" s="632"/>
      <c r="M684" s="632"/>
      <c r="N684" s="632"/>
      <c r="O684" s="632"/>
      <c r="P684" s="632"/>
      <c r="Q684" s="632"/>
      <c r="R684" s="632"/>
      <c r="S684" s="632"/>
      <c r="T684" s="632"/>
      <c r="U684" s="632"/>
      <c r="V684" s="632"/>
      <c r="W684" s="632"/>
      <c r="X684" s="632"/>
      <c r="Y684" s="632"/>
      <c r="Z684" s="632"/>
    </row>
    <row r="685" spans="1:26" ht="12.75" customHeight="1">
      <c r="A685" s="632"/>
      <c r="B685" s="632"/>
      <c r="C685" s="632"/>
      <c r="D685" s="386"/>
      <c r="E685" s="386"/>
      <c r="F685" s="386"/>
      <c r="G685" s="386"/>
      <c r="H685" s="632"/>
      <c r="I685" s="633"/>
      <c r="J685" s="632"/>
      <c r="K685" s="632"/>
      <c r="L685" s="632"/>
      <c r="M685" s="632"/>
      <c r="N685" s="632"/>
      <c r="O685" s="632"/>
      <c r="P685" s="632"/>
      <c r="Q685" s="632"/>
      <c r="R685" s="632"/>
      <c r="S685" s="632"/>
      <c r="T685" s="632"/>
      <c r="U685" s="632"/>
      <c r="V685" s="632"/>
      <c r="W685" s="632"/>
      <c r="X685" s="632"/>
      <c r="Y685" s="632"/>
      <c r="Z685" s="632"/>
    </row>
    <row r="686" spans="1:26" ht="12.75" customHeight="1">
      <c r="A686" s="632"/>
      <c r="B686" s="632"/>
      <c r="C686" s="632"/>
      <c r="D686" s="386"/>
      <c r="E686" s="386"/>
      <c r="F686" s="386"/>
      <c r="G686" s="386"/>
      <c r="H686" s="632"/>
      <c r="I686" s="633"/>
      <c r="J686" s="632"/>
      <c r="K686" s="632"/>
      <c r="L686" s="632"/>
      <c r="M686" s="632"/>
      <c r="N686" s="632"/>
      <c r="O686" s="632"/>
      <c r="P686" s="632"/>
      <c r="Q686" s="632"/>
      <c r="R686" s="632"/>
      <c r="S686" s="632"/>
      <c r="T686" s="632"/>
      <c r="U686" s="632"/>
      <c r="V686" s="632"/>
      <c r="W686" s="632"/>
      <c r="X686" s="632"/>
      <c r="Y686" s="632"/>
      <c r="Z686" s="632"/>
    </row>
    <row r="687" spans="1:26" ht="12.75" customHeight="1">
      <c r="A687" s="632"/>
      <c r="B687" s="632"/>
      <c r="C687" s="632"/>
      <c r="D687" s="386"/>
      <c r="E687" s="386"/>
      <c r="F687" s="386"/>
      <c r="G687" s="386"/>
      <c r="H687" s="632"/>
      <c r="I687" s="633"/>
      <c r="J687" s="632"/>
      <c r="K687" s="632"/>
      <c r="L687" s="632"/>
      <c r="M687" s="632"/>
      <c r="N687" s="632"/>
      <c r="O687" s="632"/>
      <c r="P687" s="632"/>
      <c r="Q687" s="632"/>
      <c r="R687" s="632"/>
      <c r="S687" s="632"/>
      <c r="T687" s="632"/>
      <c r="U687" s="632"/>
      <c r="V687" s="632"/>
      <c r="W687" s="632"/>
      <c r="X687" s="632"/>
      <c r="Y687" s="632"/>
      <c r="Z687" s="632"/>
    </row>
    <row r="688" spans="1:26" ht="12.75" customHeight="1">
      <c r="A688" s="632"/>
      <c r="B688" s="632"/>
      <c r="C688" s="632"/>
      <c r="D688" s="386"/>
      <c r="E688" s="386"/>
      <c r="F688" s="386"/>
      <c r="G688" s="386"/>
      <c r="H688" s="632"/>
      <c r="I688" s="633"/>
      <c r="J688" s="632"/>
      <c r="K688" s="632"/>
      <c r="L688" s="632"/>
      <c r="M688" s="632"/>
      <c r="N688" s="632"/>
      <c r="O688" s="632"/>
      <c r="P688" s="632"/>
      <c r="Q688" s="632"/>
      <c r="R688" s="632"/>
      <c r="S688" s="632"/>
      <c r="T688" s="632"/>
      <c r="U688" s="632"/>
      <c r="V688" s="632"/>
      <c r="W688" s="632"/>
      <c r="X688" s="632"/>
      <c r="Y688" s="632"/>
      <c r="Z688" s="632"/>
    </row>
    <row r="689" spans="1:26" ht="12.75" customHeight="1">
      <c r="A689" s="632"/>
      <c r="B689" s="632"/>
      <c r="C689" s="632"/>
      <c r="D689" s="386"/>
      <c r="E689" s="386"/>
      <c r="F689" s="386"/>
      <c r="G689" s="386"/>
      <c r="H689" s="632"/>
      <c r="I689" s="633"/>
      <c r="J689" s="632"/>
      <c r="K689" s="632"/>
      <c r="L689" s="632"/>
      <c r="M689" s="632"/>
      <c r="N689" s="632"/>
      <c r="O689" s="632"/>
      <c r="P689" s="632"/>
      <c r="Q689" s="632"/>
      <c r="R689" s="632"/>
      <c r="S689" s="632"/>
      <c r="T689" s="632"/>
      <c r="U689" s="632"/>
      <c r="V689" s="632"/>
      <c r="W689" s="632"/>
      <c r="X689" s="632"/>
      <c r="Y689" s="632"/>
      <c r="Z689" s="632"/>
    </row>
    <row r="690" spans="1:26" ht="12.75" customHeight="1">
      <c r="A690" s="632"/>
      <c r="B690" s="632"/>
      <c r="C690" s="632"/>
      <c r="D690" s="386"/>
      <c r="E690" s="386"/>
      <c r="F690" s="386"/>
      <c r="G690" s="386"/>
      <c r="H690" s="632"/>
      <c r="I690" s="633"/>
      <c r="J690" s="632"/>
      <c r="K690" s="632"/>
      <c r="L690" s="632"/>
      <c r="M690" s="632"/>
      <c r="N690" s="632"/>
      <c r="O690" s="632"/>
      <c r="P690" s="632"/>
      <c r="Q690" s="632"/>
      <c r="R690" s="632"/>
      <c r="S690" s="632"/>
      <c r="T690" s="632"/>
      <c r="U690" s="632"/>
      <c r="V690" s="632"/>
      <c r="W690" s="632"/>
      <c r="X690" s="632"/>
      <c r="Y690" s="632"/>
      <c r="Z690" s="632"/>
    </row>
    <row r="691" spans="1:26" ht="12.75" customHeight="1">
      <c r="A691" s="632"/>
      <c r="B691" s="632"/>
      <c r="C691" s="632"/>
      <c r="D691" s="386"/>
      <c r="E691" s="386"/>
      <c r="F691" s="386"/>
      <c r="G691" s="386"/>
      <c r="H691" s="632"/>
      <c r="I691" s="633"/>
      <c r="J691" s="632"/>
      <c r="K691" s="632"/>
      <c r="L691" s="632"/>
      <c r="M691" s="632"/>
      <c r="N691" s="632"/>
      <c r="O691" s="632"/>
      <c r="P691" s="632"/>
      <c r="Q691" s="632"/>
      <c r="R691" s="632"/>
      <c r="S691" s="632"/>
      <c r="T691" s="632"/>
      <c r="U691" s="632"/>
      <c r="V691" s="632"/>
      <c r="W691" s="632"/>
      <c r="X691" s="632"/>
      <c r="Y691" s="632"/>
      <c r="Z691" s="632"/>
    </row>
    <row r="692" spans="1:26" ht="12.75" customHeight="1">
      <c r="A692" s="632"/>
      <c r="B692" s="632"/>
      <c r="C692" s="632"/>
      <c r="D692" s="386"/>
      <c r="E692" s="386"/>
      <c r="F692" s="386"/>
      <c r="G692" s="386"/>
      <c r="H692" s="632"/>
      <c r="I692" s="633"/>
      <c r="J692" s="632"/>
      <c r="K692" s="632"/>
      <c r="L692" s="632"/>
      <c r="M692" s="632"/>
      <c r="N692" s="632"/>
      <c r="O692" s="632"/>
      <c r="P692" s="632"/>
      <c r="Q692" s="632"/>
      <c r="R692" s="632"/>
      <c r="S692" s="632"/>
      <c r="T692" s="632"/>
      <c r="U692" s="632"/>
      <c r="V692" s="632"/>
      <c r="W692" s="632"/>
      <c r="X692" s="632"/>
      <c r="Y692" s="632"/>
      <c r="Z692" s="632"/>
    </row>
    <row r="693" spans="1:26" ht="12.75" customHeight="1">
      <c r="A693" s="632"/>
      <c r="B693" s="632"/>
      <c r="C693" s="632"/>
      <c r="D693" s="386"/>
      <c r="E693" s="386"/>
      <c r="F693" s="386"/>
      <c r="G693" s="386"/>
      <c r="H693" s="632"/>
      <c r="I693" s="633"/>
      <c r="J693" s="632"/>
      <c r="K693" s="632"/>
      <c r="L693" s="632"/>
      <c r="M693" s="632"/>
      <c r="N693" s="632"/>
      <c r="O693" s="632"/>
      <c r="P693" s="632"/>
      <c r="Q693" s="632"/>
      <c r="R693" s="632"/>
      <c r="S693" s="632"/>
      <c r="T693" s="632"/>
      <c r="U693" s="632"/>
      <c r="V693" s="632"/>
      <c r="W693" s="632"/>
      <c r="X693" s="632"/>
      <c r="Y693" s="632"/>
      <c r="Z693" s="632"/>
    </row>
    <row r="694" spans="1:26" ht="12.75" customHeight="1">
      <c r="A694" s="632"/>
      <c r="B694" s="632"/>
      <c r="C694" s="632"/>
      <c r="D694" s="386"/>
      <c r="E694" s="386"/>
      <c r="F694" s="386"/>
      <c r="G694" s="386"/>
      <c r="H694" s="632"/>
      <c r="I694" s="633"/>
      <c r="J694" s="632"/>
      <c r="K694" s="632"/>
      <c r="L694" s="632"/>
      <c r="M694" s="632"/>
      <c r="N694" s="632"/>
      <c r="O694" s="632"/>
      <c r="P694" s="632"/>
      <c r="Q694" s="632"/>
      <c r="R694" s="632"/>
      <c r="S694" s="632"/>
      <c r="T694" s="632"/>
      <c r="U694" s="632"/>
      <c r="V694" s="632"/>
      <c r="W694" s="632"/>
      <c r="X694" s="632"/>
      <c r="Y694" s="632"/>
      <c r="Z694" s="632"/>
    </row>
    <row r="695" spans="1:26" ht="12.75" customHeight="1">
      <c r="A695" s="632"/>
      <c r="B695" s="632"/>
      <c r="C695" s="632"/>
      <c r="D695" s="386"/>
      <c r="E695" s="386"/>
      <c r="F695" s="386"/>
      <c r="G695" s="386"/>
      <c r="H695" s="632"/>
      <c r="I695" s="633"/>
      <c r="J695" s="632"/>
      <c r="K695" s="632"/>
      <c r="L695" s="632"/>
      <c r="M695" s="632"/>
      <c r="N695" s="632"/>
      <c r="O695" s="632"/>
      <c r="P695" s="632"/>
      <c r="Q695" s="632"/>
      <c r="R695" s="632"/>
      <c r="S695" s="632"/>
      <c r="T695" s="632"/>
      <c r="U695" s="632"/>
      <c r="V695" s="632"/>
      <c r="W695" s="632"/>
      <c r="X695" s="632"/>
      <c r="Y695" s="632"/>
      <c r="Z695" s="632"/>
    </row>
    <row r="696" spans="1:26" ht="12.75" customHeight="1">
      <c r="A696" s="632"/>
      <c r="B696" s="632"/>
      <c r="C696" s="632"/>
      <c r="D696" s="386"/>
      <c r="E696" s="386"/>
      <c r="F696" s="386"/>
      <c r="G696" s="386"/>
      <c r="H696" s="632"/>
      <c r="I696" s="633"/>
      <c r="J696" s="632"/>
      <c r="K696" s="632"/>
      <c r="L696" s="632"/>
      <c r="M696" s="632"/>
      <c r="N696" s="632"/>
      <c r="O696" s="632"/>
      <c r="P696" s="632"/>
      <c r="Q696" s="632"/>
      <c r="R696" s="632"/>
      <c r="S696" s="632"/>
      <c r="T696" s="632"/>
      <c r="U696" s="632"/>
      <c r="V696" s="632"/>
      <c r="W696" s="632"/>
      <c r="X696" s="632"/>
      <c r="Y696" s="632"/>
      <c r="Z696" s="632"/>
    </row>
    <row r="697" spans="1:26" ht="12.75" customHeight="1">
      <c r="A697" s="632"/>
      <c r="B697" s="632"/>
      <c r="C697" s="632"/>
      <c r="D697" s="386"/>
      <c r="E697" s="386"/>
      <c r="F697" s="386"/>
      <c r="G697" s="386"/>
      <c r="H697" s="632"/>
      <c r="I697" s="633"/>
      <c r="J697" s="632"/>
      <c r="K697" s="632"/>
      <c r="L697" s="632"/>
      <c r="M697" s="632"/>
      <c r="N697" s="632"/>
      <c r="O697" s="632"/>
      <c r="P697" s="632"/>
      <c r="Q697" s="632"/>
      <c r="R697" s="632"/>
      <c r="S697" s="632"/>
      <c r="T697" s="632"/>
      <c r="U697" s="632"/>
      <c r="V697" s="632"/>
      <c r="W697" s="632"/>
      <c r="X697" s="632"/>
      <c r="Y697" s="632"/>
      <c r="Z697" s="632"/>
    </row>
    <row r="698" spans="1:26" ht="12.75" customHeight="1">
      <c r="A698" s="632"/>
      <c r="B698" s="632"/>
      <c r="C698" s="632"/>
      <c r="D698" s="386"/>
      <c r="E698" s="386"/>
      <c r="F698" s="386"/>
      <c r="G698" s="386"/>
      <c r="H698" s="632"/>
      <c r="I698" s="633"/>
      <c r="J698" s="632"/>
      <c r="K698" s="632"/>
      <c r="L698" s="632"/>
      <c r="M698" s="632"/>
      <c r="N698" s="632"/>
      <c r="O698" s="632"/>
      <c r="P698" s="632"/>
      <c r="Q698" s="632"/>
      <c r="R698" s="632"/>
      <c r="S698" s="632"/>
      <c r="T698" s="632"/>
      <c r="U698" s="632"/>
      <c r="V698" s="632"/>
      <c r="W698" s="632"/>
      <c r="X698" s="632"/>
      <c r="Y698" s="632"/>
      <c r="Z698" s="632"/>
    </row>
    <row r="699" spans="1:26" ht="12.75" customHeight="1">
      <c r="A699" s="632"/>
      <c r="B699" s="632"/>
      <c r="C699" s="632"/>
      <c r="D699" s="386"/>
      <c r="E699" s="386"/>
      <c r="F699" s="386"/>
      <c r="G699" s="386"/>
      <c r="H699" s="632"/>
      <c r="I699" s="633"/>
      <c r="J699" s="632"/>
      <c r="K699" s="632"/>
      <c r="L699" s="632"/>
      <c r="M699" s="632"/>
      <c r="N699" s="632"/>
      <c r="O699" s="632"/>
      <c r="P699" s="632"/>
      <c r="Q699" s="632"/>
      <c r="R699" s="632"/>
      <c r="S699" s="632"/>
      <c r="T699" s="632"/>
      <c r="U699" s="632"/>
      <c r="V699" s="632"/>
      <c r="W699" s="632"/>
      <c r="X699" s="632"/>
      <c r="Y699" s="632"/>
      <c r="Z699" s="632"/>
    </row>
    <row r="700" spans="1:26" ht="12.75" customHeight="1">
      <c r="A700" s="632"/>
      <c r="B700" s="632"/>
      <c r="C700" s="632"/>
      <c r="D700" s="386"/>
      <c r="E700" s="386"/>
      <c r="F700" s="386"/>
      <c r="G700" s="386"/>
      <c r="H700" s="632"/>
      <c r="I700" s="633"/>
      <c r="J700" s="632"/>
      <c r="K700" s="632"/>
      <c r="L700" s="632"/>
      <c r="M700" s="632"/>
      <c r="N700" s="632"/>
      <c r="O700" s="632"/>
      <c r="P700" s="632"/>
      <c r="Q700" s="632"/>
      <c r="R700" s="632"/>
      <c r="S700" s="632"/>
      <c r="T700" s="632"/>
      <c r="U700" s="632"/>
      <c r="V700" s="632"/>
      <c r="W700" s="632"/>
      <c r="X700" s="632"/>
      <c r="Y700" s="632"/>
      <c r="Z700" s="632"/>
    </row>
    <row r="701" spans="1:26" ht="12.75" customHeight="1">
      <c r="A701" s="632"/>
      <c r="B701" s="632"/>
      <c r="C701" s="632"/>
      <c r="D701" s="386"/>
      <c r="E701" s="386"/>
      <c r="F701" s="386"/>
      <c r="G701" s="386"/>
      <c r="H701" s="632"/>
      <c r="I701" s="633"/>
      <c r="J701" s="632"/>
      <c r="K701" s="632"/>
      <c r="L701" s="632"/>
      <c r="M701" s="632"/>
      <c r="N701" s="632"/>
      <c r="O701" s="632"/>
      <c r="P701" s="632"/>
      <c r="Q701" s="632"/>
      <c r="R701" s="632"/>
      <c r="S701" s="632"/>
      <c r="T701" s="632"/>
      <c r="U701" s="632"/>
      <c r="V701" s="632"/>
      <c r="W701" s="632"/>
      <c r="X701" s="632"/>
      <c r="Y701" s="632"/>
      <c r="Z701" s="632"/>
    </row>
    <row r="702" spans="1:26" ht="12.75" customHeight="1">
      <c r="A702" s="632"/>
      <c r="B702" s="632"/>
      <c r="C702" s="632"/>
      <c r="D702" s="386"/>
      <c r="E702" s="386"/>
      <c r="F702" s="386"/>
      <c r="G702" s="386"/>
      <c r="H702" s="632"/>
      <c r="I702" s="633"/>
      <c r="J702" s="632"/>
      <c r="K702" s="632"/>
      <c r="L702" s="632"/>
      <c r="M702" s="632"/>
      <c r="N702" s="632"/>
      <c r="O702" s="632"/>
      <c r="P702" s="632"/>
      <c r="Q702" s="632"/>
      <c r="R702" s="632"/>
      <c r="S702" s="632"/>
      <c r="T702" s="632"/>
      <c r="U702" s="632"/>
      <c r="V702" s="632"/>
      <c r="W702" s="632"/>
      <c r="X702" s="632"/>
      <c r="Y702" s="632"/>
      <c r="Z702" s="632"/>
    </row>
    <row r="703" spans="1:26" ht="12.75" customHeight="1">
      <c r="A703" s="632"/>
      <c r="B703" s="632"/>
      <c r="C703" s="632"/>
      <c r="D703" s="386"/>
      <c r="E703" s="386"/>
      <c r="F703" s="386"/>
      <c r="G703" s="386"/>
      <c r="H703" s="632"/>
      <c r="I703" s="633"/>
      <c r="J703" s="632"/>
      <c r="K703" s="632"/>
      <c r="L703" s="632"/>
      <c r="M703" s="632"/>
      <c r="N703" s="632"/>
      <c r="O703" s="632"/>
      <c r="P703" s="632"/>
      <c r="Q703" s="632"/>
      <c r="R703" s="632"/>
      <c r="S703" s="632"/>
      <c r="T703" s="632"/>
      <c r="U703" s="632"/>
      <c r="V703" s="632"/>
      <c r="W703" s="632"/>
      <c r="X703" s="632"/>
      <c r="Y703" s="632"/>
      <c r="Z703" s="632"/>
    </row>
    <row r="704" spans="1:26" ht="12.75" customHeight="1">
      <c r="A704" s="632"/>
      <c r="B704" s="632"/>
      <c r="C704" s="632"/>
      <c r="D704" s="386"/>
      <c r="E704" s="386"/>
      <c r="F704" s="386"/>
      <c r="G704" s="386"/>
      <c r="H704" s="632"/>
      <c r="I704" s="633"/>
      <c r="J704" s="632"/>
      <c r="K704" s="632"/>
      <c r="L704" s="632"/>
      <c r="M704" s="632"/>
      <c r="N704" s="632"/>
      <c r="O704" s="632"/>
      <c r="P704" s="632"/>
      <c r="Q704" s="632"/>
      <c r="R704" s="632"/>
      <c r="S704" s="632"/>
      <c r="T704" s="632"/>
      <c r="U704" s="632"/>
      <c r="V704" s="632"/>
      <c r="W704" s="632"/>
      <c r="X704" s="632"/>
      <c r="Y704" s="632"/>
      <c r="Z704" s="632"/>
    </row>
    <row r="705" spans="1:26" ht="12.75" customHeight="1">
      <c r="A705" s="632"/>
      <c r="B705" s="632"/>
      <c r="C705" s="632"/>
      <c r="D705" s="386"/>
      <c r="E705" s="386"/>
      <c r="F705" s="386"/>
      <c r="G705" s="386"/>
      <c r="H705" s="632"/>
      <c r="I705" s="633"/>
      <c r="J705" s="632"/>
      <c r="K705" s="632"/>
      <c r="L705" s="632"/>
      <c r="M705" s="632"/>
      <c r="N705" s="632"/>
      <c r="O705" s="632"/>
      <c r="P705" s="632"/>
      <c r="Q705" s="632"/>
      <c r="R705" s="632"/>
      <c r="S705" s="632"/>
      <c r="T705" s="632"/>
      <c r="U705" s="632"/>
      <c r="V705" s="632"/>
      <c r="W705" s="632"/>
      <c r="X705" s="632"/>
      <c r="Y705" s="632"/>
      <c r="Z705" s="632"/>
    </row>
    <row r="706" spans="1:26" ht="12.75" customHeight="1">
      <c r="A706" s="632"/>
      <c r="B706" s="632"/>
      <c r="C706" s="632"/>
      <c r="D706" s="386"/>
      <c r="E706" s="386"/>
      <c r="F706" s="386"/>
      <c r="G706" s="386"/>
      <c r="H706" s="632"/>
      <c r="I706" s="633"/>
      <c r="J706" s="632"/>
      <c r="K706" s="632"/>
      <c r="L706" s="632"/>
      <c r="M706" s="632"/>
      <c r="N706" s="632"/>
      <c r="O706" s="632"/>
      <c r="P706" s="632"/>
      <c r="Q706" s="632"/>
      <c r="R706" s="632"/>
      <c r="S706" s="632"/>
      <c r="T706" s="632"/>
      <c r="U706" s="632"/>
      <c r="V706" s="632"/>
      <c r="W706" s="632"/>
      <c r="X706" s="632"/>
      <c r="Y706" s="632"/>
      <c r="Z706" s="632"/>
    </row>
    <row r="707" spans="1:26" ht="12.75" customHeight="1">
      <c r="A707" s="632"/>
      <c r="B707" s="632"/>
      <c r="C707" s="632"/>
      <c r="D707" s="386"/>
      <c r="E707" s="386"/>
      <c r="F707" s="386"/>
      <c r="G707" s="386"/>
      <c r="H707" s="632"/>
      <c r="I707" s="633"/>
      <c r="J707" s="632"/>
      <c r="K707" s="632"/>
      <c r="L707" s="632"/>
      <c r="M707" s="632"/>
      <c r="N707" s="632"/>
      <c r="O707" s="632"/>
      <c r="P707" s="632"/>
      <c r="Q707" s="632"/>
      <c r="R707" s="632"/>
      <c r="S707" s="632"/>
      <c r="T707" s="632"/>
      <c r="U707" s="632"/>
      <c r="V707" s="632"/>
      <c r="W707" s="632"/>
      <c r="X707" s="632"/>
      <c r="Y707" s="632"/>
      <c r="Z707" s="632"/>
    </row>
    <row r="708" spans="1:26" ht="12.75" customHeight="1">
      <c r="A708" s="632"/>
      <c r="B708" s="632"/>
      <c r="C708" s="632"/>
      <c r="D708" s="386"/>
      <c r="E708" s="386"/>
      <c r="F708" s="386"/>
      <c r="G708" s="386"/>
      <c r="H708" s="632"/>
      <c r="I708" s="633"/>
      <c r="J708" s="632"/>
      <c r="K708" s="632"/>
      <c r="L708" s="632"/>
      <c r="M708" s="632"/>
      <c r="N708" s="632"/>
      <c r="O708" s="632"/>
      <c r="P708" s="632"/>
      <c r="Q708" s="632"/>
      <c r="R708" s="632"/>
      <c r="S708" s="632"/>
      <c r="T708" s="632"/>
      <c r="U708" s="632"/>
      <c r="V708" s="632"/>
      <c r="W708" s="632"/>
      <c r="X708" s="632"/>
      <c r="Y708" s="632"/>
      <c r="Z708" s="632"/>
    </row>
    <row r="709" spans="1:26" ht="12.75" customHeight="1">
      <c r="A709" s="632"/>
      <c r="B709" s="632"/>
      <c r="C709" s="632"/>
      <c r="D709" s="386"/>
      <c r="E709" s="386"/>
      <c r="F709" s="386"/>
      <c r="G709" s="386"/>
      <c r="H709" s="632"/>
      <c r="I709" s="633"/>
      <c r="J709" s="632"/>
      <c r="K709" s="632"/>
      <c r="L709" s="632"/>
      <c r="M709" s="632"/>
      <c r="N709" s="632"/>
      <c r="O709" s="632"/>
      <c r="P709" s="632"/>
      <c r="Q709" s="632"/>
      <c r="R709" s="632"/>
      <c r="S709" s="632"/>
      <c r="T709" s="632"/>
      <c r="U709" s="632"/>
      <c r="V709" s="632"/>
      <c r="W709" s="632"/>
      <c r="X709" s="632"/>
      <c r="Y709" s="632"/>
      <c r="Z709" s="632"/>
    </row>
    <row r="710" spans="1:26" ht="12.75" customHeight="1">
      <c r="A710" s="632"/>
      <c r="B710" s="632"/>
      <c r="C710" s="632"/>
      <c r="D710" s="386"/>
      <c r="E710" s="386"/>
      <c r="F710" s="386"/>
      <c r="G710" s="386"/>
      <c r="H710" s="632"/>
      <c r="I710" s="633"/>
      <c r="J710" s="632"/>
      <c r="K710" s="632"/>
      <c r="L710" s="632"/>
      <c r="M710" s="632"/>
      <c r="N710" s="632"/>
      <c r="O710" s="632"/>
      <c r="P710" s="632"/>
      <c r="Q710" s="632"/>
      <c r="R710" s="632"/>
      <c r="S710" s="632"/>
      <c r="T710" s="632"/>
      <c r="U710" s="632"/>
      <c r="V710" s="632"/>
      <c r="W710" s="632"/>
      <c r="X710" s="632"/>
      <c r="Y710" s="632"/>
      <c r="Z710" s="632"/>
    </row>
    <row r="711" spans="1:26" ht="12.75" customHeight="1">
      <c r="A711" s="632"/>
      <c r="B711" s="632"/>
      <c r="C711" s="632"/>
      <c r="D711" s="386"/>
      <c r="E711" s="386"/>
      <c r="F711" s="386"/>
      <c r="G711" s="386"/>
      <c r="H711" s="632"/>
      <c r="I711" s="633"/>
      <c r="J711" s="632"/>
      <c r="K711" s="632"/>
      <c r="L711" s="632"/>
      <c r="M711" s="632"/>
      <c r="N711" s="632"/>
      <c r="O711" s="632"/>
      <c r="P711" s="632"/>
      <c r="Q711" s="632"/>
      <c r="R711" s="632"/>
      <c r="S711" s="632"/>
      <c r="T711" s="632"/>
      <c r="U711" s="632"/>
      <c r="V711" s="632"/>
      <c r="W711" s="632"/>
      <c r="X711" s="632"/>
      <c r="Y711" s="632"/>
      <c r="Z711" s="632"/>
    </row>
    <row r="712" spans="1:26" ht="12.75" customHeight="1">
      <c r="A712" s="632"/>
      <c r="B712" s="632"/>
      <c r="C712" s="632"/>
      <c r="D712" s="386"/>
      <c r="E712" s="386"/>
      <c r="F712" s="386"/>
      <c r="G712" s="386"/>
      <c r="H712" s="632"/>
      <c r="I712" s="633"/>
      <c r="J712" s="632"/>
      <c r="K712" s="632"/>
      <c r="L712" s="632"/>
      <c r="M712" s="632"/>
      <c r="N712" s="632"/>
      <c r="O712" s="632"/>
      <c r="P712" s="632"/>
      <c r="Q712" s="632"/>
      <c r="R712" s="632"/>
      <c r="S712" s="632"/>
      <c r="T712" s="632"/>
      <c r="U712" s="632"/>
      <c r="V712" s="632"/>
      <c r="W712" s="632"/>
      <c r="X712" s="632"/>
      <c r="Y712" s="632"/>
      <c r="Z712" s="632"/>
    </row>
    <row r="713" spans="1:26" ht="12.75" customHeight="1">
      <c r="A713" s="632"/>
      <c r="B713" s="632"/>
      <c r="C713" s="632"/>
      <c r="D713" s="386"/>
      <c r="E713" s="386"/>
      <c r="F713" s="386"/>
      <c r="G713" s="386"/>
      <c r="H713" s="632"/>
      <c r="I713" s="633"/>
      <c r="J713" s="632"/>
      <c r="K713" s="632"/>
      <c r="L713" s="632"/>
      <c r="M713" s="632"/>
      <c r="N713" s="632"/>
      <c r="O713" s="632"/>
      <c r="P713" s="632"/>
      <c r="Q713" s="632"/>
      <c r="R713" s="632"/>
      <c r="S713" s="632"/>
      <c r="T713" s="632"/>
      <c r="U713" s="632"/>
      <c r="V713" s="632"/>
      <c r="W713" s="632"/>
      <c r="X713" s="632"/>
      <c r="Y713" s="632"/>
      <c r="Z713" s="632"/>
    </row>
    <row r="714" spans="1:26" ht="12.75" customHeight="1">
      <c r="A714" s="632"/>
      <c r="B714" s="632"/>
      <c r="C714" s="632"/>
      <c r="D714" s="386"/>
      <c r="E714" s="386"/>
      <c r="F714" s="386"/>
      <c r="G714" s="386"/>
      <c r="H714" s="632"/>
      <c r="I714" s="633"/>
      <c r="J714" s="632"/>
      <c r="K714" s="632"/>
      <c r="L714" s="632"/>
      <c r="M714" s="632"/>
      <c r="N714" s="632"/>
      <c r="O714" s="632"/>
      <c r="P714" s="632"/>
      <c r="Q714" s="632"/>
      <c r="R714" s="632"/>
      <c r="S714" s="632"/>
      <c r="T714" s="632"/>
      <c r="U714" s="632"/>
      <c r="V714" s="632"/>
      <c r="W714" s="632"/>
      <c r="X714" s="632"/>
      <c r="Y714" s="632"/>
      <c r="Z714" s="632"/>
    </row>
    <row r="715" spans="1:26" ht="12.75" customHeight="1">
      <c r="A715" s="632"/>
      <c r="B715" s="632"/>
      <c r="C715" s="632"/>
      <c r="D715" s="386"/>
      <c r="E715" s="386"/>
      <c r="F715" s="386"/>
      <c r="G715" s="386"/>
      <c r="H715" s="632"/>
      <c r="I715" s="633"/>
      <c r="J715" s="632"/>
      <c r="K715" s="632"/>
      <c r="L715" s="632"/>
      <c r="M715" s="632"/>
      <c r="N715" s="632"/>
      <c r="O715" s="632"/>
      <c r="P715" s="632"/>
      <c r="Q715" s="632"/>
      <c r="R715" s="632"/>
      <c r="S715" s="632"/>
      <c r="T715" s="632"/>
      <c r="U715" s="632"/>
      <c r="V715" s="632"/>
      <c r="W715" s="632"/>
      <c r="X715" s="632"/>
      <c r="Y715" s="632"/>
      <c r="Z715" s="632"/>
    </row>
    <row r="716" spans="1:26" ht="12.75" customHeight="1">
      <c r="A716" s="632"/>
      <c r="B716" s="632"/>
      <c r="C716" s="632"/>
      <c r="D716" s="386"/>
      <c r="E716" s="386"/>
      <c r="F716" s="386"/>
      <c r="G716" s="386"/>
      <c r="H716" s="632"/>
      <c r="I716" s="633"/>
      <c r="J716" s="632"/>
      <c r="K716" s="632"/>
      <c r="L716" s="632"/>
      <c r="M716" s="632"/>
      <c r="N716" s="632"/>
      <c r="O716" s="632"/>
      <c r="P716" s="632"/>
      <c r="Q716" s="632"/>
      <c r="R716" s="632"/>
      <c r="S716" s="632"/>
      <c r="T716" s="632"/>
      <c r="U716" s="632"/>
      <c r="V716" s="632"/>
      <c r="W716" s="632"/>
      <c r="X716" s="632"/>
      <c r="Y716" s="632"/>
      <c r="Z716" s="632"/>
    </row>
    <row r="717" spans="1:26" ht="12.75" customHeight="1">
      <c r="A717" s="632"/>
      <c r="B717" s="632"/>
      <c r="C717" s="632"/>
      <c r="D717" s="386"/>
      <c r="E717" s="386"/>
      <c r="F717" s="386"/>
      <c r="G717" s="386"/>
      <c r="H717" s="632"/>
      <c r="I717" s="633"/>
      <c r="J717" s="632"/>
      <c r="K717" s="632"/>
      <c r="L717" s="632"/>
      <c r="M717" s="632"/>
      <c r="N717" s="632"/>
      <c r="O717" s="632"/>
      <c r="P717" s="632"/>
      <c r="Q717" s="632"/>
      <c r="R717" s="632"/>
      <c r="S717" s="632"/>
      <c r="T717" s="632"/>
      <c r="U717" s="632"/>
      <c r="V717" s="632"/>
      <c r="W717" s="632"/>
      <c r="X717" s="632"/>
      <c r="Y717" s="632"/>
      <c r="Z717" s="632"/>
    </row>
    <row r="718" spans="1:26" ht="12.75" customHeight="1">
      <c r="A718" s="632"/>
      <c r="B718" s="632"/>
      <c r="C718" s="632"/>
      <c r="D718" s="386"/>
      <c r="E718" s="386"/>
      <c r="F718" s="386"/>
      <c r="G718" s="386"/>
      <c r="H718" s="632"/>
      <c r="I718" s="633"/>
      <c r="J718" s="632"/>
      <c r="K718" s="632"/>
      <c r="L718" s="632"/>
      <c r="M718" s="632"/>
      <c r="N718" s="632"/>
      <c r="O718" s="632"/>
      <c r="P718" s="632"/>
      <c r="Q718" s="632"/>
      <c r="R718" s="632"/>
      <c r="S718" s="632"/>
      <c r="T718" s="632"/>
      <c r="U718" s="632"/>
      <c r="V718" s="632"/>
      <c r="W718" s="632"/>
      <c r="X718" s="632"/>
      <c r="Y718" s="632"/>
      <c r="Z718" s="632"/>
    </row>
    <row r="719" spans="1:26" ht="12.75" customHeight="1">
      <c r="A719" s="632"/>
      <c r="B719" s="632"/>
      <c r="C719" s="632"/>
      <c r="D719" s="386"/>
      <c r="E719" s="386"/>
      <c r="F719" s="386"/>
      <c r="G719" s="386"/>
      <c r="H719" s="632"/>
      <c r="I719" s="633"/>
      <c r="J719" s="632"/>
      <c r="K719" s="632"/>
      <c r="L719" s="632"/>
      <c r="M719" s="632"/>
      <c r="N719" s="632"/>
      <c r="O719" s="632"/>
      <c r="P719" s="632"/>
      <c r="Q719" s="632"/>
      <c r="R719" s="632"/>
      <c r="S719" s="632"/>
      <c r="T719" s="632"/>
      <c r="U719" s="632"/>
      <c r="V719" s="632"/>
      <c r="W719" s="632"/>
      <c r="X719" s="632"/>
      <c r="Y719" s="632"/>
      <c r="Z719" s="632"/>
    </row>
    <row r="720" spans="1:26" ht="12.75" customHeight="1">
      <c r="A720" s="632"/>
      <c r="B720" s="632"/>
      <c r="C720" s="632"/>
      <c r="D720" s="386"/>
      <c r="E720" s="386"/>
      <c r="F720" s="386"/>
      <c r="G720" s="386"/>
      <c r="H720" s="632"/>
      <c r="I720" s="633"/>
      <c r="J720" s="632"/>
      <c r="K720" s="632"/>
      <c r="L720" s="632"/>
      <c r="M720" s="632"/>
      <c r="N720" s="632"/>
      <c r="O720" s="632"/>
      <c r="P720" s="632"/>
      <c r="Q720" s="632"/>
      <c r="R720" s="632"/>
      <c r="S720" s="632"/>
      <c r="T720" s="632"/>
      <c r="U720" s="632"/>
      <c r="V720" s="632"/>
      <c r="W720" s="632"/>
      <c r="X720" s="632"/>
      <c r="Y720" s="632"/>
      <c r="Z720" s="632"/>
    </row>
    <row r="721" spans="1:26" ht="12.75" customHeight="1">
      <c r="A721" s="632"/>
      <c r="B721" s="632"/>
      <c r="C721" s="632"/>
      <c r="D721" s="386"/>
      <c r="E721" s="386"/>
      <c r="F721" s="386"/>
      <c r="G721" s="386"/>
      <c r="H721" s="632"/>
      <c r="I721" s="633"/>
      <c r="J721" s="632"/>
      <c r="K721" s="632"/>
      <c r="L721" s="632"/>
      <c r="M721" s="632"/>
      <c r="N721" s="632"/>
      <c r="O721" s="632"/>
      <c r="P721" s="632"/>
      <c r="Q721" s="632"/>
      <c r="R721" s="632"/>
      <c r="S721" s="632"/>
      <c r="T721" s="632"/>
      <c r="U721" s="632"/>
      <c r="V721" s="632"/>
      <c r="W721" s="632"/>
      <c r="X721" s="632"/>
      <c r="Y721" s="632"/>
      <c r="Z721" s="632"/>
    </row>
    <row r="722" spans="1:26" ht="12.75" customHeight="1">
      <c r="A722" s="632"/>
      <c r="B722" s="632"/>
      <c r="C722" s="632"/>
      <c r="D722" s="386"/>
      <c r="E722" s="386"/>
      <c r="F722" s="386"/>
      <c r="G722" s="386"/>
      <c r="H722" s="632"/>
      <c r="I722" s="633"/>
      <c r="J722" s="632"/>
      <c r="K722" s="632"/>
      <c r="L722" s="632"/>
      <c r="M722" s="632"/>
      <c r="N722" s="632"/>
      <c r="O722" s="632"/>
      <c r="P722" s="632"/>
      <c r="Q722" s="632"/>
      <c r="R722" s="632"/>
      <c r="S722" s="632"/>
      <c r="T722" s="632"/>
      <c r="U722" s="632"/>
      <c r="V722" s="632"/>
      <c r="W722" s="632"/>
      <c r="X722" s="632"/>
      <c r="Y722" s="632"/>
      <c r="Z722" s="632"/>
    </row>
    <row r="723" spans="1:26" ht="12.75" customHeight="1">
      <c r="A723" s="632"/>
      <c r="B723" s="632"/>
      <c r="C723" s="632"/>
      <c r="D723" s="386"/>
      <c r="E723" s="386"/>
      <c r="F723" s="386"/>
      <c r="G723" s="386"/>
      <c r="H723" s="632"/>
      <c r="I723" s="633"/>
      <c r="J723" s="632"/>
      <c r="K723" s="632"/>
      <c r="L723" s="632"/>
      <c r="M723" s="632"/>
      <c r="N723" s="632"/>
      <c r="O723" s="632"/>
      <c r="P723" s="632"/>
      <c r="Q723" s="632"/>
      <c r="R723" s="632"/>
      <c r="S723" s="632"/>
      <c r="T723" s="632"/>
      <c r="U723" s="632"/>
      <c r="V723" s="632"/>
      <c r="W723" s="632"/>
      <c r="X723" s="632"/>
      <c r="Y723" s="632"/>
      <c r="Z723" s="632"/>
    </row>
    <row r="724" spans="1:26" ht="12.75" customHeight="1">
      <c r="A724" s="632"/>
      <c r="B724" s="632"/>
      <c r="C724" s="632"/>
      <c r="D724" s="386"/>
      <c r="E724" s="386"/>
      <c r="F724" s="386"/>
      <c r="G724" s="386"/>
      <c r="H724" s="632"/>
      <c r="I724" s="633"/>
      <c r="J724" s="632"/>
      <c r="K724" s="632"/>
      <c r="L724" s="632"/>
      <c r="M724" s="632"/>
      <c r="N724" s="632"/>
      <c r="O724" s="632"/>
      <c r="P724" s="632"/>
      <c r="Q724" s="632"/>
      <c r="R724" s="632"/>
      <c r="S724" s="632"/>
      <c r="T724" s="632"/>
      <c r="U724" s="632"/>
      <c r="V724" s="632"/>
      <c r="W724" s="632"/>
      <c r="X724" s="632"/>
      <c r="Y724" s="632"/>
      <c r="Z724" s="632"/>
    </row>
    <row r="725" spans="1:26" ht="12.75" customHeight="1">
      <c r="A725" s="632"/>
      <c r="B725" s="632"/>
      <c r="C725" s="632"/>
      <c r="D725" s="386"/>
      <c r="E725" s="386"/>
      <c r="F725" s="386"/>
      <c r="G725" s="386"/>
      <c r="H725" s="632"/>
      <c r="I725" s="633"/>
      <c r="J725" s="632"/>
      <c r="K725" s="632"/>
      <c r="L725" s="632"/>
      <c r="M725" s="632"/>
      <c r="N725" s="632"/>
      <c r="O725" s="632"/>
      <c r="P725" s="632"/>
      <c r="Q725" s="632"/>
      <c r="R725" s="632"/>
      <c r="S725" s="632"/>
      <c r="T725" s="632"/>
      <c r="U725" s="632"/>
      <c r="V725" s="632"/>
      <c r="W725" s="632"/>
      <c r="X725" s="632"/>
      <c r="Y725" s="632"/>
      <c r="Z725" s="632"/>
    </row>
    <row r="726" spans="1:26" ht="12.75" customHeight="1">
      <c r="A726" s="632"/>
      <c r="B726" s="632"/>
      <c r="C726" s="632"/>
      <c r="D726" s="386"/>
      <c r="E726" s="386"/>
      <c r="F726" s="386"/>
      <c r="G726" s="386"/>
      <c r="H726" s="632"/>
      <c r="I726" s="633"/>
      <c r="J726" s="632"/>
      <c r="K726" s="632"/>
      <c r="L726" s="632"/>
      <c r="M726" s="632"/>
      <c r="N726" s="632"/>
      <c r="O726" s="632"/>
      <c r="P726" s="632"/>
      <c r="Q726" s="632"/>
      <c r="R726" s="632"/>
      <c r="S726" s="632"/>
      <c r="T726" s="632"/>
      <c r="U726" s="632"/>
      <c r="V726" s="632"/>
      <c r="W726" s="632"/>
      <c r="X726" s="632"/>
      <c r="Y726" s="632"/>
      <c r="Z726" s="632"/>
    </row>
    <row r="727" spans="1:26" ht="12.75" customHeight="1">
      <c r="A727" s="632"/>
      <c r="B727" s="632"/>
      <c r="C727" s="632"/>
      <c r="D727" s="386"/>
      <c r="E727" s="386"/>
      <c r="F727" s="386"/>
      <c r="G727" s="386"/>
      <c r="H727" s="632"/>
      <c r="I727" s="633"/>
      <c r="J727" s="632"/>
      <c r="K727" s="632"/>
      <c r="L727" s="632"/>
      <c r="M727" s="632"/>
      <c r="N727" s="632"/>
      <c r="O727" s="632"/>
      <c r="P727" s="632"/>
      <c r="Q727" s="632"/>
      <c r="R727" s="632"/>
      <c r="S727" s="632"/>
      <c r="T727" s="632"/>
      <c r="U727" s="632"/>
      <c r="V727" s="632"/>
      <c r="W727" s="632"/>
      <c r="X727" s="632"/>
      <c r="Y727" s="632"/>
      <c r="Z727" s="632"/>
    </row>
    <row r="728" spans="1:26" ht="12.75" customHeight="1">
      <c r="A728" s="632"/>
      <c r="B728" s="632"/>
      <c r="C728" s="632"/>
      <c r="D728" s="386"/>
      <c r="E728" s="386"/>
      <c r="F728" s="386"/>
      <c r="G728" s="386"/>
      <c r="H728" s="632"/>
      <c r="I728" s="633"/>
      <c r="J728" s="632"/>
      <c r="K728" s="632"/>
      <c r="L728" s="632"/>
      <c r="M728" s="632"/>
      <c r="N728" s="632"/>
      <c r="O728" s="632"/>
      <c r="P728" s="632"/>
      <c r="Q728" s="632"/>
      <c r="R728" s="632"/>
      <c r="S728" s="632"/>
      <c r="T728" s="632"/>
      <c r="U728" s="632"/>
      <c r="V728" s="632"/>
      <c r="W728" s="632"/>
      <c r="X728" s="632"/>
      <c r="Y728" s="632"/>
      <c r="Z728" s="632"/>
    </row>
    <row r="729" spans="1:26" ht="12.75" customHeight="1">
      <c r="A729" s="632"/>
      <c r="B729" s="632"/>
      <c r="C729" s="632"/>
      <c r="D729" s="386"/>
      <c r="E729" s="386"/>
      <c r="F729" s="386"/>
      <c r="G729" s="386"/>
      <c r="H729" s="632"/>
      <c r="I729" s="633"/>
      <c r="J729" s="632"/>
      <c r="K729" s="632"/>
      <c r="L729" s="632"/>
      <c r="M729" s="632"/>
      <c r="N729" s="632"/>
      <c r="O729" s="632"/>
      <c r="P729" s="632"/>
      <c r="Q729" s="632"/>
      <c r="R729" s="632"/>
      <c r="S729" s="632"/>
      <c r="T729" s="632"/>
      <c r="U729" s="632"/>
      <c r="V729" s="632"/>
      <c r="W729" s="632"/>
      <c r="X729" s="632"/>
      <c r="Y729" s="632"/>
      <c r="Z729" s="632"/>
    </row>
    <row r="730" spans="1:26" ht="12.75" customHeight="1">
      <c r="A730" s="632"/>
      <c r="B730" s="632"/>
      <c r="C730" s="632"/>
      <c r="D730" s="386"/>
      <c r="E730" s="386"/>
      <c r="F730" s="386"/>
      <c r="G730" s="386"/>
      <c r="H730" s="632"/>
      <c r="I730" s="633"/>
      <c r="J730" s="632"/>
      <c r="K730" s="632"/>
      <c r="L730" s="632"/>
      <c r="M730" s="632"/>
      <c r="N730" s="632"/>
      <c r="O730" s="632"/>
      <c r="P730" s="632"/>
      <c r="Q730" s="632"/>
      <c r="R730" s="632"/>
      <c r="S730" s="632"/>
      <c r="T730" s="632"/>
      <c r="U730" s="632"/>
      <c r="V730" s="632"/>
      <c r="W730" s="632"/>
      <c r="X730" s="632"/>
      <c r="Y730" s="632"/>
      <c r="Z730" s="632"/>
    </row>
    <row r="731" spans="1:26" ht="12.75" customHeight="1">
      <c r="A731" s="632"/>
      <c r="B731" s="632"/>
      <c r="C731" s="632"/>
      <c r="D731" s="386"/>
      <c r="E731" s="386"/>
      <c r="F731" s="386"/>
      <c r="G731" s="386"/>
      <c r="H731" s="632"/>
      <c r="I731" s="633"/>
      <c r="J731" s="632"/>
      <c r="K731" s="632"/>
      <c r="L731" s="632"/>
      <c r="M731" s="632"/>
      <c r="N731" s="632"/>
      <c r="O731" s="632"/>
      <c r="P731" s="632"/>
      <c r="Q731" s="632"/>
      <c r="R731" s="632"/>
      <c r="S731" s="632"/>
      <c r="T731" s="632"/>
      <c r="U731" s="632"/>
      <c r="V731" s="632"/>
      <c r="W731" s="632"/>
      <c r="X731" s="632"/>
      <c r="Y731" s="632"/>
      <c r="Z731" s="632"/>
    </row>
    <row r="732" spans="1:26" ht="12.75" customHeight="1">
      <c r="A732" s="632"/>
      <c r="B732" s="632"/>
      <c r="C732" s="632"/>
      <c r="D732" s="386"/>
      <c r="E732" s="386"/>
      <c r="F732" s="386"/>
      <c r="G732" s="386"/>
      <c r="H732" s="632"/>
      <c r="I732" s="633"/>
      <c r="J732" s="632"/>
      <c r="K732" s="632"/>
      <c r="L732" s="632"/>
      <c r="M732" s="632"/>
      <c r="N732" s="632"/>
      <c r="O732" s="632"/>
      <c r="P732" s="632"/>
      <c r="Q732" s="632"/>
      <c r="R732" s="632"/>
      <c r="S732" s="632"/>
      <c r="T732" s="632"/>
      <c r="U732" s="632"/>
      <c r="V732" s="632"/>
      <c r="W732" s="632"/>
      <c r="X732" s="632"/>
      <c r="Y732" s="632"/>
      <c r="Z732" s="632"/>
    </row>
    <row r="733" spans="1:26" ht="12.75" customHeight="1">
      <c r="A733" s="632"/>
      <c r="B733" s="632"/>
      <c r="C733" s="632"/>
      <c r="D733" s="386"/>
      <c r="E733" s="386"/>
      <c r="F733" s="386"/>
      <c r="G733" s="386"/>
      <c r="H733" s="632"/>
      <c r="I733" s="633"/>
      <c r="J733" s="632"/>
      <c r="K733" s="632"/>
      <c r="L733" s="632"/>
      <c r="M733" s="632"/>
      <c r="N733" s="632"/>
      <c r="O733" s="632"/>
      <c r="P733" s="632"/>
      <c r="Q733" s="632"/>
      <c r="R733" s="632"/>
      <c r="S733" s="632"/>
      <c r="T733" s="632"/>
      <c r="U733" s="632"/>
      <c r="V733" s="632"/>
      <c r="W733" s="632"/>
      <c r="X733" s="632"/>
      <c r="Y733" s="632"/>
      <c r="Z733" s="632"/>
    </row>
    <row r="734" spans="1:26" ht="12.75" customHeight="1">
      <c r="A734" s="632"/>
      <c r="B734" s="632"/>
      <c r="C734" s="632"/>
      <c r="D734" s="386"/>
      <c r="E734" s="386"/>
      <c r="F734" s="386"/>
      <c r="G734" s="386"/>
      <c r="H734" s="632"/>
      <c r="I734" s="633"/>
      <c r="J734" s="632"/>
      <c r="K734" s="632"/>
      <c r="L734" s="632"/>
      <c r="M734" s="632"/>
      <c r="N734" s="632"/>
      <c r="O734" s="632"/>
      <c r="P734" s="632"/>
      <c r="Q734" s="632"/>
      <c r="R734" s="632"/>
      <c r="S734" s="632"/>
      <c r="T734" s="632"/>
      <c r="U734" s="632"/>
      <c r="V734" s="632"/>
      <c r="W734" s="632"/>
      <c r="X734" s="632"/>
      <c r="Y734" s="632"/>
      <c r="Z734" s="632"/>
    </row>
    <row r="735" spans="1:26" ht="12.75" customHeight="1">
      <c r="A735" s="632"/>
      <c r="B735" s="632"/>
      <c r="C735" s="632"/>
      <c r="D735" s="386"/>
      <c r="E735" s="386"/>
      <c r="F735" s="386"/>
      <c r="G735" s="386"/>
      <c r="H735" s="632"/>
      <c r="I735" s="633"/>
      <c r="J735" s="632"/>
      <c r="K735" s="632"/>
      <c r="L735" s="632"/>
      <c r="M735" s="632"/>
      <c r="N735" s="632"/>
      <c r="O735" s="632"/>
      <c r="P735" s="632"/>
      <c r="Q735" s="632"/>
      <c r="R735" s="632"/>
      <c r="S735" s="632"/>
      <c r="T735" s="632"/>
      <c r="U735" s="632"/>
      <c r="V735" s="632"/>
      <c r="W735" s="632"/>
      <c r="X735" s="632"/>
      <c r="Y735" s="632"/>
      <c r="Z735" s="632"/>
    </row>
    <row r="736" spans="1:26" ht="12.75" customHeight="1">
      <c r="A736" s="632"/>
      <c r="B736" s="632"/>
      <c r="C736" s="632"/>
      <c r="D736" s="386"/>
      <c r="E736" s="386"/>
      <c r="F736" s="386"/>
      <c r="G736" s="386"/>
      <c r="H736" s="632"/>
      <c r="I736" s="633"/>
      <c r="J736" s="632"/>
      <c r="K736" s="632"/>
      <c r="L736" s="632"/>
      <c r="M736" s="632"/>
      <c r="N736" s="632"/>
      <c r="O736" s="632"/>
      <c r="P736" s="632"/>
      <c r="Q736" s="632"/>
      <c r="R736" s="632"/>
      <c r="S736" s="632"/>
      <c r="T736" s="632"/>
      <c r="U736" s="632"/>
      <c r="V736" s="632"/>
      <c r="W736" s="632"/>
      <c r="X736" s="632"/>
      <c r="Y736" s="632"/>
      <c r="Z736" s="632"/>
    </row>
    <row r="737" spans="1:26" ht="12.75" customHeight="1">
      <c r="A737" s="632"/>
      <c r="B737" s="632"/>
      <c r="C737" s="632"/>
      <c r="D737" s="386"/>
      <c r="E737" s="386"/>
      <c r="F737" s="386"/>
      <c r="G737" s="386"/>
      <c r="H737" s="632"/>
      <c r="I737" s="633"/>
      <c r="J737" s="632"/>
      <c r="K737" s="632"/>
      <c r="L737" s="632"/>
      <c r="M737" s="632"/>
      <c r="N737" s="632"/>
      <c r="O737" s="632"/>
      <c r="P737" s="632"/>
      <c r="Q737" s="632"/>
      <c r="R737" s="632"/>
      <c r="S737" s="632"/>
      <c r="T737" s="632"/>
      <c r="U737" s="632"/>
      <c r="V737" s="632"/>
      <c r="W737" s="632"/>
      <c r="X737" s="632"/>
      <c r="Y737" s="632"/>
      <c r="Z737" s="632"/>
    </row>
    <row r="738" spans="1:26" ht="12.75" customHeight="1">
      <c r="A738" s="632"/>
      <c r="B738" s="632"/>
      <c r="C738" s="632"/>
      <c r="D738" s="386"/>
      <c r="E738" s="386"/>
      <c r="F738" s="386"/>
      <c r="G738" s="386"/>
      <c r="H738" s="632"/>
      <c r="I738" s="633"/>
      <c r="J738" s="632"/>
      <c r="K738" s="632"/>
      <c r="L738" s="632"/>
      <c r="M738" s="632"/>
      <c r="N738" s="632"/>
      <c r="O738" s="632"/>
      <c r="P738" s="632"/>
      <c r="Q738" s="632"/>
      <c r="R738" s="632"/>
      <c r="S738" s="632"/>
      <c r="T738" s="632"/>
      <c r="U738" s="632"/>
      <c r="V738" s="632"/>
      <c r="W738" s="632"/>
      <c r="X738" s="632"/>
      <c r="Y738" s="632"/>
      <c r="Z738" s="632"/>
    </row>
    <row r="739" spans="1:26" ht="12.75" customHeight="1">
      <c r="A739" s="632"/>
      <c r="B739" s="632"/>
      <c r="C739" s="632"/>
      <c r="D739" s="386"/>
      <c r="E739" s="386"/>
      <c r="F739" s="386"/>
      <c r="G739" s="386"/>
      <c r="H739" s="632"/>
      <c r="I739" s="633"/>
      <c r="J739" s="632"/>
      <c r="K739" s="632"/>
      <c r="L739" s="632"/>
      <c r="M739" s="632"/>
      <c r="N739" s="632"/>
      <c r="O739" s="632"/>
      <c r="P739" s="632"/>
      <c r="Q739" s="632"/>
      <c r="R739" s="632"/>
      <c r="S739" s="632"/>
      <c r="T739" s="632"/>
      <c r="U739" s="632"/>
      <c r="V739" s="632"/>
      <c r="W739" s="632"/>
      <c r="X739" s="632"/>
      <c r="Y739" s="632"/>
      <c r="Z739" s="632"/>
    </row>
    <row r="740" spans="1:26" ht="12.75" customHeight="1">
      <c r="A740" s="632"/>
      <c r="B740" s="632"/>
      <c r="C740" s="632"/>
      <c r="D740" s="386"/>
      <c r="E740" s="386"/>
      <c r="F740" s="386"/>
      <c r="G740" s="386"/>
      <c r="H740" s="632"/>
      <c r="I740" s="633"/>
      <c r="J740" s="632"/>
      <c r="K740" s="632"/>
      <c r="L740" s="632"/>
      <c r="M740" s="632"/>
      <c r="N740" s="632"/>
      <c r="O740" s="632"/>
      <c r="P740" s="632"/>
      <c r="Q740" s="632"/>
      <c r="R740" s="632"/>
      <c r="S740" s="632"/>
      <c r="T740" s="632"/>
      <c r="U740" s="632"/>
      <c r="V740" s="632"/>
      <c r="W740" s="632"/>
      <c r="X740" s="632"/>
      <c r="Y740" s="632"/>
      <c r="Z740" s="632"/>
    </row>
    <row r="741" spans="1:26" ht="12.75" customHeight="1">
      <c r="A741" s="632"/>
      <c r="B741" s="632"/>
      <c r="C741" s="632"/>
      <c r="D741" s="386"/>
      <c r="E741" s="386"/>
      <c r="F741" s="386"/>
      <c r="G741" s="386"/>
      <c r="H741" s="632"/>
      <c r="I741" s="633"/>
      <c r="J741" s="632"/>
      <c r="K741" s="632"/>
      <c r="L741" s="632"/>
      <c r="M741" s="632"/>
      <c r="N741" s="632"/>
      <c r="O741" s="632"/>
      <c r="P741" s="632"/>
      <c r="Q741" s="632"/>
      <c r="R741" s="632"/>
      <c r="S741" s="632"/>
      <c r="T741" s="632"/>
      <c r="U741" s="632"/>
      <c r="V741" s="632"/>
      <c r="W741" s="632"/>
      <c r="X741" s="632"/>
      <c r="Y741" s="632"/>
      <c r="Z741" s="632"/>
    </row>
    <row r="742" spans="1:26" ht="12.75" customHeight="1">
      <c r="A742" s="632"/>
      <c r="B742" s="632"/>
      <c r="C742" s="632"/>
      <c r="D742" s="386"/>
      <c r="E742" s="386"/>
      <c r="F742" s="386"/>
      <c r="G742" s="386"/>
      <c r="H742" s="632"/>
      <c r="I742" s="633"/>
      <c r="J742" s="632"/>
      <c r="K742" s="632"/>
      <c r="L742" s="632"/>
      <c r="M742" s="632"/>
      <c r="N742" s="632"/>
      <c r="O742" s="632"/>
      <c r="P742" s="632"/>
      <c r="Q742" s="632"/>
      <c r="R742" s="632"/>
      <c r="S742" s="632"/>
      <c r="T742" s="632"/>
      <c r="U742" s="632"/>
      <c r="V742" s="632"/>
      <c r="W742" s="632"/>
      <c r="X742" s="632"/>
      <c r="Y742" s="632"/>
      <c r="Z742" s="632"/>
    </row>
    <row r="743" spans="1:26" ht="12.75" customHeight="1">
      <c r="A743" s="632"/>
      <c r="B743" s="632"/>
      <c r="C743" s="632"/>
      <c r="D743" s="386"/>
      <c r="E743" s="386"/>
      <c r="F743" s="386"/>
      <c r="G743" s="386"/>
      <c r="H743" s="632"/>
      <c r="I743" s="633"/>
      <c r="J743" s="632"/>
      <c r="K743" s="632"/>
      <c r="L743" s="632"/>
      <c r="M743" s="632"/>
      <c r="N743" s="632"/>
      <c r="O743" s="632"/>
      <c r="P743" s="632"/>
      <c r="Q743" s="632"/>
      <c r="R743" s="632"/>
      <c r="S743" s="632"/>
      <c r="T743" s="632"/>
      <c r="U743" s="632"/>
      <c r="V743" s="632"/>
      <c r="W743" s="632"/>
      <c r="X743" s="632"/>
      <c r="Y743" s="632"/>
      <c r="Z743" s="632"/>
    </row>
    <row r="744" spans="1:26" ht="12.75" customHeight="1">
      <c r="A744" s="632"/>
      <c r="B744" s="632"/>
      <c r="C744" s="632"/>
      <c r="D744" s="386"/>
      <c r="E744" s="386"/>
      <c r="F744" s="386"/>
      <c r="G744" s="386"/>
      <c r="H744" s="632"/>
      <c r="I744" s="633"/>
      <c r="J744" s="632"/>
      <c r="K744" s="632"/>
      <c r="L744" s="632"/>
      <c r="M744" s="632"/>
      <c r="N744" s="632"/>
      <c r="O744" s="632"/>
      <c r="P744" s="632"/>
      <c r="Q744" s="632"/>
      <c r="R744" s="632"/>
      <c r="S744" s="632"/>
      <c r="T744" s="632"/>
      <c r="U744" s="632"/>
      <c r="V744" s="632"/>
      <c r="W744" s="632"/>
      <c r="X744" s="632"/>
      <c r="Y744" s="632"/>
      <c r="Z744" s="632"/>
    </row>
    <row r="745" spans="1:26" ht="12.75" customHeight="1">
      <c r="A745" s="632"/>
      <c r="B745" s="632"/>
      <c r="C745" s="632"/>
      <c r="D745" s="386"/>
      <c r="E745" s="386"/>
      <c r="F745" s="386"/>
      <c r="G745" s="386"/>
      <c r="H745" s="632"/>
      <c r="I745" s="633"/>
      <c r="J745" s="632"/>
      <c r="K745" s="632"/>
      <c r="L745" s="632"/>
      <c r="M745" s="632"/>
      <c r="N745" s="632"/>
      <c r="O745" s="632"/>
      <c r="P745" s="632"/>
      <c r="Q745" s="632"/>
      <c r="R745" s="632"/>
      <c r="S745" s="632"/>
      <c r="T745" s="632"/>
      <c r="U745" s="632"/>
      <c r="V745" s="632"/>
      <c r="W745" s="632"/>
      <c r="X745" s="632"/>
      <c r="Y745" s="632"/>
      <c r="Z745" s="632"/>
    </row>
    <row r="746" spans="1:26" ht="12.75" customHeight="1">
      <c r="A746" s="632"/>
      <c r="B746" s="632"/>
      <c r="C746" s="632"/>
      <c r="D746" s="386"/>
      <c r="E746" s="386"/>
      <c r="F746" s="386"/>
      <c r="G746" s="386"/>
      <c r="H746" s="632"/>
      <c r="I746" s="633"/>
      <c r="J746" s="632"/>
      <c r="K746" s="632"/>
      <c r="L746" s="632"/>
      <c r="M746" s="632"/>
      <c r="N746" s="632"/>
      <c r="O746" s="632"/>
      <c r="P746" s="632"/>
      <c r="Q746" s="632"/>
      <c r="R746" s="632"/>
      <c r="S746" s="632"/>
      <c r="T746" s="632"/>
      <c r="U746" s="632"/>
      <c r="V746" s="632"/>
      <c r="W746" s="632"/>
      <c r="X746" s="632"/>
      <c r="Y746" s="632"/>
      <c r="Z746" s="632"/>
    </row>
    <row r="747" spans="1:26" ht="12.75" customHeight="1">
      <c r="A747" s="632"/>
      <c r="B747" s="632"/>
      <c r="C747" s="632"/>
      <c r="D747" s="386"/>
      <c r="E747" s="386"/>
      <c r="F747" s="386"/>
      <c r="G747" s="386"/>
      <c r="H747" s="632"/>
      <c r="I747" s="633"/>
      <c r="J747" s="632"/>
      <c r="K747" s="632"/>
      <c r="L747" s="632"/>
      <c r="M747" s="632"/>
      <c r="N747" s="632"/>
      <c r="O747" s="632"/>
      <c r="P747" s="632"/>
      <c r="Q747" s="632"/>
      <c r="R747" s="632"/>
      <c r="S747" s="632"/>
      <c r="T747" s="632"/>
      <c r="U747" s="632"/>
      <c r="V747" s="632"/>
      <c r="W747" s="632"/>
      <c r="X747" s="632"/>
      <c r="Y747" s="632"/>
      <c r="Z747" s="632"/>
    </row>
    <row r="748" spans="1:26" ht="12.75" customHeight="1">
      <c r="A748" s="632"/>
      <c r="B748" s="632"/>
      <c r="C748" s="632"/>
      <c r="D748" s="386"/>
      <c r="E748" s="386"/>
      <c r="F748" s="386"/>
      <c r="G748" s="386"/>
      <c r="H748" s="632"/>
      <c r="I748" s="633"/>
      <c r="J748" s="632"/>
      <c r="K748" s="632"/>
      <c r="L748" s="632"/>
      <c r="M748" s="632"/>
      <c r="N748" s="632"/>
      <c r="O748" s="632"/>
      <c r="P748" s="632"/>
      <c r="Q748" s="632"/>
      <c r="R748" s="632"/>
      <c r="S748" s="632"/>
      <c r="T748" s="632"/>
      <c r="U748" s="632"/>
      <c r="V748" s="632"/>
      <c r="W748" s="632"/>
      <c r="X748" s="632"/>
      <c r="Y748" s="632"/>
      <c r="Z748" s="632"/>
    </row>
    <row r="749" spans="1:26" ht="12.75" customHeight="1">
      <c r="A749" s="632"/>
      <c r="B749" s="632"/>
      <c r="C749" s="632"/>
      <c r="D749" s="386"/>
      <c r="E749" s="386"/>
      <c r="F749" s="386"/>
      <c r="G749" s="386"/>
      <c r="H749" s="632"/>
      <c r="I749" s="633"/>
      <c r="J749" s="632"/>
      <c r="K749" s="632"/>
      <c r="L749" s="632"/>
      <c r="M749" s="632"/>
      <c r="N749" s="632"/>
      <c r="O749" s="632"/>
      <c r="P749" s="632"/>
      <c r="Q749" s="632"/>
      <c r="R749" s="632"/>
      <c r="S749" s="632"/>
      <c r="T749" s="632"/>
      <c r="U749" s="632"/>
      <c r="V749" s="632"/>
      <c r="W749" s="632"/>
      <c r="X749" s="632"/>
      <c r="Y749" s="632"/>
      <c r="Z749" s="632"/>
    </row>
    <row r="750" spans="1:26" ht="12.75" customHeight="1">
      <c r="A750" s="632"/>
      <c r="B750" s="632"/>
      <c r="C750" s="632"/>
      <c r="D750" s="386"/>
      <c r="E750" s="386"/>
      <c r="F750" s="386"/>
      <c r="G750" s="386"/>
      <c r="H750" s="632"/>
      <c r="I750" s="633"/>
      <c r="J750" s="632"/>
      <c r="K750" s="632"/>
      <c r="L750" s="632"/>
      <c r="M750" s="632"/>
      <c r="N750" s="632"/>
      <c r="O750" s="632"/>
      <c r="P750" s="632"/>
      <c r="Q750" s="632"/>
      <c r="R750" s="632"/>
      <c r="S750" s="632"/>
      <c r="T750" s="632"/>
      <c r="U750" s="632"/>
      <c r="V750" s="632"/>
      <c r="W750" s="632"/>
      <c r="X750" s="632"/>
      <c r="Y750" s="632"/>
      <c r="Z750" s="632"/>
    </row>
    <row r="751" spans="1:26" ht="12.75" customHeight="1">
      <c r="A751" s="632"/>
      <c r="B751" s="632"/>
      <c r="C751" s="632"/>
      <c r="D751" s="386"/>
      <c r="E751" s="386"/>
      <c r="F751" s="386"/>
      <c r="G751" s="386"/>
      <c r="H751" s="632"/>
      <c r="I751" s="633"/>
      <c r="J751" s="632"/>
      <c r="K751" s="632"/>
      <c r="L751" s="632"/>
      <c r="M751" s="632"/>
      <c r="N751" s="632"/>
      <c r="O751" s="632"/>
      <c r="P751" s="632"/>
      <c r="Q751" s="632"/>
      <c r="R751" s="632"/>
      <c r="S751" s="632"/>
      <c r="T751" s="632"/>
      <c r="U751" s="632"/>
      <c r="V751" s="632"/>
      <c r="W751" s="632"/>
      <c r="X751" s="632"/>
      <c r="Y751" s="632"/>
      <c r="Z751" s="632"/>
    </row>
    <row r="752" spans="1:26" ht="12.75" customHeight="1">
      <c r="A752" s="632"/>
      <c r="B752" s="632"/>
      <c r="C752" s="632"/>
      <c r="D752" s="386"/>
      <c r="E752" s="386"/>
      <c r="F752" s="386"/>
      <c r="G752" s="386"/>
      <c r="H752" s="632"/>
      <c r="I752" s="633"/>
      <c r="J752" s="632"/>
      <c r="K752" s="632"/>
      <c r="L752" s="632"/>
      <c r="M752" s="632"/>
      <c r="N752" s="632"/>
      <c r="O752" s="632"/>
      <c r="P752" s="632"/>
      <c r="Q752" s="632"/>
      <c r="R752" s="632"/>
      <c r="S752" s="632"/>
      <c r="T752" s="632"/>
      <c r="U752" s="632"/>
      <c r="V752" s="632"/>
      <c r="W752" s="632"/>
      <c r="X752" s="632"/>
      <c r="Y752" s="632"/>
      <c r="Z752" s="632"/>
    </row>
    <row r="753" spans="1:26" ht="12.75" customHeight="1">
      <c r="A753" s="632"/>
      <c r="B753" s="632"/>
      <c r="C753" s="632"/>
      <c r="D753" s="386"/>
      <c r="E753" s="386"/>
      <c r="F753" s="386"/>
      <c r="G753" s="386"/>
      <c r="H753" s="632"/>
      <c r="I753" s="633"/>
      <c r="J753" s="632"/>
      <c r="K753" s="632"/>
      <c r="L753" s="632"/>
      <c r="M753" s="632"/>
      <c r="N753" s="632"/>
      <c r="O753" s="632"/>
      <c r="P753" s="632"/>
      <c r="Q753" s="632"/>
      <c r="R753" s="632"/>
      <c r="S753" s="632"/>
      <c r="T753" s="632"/>
      <c r="U753" s="632"/>
      <c r="V753" s="632"/>
      <c r="W753" s="632"/>
      <c r="X753" s="632"/>
      <c r="Y753" s="632"/>
      <c r="Z753" s="632"/>
    </row>
    <row r="754" spans="1:26" ht="12.75" customHeight="1">
      <c r="A754" s="632"/>
      <c r="B754" s="632"/>
      <c r="C754" s="632"/>
      <c r="D754" s="386"/>
      <c r="E754" s="386"/>
      <c r="F754" s="386"/>
      <c r="G754" s="386"/>
      <c r="H754" s="632"/>
      <c r="I754" s="633"/>
      <c r="J754" s="632"/>
      <c r="K754" s="632"/>
      <c r="L754" s="632"/>
      <c r="M754" s="632"/>
      <c r="N754" s="632"/>
      <c r="O754" s="632"/>
      <c r="P754" s="632"/>
      <c r="Q754" s="632"/>
      <c r="R754" s="632"/>
      <c r="S754" s="632"/>
      <c r="T754" s="632"/>
      <c r="U754" s="632"/>
      <c r="V754" s="632"/>
      <c r="W754" s="632"/>
      <c r="X754" s="632"/>
      <c r="Y754" s="632"/>
      <c r="Z754" s="632"/>
    </row>
    <row r="755" spans="1:26" ht="12.75" customHeight="1">
      <c r="A755" s="632"/>
      <c r="B755" s="632"/>
      <c r="C755" s="632"/>
      <c r="D755" s="386"/>
      <c r="E755" s="386"/>
      <c r="F755" s="386"/>
      <c r="G755" s="386"/>
      <c r="H755" s="632"/>
      <c r="I755" s="633"/>
      <c r="J755" s="632"/>
      <c r="K755" s="632"/>
      <c r="L755" s="632"/>
      <c r="M755" s="632"/>
      <c r="N755" s="632"/>
      <c r="O755" s="632"/>
      <c r="P755" s="632"/>
      <c r="Q755" s="632"/>
      <c r="R755" s="632"/>
      <c r="S755" s="632"/>
      <c r="T755" s="632"/>
      <c r="U755" s="632"/>
      <c r="V755" s="632"/>
      <c r="W755" s="632"/>
      <c r="X755" s="632"/>
      <c r="Y755" s="632"/>
      <c r="Z755" s="632"/>
    </row>
    <row r="756" spans="1:26" ht="12.75" customHeight="1">
      <c r="A756" s="632"/>
      <c r="B756" s="632"/>
      <c r="C756" s="632"/>
      <c r="D756" s="386"/>
      <c r="E756" s="386"/>
      <c r="F756" s="386"/>
      <c r="G756" s="386"/>
      <c r="H756" s="632"/>
      <c r="I756" s="633"/>
      <c r="J756" s="632"/>
      <c r="K756" s="632"/>
      <c r="L756" s="632"/>
      <c r="M756" s="632"/>
      <c r="N756" s="632"/>
      <c r="O756" s="632"/>
      <c r="P756" s="632"/>
      <c r="Q756" s="632"/>
      <c r="R756" s="632"/>
      <c r="S756" s="632"/>
      <c r="T756" s="632"/>
      <c r="U756" s="632"/>
      <c r="V756" s="632"/>
      <c r="W756" s="632"/>
      <c r="X756" s="632"/>
      <c r="Y756" s="632"/>
      <c r="Z756" s="632"/>
    </row>
    <row r="757" spans="1:26" ht="12.75" customHeight="1">
      <c r="A757" s="632"/>
      <c r="B757" s="632"/>
      <c r="C757" s="632"/>
      <c r="D757" s="386"/>
      <c r="E757" s="386"/>
      <c r="F757" s="386"/>
      <c r="G757" s="386"/>
      <c r="H757" s="632"/>
      <c r="I757" s="633"/>
      <c r="J757" s="632"/>
      <c r="K757" s="632"/>
      <c r="L757" s="632"/>
      <c r="M757" s="632"/>
      <c r="N757" s="632"/>
      <c r="O757" s="632"/>
      <c r="P757" s="632"/>
      <c r="Q757" s="632"/>
      <c r="R757" s="632"/>
      <c r="S757" s="632"/>
      <c r="T757" s="632"/>
      <c r="U757" s="632"/>
      <c r="V757" s="632"/>
      <c r="W757" s="632"/>
      <c r="X757" s="632"/>
      <c r="Y757" s="632"/>
      <c r="Z757" s="632"/>
    </row>
    <row r="758" spans="1:26" ht="12.75" customHeight="1">
      <c r="A758" s="632"/>
      <c r="B758" s="632"/>
      <c r="C758" s="632"/>
      <c r="D758" s="386"/>
      <c r="E758" s="386"/>
      <c r="F758" s="386"/>
      <c r="G758" s="386"/>
      <c r="H758" s="632"/>
      <c r="I758" s="633"/>
      <c r="J758" s="632"/>
      <c r="K758" s="632"/>
      <c r="L758" s="632"/>
      <c r="M758" s="632"/>
      <c r="N758" s="632"/>
      <c r="O758" s="632"/>
      <c r="P758" s="632"/>
      <c r="Q758" s="632"/>
      <c r="R758" s="632"/>
      <c r="S758" s="632"/>
      <c r="T758" s="632"/>
      <c r="U758" s="632"/>
      <c r="V758" s="632"/>
      <c r="W758" s="632"/>
      <c r="X758" s="632"/>
      <c r="Y758" s="632"/>
      <c r="Z758" s="632"/>
    </row>
    <row r="759" spans="1:26" ht="12.75" customHeight="1">
      <c r="A759" s="632"/>
      <c r="B759" s="632"/>
      <c r="C759" s="632"/>
      <c r="D759" s="386"/>
      <c r="E759" s="386"/>
      <c r="F759" s="386"/>
      <c r="G759" s="386"/>
      <c r="H759" s="632"/>
      <c r="I759" s="633"/>
      <c r="J759" s="632"/>
      <c r="K759" s="632"/>
      <c r="L759" s="632"/>
      <c r="M759" s="632"/>
      <c r="N759" s="632"/>
      <c r="O759" s="632"/>
      <c r="P759" s="632"/>
      <c r="Q759" s="632"/>
      <c r="R759" s="632"/>
      <c r="S759" s="632"/>
      <c r="T759" s="632"/>
      <c r="U759" s="632"/>
      <c r="V759" s="632"/>
      <c r="W759" s="632"/>
      <c r="X759" s="632"/>
      <c r="Y759" s="632"/>
      <c r="Z759" s="632"/>
    </row>
    <row r="760" spans="1:26" ht="12.75" customHeight="1">
      <c r="A760" s="632"/>
      <c r="B760" s="632"/>
      <c r="C760" s="632"/>
      <c r="D760" s="386"/>
      <c r="E760" s="386"/>
      <c r="F760" s="386"/>
      <c r="G760" s="386"/>
      <c r="H760" s="632"/>
      <c r="I760" s="633"/>
      <c r="J760" s="632"/>
      <c r="K760" s="632"/>
      <c r="L760" s="632"/>
      <c r="M760" s="632"/>
      <c r="N760" s="632"/>
      <c r="O760" s="632"/>
      <c r="P760" s="632"/>
      <c r="Q760" s="632"/>
      <c r="R760" s="632"/>
      <c r="S760" s="632"/>
      <c r="T760" s="632"/>
      <c r="U760" s="632"/>
      <c r="V760" s="632"/>
      <c r="W760" s="632"/>
      <c r="X760" s="632"/>
      <c r="Y760" s="632"/>
      <c r="Z760" s="632"/>
    </row>
    <row r="761" spans="1:26" ht="12.75" customHeight="1">
      <c r="A761" s="632"/>
      <c r="B761" s="632"/>
      <c r="C761" s="632"/>
      <c r="D761" s="386"/>
      <c r="E761" s="386"/>
      <c r="F761" s="386"/>
      <c r="G761" s="386"/>
      <c r="H761" s="632"/>
      <c r="I761" s="633"/>
      <c r="J761" s="632"/>
      <c r="K761" s="632"/>
      <c r="L761" s="632"/>
      <c r="M761" s="632"/>
      <c r="N761" s="632"/>
      <c r="O761" s="632"/>
      <c r="P761" s="632"/>
      <c r="Q761" s="632"/>
      <c r="R761" s="632"/>
      <c r="S761" s="632"/>
      <c r="T761" s="632"/>
      <c r="U761" s="632"/>
      <c r="V761" s="632"/>
      <c r="W761" s="632"/>
      <c r="X761" s="632"/>
      <c r="Y761" s="632"/>
      <c r="Z761" s="632"/>
    </row>
    <row r="762" spans="1:26" ht="12.75" customHeight="1">
      <c r="A762" s="632"/>
      <c r="B762" s="632"/>
      <c r="C762" s="632"/>
      <c r="D762" s="386"/>
      <c r="E762" s="386"/>
      <c r="F762" s="386"/>
      <c r="G762" s="386"/>
      <c r="H762" s="632"/>
      <c r="I762" s="633"/>
      <c r="J762" s="632"/>
      <c r="K762" s="632"/>
      <c r="L762" s="632"/>
      <c r="M762" s="632"/>
      <c r="N762" s="632"/>
      <c r="O762" s="632"/>
      <c r="P762" s="632"/>
      <c r="Q762" s="632"/>
      <c r="R762" s="632"/>
      <c r="S762" s="632"/>
      <c r="T762" s="632"/>
      <c r="U762" s="632"/>
      <c r="V762" s="632"/>
      <c r="W762" s="632"/>
      <c r="X762" s="632"/>
      <c r="Y762" s="632"/>
      <c r="Z762" s="632"/>
    </row>
    <row r="763" spans="1:26" ht="12.75" customHeight="1">
      <c r="A763" s="632"/>
      <c r="B763" s="632"/>
      <c r="C763" s="632"/>
      <c r="D763" s="386"/>
      <c r="E763" s="386"/>
      <c r="F763" s="386"/>
      <c r="G763" s="386"/>
      <c r="H763" s="632"/>
      <c r="I763" s="633"/>
      <c r="J763" s="632"/>
      <c r="K763" s="632"/>
      <c r="L763" s="632"/>
      <c r="M763" s="632"/>
      <c r="N763" s="632"/>
      <c r="O763" s="632"/>
      <c r="P763" s="632"/>
      <c r="Q763" s="632"/>
      <c r="R763" s="632"/>
      <c r="S763" s="632"/>
      <c r="T763" s="632"/>
      <c r="U763" s="632"/>
      <c r="V763" s="632"/>
      <c r="W763" s="632"/>
      <c r="X763" s="632"/>
      <c r="Y763" s="632"/>
      <c r="Z763" s="632"/>
    </row>
    <row r="764" spans="1:26" ht="12.75" customHeight="1">
      <c r="A764" s="632"/>
      <c r="B764" s="632"/>
      <c r="C764" s="632"/>
      <c r="D764" s="386"/>
      <c r="E764" s="386"/>
      <c r="F764" s="386"/>
      <c r="G764" s="386"/>
      <c r="H764" s="632"/>
      <c r="I764" s="633"/>
      <c r="J764" s="632"/>
      <c r="K764" s="632"/>
      <c r="L764" s="632"/>
      <c r="M764" s="632"/>
      <c r="N764" s="632"/>
      <c r="O764" s="632"/>
      <c r="P764" s="632"/>
      <c r="Q764" s="632"/>
      <c r="R764" s="632"/>
      <c r="S764" s="632"/>
      <c r="T764" s="632"/>
      <c r="U764" s="632"/>
      <c r="V764" s="632"/>
      <c r="W764" s="632"/>
      <c r="X764" s="632"/>
      <c r="Y764" s="632"/>
      <c r="Z764" s="632"/>
    </row>
    <row r="765" spans="1:26" ht="12.75" customHeight="1">
      <c r="A765" s="632"/>
      <c r="B765" s="632"/>
      <c r="C765" s="632"/>
      <c r="D765" s="386"/>
      <c r="E765" s="386"/>
      <c r="F765" s="386"/>
      <c r="G765" s="386"/>
      <c r="H765" s="632"/>
      <c r="I765" s="633"/>
      <c r="J765" s="632"/>
      <c r="K765" s="632"/>
      <c r="L765" s="632"/>
      <c r="M765" s="632"/>
      <c r="N765" s="632"/>
      <c r="O765" s="632"/>
      <c r="P765" s="632"/>
      <c r="Q765" s="632"/>
      <c r="R765" s="632"/>
      <c r="S765" s="632"/>
      <c r="T765" s="632"/>
      <c r="U765" s="632"/>
      <c r="V765" s="632"/>
      <c r="W765" s="632"/>
      <c r="X765" s="632"/>
      <c r="Y765" s="632"/>
      <c r="Z765" s="632"/>
    </row>
    <row r="766" spans="1:26" ht="12.75" customHeight="1">
      <c r="A766" s="632"/>
      <c r="B766" s="632"/>
      <c r="C766" s="632"/>
      <c r="D766" s="386"/>
      <c r="E766" s="386"/>
      <c r="F766" s="386"/>
      <c r="G766" s="386"/>
      <c r="H766" s="632"/>
      <c r="I766" s="633"/>
      <c r="J766" s="632"/>
      <c r="K766" s="632"/>
      <c r="L766" s="632"/>
      <c r="M766" s="632"/>
      <c r="N766" s="632"/>
      <c r="O766" s="632"/>
      <c r="P766" s="632"/>
      <c r="Q766" s="632"/>
      <c r="R766" s="632"/>
      <c r="S766" s="632"/>
      <c r="T766" s="632"/>
      <c r="U766" s="632"/>
      <c r="V766" s="632"/>
      <c r="W766" s="632"/>
      <c r="X766" s="632"/>
      <c r="Y766" s="632"/>
      <c r="Z766" s="632"/>
    </row>
    <row r="767" spans="1:26" ht="12.75" customHeight="1">
      <c r="A767" s="632"/>
      <c r="B767" s="632"/>
      <c r="C767" s="632"/>
      <c r="D767" s="386"/>
      <c r="E767" s="386"/>
      <c r="F767" s="386"/>
      <c r="G767" s="386"/>
      <c r="H767" s="632"/>
      <c r="I767" s="633"/>
      <c r="J767" s="632"/>
      <c r="K767" s="632"/>
      <c r="L767" s="632"/>
      <c r="M767" s="632"/>
      <c r="N767" s="632"/>
      <c r="O767" s="632"/>
      <c r="P767" s="632"/>
      <c r="Q767" s="632"/>
      <c r="R767" s="632"/>
      <c r="S767" s="632"/>
      <c r="T767" s="632"/>
      <c r="U767" s="632"/>
      <c r="V767" s="632"/>
      <c r="W767" s="632"/>
      <c r="X767" s="632"/>
      <c r="Y767" s="632"/>
      <c r="Z767" s="632"/>
    </row>
    <row r="768" spans="1:26" ht="12.75" customHeight="1">
      <c r="A768" s="632"/>
      <c r="B768" s="632"/>
      <c r="C768" s="632"/>
      <c r="D768" s="386"/>
      <c r="E768" s="386"/>
      <c r="F768" s="386"/>
      <c r="G768" s="386"/>
      <c r="H768" s="632"/>
      <c r="I768" s="633"/>
      <c r="J768" s="632"/>
      <c r="K768" s="632"/>
      <c r="L768" s="632"/>
      <c r="M768" s="632"/>
      <c r="N768" s="632"/>
      <c r="O768" s="632"/>
      <c r="P768" s="632"/>
      <c r="Q768" s="632"/>
      <c r="R768" s="632"/>
      <c r="S768" s="632"/>
      <c r="T768" s="632"/>
      <c r="U768" s="632"/>
      <c r="V768" s="632"/>
      <c r="W768" s="632"/>
      <c r="X768" s="632"/>
      <c r="Y768" s="632"/>
      <c r="Z768" s="632"/>
    </row>
    <row r="769" spans="1:26" ht="12.75" customHeight="1">
      <c r="A769" s="632"/>
      <c r="B769" s="632"/>
      <c r="C769" s="632"/>
      <c r="D769" s="386"/>
      <c r="E769" s="386"/>
      <c r="F769" s="386"/>
      <c r="G769" s="386"/>
      <c r="H769" s="632"/>
      <c r="I769" s="633"/>
      <c r="J769" s="632"/>
      <c r="K769" s="632"/>
      <c r="L769" s="632"/>
      <c r="M769" s="632"/>
      <c r="N769" s="632"/>
      <c r="O769" s="632"/>
      <c r="P769" s="632"/>
      <c r="Q769" s="632"/>
      <c r="R769" s="632"/>
      <c r="S769" s="632"/>
      <c r="T769" s="632"/>
      <c r="U769" s="632"/>
      <c r="V769" s="632"/>
      <c r="W769" s="632"/>
      <c r="X769" s="632"/>
      <c r="Y769" s="632"/>
      <c r="Z769" s="632"/>
    </row>
    <row r="770" spans="1:26" ht="12.75" customHeight="1">
      <c r="A770" s="632"/>
      <c r="B770" s="632"/>
      <c r="C770" s="632"/>
      <c r="D770" s="386"/>
      <c r="E770" s="386"/>
      <c r="F770" s="386"/>
      <c r="G770" s="386"/>
      <c r="H770" s="632"/>
      <c r="I770" s="633"/>
      <c r="J770" s="632"/>
      <c r="K770" s="632"/>
      <c r="L770" s="632"/>
      <c r="M770" s="632"/>
      <c r="N770" s="632"/>
      <c r="O770" s="632"/>
      <c r="P770" s="632"/>
      <c r="Q770" s="632"/>
      <c r="R770" s="632"/>
      <c r="S770" s="632"/>
      <c r="T770" s="632"/>
      <c r="U770" s="632"/>
      <c r="V770" s="632"/>
      <c r="W770" s="632"/>
      <c r="X770" s="632"/>
      <c r="Y770" s="632"/>
      <c r="Z770" s="632"/>
    </row>
    <row r="771" spans="1:26" ht="12.75" customHeight="1">
      <c r="A771" s="632"/>
      <c r="B771" s="632"/>
      <c r="C771" s="632"/>
      <c r="D771" s="386"/>
      <c r="E771" s="386"/>
      <c r="F771" s="386"/>
      <c r="G771" s="386"/>
      <c r="H771" s="632"/>
      <c r="I771" s="633"/>
      <c r="J771" s="632"/>
      <c r="K771" s="632"/>
      <c r="L771" s="632"/>
      <c r="M771" s="632"/>
      <c r="N771" s="632"/>
      <c r="O771" s="632"/>
      <c r="P771" s="632"/>
      <c r="Q771" s="632"/>
      <c r="R771" s="632"/>
      <c r="S771" s="632"/>
      <c r="T771" s="632"/>
      <c r="U771" s="632"/>
      <c r="V771" s="632"/>
      <c r="W771" s="632"/>
      <c r="X771" s="632"/>
      <c r="Y771" s="632"/>
      <c r="Z771" s="632"/>
    </row>
    <row r="772" spans="1:26" ht="12.75" customHeight="1">
      <c r="A772" s="632"/>
      <c r="B772" s="632"/>
      <c r="C772" s="632"/>
      <c r="D772" s="386"/>
      <c r="E772" s="386"/>
      <c r="F772" s="386"/>
      <c r="G772" s="386"/>
      <c r="H772" s="632"/>
      <c r="I772" s="633"/>
      <c r="J772" s="632"/>
      <c r="K772" s="632"/>
      <c r="L772" s="632"/>
      <c r="M772" s="632"/>
      <c r="N772" s="632"/>
      <c r="O772" s="632"/>
      <c r="P772" s="632"/>
      <c r="Q772" s="632"/>
      <c r="R772" s="632"/>
      <c r="S772" s="632"/>
      <c r="T772" s="632"/>
      <c r="U772" s="632"/>
      <c r="V772" s="632"/>
      <c r="W772" s="632"/>
      <c r="X772" s="632"/>
      <c r="Y772" s="632"/>
      <c r="Z772" s="632"/>
    </row>
    <row r="773" spans="1:26" ht="12.75" customHeight="1">
      <c r="A773" s="632"/>
      <c r="B773" s="632"/>
      <c r="C773" s="632"/>
      <c r="D773" s="386"/>
      <c r="E773" s="386"/>
      <c r="F773" s="386"/>
      <c r="G773" s="386"/>
      <c r="H773" s="632"/>
      <c r="I773" s="633"/>
      <c r="J773" s="632"/>
      <c r="K773" s="632"/>
      <c r="L773" s="632"/>
      <c r="M773" s="632"/>
      <c r="N773" s="632"/>
      <c r="O773" s="632"/>
      <c r="P773" s="632"/>
      <c r="Q773" s="632"/>
      <c r="R773" s="632"/>
      <c r="S773" s="632"/>
      <c r="T773" s="632"/>
      <c r="U773" s="632"/>
      <c r="V773" s="632"/>
      <c r="W773" s="632"/>
      <c r="X773" s="632"/>
      <c r="Y773" s="632"/>
      <c r="Z773" s="632"/>
    </row>
    <row r="774" spans="1:26" ht="12.75" customHeight="1">
      <c r="A774" s="632"/>
      <c r="B774" s="632"/>
      <c r="C774" s="632"/>
      <c r="D774" s="386"/>
      <c r="E774" s="386"/>
      <c r="F774" s="386"/>
      <c r="G774" s="386"/>
      <c r="H774" s="632"/>
      <c r="I774" s="633"/>
      <c r="J774" s="632"/>
      <c r="K774" s="632"/>
      <c r="L774" s="632"/>
      <c r="M774" s="632"/>
      <c r="N774" s="632"/>
      <c r="O774" s="632"/>
      <c r="P774" s="632"/>
      <c r="Q774" s="632"/>
      <c r="R774" s="632"/>
      <c r="S774" s="632"/>
      <c r="T774" s="632"/>
      <c r="U774" s="632"/>
      <c r="V774" s="632"/>
      <c r="W774" s="632"/>
      <c r="X774" s="632"/>
      <c r="Y774" s="632"/>
      <c r="Z774" s="632"/>
    </row>
    <row r="775" spans="1:26" ht="12.75" customHeight="1">
      <c r="A775" s="632"/>
      <c r="B775" s="632"/>
      <c r="C775" s="632"/>
      <c r="D775" s="386"/>
      <c r="E775" s="386"/>
      <c r="F775" s="386"/>
      <c r="G775" s="386"/>
      <c r="H775" s="632"/>
      <c r="I775" s="633"/>
      <c r="J775" s="632"/>
      <c r="K775" s="632"/>
      <c r="L775" s="632"/>
      <c r="M775" s="632"/>
      <c r="N775" s="632"/>
      <c r="O775" s="632"/>
      <c r="P775" s="632"/>
      <c r="Q775" s="632"/>
      <c r="R775" s="632"/>
      <c r="S775" s="632"/>
      <c r="T775" s="632"/>
      <c r="U775" s="632"/>
      <c r="V775" s="632"/>
      <c r="W775" s="632"/>
      <c r="X775" s="632"/>
      <c r="Y775" s="632"/>
      <c r="Z775" s="632"/>
    </row>
    <row r="776" spans="1:26" ht="12.75" customHeight="1">
      <c r="A776" s="632"/>
      <c r="B776" s="632"/>
      <c r="C776" s="632"/>
      <c r="D776" s="386"/>
      <c r="E776" s="386"/>
      <c r="F776" s="386"/>
      <c r="G776" s="386"/>
      <c r="H776" s="632"/>
      <c r="I776" s="633"/>
      <c r="J776" s="632"/>
      <c r="K776" s="632"/>
      <c r="L776" s="632"/>
      <c r="M776" s="632"/>
      <c r="N776" s="632"/>
      <c r="O776" s="632"/>
      <c r="P776" s="632"/>
      <c r="Q776" s="632"/>
      <c r="R776" s="632"/>
      <c r="S776" s="632"/>
      <c r="T776" s="632"/>
      <c r="U776" s="632"/>
      <c r="V776" s="632"/>
      <c r="W776" s="632"/>
      <c r="X776" s="632"/>
      <c r="Y776" s="632"/>
      <c r="Z776" s="632"/>
    </row>
    <row r="777" spans="1:26" ht="12.75" customHeight="1">
      <c r="A777" s="632"/>
      <c r="B777" s="632"/>
      <c r="C777" s="632"/>
      <c r="D777" s="386"/>
      <c r="E777" s="386"/>
      <c r="F777" s="386"/>
      <c r="G777" s="386"/>
      <c r="H777" s="632"/>
      <c r="I777" s="633"/>
      <c r="J777" s="632"/>
      <c r="K777" s="632"/>
      <c r="L777" s="632"/>
      <c r="M777" s="632"/>
      <c r="N777" s="632"/>
      <c r="O777" s="632"/>
      <c r="P777" s="632"/>
      <c r="Q777" s="632"/>
      <c r="R777" s="632"/>
      <c r="S777" s="632"/>
      <c r="T777" s="632"/>
      <c r="U777" s="632"/>
      <c r="V777" s="632"/>
      <c r="W777" s="632"/>
      <c r="X777" s="632"/>
      <c r="Y777" s="632"/>
      <c r="Z777" s="632"/>
    </row>
    <row r="778" spans="1:26" ht="12.75" customHeight="1">
      <c r="A778" s="632"/>
      <c r="B778" s="632"/>
      <c r="C778" s="632"/>
      <c r="D778" s="386"/>
      <c r="E778" s="386"/>
      <c r="F778" s="386"/>
      <c r="G778" s="386"/>
      <c r="H778" s="632"/>
      <c r="I778" s="633"/>
      <c r="J778" s="632"/>
      <c r="K778" s="632"/>
      <c r="L778" s="632"/>
      <c r="M778" s="632"/>
      <c r="N778" s="632"/>
      <c r="O778" s="632"/>
      <c r="P778" s="632"/>
      <c r="Q778" s="632"/>
      <c r="R778" s="632"/>
      <c r="S778" s="632"/>
      <c r="T778" s="632"/>
      <c r="U778" s="632"/>
      <c r="V778" s="632"/>
      <c r="W778" s="632"/>
      <c r="X778" s="632"/>
      <c r="Y778" s="632"/>
      <c r="Z778" s="632"/>
    </row>
    <row r="779" spans="1:26" ht="12.75" customHeight="1">
      <c r="A779" s="632"/>
      <c r="B779" s="632"/>
      <c r="C779" s="632"/>
      <c r="D779" s="386"/>
      <c r="E779" s="386"/>
      <c r="F779" s="386"/>
      <c r="G779" s="386"/>
      <c r="H779" s="632"/>
      <c r="I779" s="633"/>
      <c r="J779" s="632"/>
      <c r="K779" s="632"/>
      <c r="L779" s="632"/>
      <c r="M779" s="632"/>
      <c r="N779" s="632"/>
      <c r="O779" s="632"/>
      <c r="P779" s="632"/>
      <c r="Q779" s="632"/>
      <c r="R779" s="632"/>
      <c r="S779" s="632"/>
      <c r="T779" s="632"/>
      <c r="U779" s="632"/>
      <c r="V779" s="632"/>
      <c r="W779" s="632"/>
      <c r="X779" s="632"/>
      <c r="Y779" s="632"/>
      <c r="Z779" s="632"/>
    </row>
    <row r="780" spans="1:26" ht="12.75" customHeight="1">
      <c r="A780" s="632"/>
      <c r="B780" s="632"/>
      <c r="C780" s="632"/>
      <c r="D780" s="386"/>
      <c r="E780" s="386"/>
      <c r="F780" s="386"/>
      <c r="G780" s="386"/>
      <c r="H780" s="632"/>
      <c r="I780" s="633"/>
      <c r="J780" s="632"/>
      <c r="K780" s="632"/>
      <c r="L780" s="632"/>
      <c r="M780" s="632"/>
      <c r="N780" s="632"/>
      <c r="O780" s="632"/>
      <c r="P780" s="632"/>
      <c r="Q780" s="632"/>
      <c r="R780" s="632"/>
      <c r="S780" s="632"/>
      <c r="T780" s="632"/>
      <c r="U780" s="632"/>
      <c r="V780" s="632"/>
      <c r="W780" s="632"/>
      <c r="X780" s="632"/>
      <c r="Y780" s="632"/>
      <c r="Z780" s="632"/>
    </row>
    <row r="781" spans="1:26" ht="12.75" customHeight="1">
      <c r="A781" s="632"/>
      <c r="B781" s="632"/>
      <c r="C781" s="632"/>
      <c r="D781" s="386"/>
      <c r="E781" s="386"/>
      <c r="F781" s="386"/>
      <c r="G781" s="386"/>
      <c r="H781" s="632"/>
      <c r="I781" s="633"/>
      <c r="J781" s="632"/>
      <c r="K781" s="632"/>
      <c r="L781" s="632"/>
      <c r="M781" s="632"/>
      <c r="N781" s="632"/>
      <c r="O781" s="632"/>
      <c r="P781" s="632"/>
      <c r="Q781" s="632"/>
      <c r="R781" s="632"/>
      <c r="S781" s="632"/>
      <c r="T781" s="632"/>
      <c r="U781" s="632"/>
      <c r="V781" s="632"/>
      <c r="W781" s="632"/>
      <c r="X781" s="632"/>
      <c r="Y781" s="632"/>
      <c r="Z781" s="632"/>
    </row>
    <row r="782" spans="1:26" ht="12.75" customHeight="1">
      <c r="A782" s="632"/>
      <c r="B782" s="632"/>
      <c r="C782" s="632"/>
      <c r="D782" s="386"/>
      <c r="E782" s="386"/>
      <c r="F782" s="386"/>
      <c r="G782" s="386"/>
      <c r="H782" s="632"/>
      <c r="I782" s="633"/>
      <c r="J782" s="632"/>
      <c r="K782" s="632"/>
      <c r="L782" s="632"/>
      <c r="M782" s="632"/>
      <c r="N782" s="632"/>
      <c r="O782" s="632"/>
      <c r="P782" s="632"/>
      <c r="Q782" s="632"/>
      <c r="R782" s="632"/>
      <c r="S782" s="632"/>
      <c r="T782" s="632"/>
      <c r="U782" s="632"/>
      <c r="V782" s="632"/>
      <c r="W782" s="632"/>
      <c r="X782" s="632"/>
      <c r="Y782" s="632"/>
      <c r="Z782" s="632"/>
    </row>
    <row r="783" spans="1:26" ht="12.75" customHeight="1">
      <c r="A783" s="632"/>
      <c r="B783" s="632"/>
      <c r="C783" s="632"/>
      <c r="D783" s="386"/>
      <c r="E783" s="386"/>
      <c r="F783" s="386"/>
      <c r="G783" s="386"/>
      <c r="H783" s="632"/>
      <c r="I783" s="633"/>
      <c r="J783" s="632"/>
      <c r="K783" s="632"/>
      <c r="L783" s="632"/>
      <c r="M783" s="632"/>
      <c r="N783" s="632"/>
      <c r="O783" s="632"/>
      <c r="P783" s="632"/>
      <c r="Q783" s="632"/>
      <c r="R783" s="632"/>
      <c r="S783" s="632"/>
      <c r="T783" s="632"/>
      <c r="U783" s="632"/>
      <c r="V783" s="632"/>
      <c r="W783" s="632"/>
      <c r="X783" s="632"/>
      <c r="Y783" s="632"/>
      <c r="Z783" s="632"/>
    </row>
    <row r="784" spans="1:26" ht="12.75" customHeight="1">
      <c r="A784" s="632"/>
      <c r="B784" s="632"/>
      <c r="C784" s="632"/>
      <c r="D784" s="386"/>
      <c r="E784" s="386"/>
      <c r="F784" s="386"/>
      <c r="G784" s="386"/>
      <c r="H784" s="632"/>
      <c r="I784" s="633"/>
      <c r="J784" s="632"/>
      <c r="K784" s="632"/>
      <c r="L784" s="632"/>
      <c r="M784" s="632"/>
      <c r="N784" s="632"/>
      <c r="O784" s="632"/>
      <c r="P784" s="632"/>
      <c r="Q784" s="632"/>
      <c r="R784" s="632"/>
      <c r="S784" s="632"/>
      <c r="T784" s="632"/>
      <c r="U784" s="632"/>
      <c r="V784" s="632"/>
      <c r="W784" s="632"/>
      <c r="X784" s="632"/>
      <c r="Y784" s="632"/>
      <c r="Z784" s="632"/>
    </row>
    <row r="785" spans="1:26" ht="12.75" customHeight="1">
      <c r="A785" s="632"/>
      <c r="B785" s="632"/>
      <c r="C785" s="632"/>
      <c r="D785" s="386"/>
      <c r="E785" s="386"/>
      <c r="F785" s="386"/>
      <c r="G785" s="386"/>
      <c r="H785" s="632"/>
      <c r="I785" s="633"/>
      <c r="J785" s="632"/>
      <c r="K785" s="632"/>
      <c r="L785" s="632"/>
      <c r="M785" s="632"/>
      <c r="N785" s="632"/>
      <c r="O785" s="632"/>
      <c r="P785" s="632"/>
      <c r="Q785" s="632"/>
      <c r="R785" s="632"/>
      <c r="S785" s="632"/>
      <c r="T785" s="632"/>
      <c r="U785" s="632"/>
      <c r="V785" s="632"/>
      <c r="W785" s="632"/>
      <c r="X785" s="632"/>
      <c r="Y785" s="632"/>
      <c r="Z785" s="632"/>
    </row>
    <row r="786" spans="1:26" ht="12.75" customHeight="1">
      <c r="A786" s="632"/>
      <c r="B786" s="632"/>
      <c r="C786" s="632"/>
      <c r="D786" s="386"/>
      <c r="E786" s="386"/>
      <c r="F786" s="386"/>
      <c r="G786" s="386"/>
      <c r="H786" s="632"/>
      <c r="I786" s="633"/>
      <c r="J786" s="632"/>
      <c r="K786" s="632"/>
      <c r="L786" s="632"/>
      <c r="M786" s="632"/>
      <c r="N786" s="632"/>
      <c r="O786" s="632"/>
      <c r="P786" s="632"/>
      <c r="Q786" s="632"/>
      <c r="R786" s="632"/>
      <c r="S786" s="632"/>
      <c r="T786" s="632"/>
      <c r="U786" s="632"/>
      <c r="V786" s="632"/>
      <c r="W786" s="632"/>
      <c r="X786" s="632"/>
      <c r="Y786" s="632"/>
      <c r="Z786" s="632"/>
    </row>
    <row r="787" spans="1:26" ht="12.75" customHeight="1">
      <c r="A787" s="632"/>
      <c r="B787" s="632"/>
      <c r="C787" s="632"/>
      <c r="D787" s="386"/>
      <c r="E787" s="386"/>
      <c r="F787" s="386"/>
      <c r="G787" s="386"/>
      <c r="H787" s="632"/>
      <c r="I787" s="633"/>
      <c r="J787" s="632"/>
      <c r="K787" s="632"/>
      <c r="L787" s="632"/>
      <c r="M787" s="632"/>
      <c r="N787" s="632"/>
      <c r="O787" s="632"/>
      <c r="P787" s="632"/>
      <c r="Q787" s="632"/>
      <c r="R787" s="632"/>
      <c r="S787" s="632"/>
      <c r="T787" s="632"/>
      <c r="U787" s="632"/>
      <c r="V787" s="632"/>
      <c r="W787" s="632"/>
      <c r="X787" s="632"/>
      <c r="Y787" s="632"/>
      <c r="Z787" s="632"/>
    </row>
    <row r="788" spans="1:26" ht="12.75" customHeight="1">
      <c r="A788" s="632"/>
      <c r="B788" s="632"/>
      <c r="C788" s="632"/>
      <c r="D788" s="386"/>
      <c r="E788" s="386"/>
      <c r="F788" s="386"/>
      <c r="G788" s="386"/>
      <c r="H788" s="632"/>
      <c r="I788" s="633"/>
      <c r="J788" s="632"/>
      <c r="K788" s="632"/>
      <c r="L788" s="632"/>
      <c r="M788" s="632"/>
      <c r="N788" s="632"/>
      <c r="O788" s="632"/>
      <c r="P788" s="632"/>
      <c r="Q788" s="632"/>
      <c r="R788" s="632"/>
      <c r="S788" s="632"/>
      <c r="T788" s="632"/>
      <c r="U788" s="632"/>
      <c r="V788" s="632"/>
      <c r="W788" s="632"/>
      <c r="X788" s="632"/>
      <c r="Y788" s="632"/>
      <c r="Z788" s="632"/>
    </row>
    <row r="789" spans="1:26" ht="12.75" customHeight="1">
      <c r="A789" s="632"/>
      <c r="B789" s="632"/>
      <c r="C789" s="632"/>
      <c r="D789" s="386"/>
      <c r="E789" s="386"/>
      <c r="F789" s="386"/>
      <c r="G789" s="386"/>
      <c r="H789" s="632"/>
      <c r="I789" s="633"/>
      <c r="J789" s="632"/>
      <c r="K789" s="632"/>
      <c r="L789" s="632"/>
      <c r="M789" s="632"/>
      <c r="N789" s="632"/>
      <c r="O789" s="632"/>
      <c r="P789" s="632"/>
      <c r="Q789" s="632"/>
      <c r="R789" s="632"/>
      <c r="S789" s="632"/>
      <c r="T789" s="632"/>
      <c r="U789" s="632"/>
      <c r="V789" s="632"/>
      <c r="W789" s="632"/>
      <c r="X789" s="632"/>
      <c r="Y789" s="632"/>
      <c r="Z789" s="632"/>
    </row>
    <row r="790" spans="1:26" ht="12.75" customHeight="1">
      <c r="A790" s="632"/>
      <c r="B790" s="632"/>
      <c r="C790" s="632"/>
      <c r="D790" s="386"/>
      <c r="E790" s="386"/>
      <c r="F790" s="386"/>
      <c r="G790" s="386"/>
      <c r="H790" s="632"/>
      <c r="I790" s="633"/>
      <c r="J790" s="632"/>
      <c r="K790" s="632"/>
      <c r="L790" s="632"/>
      <c r="M790" s="632"/>
      <c r="N790" s="632"/>
      <c r="O790" s="632"/>
      <c r="P790" s="632"/>
      <c r="Q790" s="632"/>
      <c r="R790" s="632"/>
      <c r="S790" s="632"/>
      <c r="T790" s="632"/>
      <c r="U790" s="632"/>
      <c r="V790" s="632"/>
      <c r="W790" s="632"/>
      <c r="X790" s="632"/>
      <c r="Y790" s="632"/>
      <c r="Z790" s="632"/>
    </row>
    <row r="791" spans="1:26" ht="12.75" customHeight="1">
      <c r="A791" s="632"/>
      <c r="B791" s="632"/>
      <c r="C791" s="632"/>
      <c r="D791" s="386"/>
      <c r="E791" s="386"/>
      <c r="F791" s="386"/>
      <c r="G791" s="386"/>
      <c r="H791" s="632"/>
      <c r="I791" s="633"/>
      <c r="J791" s="632"/>
      <c r="K791" s="632"/>
      <c r="L791" s="632"/>
      <c r="M791" s="632"/>
      <c r="N791" s="632"/>
      <c r="O791" s="632"/>
      <c r="P791" s="632"/>
      <c r="Q791" s="632"/>
      <c r="R791" s="632"/>
      <c r="S791" s="632"/>
      <c r="T791" s="632"/>
      <c r="U791" s="632"/>
      <c r="V791" s="632"/>
      <c r="W791" s="632"/>
      <c r="X791" s="632"/>
      <c r="Y791" s="632"/>
      <c r="Z791" s="632"/>
    </row>
    <row r="792" spans="1:26" ht="12.75" customHeight="1">
      <c r="A792" s="632"/>
      <c r="B792" s="632"/>
      <c r="C792" s="632"/>
      <c r="D792" s="386"/>
      <c r="E792" s="386"/>
      <c r="F792" s="386"/>
      <c r="G792" s="386"/>
      <c r="H792" s="632"/>
      <c r="I792" s="633"/>
      <c r="J792" s="632"/>
      <c r="K792" s="632"/>
      <c r="L792" s="632"/>
      <c r="M792" s="632"/>
      <c r="N792" s="632"/>
      <c r="O792" s="632"/>
      <c r="P792" s="632"/>
      <c r="Q792" s="632"/>
      <c r="R792" s="632"/>
      <c r="S792" s="632"/>
      <c r="T792" s="632"/>
      <c r="U792" s="632"/>
      <c r="V792" s="632"/>
      <c r="W792" s="632"/>
      <c r="X792" s="632"/>
      <c r="Y792" s="632"/>
      <c r="Z792" s="632"/>
    </row>
    <row r="793" spans="1:26" ht="12.75" customHeight="1">
      <c r="A793" s="632"/>
      <c r="B793" s="632"/>
      <c r="C793" s="632"/>
      <c r="D793" s="386"/>
      <c r="E793" s="386"/>
      <c r="F793" s="386"/>
      <c r="G793" s="386"/>
      <c r="H793" s="632"/>
      <c r="I793" s="633"/>
      <c r="J793" s="632"/>
      <c r="K793" s="632"/>
      <c r="L793" s="632"/>
      <c r="M793" s="632"/>
      <c r="N793" s="632"/>
      <c r="O793" s="632"/>
      <c r="P793" s="632"/>
      <c r="Q793" s="632"/>
      <c r="R793" s="632"/>
      <c r="S793" s="632"/>
      <c r="T793" s="632"/>
      <c r="U793" s="632"/>
      <c r="V793" s="632"/>
      <c r="W793" s="632"/>
      <c r="X793" s="632"/>
      <c r="Y793" s="632"/>
      <c r="Z793" s="632"/>
    </row>
    <row r="794" spans="1:26" ht="12.75" customHeight="1">
      <c r="A794" s="632"/>
      <c r="B794" s="632"/>
      <c r="C794" s="632"/>
      <c r="D794" s="386"/>
      <c r="E794" s="386"/>
      <c r="F794" s="386"/>
      <c r="G794" s="386"/>
      <c r="H794" s="632"/>
      <c r="I794" s="633"/>
      <c r="J794" s="632"/>
      <c r="K794" s="632"/>
      <c r="L794" s="632"/>
      <c r="M794" s="632"/>
      <c r="N794" s="632"/>
      <c r="O794" s="632"/>
      <c r="P794" s="632"/>
      <c r="Q794" s="632"/>
      <c r="R794" s="632"/>
      <c r="S794" s="632"/>
      <c r="T794" s="632"/>
      <c r="U794" s="632"/>
      <c r="V794" s="632"/>
      <c r="W794" s="632"/>
      <c r="X794" s="632"/>
      <c r="Y794" s="632"/>
      <c r="Z794" s="632"/>
    </row>
    <row r="795" spans="1:26" ht="12.75" customHeight="1">
      <c r="A795" s="632"/>
      <c r="B795" s="632"/>
      <c r="C795" s="632"/>
      <c r="D795" s="386"/>
      <c r="E795" s="386"/>
      <c r="F795" s="386"/>
      <c r="G795" s="386"/>
      <c r="H795" s="632"/>
      <c r="I795" s="633"/>
      <c r="J795" s="632"/>
      <c r="K795" s="632"/>
      <c r="L795" s="632"/>
      <c r="M795" s="632"/>
      <c r="N795" s="632"/>
      <c r="O795" s="632"/>
      <c r="P795" s="632"/>
      <c r="Q795" s="632"/>
      <c r="R795" s="632"/>
      <c r="S795" s="632"/>
      <c r="T795" s="632"/>
      <c r="U795" s="632"/>
      <c r="V795" s="632"/>
      <c r="W795" s="632"/>
      <c r="X795" s="632"/>
      <c r="Y795" s="632"/>
      <c r="Z795" s="632"/>
    </row>
    <row r="796" spans="1:26" ht="12.75" customHeight="1">
      <c r="A796" s="632"/>
      <c r="B796" s="632"/>
      <c r="C796" s="632"/>
      <c r="D796" s="386"/>
      <c r="E796" s="386"/>
      <c r="F796" s="386"/>
      <c r="G796" s="386"/>
      <c r="H796" s="632"/>
      <c r="I796" s="633"/>
      <c r="J796" s="632"/>
      <c r="K796" s="632"/>
      <c r="L796" s="632"/>
      <c r="M796" s="632"/>
      <c r="N796" s="632"/>
      <c r="O796" s="632"/>
      <c r="P796" s="632"/>
      <c r="Q796" s="632"/>
      <c r="R796" s="632"/>
      <c r="S796" s="632"/>
      <c r="T796" s="632"/>
      <c r="U796" s="632"/>
      <c r="V796" s="632"/>
      <c r="W796" s="632"/>
      <c r="X796" s="632"/>
      <c r="Y796" s="632"/>
      <c r="Z796" s="632"/>
    </row>
    <row r="797" spans="1:26" ht="12.75" customHeight="1">
      <c r="A797" s="632"/>
      <c r="B797" s="632"/>
      <c r="C797" s="632"/>
      <c r="D797" s="386"/>
      <c r="E797" s="386"/>
      <c r="F797" s="386"/>
      <c r="G797" s="386"/>
      <c r="H797" s="632"/>
      <c r="I797" s="633"/>
      <c r="J797" s="632"/>
      <c r="K797" s="632"/>
      <c r="L797" s="632"/>
      <c r="M797" s="632"/>
      <c r="N797" s="632"/>
      <c r="O797" s="632"/>
      <c r="P797" s="632"/>
      <c r="Q797" s="632"/>
      <c r="R797" s="632"/>
      <c r="S797" s="632"/>
      <c r="T797" s="632"/>
      <c r="U797" s="632"/>
      <c r="V797" s="632"/>
      <c r="W797" s="632"/>
      <c r="X797" s="632"/>
      <c r="Y797" s="632"/>
      <c r="Z797" s="632"/>
    </row>
    <row r="798" spans="1:26" ht="12.75" customHeight="1">
      <c r="A798" s="632"/>
      <c r="B798" s="632"/>
      <c r="C798" s="632"/>
      <c r="D798" s="386"/>
      <c r="E798" s="386"/>
      <c r="F798" s="386"/>
      <c r="G798" s="386"/>
      <c r="H798" s="632"/>
      <c r="I798" s="633"/>
      <c r="J798" s="632"/>
      <c r="K798" s="632"/>
      <c r="L798" s="632"/>
      <c r="M798" s="632"/>
      <c r="N798" s="632"/>
      <c r="O798" s="632"/>
      <c r="P798" s="632"/>
      <c r="Q798" s="632"/>
      <c r="R798" s="632"/>
      <c r="S798" s="632"/>
      <c r="T798" s="632"/>
      <c r="U798" s="632"/>
      <c r="V798" s="632"/>
      <c r="W798" s="632"/>
      <c r="X798" s="632"/>
      <c r="Y798" s="632"/>
      <c r="Z798" s="632"/>
    </row>
    <row r="799" spans="1:26" ht="12.75" customHeight="1">
      <c r="A799" s="632"/>
      <c r="B799" s="632"/>
      <c r="C799" s="632"/>
      <c r="D799" s="386"/>
      <c r="E799" s="386"/>
      <c r="F799" s="386"/>
      <c r="G799" s="386"/>
      <c r="H799" s="632"/>
      <c r="I799" s="633"/>
      <c r="J799" s="632"/>
      <c r="K799" s="632"/>
      <c r="L799" s="632"/>
      <c r="M799" s="632"/>
      <c r="N799" s="632"/>
      <c r="O799" s="632"/>
      <c r="P799" s="632"/>
      <c r="Q799" s="632"/>
      <c r="R799" s="632"/>
      <c r="S799" s="632"/>
      <c r="T799" s="632"/>
      <c r="U799" s="632"/>
      <c r="V799" s="632"/>
      <c r="W799" s="632"/>
      <c r="X799" s="632"/>
      <c r="Y799" s="632"/>
      <c r="Z799" s="632"/>
    </row>
    <row r="800" spans="1:26" ht="12.75" customHeight="1">
      <c r="A800" s="632"/>
      <c r="B800" s="632"/>
      <c r="C800" s="632"/>
      <c r="D800" s="386"/>
      <c r="E800" s="386"/>
      <c r="F800" s="386"/>
      <c r="G800" s="386"/>
      <c r="H800" s="632"/>
      <c r="I800" s="633"/>
      <c r="J800" s="632"/>
      <c r="K800" s="632"/>
      <c r="L800" s="632"/>
      <c r="M800" s="632"/>
      <c r="N800" s="632"/>
      <c r="O800" s="632"/>
      <c r="P800" s="632"/>
      <c r="Q800" s="632"/>
      <c r="R800" s="632"/>
      <c r="S800" s="632"/>
      <c r="T800" s="632"/>
      <c r="U800" s="632"/>
      <c r="V800" s="632"/>
      <c r="W800" s="632"/>
      <c r="X800" s="632"/>
      <c r="Y800" s="632"/>
      <c r="Z800" s="632"/>
    </row>
    <row r="801" spans="1:26" ht="12.75" customHeight="1">
      <c r="A801" s="632"/>
      <c r="B801" s="632"/>
      <c r="C801" s="632"/>
      <c r="D801" s="386"/>
      <c r="E801" s="386"/>
      <c r="F801" s="386"/>
      <c r="G801" s="386"/>
      <c r="H801" s="632"/>
      <c r="I801" s="633"/>
      <c r="J801" s="632"/>
      <c r="K801" s="632"/>
      <c r="L801" s="632"/>
      <c r="M801" s="632"/>
      <c r="N801" s="632"/>
      <c r="O801" s="632"/>
      <c r="P801" s="632"/>
      <c r="Q801" s="632"/>
      <c r="R801" s="632"/>
      <c r="S801" s="632"/>
      <c r="T801" s="632"/>
      <c r="U801" s="632"/>
      <c r="V801" s="632"/>
      <c r="W801" s="632"/>
      <c r="X801" s="632"/>
      <c r="Y801" s="632"/>
      <c r="Z801" s="632"/>
    </row>
    <row r="802" spans="1:26" ht="12.75" customHeight="1">
      <c r="A802" s="632"/>
      <c r="B802" s="632"/>
      <c r="C802" s="632"/>
      <c r="D802" s="386"/>
      <c r="E802" s="386"/>
      <c r="F802" s="386"/>
      <c r="G802" s="386"/>
      <c r="H802" s="632"/>
      <c r="I802" s="633"/>
      <c r="J802" s="632"/>
      <c r="K802" s="632"/>
      <c r="L802" s="632"/>
      <c r="M802" s="632"/>
      <c r="N802" s="632"/>
      <c r="O802" s="632"/>
      <c r="P802" s="632"/>
      <c r="Q802" s="632"/>
      <c r="R802" s="632"/>
      <c r="S802" s="632"/>
      <c r="T802" s="632"/>
      <c r="U802" s="632"/>
      <c r="V802" s="632"/>
      <c r="W802" s="632"/>
      <c r="X802" s="632"/>
      <c r="Y802" s="632"/>
      <c r="Z802" s="632"/>
    </row>
    <row r="803" spans="1:26" ht="12.75" customHeight="1">
      <c r="A803" s="632"/>
      <c r="B803" s="632"/>
      <c r="C803" s="632"/>
      <c r="D803" s="386"/>
      <c r="E803" s="386"/>
      <c r="F803" s="386"/>
      <c r="G803" s="386"/>
      <c r="H803" s="632"/>
      <c r="I803" s="633"/>
      <c r="J803" s="632"/>
      <c r="K803" s="632"/>
      <c r="L803" s="632"/>
      <c r="M803" s="632"/>
      <c r="N803" s="632"/>
      <c r="O803" s="632"/>
      <c r="P803" s="632"/>
      <c r="Q803" s="632"/>
      <c r="R803" s="632"/>
      <c r="S803" s="632"/>
      <c r="T803" s="632"/>
      <c r="U803" s="632"/>
      <c r="V803" s="632"/>
      <c r="W803" s="632"/>
      <c r="X803" s="632"/>
      <c r="Y803" s="632"/>
      <c r="Z803" s="632"/>
    </row>
    <row r="804" spans="1:26" ht="12.75" customHeight="1">
      <c r="A804" s="632"/>
      <c r="B804" s="632"/>
      <c r="C804" s="632"/>
      <c r="D804" s="386"/>
      <c r="E804" s="386"/>
      <c r="F804" s="386"/>
      <c r="G804" s="386"/>
      <c r="H804" s="632"/>
      <c r="I804" s="633"/>
      <c r="J804" s="632"/>
      <c r="K804" s="632"/>
      <c r="L804" s="632"/>
      <c r="M804" s="632"/>
      <c r="N804" s="632"/>
      <c r="O804" s="632"/>
      <c r="P804" s="632"/>
      <c r="Q804" s="632"/>
      <c r="R804" s="632"/>
      <c r="S804" s="632"/>
      <c r="T804" s="632"/>
      <c r="U804" s="632"/>
      <c r="V804" s="632"/>
      <c r="W804" s="632"/>
      <c r="X804" s="632"/>
      <c r="Y804" s="632"/>
      <c r="Z804" s="632"/>
    </row>
    <row r="805" spans="1:26" ht="12.75" customHeight="1">
      <c r="A805" s="632"/>
      <c r="B805" s="632"/>
      <c r="C805" s="632"/>
      <c r="D805" s="386"/>
      <c r="E805" s="386"/>
      <c r="F805" s="386"/>
      <c r="G805" s="386"/>
      <c r="H805" s="632"/>
      <c r="I805" s="633"/>
      <c r="J805" s="632"/>
      <c r="K805" s="632"/>
      <c r="L805" s="632"/>
      <c r="M805" s="632"/>
      <c r="N805" s="632"/>
      <c r="O805" s="632"/>
      <c r="P805" s="632"/>
      <c r="Q805" s="632"/>
      <c r="R805" s="632"/>
      <c r="S805" s="632"/>
      <c r="T805" s="632"/>
      <c r="U805" s="632"/>
      <c r="V805" s="632"/>
      <c r="W805" s="632"/>
      <c r="X805" s="632"/>
      <c r="Y805" s="632"/>
      <c r="Z805" s="632"/>
    </row>
    <row r="806" spans="1:26" ht="12.75" customHeight="1">
      <c r="A806" s="632"/>
      <c r="B806" s="632"/>
      <c r="C806" s="632"/>
      <c r="D806" s="386"/>
      <c r="E806" s="386"/>
      <c r="F806" s="386"/>
      <c r="G806" s="386"/>
      <c r="H806" s="632"/>
      <c r="I806" s="633"/>
      <c r="J806" s="632"/>
      <c r="K806" s="632"/>
      <c r="L806" s="632"/>
      <c r="M806" s="632"/>
      <c r="N806" s="632"/>
      <c r="O806" s="632"/>
      <c r="P806" s="632"/>
      <c r="Q806" s="632"/>
      <c r="R806" s="632"/>
      <c r="S806" s="632"/>
      <c r="T806" s="632"/>
      <c r="U806" s="632"/>
      <c r="V806" s="632"/>
      <c r="W806" s="632"/>
      <c r="X806" s="632"/>
      <c r="Y806" s="632"/>
      <c r="Z806" s="632"/>
    </row>
    <row r="807" spans="1:26" ht="12.75" customHeight="1">
      <c r="A807" s="632"/>
      <c r="B807" s="632"/>
      <c r="C807" s="632"/>
      <c r="D807" s="386"/>
      <c r="E807" s="386"/>
      <c r="F807" s="386"/>
      <c r="G807" s="386"/>
      <c r="H807" s="632"/>
      <c r="I807" s="633"/>
      <c r="J807" s="632"/>
      <c r="K807" s="632"/>
      <c r="L807" s="632"/>
      <c r="M807" s="632"/>
      <c r="N807" s="632"/>
      <c r="O807" s="632"/>
      <c r="P807" s="632"/>
      <c r="Q807" s="632"/>
      <c r="R807" s="632"/>
      <c r="S807" s="632"/>
      <c r="T807" s="632"/>
      <c r="U807" s="632"/>
      <c r="V807" s="632"/>
      <c r="W807" s="632"/>
      <c r="X807" s="632"/>
      <c r="Y807" s="632"/>
      <c r="Z807" s="632"/>
    </row>
    <row r="808" spans="1:26" ht="12.75" customHeight="1">
      <c r="A808" s="632"/>
      <c r="B808" s="632"/>
      <c r="C808" s="632"/>
      <c r="D808" s="386"/>
      <c r="E808" s="386"/>
      <c r="F808" s="386"/>
      <c r="G808" s="386"/>
      <c r="H808" s="632"/>
      <c r="I808" s="633"/>
      <c r="J808" s="632"/>
      <c r="K808" s="632"/>
      <c r="L808" s="632"/>
      <c r="M808" s="632"/>
      <c r="N808" s="632"/>
      <c r="O808" s="632"/>
      <c r="P808" s="632"/>
      <c r="Q808" s="632"/>
      <c r="R808" s="632"/>
      <c r="S808" s="632"/>
      <c r="T808" s="632"/>
      <c r="U808" s="632"/>
      <c r="V808" s="632"/>
      <c r="W808" s="632"/>
      <c r="X808" s="632"/>
      <c r="Y808" s="632"/>
      <c r="Z808" s="632"/>
    </row>
    <row r="809" spans="1:26" ht="12.75" customHeight="1">
      <c r="A809" s="632"/>
      <c r="B809" s="632"/>
      <c r="C809" s="632"/>
      <c r="D809" s="386"/>
      <c r="E809" s="386"/>
      <c r="F809" s="386"/>
      <c r="G809" s="386"/>
      <c r="H809" s="632"/>
      <c r="I809" s="633"/>
      <c r="J809" s="632"/>
      <c r="K809" s="632"/>
      <c r="L809" s="632"/>
      <c r="M809" s="632"/>
      <c r="N809" s="632"/>
      <c r="O809" s="632"/>
      <c r="P809" s="632"/>
      <c r="Q809" s="632"/>
      <c r="R809" s="632"/>
      <c r="S809" s="632"/>
      <c r="T809" s="632"/>
      <c r="U809" s="632"/>
      <c r="V809" s="632"/>
      <c r="W809" s="632"/>
      <c r="X809" s="632"/>
      <c r="Y809" s="632"/>
      <c r="Z809" s="632"/>
    </row>
    <row r="810" spans="1:26" ht="12.75" customHeight="1">
      <c r="A810" s="632"/>
      <c r="B810" s="632"/>
      <c r="C810" s="632"/>
      <c r="D810" s="386"/>
      <c r="E810" s="386"/>
      <c r="F810" s="386"/>
      <c r="G810" s="386"/>
      <c r="H810" s="632"/>
      <c r="I810" s="633"/>
      <c r="J810" s="632"/>
      <c r="K810" s="632"/>
      <c r="L810" s="632"/>
      <c r="M810" s="632"/>
      <c r="N810" s="632"/>
      <c r="O810" s="632"/>
      <c r="P810" s="632"/>
      <c r="Q810" s="632"/>
      <c r="R810" s="632"/>
      <c r="S810" s="632"/>
      <c r="T810" s="632"/>
      <c r="U810" s="632"/>
      <c r="V810" s="632"/>
      <c r="W810" s="632"/>
      <c r="X810" s="632"/>
      <c r="Y810" s="632"/>
      <c r="Z810" s="632"/>
    </row>
    <row r="811" spans="1:26" ht="12.75" customHeight="1">
      <c r="A811" s="632"/>
      <c r="B811" s="632"/>
      <c r="C811" s="632"/>
      <c r="D811" s="386"/>
      <c r="E811" s="386"/>
      <c r="F811" s="386"/>
      <c r="G811" s="386"/>
      <c r="H811" s="632"/>
      <c r="I811" s="633"/>
      <c r="J811" s="632"/>
      <c r="K811" s="632"/>
      <c r="L811" s="632"/>
      <c r="M811" s="632"/>
      <c r="N811" s="632"/>
      <c r="O811" s="632"/>
      <c r="P811" s="632"/>
      <c r="Q811" s="632"/>
      <c r="R811" s="632"/>
      <c r="S811" s="632"/>
      <c r="T811" s="632"/>
      <c r="U811" s="632"/>
      <c r="V811" s="632"/>
      <c r="W811" s="632"/>
      <c r="X811" s="632"/>
      <c r="Y811" s="632"/>
      <c r="Z811" s="632"/>
    </row>
    <row r="812" spans="1:26" ht="12.75" customHeight="1">
      <c r="A812" s="632"/>
      <c r="B812" s="632"/>
      <c r="C812" s="632"/>
      <c r="D812" s="386"/>
      <c r="E812" s="386"/>
      <c r="F812" s="386"/>
      <c r="G812" s="386"/>
      <c r="H812" s="632"/>
      <c r="I812" s="633"/>
      <c r="J812" s="632"/>
      <c r="K812" s="632"/>
      <c r="L812" s="632"/>
      <c r="M812" s="632"/>
      <c r="N812" s="632"/>
      <c r="O812" s="632"/>
      <c r="P812" s="632"/>
      <c r="Q812" s="632"/>
      <c r="R812" s="632"/>
      <c r="S812" s="632"/>
      <c r="T812" s="632"/>
      <c r="U812" s="632"/>
      <c r="V812" s="632"/>
      <c r="W812" s="632"/>
      <c r="X812" s="632"/>
      <c r="Y812" s="632"/>
      <c r="Z812" s="632"/>
    </row>
    <row r="813" spans="1:26" ht="12.75" customHeight="1">
      <c r="A813" s="632"/>
      <c r="B813" s="632"/>
      <c r="C813" s="632"/>
      <c r="D813" s="386"/>
      <c r="E813" s="386"/>
      <c r="F813" s="386"/>
      <c r="G813" s="386"/>
      <c r="H813" s="632"/>
      <c r="I813" s="633"/>
      <c r="J813" s="632"/>
      <c r="K813" s="632"/>
      <c r="L813" s="632"/>
      <c r="M813" s="632"/>
      <c r="N813" s="632"/>
      <c r="O813" s="632"/>
      <c r="P813" s="632"/>
      <c r="Q813" s="632"/>
      <c r="R813" s="632"/>
      <c r="S813" s="632"/>
      <c r="T813" s="632"/>
      <c r="U813" s="632"/>
      <c r="V813" s="632"/>
      <c r="W813" s="632"/>
      <c r="X813" s="632"/>
      <c r="Y813" s="632"/>
      <c r="Z813" s="632"/>
    </row>
    <row r="814" spans="1:26" ht="12.75" customHeight="1">
      <c r="A814" s="632"/>
      <c r="B814" s="632"/>
      <c r="C814" s="632"/>
      <c r="D814" s="386"/>
      <c r="E814" s="386"/>
      <c r="F814" s="386"/>
      <c r="G814" s="386"/>
      <c r="H814" s="632"/>
      <c r="I814" s="633"/>
      <c r="J814" s="632"/>
      <c r="K814" s="632"/>
      <c r="L814" s="632"/>
      <c r="M814" s="632"/>
      <c r="N814" s="632"/>
      <c r="O814" s="632"/>
      <c r="P814" s="632"/>
      <c r="Q814" s="632"/>
      <c r="R814" s="632"/>
      <c r="S814" s="632"/>
      <c r="T814" s="632"/>
      <c r="U814" s="632"/>
      <c r="V814" s="632"/>
      <c r="W814" s="632"/>
      <c r="X814" s="632"/>
      <c r="Y814" s="632"/>
      <c r="Z814" s="632"/>
    </row>
    <row r="815" spans="1:26" ht="12.75" customHeight="1">
      <c r="A815" s="632"/>
      <c r="B815" s="632"/>
      <c r="C815" s="632"/>
      <c r="D815" s="386"/>
      <c r="E815" s="386"/>
      <c r="F815" s="386"/>
      <c r="G815" s="386"/>
      <c r="H815" s="632"/>
      <c r="I815" s="633"/>
      <c r="J815" s="632"/>
      <c r="K815" s="632"/>
      <c r="L815" s="632"/>
      <c r="M815" s="632"/>
      <c r="N815" s="632"/>
      <c r="O815" s="632"/>
      <c r="P815" s="632"/>
      <c r="Q815" s="632"/>
      <c r="R815" s="632"/>
      <c r="S815" s="632"/>
      <c r="T815" s="632"/>
      <c r="U815" s="632"/>
      <c r="V815" s="632"/>
      <c r="W815" s="632"/>
      <c r="X815" s="632"/>
      <c r="Y815" s="632"/>
      <c r="Z815" s="632"/>
    </row>
    <row r="816" spans="1:26" ht="12.75" customHeight="1">
      <c r="A816" s="632"/>
      <c r="B816" s="632"/>
      <c r="C816" s="632"/>
      <c r="D816" s="386"/>
      <c r="E816" s="386"/>
      <c r="F816" s="386"/>
      <c r="G816" s="386"/>
      <c r="H816" s="632"/>
      <c r="I816" s="633"/>
      <c r="J816" s="632"/>
      <c r="K816" s="632"/>
      <c r="L816" s="632"/>
      <c r="M816" s="632"/>
      <c r="N816" s="632"/>
      <c r="O816" s="632"/>
      <c r="P816" s="632"/>
      <c r="Q816" s="632"/>
      <c r="R816" s="632"/>
      <c r="S816" s="632"/>
      <c r="T816" s="632"/>
      <c r="U816" s="632"/>
      <c r="V816" s="632"/>
      <c r="W816" s="632"/>
      <c r="X816" s="632"/>
      <c r="Y816" s="632"/>
      <c r="Z816" s="632"/>
    </row>
    <row r="817" spans="1:26" ht="12.75" customHeight="1">
      <c r="A817" s="632"/>
      <c r="B817" s="632"/>
      <c r="C817" s="632"/>
      <c r="D817" s="386"/>
      <c r="E817" s="386"/>
      <c r="F817" s="386"/>
      <c r="G817" s="386"/>
      <c r="H817" s="632"/>
      <c r="I817" s="633"/>
      <c r="J817" s="632"/>
      <c r="K817" s="632"/>
      <c r="L817" s="632"/>
      <c r="M817" s="632"/>
      <c r="N817" s="632"/>
      <c r="O817" s="632"/>
      <c r="P817" s="632"/>
      <c r="Q817" s="632"/>
      <c r="R817" s="632"/>
      <c r="S817" s="632"/>
      <c r="T817" s="632"/>
      <c r="U817" s="632"/>
      <c r="V817" s="632"/>
      <c r="W817" s="632"/>
      <c r="X817" s="632"/>
      <c r="Y817" s="632"/>
      <c r="Z817" s="632"/>
    </row>
    <row r="818" spans="1:26" ht="12.75" customHeight="1">
      <c r="A818" s="632"/>
      <c r="B818" s="632"/>
      <c r="C818" s="632"/>
      <c r="D818" s="386"/>
      <c r="E818" s="386"/>
      <c r="F818" s="386"/>
      <c r="G818" s="386"/>
      <c r="H818" s="632"/>
      <c r="I818" s="633"/>
      <c r="J818" s="632"/>
      <c r="K818" s="632"/>
      <c r="L818" s="632"/>
      <c r="M818" s="632"/>
      <c r="N818" s="632"/>
      <c r="O818" s="632"/>
      <c r="P818" s="632"/>
      <c r="Q818" s="632"/>
      <c r="R818" s="632"/>
      <c r="S818" s="632"/>
      <c r="T818" s="632"/>
      <c r="U818" s="632"/>
      <c r="V818" s="632"/>
      <c r="W818" s="632"/>
      <c r="X818" s="632"/>
      <c r="Y818" s="632"/>
      <c r="Z818" s="632"/>
    </row>
    <row r="819" spans="1:26" ht="12.75" customHeight="1">
      <c r="A819" s="632"/>
      <c r="B819" s="632"/>
      <c r="C819" s="632"/>
      <c r="D819" s="386"/>
      <c r="E819" s="386"/>
      <c r="F819" s="386"/>
      <c r="G819" s="386"/>
      <c r="H819" s="632"/>
      <c r="I819" s="633"/>
      <c r="J819" s="632"/>
      <c r="K819" s="632"/>
      <c r="L819" s="632"/>
      <c r="M819" s="632"/>
      <c r="N819" s="632"/>
      <c r="O819" s="632"/>
      <c r="P819" s="632"/>
      <c r="Q819" s="632"/>
      <c r="R819" s="632"/>
      <c r="S819" s="632"/>
      <c r="T819" s="632"/>
      <c r="U819" s="632"/>
      <c r="V819" s="632"/>
      <c r="W819" s="632"/>
      <c r="X819" s="632"/>
      <c r="Y819" s="632"/>
      <c r="Z819" s="632"/>
    </row>
    <row r="820" spans="1:26" ht="12.75" customHeight="1">
      <c r="A820" s="632"/>
      <c r="B820" s="632"/>
      <c r="C820" s="632"/>
      <c r="D820" s="386"/>
      <c r="E820" s="386"/>
      <c r="F820" s="386"/>
      <c r="G820" s="386"/>
      <c r="H820" s="632"/>
      <c r="I820" s="633"/>
      <c r="J820" s="632"/>
      <c r="K820" s="632"/>
      <c r="L820" s="632"/>
      <c r="M820" s="632"/>
      <c r="N820" s="632"/>
      <c r="O820" s="632"/>
      <c r="P820" s="632"/>
      <c r="Q820" s="632"/>
      <c r="R820" s="632"/>
      <c r="S820" s="632"/>
      <c r="T820" s="632"/>
      <c r="U820" s="632"/>
      <c r="V820" s="632"/>
      <c r="W820" s="632"/>
      <c r="X820" s="632"/>
      <c r="Y820" s="632"/>
      <c r="Z820" s="632"/>
    </row>
    <row r="821" spans="1:26" ht="12.75" customHeight="1">
      <c r="A821" s="632"/>
      <c r="B821" s="632"/>
      <c r="C821" s="632"/>
      <c r="D821" s="386"/>
      <c r="E821" s="386"/>
      <c r="F821" s="386"/>
      <c r="G821" s="386"/>
      <c r="H821" s="632"/>
      <c r="I821" s="633"/>
      <c r="J821" s="632"/>
      <c r="K821" s="632"/>
      <c r="L821" s="632"/>
      <c r="M821" s="632"/>
      <c r="N821" s="632"/>
      <c r="O821" s="632"/>
      <c r="P821" s="632"/>
      <c r="Q821" s="632"/>
      <c r="R821" s="632"/>
      <c r="S821" s="632"/>
      <c r="T821" s="632"/>
      <c r="U821" s="632"/>
      <c r="V821" s="632"/>
      <c r="W821" s="632"/>
      <c r="X821" s="632"/>
      <c r="Y821" s="632"/>
      <c r="Z821" s="632"/>
    </row>
    <row r="822" spans="1:26" ht="12.75" customHeight="1">
      <c r="A822" s="632"/>
      <c r="B822" s="632"/>
      <c r="C822" s="632"/>
      <c r="D822" s="386"/>
      <c r="E822" s="386"/>
      <c r="F822" s="386"/>
      <c r="G822" s="386"/>
      <c r="H822" s="632"/>
      <c r="I822" s="633"/>
      <c r="J822" s="632"/>
      <c r="K822" s="632"/>
      <c r="L822" s="632"/>
      <c r="M822" s="632"/>
      <c r="N822" s="632"/>
      <c r="O822" s="632"/>
      <c r="P822" s="632"/>
      <c r="Q822" s="632"/>
      <c r="R822" s="632"/>
      <c r="S822" s="632"/>
      <c r="T822" s="632"/>
      <c r="U822" s="632"/>
      <c r="V822" s="632"/>
      <c r="W822" s="632"/>
      <c r="X822" s="632"/>
      <c r="Y822" s="632"/>
      <c r="Z822" s="632"/>
    </row>
    <row r="823" spans="1:26" ht="12.75" customHeight="1">
      <c r="A823" s="632"/>
      <c r="B823" s="632"/>
      <c r="C823" s="632"/>
      <c r="D823" s="386"/>
      <c r="E823" s="386"/>
      <c r="F823" s="386"/>
      <c r="G823" s="386"/>
      <c r="H823" s="632"/>
      <c r="I823" s="633"/>
      <c r="J823" s="632"/>
      <c r="K823" s="632"/>
      <c r="L823" s="632"/>
      <c r="M823" s="632"/>
      <c r="N823" s="632"/>
      <c r="O823" s="632"/>
      <c r="P823" s="632"/>
      <c r="Q823" s="632"/>
      <c r="R823" s="632"/>
      <c r="S823" s="632"/>
      <c r="T823" s="632"/>
      <c r="U823" s="632"/>
      <c r="V823" s="632"/>
      <c r="W823" s="632"/>
      <c r="X823" s="632"/>
      <c r="Y823" s="632"/>
      <c r="Z823" s="632"/>
    </row>
    <row r="824" spans="1:26" ht="12.75" customHeight="1">
      <c r="A824" s="632"/>
      <c r="B824" s="632"/>
      <c r="C824" s="632"/>
      <c r="D824" s="386"/>
      <c r="E824" s="386"/>
      <c r="F824" s="386"/>
      <c r="G824" s="386"/>
      <c r="H824" s="632"/>
      <c r="I824" s="633"/>
      <c r="J824" s="632"/>
      <c r="K824" s="632"/>
      <c r="L824" s="632"/>
      <c r="M824" s="632"/>
      <c r="N824" s="632"/>
      <c r="O824" s="632"/>
      <c r="P824" s="632"/>
      <c r="Q824" s="632"/>
      <c r="R824" s="632"/>
      <c r="S824" s="632"/>
      <c r="T824" s="632"/>
      <c r="U824" s="632"/>
      <c r="V824" s="632"/>
      <c r="W824" s="632"/>
      <c r="X824" s="632"/>
      <c r="Y824" s="632"/>
      <c r="Z824" s="632"/>
    </row>
    <row r="825" spans="1:26" ht="12.75" customHeight="1">
      <c r="A825" s="632"/>
      <c r="B825" s="632"/>
      <c r="C825" s="632"/>
      <c r="D825" s="386"/>
      <c r="E825" s="386"/>
      <c r="F825" s="386"/>
      <c r="G825" s="386"/>
      <c r="H825" s="632"/>
      <c r="I825" s="633"/>
      <c r="J825" s="632"/>
      <c r="K825" s="632"/>
      <c r="L825" s="632"/>
      <c r="M825" s="632"/>
      <c r="N825" s="632"/>
      <c r="O825" s="632"/>
      <c r="P825" s="632"/>
      <c r="Q825" s="632"/>
      <c r="R825" s="632"/>
      <c r="S825" s="632"/>
      <c r="T825" s="632"/>
      <c r="U825" s="632"/>
      <c r="V825" s="632"/>
      <c r="W825" s="632"/>
      <c r="X825" s="632"/>
      <c r="Y825" s="632"/>
      <c r="Z825" s="632"/>
    </row>
    <row r="826" spans="1:26" ht="12.75" customHeight="1">
      <c r="A826" s="632"/>
      <c r="B826" s="632"/>
      <c r="C826" s="632"/>
      <c r="D826" s="386"/>
      <c r="E826" s="386"/>
      <c r="F826" s="386"/>
      <c r="G826" s="386"/>
      <c r="H826" s="632"/>
      <c r="I826" s="633"/>
      <c r="J826" s="632"/>
      <c r="K826" s="632"/>
      <c r="L826" s="632"/>
      <c r="M826" s="632"/>
      <c r="N826" s="632"/>
      <c r="O826" s="632"/>
      <c r="P826" s="632"/>
      <c r="Q826" s="632"/>
      <c r="R826" s="632"/>
      <c r="S826" s="632"/>
      <c r="T826" s="632"/>
      <c r="U826" s="632"/>
      <c r="V826" s="632"/>
      <c r="W826" s="632"/>
      <c r="X826" s="632"/>
      <c r="Y826" s="632"/>
      <c r="Z826" s="632"/>
    </row>
    <row r="827" spans="1:26" ht="12.75" customHeight="1">
      <c r="A827" s="632"/>
      <c r="B827" s="632"/>
      <c r="C827" s="632"/>
      <c r="D827" s="386"/>
      <c r="E827" s="386"/>
      <c r="F827" s="386"/>
      <c r="G827" s="386"/>
      <c r="H827" s="632"/>
      <c r="I827" s="633"/>
      <c r="J827" s="632"/>
      <c r="K827" s="632"/>
      <c r="L827" s="632"/>
      <c r="M827" s="632"/>
      <c r="N827" s="632"/>
      <c r="O827" s="632"/>
      <c r="P827" s="632"/>
      <c r="Q827" s="632"/>
      <c r="R827" s="632"/>
      <c r="S827" s="632"/>
      <c r="T827" s="632"/>
      <c r="U827" s="632"/>
      <c r="V827" s="632"/>
      <c r="W827" s="632"/>
      <c r="X827" s="632"/>
      <c r="Y827" s="632"/>
      <c r="Z827" s="632"/>
    </row>
    <row r="828" spans="1:26" ht="12.75" customHeight="1">
      <c r="A828" s="632"/>
      <c r="B828" s="632"/>
      <c r="C828" s="632"/>
      <c r="D828" s="386"/>
      <c r="E828" s="386"/>
      <c r="F828" s="386"/>
      <c r="G828" s="386"/>
      <c r="H828" s="632"/>
      <c r="I828" s="633"/>
      <c r="J828" s="632"/>
      <c r="K828" s="632"/>
      <c r="L828" s="632"/>
      <c r="M828" s="632"/>
      <c r="N828" s="632"/>
      <c r="O828" s="632"/>
      <c r="P828" s="632"/>
      <c r="Q828" s="632"/>
      <c r="R828" s="632"/>
      <c r="S828" s="632"/>
      <c r="T828" s="632"/>
      <c r="U828" s="632"/>
      <c r="V828" s="632"/>
      <c r="W828" s="632"/>
      <c r="X828" s="632"/>
      <c r="Y828" s="632"/>
      <c r="Z828" s="632"/>
    </row>
    <row r="829" spans="1:26" ht="12.75" customHeight="1">
      <c r="A829" s="632"/>
      <c r="B829" s="632"/>
      <c r="C829" s="632"/>
      <c r="D829" s="386"/>
      <c r="E829" s="386"/>
      <c r="F829" s="386"/>
      <c r="G829" s="386"/>
      <c r="H829" s="632"/>
      <c r="I829" s="633"/>
      <c r="J829" s="632"/>
      <c r="K829" s="632"/>
      <c r="L829" s="632"/>
      <c r="M829" s="632"/>
      <c r="N829" s="632"/>
      <c r="O829" s="632"/>
      <c r="P829" s="632"/>
      <c r="Q829" s="632"/>
      <c r="R829" s="632"/>
      <c r="S829" s="632"/>
      <c r="T829" s="632"/>
      <c r="U829" s="632"/>
      <c r="V829" s="632"/>
      <c r="W829" s="632"/>
      <c r="X829" s="632"/>
      <c r="Y829" s="632"/>
      <c r="Z829" s="632"/>
    </row>
    <row r="830" spans="1:26" ht="12.75" customHeight="1">
      <c r="A830" s="632"/>
      <c r="B830" s="632"/>
      <c r="C830" s="632"/>
      <c r="D830" s="386"/>
      <c r="E830" s="386"/>
      <c r="F830" s="386"/>
      <c r="G830" s="386"/>
      <c r="H830" s="632"/>
      <c r="I830" s="633"/>
      <c r="J830" s="632"/>
      <c r="K830" s="632"/>
      <c r="L830" s="632"/>
      <c r="M830" s="632"/>
      <c r="N830" s="632"/>
      <c r="O830" s="632"/>
      <c r="P830" s="632"/>
      <c r="Q830" s="632"/>
      <c r="R830" s="632"/>
      <c r="S830" s="632"/>
      <c r="T830" s="632"/>
      <c r="U830" s="632"/>
      <c r="V830" s="632"/>
      <c r="W830" s="632"/>
      <c r="X830" s="632"/>
      <c r="Y830" s="632"/>
      <c r="Z830" s="632"/>
    </row>
    <row r="831" spans="1:26" ht="12.75" customHeight="1">
      <c r="A831" s="632"/>
      <c r="B831" s="632"/>
      <c r="C831" s="632"/>
      <c r="D831" s="386"/>
      <c r="E831" s="386"/>
      <c r="F831" s="386"/>
      <c r="G831" s="386"/>
      <c r="H831" s="632"/>
      <c r="I831" s="633"/>
      <c r="J831" s="632"/>
      <c r="K831" s="632"/>
      <c r="L831" s="632"/>
      <c r="M831" s="632"/>
      <c r="N831" s="632"/>
      <c r="O831" s="632"/>
      <c r="P831" s="632"/>
      <c r="Q831" s="632"/>
      <c r="R831" s="632"/>
      <c r="S831" s="632"/>
      <c r="T831" s="632"/>
      <c r="U831" s="632"/>
      <c r="V831" s="632"/>
      <c r="W831" s="632"/>
      <c r="X831" s="632"/>
      <c r="Y831" s="632"/>
      <c r="Z831" s="632"/>
    </row>
    <row r="832" spans="1:26" ht="12.75" customHeight="1">
      <c r="A832" s="632"/>
      <c r="B832" s="632"/>
      <c r="C832" s="632"/>
      <c r="D832" s="386"/>
      <c r="E832" s="386"/>
      <c r="F832" s="386"/>
      <c r="G832" s="386"/>
      <c r="H832" s="632"/>
      <c r="I832" s="633"/>
      <c r="J832" s="632"/>
      <c r="K832" s="632"/>
      <c r="L832" s="632"/>
      <c r="M832" s="632"/>
      <c r="N832" s="632"/>
      <c r="O832" s="632"/>
      <c r="P832" s="632"/>
      <c r="Q832" s="632"/>
      <c r="R832" s="632"/>
      <c r="S832" s="632"/>
      <c r="T832" s="632"/>
      <c r="U832" s="632"/>
      <c r="V832" s="632"/>
      <c r="W832" s="632"/>
      <c r="X832" s="632"/>
      <c r="Y832" s="632"/>
      <c r="Z832" s="632"/>
    </row>
    <row r="833" spans="1:26" ht="12.75" customHeight="1">
      <c r="A833" s="632"/>
      <c r="B833" s="632"/>
      <c r="C833" s="632"/>
      <c r="D833" s="386"/>
      <c r="E833" s="386"/>
      <c r="F833" s="386"/>
      <c r="G833" s="386"/>
      <c r="H833" s="632"/>
      <c r="I833" s="633"/>
      <c r="J833" s="632"/>
      <c r="K833" s="632"/>
      <c r="L833" s="632"/>
      <c r="M833" s="632"/>
      <c r="N833" s="632"/>
      <c r="O833" s="632"/>
      <c r="P833" s="632"/>
      <c r="Q833" s="632"/>
      <c r="R833" s="632"/>
      <c r="S833" s="632"/>
      <c r="T833" s="632"/>
      <c r="U833" s="632"/>
      <c r="V833" s="632"/>
      <c r="W833" s="632"/>
      <c r="X833" s="632"/>
      <c r="Y833" s="632"/>
      <c r="Z833" s="632"/>
    </row>
    <row r="834" spans="1:26" ht="12.75" customHeight="1">
      <c r="A834" s="632"/>
      <c r="B834" s="632"/>
      <c r="C834" s="632"/>
      <c r="D834" s="386"/>
      <c r="E834" s="386"/>
      <c r="F834" s="386"/>
      <c r="G834" s="386"/>
      <c r="H834" s="632"/>
      <c r="I834" s="633"/>
      <c r="J834" s="632"/>
      <c r="K834" s="632"/>
      <c r="L834" s="632"/>
      <c r="M834" s="632"/>
      <c r="N834" s="632"/>
      <c r="O834" s="632"/>
      <c r="P834" s="632"/>
      <c r="Q834" s="632"/>
      <c r="R834" s="632"/>
      <c r="S834" s="632"/>
      <c r="T834" s="632"/>
      <c r="U834" s="632"/>
      <c r="V834" s="632"/>
      <c r="W834" s="632"/>
      <c r="X834" s="632"/>
      <c r="Y834" s="632"/>
      <c r="Z834" s="632"/>
    </row>
    <row r="835" spans="1:26" ht="12.75" customHeight="1">
      <c r="A835" s="632"/>
      <c r="B835" s="632"/>
      <c r="C835" s="632"/>
      <c r="D835" s="386"/>
      <c r="E835" s="386"/>
      <c r="F835" s="386"/>
      <c r="G835" s="386"/>
      <c r="H835" s="632"/>
      <c r="I835" s="633"/>
      <c r="J835" s="632"/>
      <c r="K835" s="632"/>
      <c r="L835" s="632"/>
      <c r="M835" s="632"/>
      <c r="N835" s="632"/>
      <c r="O835" s="632"/>
      <c r="P835" s="632"/>
      <c r="Q835" s="632"/>
      <c r="R835" s="632"/>
      <c r="S835" s="632"/>
      <c r="T835" s="632"/>
      <c r="U835" s="632"/>
      <c r="V835" s="632"/>
      <c r="W835" s="632"/>
      <c r="X835" s="632"/>
      <c r="Y835" s="632"/>
      <c r="Z835" s="632"/>
    </row>
    <row r="836" spans="1:26" ht="12.75" customHeight="1">
      <c r="A836" s="632"/>
      <c r="B836" s="632"/>
      <c r="C836" s="632"/>
      <c r="D836" s="386"/>
      <c r="E836" s="386"/>
      <c r="F836" s="386"/>
      <c r="G836" s="386"/>
      <c r="H836" s="632"/>
      <c r="I836" s="633"/>
      <c r="J836" s="632"/>
      <c r="K836" s="632"/>
      <c r="L836" s="632"/>
      <c r="M836" s="632"/>
      <c r="N836" s="632"/>
      <c r="O836" s="632"/>
      <c r="P836" s="632"/>
      <c r="Q836" s="632"/>
      <c r="R836" s="632"/>
      <c r="S836" s="632"/>
      <c r="T836" s="632"/>
      <c r="U836" s="632"/>
      <c r="V836" s="632"/>
      <c r="W836" s="632"/>
      <c r="X836" s="632"/>
      <c r="Y836" s="632"/>
      <c r="Z836" s="632"/>
    </row>
    <row r="837" spans="1:26" ht="12.75" customHeight="1">
      <c r="A837" s="632"/>
      <c r="B837" s="632"/>
      <c r="C837" s="632"/>
      <c r="D837" s="386"/>
      <c r="E837" s="386"/>
      <c r="F837" s="386"/>
      <c r="G837" s="386"/>
      <c r="H837" s="632"/>
      <c r="I837" s="633"/>
      <c r="J837" s="632"/>
      <c r="K837" s="632"/>
      <c r="L837" s="632"/>
      <c r="M837" s="632"/>
      <c r="N837" s="632"/>
      <c r="O837" s="632"/>
      <c r="P837" s="632"/>
      <c r="Q837" s="632"/>
      <c r="R837" s="632"/>
      <c r="S837" s="632"/>
      <c r="T837" s="632"/>
      <c r="U837" s="632"/>
      <c r="V837" s="632"/>
      <c r="W837" s="632"/>
      <c r="X837" s="632"/>
      <c r="Y837" s="632"/>
      <c r="Z837" s="632"/>
    </row>
    <row r="838" spans="1:26" ht="12.75" customHeight="1">
      <c r="A838" s="632"/>
      <c r="B838" s="632"/>
      <c r="C838" s="632"/>
      <c r="D838" s="386"/>
      <c r="E838" s="386"/>
      <c r="F838" s="386"/>
      <c r="G838" s="386"/>
      <c r="H838" s="632"/>
      <c r="I838" s="633"/>
      <c r="J838" s="632"/>
      <c r="K838" s="632"/>
      <c r="L838" s="632"/>
      <c r="M838" s="632"/>
      <c r="N838" s="632"/>
      <c r="O838" s="632"/>
      <c r="P838" s="632"/>
      <c r="Q838" s="632"/>
      <c r="R838" s="632"/>
      <c r="S838" s="632"/>
      <c r="T838" s="632"/>
      <c r="U838" s="632"/>
      <c r="V838" s="632"/>
      <c r="W838" s="632"/>
      <c r="X838" s="632"/>
      <c r="Y838" s="632"/>
      <c r="Z838" s="632"/>
    </row>
    <row r="839" spans="1:26" ht="12.75" customHeight="1">
      <c r="A839" s="632"/>
      <c r="B839" s="632"/>
      <c r="C839" s="632"/>
      <c r="D839" s="386"/>
      <c r="E839" s="386"/>
      <c r="F839" s="386"/>
      <c r="G839" s="386"/>
      <c r="H839" s="632"/>
      <c r="I839" s="633"/>
      <c r="J839" s="632"/>
      <c r="K839" s="632"/>
      <c r="L839" s="632"/>
      <c r="M839" s="632"/>
      <c r="N839" s="632"/>
      <c r="O839" s="632"/>
      <c r="P839" s="632"/>
      <c r="Q839" s="632"/>
      <c r="R839" s="632"/>
      <c r="S839" s="632"/>
      <c r="T839" s="632"/>
      <c r="U839" s="632"/>
      <c r="V839" s="632"/>
      <c r="W839" s="632"/>
      <c r="X839" s="632"/>
      <c r="Y839" s="632"/>
      <c r="Z839" s="632"/>
    </row>
    <row r="840" spans="1:26" ht="12.75" customHeight="1">
      <c r="A840" s="632"/>
      <c r="B840" s="632"/>
      <c r="C840" s="632"/>
      <c r="D840" s="386"/>
      <c r="E840" s="386"/>
      <c r="F840" s="386"/>
      <c r="G840" s="386"/>
      <c r="H840" s="632"/>
      <c r="I840" s="633"/>
      <c r="J840" s="632"/>
      <c r="K840" s="632"/>
      <c r="L840" s="632"/>
      <c r="M840" s="632"/>
      <c r="N840" s="632"/>
      <c r="O840" s="632"/>
      <c r="P840" s="632"/>
      <c r="Q840" s="632"/>
      <c r="R840" s="632"/>
      <c r="S840" s="632"/>
      <c r="T840" s="632"/>
      <c r="U840" s="632"/>
      <c r="V840" s="632"/>
      <c r="W840" s="632"/>
      <c r="X840" s="632"/>
      <c r="Y840" s="632"/>
      <c r="Z840" s="632"/>
    </row>
    <row r="841" spans="1:26" ht="12.75" customHeight="1">
      <c r="A841" s="632"/>
      <c r="B841" s="632"/>
      <c r="C841" s="632"/>
      <c r="D841" s="386"/>
      <c r="E841" s="386"/>
      <c r="F841" s="386"/>
      <c r="G841" s="386"/>
      <c r="H841" s="632"/>
      <c r="I841" s="633"/>
      <c r="J841" s="632"/>
      <c r="K841" s="632"/>
      <c r="L841" s="632"/>
      <c r="M841" s="632"/>
      <c r="N841" s="632"/>
      <c r="O841" s="632"/>
      <c r="P841" s="632"/>
      <c r="Q841" s="632"/>
      <c r="R841" s="632"/>
      <c r="S841" s="632"/>
      <c r="T841" s="632"/>
      <c r="U841" s="632"/>
      <c r="V841" s="632"/>
      <c r="W841" s="632"/>
      <c r="X841" s="632"/>
      <c r="Y841" s="632"/>
      <c r="Z841" s="632"/>
    </row>
    <row r="842" spans="1:26" ht="12.75" customHeight="1">
      <c r="A842" s="632"/>
      <c r="B842" s="632"/>
      <c r="C842" s="632"/>
      <c r="D842" s="386"/>
      <c r="E842" s="386"/>
      <c r="F842" s="386"/>
      <c r="G842" s="386"/>
      <c r="H842" s="632"/>
      <c r="I842" s="633"/>
      <c r="J842" s="632"/>
      <c r="K842" s="632"/>
      <c r="L842" s="632"/>
      <c r="M842" s="632"/>
      <c r="N842" s="632"/>
      <c r="O842" s="632"/>
      <c r="P842" s="632"/>
      <c r="Q842" s="632"/>
      <c r="R842" s="632"/>
      <c r="S842" s="632"/>
      <c r="T842" s="632"/>
      <c r="U842" s="632"/>
      <c r="V842" s="632"/>
      <c r="W842" s="632"/>
      <c r="X842" s="632"/>
      <c r="Y842" s="632"/>
      <c r="Z842" s="632"/>
    </row>
    <row r="843" spans="1:26" ht="12.75" customHeight="1">
      <c r="A843" s="632"/>
      <c r="B843" s="632"/>
      <c r="C843" s="632"/>
      <c r="D843" s="386"/>
      <c r="E843" s="386"/>
      <c r="F843" s="386"/>
      <c r="G843" s="386"/>
      <c r="H843" s="632"/>
      <c r="I843" s="633"/>
      <c r="J843" s="632"/>
      <c r="K843" s="632"/>
      <c r="L843" s="632"/>
      <c r="M843" s="632"/>
      <c r="N843" s="632"/>
      <c r="O843" s="632"/>
      <c r="P843" s="632"/>
      <c r="Q843" s="632"/>
      <c r="R843" s="632"/>
      <c r="S843" s="632"/>
      <c r="T843" s="632"/>
      <c r="U843" s="632"/>
      <c r="V843" s="632"/>
      <c r="W843" s="632"/>
      <c r="X843" s="632"/>
      <c r="Y843" s="632"/>
      <c r="Z843" s="632"/>
    </row>
    <row r="844" spans="1:26" ht="12.75" customHeight="1">
      <c r="A844" s="632"/>
      <c r="B844" s="632"/>
      <c r="C844" s="632"/>
      <c r="D844" s="386"/>
      <c r="E844" s="386"/>
      <c r="F844" s="386"/>
      <c r="G844" s="386"/>
      <c r="H844" s="632"/>
      <c r="I844" s="633"/>
      <c r="J844" s="632"/>
      <c r="K844" s="632"/>
      <c r="L844" s="632"/>
      <c r="M844" s="632"/>
      <c r="N844" s="632"/>
      <c r="O844" s="632"/>
      <c r="P844" s="632"/>
      <c r="Q844" s="632"/>
      <c r="R844" s="632"/>
      <c r="S844" s="632"/>
      <c r="T844" s="632"/>
      <c r="U844" s="632"/>
      <c r="V844" s="632"/>
      <c r="W844" s="632"/>
      <c r="X844" s="632"/>
      <c r="Y844" s="632"/>
      <c r="Z844" s="632"/>
    </row>
    <row r="845" spans="1:26" ht="12.75" customHeight="1">
      <c r="A845" s="632"/>
      <c r="B845" s="632"/>
      <c r="C845" s="632"/>
      <c r="D845" s="386"/>
      <c r="E845" s="386"/>
      <c r="F845" s="386"/>
      <c r="G845" s="386"/>
      <c r="H845" s="632"/>
      <c r="I845" s="633"/>
      <c r="J845" s="632"/>
      <c r="K845" s="632"/>
      <c r="L845" s="632"/>
      <c r="M845" s="632"/>
      <c r="N845" s="632"/>
      <c r="O845" s="632"/>
      <c r="P845" s="632"/>
      <c r="Q845" s="632"/>
      <c r="R845" s="632"/>
      <c r="S845" s="632"/>
      <c r="T845" s="632"/>
      <c r="U845" s="632"/>
      <c r="V845" s="632"/>
      <c r="W845" s="632"/>
      <c r="X845" s="632"/>
      <c r="Y845" s="632"/>
      <c r="Z845" s="632"/>
    </row>
    <row r="846" spans="1:26" ht="12.75" customHeight="1">
      <c r="A846" s="632"/>
      <c r="B846" s="632"/>
      <c r="C846" s="632"/>
      <c r="D846" s="386"/>
      <c r="E846" s="386"/>
      <c r="F846" s="386"/>
      <c r="G846" s="386"/>
      <c r="H846" s="632"/>
      <c r="I846" s="633"/>
      <c r="J846" s="632"/>
      <c r="K846" s="632"/>
      <c r="L846" s="632"/>
      <c r="M846" s="632"/>
      <c r="N846" s="632"/>
      <c r="O846" s="632"/>
      <c r="P846" s="632"/>
      <c r="Q846" s="632"/>
      <c r="R846" s="632"/>
      <c r="S846" s="632"/>
      <c r="T846" s="632"/>
      <c r="U846" s="632"/>
      <c r="V846" s="632"/>
      <c r="W846" s="632"/>
      <c r="X846" s="632"/>
      <c r="Y846" s="632"/>
      <c r="Z846" s="632"/>
    </row>
    <row r="847" spans="1:26" ht="12.75" customHeight="1">
      <c r="A847" s="632"/>
      <c r="B847" s="632"/>
      <c r="C847" s="632"/>
      <c r="D847" s="386"/>
      <c r="E847" s="386"/>
      <c r="F847" s="386"/>
      <c r="G847" s="386"/>
      <c r="H847" s="632"/>
      <c r="I847" s="633"/>
      <c r="J847" s="632"/>
      <c r="K847" s="632"/>
      <c r="L847" s="632"/>
      <c r="M847" s="632"/>
      <c r="N847" s="632"/>
      <c r="O847" s="632"/>
      <c r="P847" s="632"/>
      <c r="Q847" s="632"/>
      <c r="R847" s="632"/>
      <c r="S847" s="632"/>
      <c r="T847" s="632"/>
      <c r="U847" s="632"/>
      <c r="V847" s="632"/>
      <c r="W847" s="632"/>
      <c r="X847" s="632"/>
      <c r="Y847" s="632"/>
      <c r="Z847" s="632"/>
    </row>
    <row r="848" spans="1:26" ht="12.75" customHeight="1">
      <c r="A848" s="632"/>
      <c r="B848" s="632"/>
      <c r="C848" s="632"/>
      <c r="D848" s="386"/>
      <c r="E848" s="386"/>
      <c r="F848" s="386"/>
      <c r="G848" s="386"/>
      <c r="H848" s="632"/>
      <c r="I848" s="633"/>
      <c r="J848" s="632"/>
      <c r="K848" s="632"/>
      <c r="L848" s="632"/>
      <c r="M848" s="632"/>
      <c r="N848" s="632"/>
      <c r="O848" s="632"/>
      <c r="P848" s="632"/>
      <c r="Q848" s="632"/>
      <c r="R848" s="632"/>
      <c r="S848" s="632"/>
      <c r="T848" s="632"/>
      <c r="U848" s="632"/>
      <c r="V848" s="632"/>
      <c r="W848" s="632"/>
      <c r="X848" s="632"/>
      <c r="Y848" s="632"/>
      <c r="Z848" s="632"/>
    </row>
    <row r="849" spans="1:26" ht="12.75" customHeight="1">
      <c r="A849" s="632"/>
      <c r="B849" s="632"/>
      <c r="C849" s="632"/>
      <c r="D849" s="386"/>
      <c r="E849" s="386"/>
      <c r="F849" s="386"/>
      <c r="G849" s="386"/>
      <c r="H849" s="632"/>
      <c r="I849" s="633"/>
      <c r="J849" s="632"/>
      <c r="K849" s="632"/>
      <c r="L849" s="632"/>
      <c r="M849" s="632"/>
      <c r="N849" s="632"/>
      <c r="O849" s="632"/>
      <c r="P849" s="632"/>
      <c r="Q849" s="632"/>
      <c r="R849" s="632"/>
      <c r="S849" s="632"/>
      <c r="T849" s="632"/>
      <c r="U849" s="632"/>
      <c r="V849" s="632"/>
      <c r="W849" s="632"/>
      <c r="X849" s="632"/>
      <c r="Y849" s="632"/>
      <c r="Z849" s="632"/>
    </row>
    <row r="850" spans="1:26" ht="12.75" customHeight="1">
      <c r="A850" s="632"/>
      <c r="B850" s="632"/>
      <c r="C850" s="632"/>
      <c r="D850" s="386"/>
      <c r="E850" s="386"/>
      <c r="F850" s="386"/>
      <c r="G850" s="386"/>
      <c r="H850" s="632"/>
      <c r="I850" s="633"/>
      <c r="J850" s="632"/>
      <c r="K850" s="632"/>
      <c r="L850" s="632"/>
      <c r="M850" s="632"/>
      <c r="N850" s="632"/>
      <c r="O850" s="632"/>
      <c r="P850" s="632"/>
      <c r="Q850" s="632"/>
      <c r="R850" s="632"/>
      <c r="S850" s="632"/>
      <c r="T850" s="632"/>
      <c r="U850" s="632"/>
      <c r="V850" s="632"/>
      <c r="W850" s="632"/>
      <c r="X850" s="632"/>
      <c r="Y850" s="632"/>
      <c r="Z850" s="632"/>
    </row>
    <row r="851" spans="1:26" ht="12.75" customHeight="1">
      <c r="A851" s="632"/>
      <c r="B851" s="632"/>
      <c r="C851" s="632"/>
      <c r="D851" s="386"/>
      <c r="E851" s="386"/>
      <c r="F851" s="386"/>
      <c r="G851" s="386"/>
      <c r="H851" s="632"/>
      <c r="I851" s="633"/>
      <c r="J851" s="632"/>
      <c r="K851" s="632"/>
      <c r="L851" s="632"/>
      <c r="M851" s="632"/>
      <c r="N851" s="632"/>
      <c r="O851" s="632"/>
      <c r="P851" s="632"/>
      <c r="Q851" s="632"/>
      <c r="R851" s="632"/>
      <c r="S851" s="632"/>
      <c r="T851" s="632"/>
      <c r="U851" s="632"/>
      <c r="V851" s="632"/>
      <c r="W851" s="632"/>
      <c r="X851" s="632"/>
      <c r="Y851" s="632"/>
      <c r="Z851" s="632"/>
    </row>
    <row r="852" spans="1:26" ht="12.75" customHeight="1">
      <c r="A852" s="632"/>
      <c r="B852" s="632"/>
      <c r="C852" s="632"/>
      <c r="D852" s="386"/>
      <c r="E852" s="386"/>
      <c r="F852" s="386"/>
      <c r="G852" s="386"/>
      <c r="H852" s="632"/>
      <c r="I852" s="633"/>
      <c r="J852" s="632"/>
      <c r="K852" s="632"/>
      <c r="L852" s="632"/>
      <c r="M852" s="632"/>
      <c r="N852" s="632"/>
      <c r="O852" s="632"/>
      <c r="P852" s="632"/>
      <c r="Q852" s="632"/>
      <c r="R852" s="632"/>
      <c r="S852" s="632"/>
      <c r="T852" s="632"/>
      <c r="U852" s="632"/>
      <c r="V852" s="632"/>
      <c r="W852" s="632"/>
      <c r="X852" s="632"/>
      <c r="Y852" s="632"/>
      <c r="Z852" s="632"/>
    </row>
    <row r="853" spans="1:26" ht="12.75" customHeight="1">
      <c r="A853" s="632"/>
      <c r="B853" s="632"/>
      <c r="C853" s="632"/>
      <c r="D853" s="386"/>
      <c r="E853" s="386"/>
      <c r="F853" s="386"/>
      <c r="G853" s="386"/>
      <c r="H853" s="632"/>
      <c r="I853" s="633"/>
      <c r="J853" s="632"/>
      <c r="K853" s="632"/>
      <c r="L853" s="632"/>
      <c r="M853" s="632"/>
      <c r="N853" s="632"/>
      <c r="O853" s="632"/>
      <c r="P853" s="632"/>
      <c r="Q853" s="632"/>
      <c r="R853" s="632"/>
      <c r="S853" s="632"/>
      <c r="T853" s="632"/>
      <c r="U853" s="632"/>
      <c r="V853" s="632"/>
      <c r="W853" s="632"/>
      <c r="X853" s="632"/>
      <c r="Y853" s="632"/>
      <c r="Z853" s="632"/>
    </row>
    <row r="854" spans="1:26" ht="12.75" customHeight="1">
      <c r="A854" s="632"/>
      <c r="B854" s="632"/>
      <c r="C854" s="632"/>
      <c r="D854" s="386"/>
      <c r="E854" s="386"/>
      <c r="F854" s="386"/>
      <c r="G854" s="386"/>
      <c r="H854" s="632"/>
      <c r="I854" s="633"/>
      <c r="J854" s="632"/>
      <c r="K854" s="632"/>
      <c r="L854" s="632"/>
      <c r="M854" s="632"/>
      <c r="N854" s="632"/>
      <c r="O854" s="632"/>
      <c r="P854" s="632"/>
      <c r="Q854" s="632"/>
      <c r="R854" s="632"/>
      <c r="S854" s="632"/>
      <c r="T854" s="632"/>
      <c r="U854" s="632"/>
      <c r="V854" s="632"/>
      <c r="W854" s="632"/>
      <c r="X854" s="632"/>
      <c r="Y854" s="632"/>
      <c r="Z854" s="632"/>
    </row>
    <row r="855" spans="1:26" ht="12.75" customHeight="1">
      <c r="A855" s="632"/>
      <c r="B855" s="632"/>
      <c r="C855" s="632"/>
      <c r="D855" s="386"/>
      <c r="E855" s="386"/>
      <c r="F855" s="386"/>
      <c r="G855" s="386"/>
      <c r="H855" s="632"/>
      <c r="I855" s="633"/>
      <c r="J855" s="632"/>
      <c r="K855" s="632"/>
      <c r="L855" s="632"/>
      <c r="M855" s="632"/>
      <c r="N855" s="632"/>
      <c r="O855" s="632"/>
      <c r="P855" s="632"/>
      <c r="Q855" s="632"/>
      <c r="R855" s="632"/>
      <c r="S855" s="632"/>
      <c r="T855" s="632"/>
      <c r="U855" s="632"/>
      <c r="V855" s="632"/>
      <c r="W855" s="632"/>
      <c r="X855" s="632"/>
      <c r="Y855" s="632"/>
      <c r="Z855" s="632"/>
    </row>
    <row r="856" spans="1:26" ht="12.75" customHeight="1">
      <c r="A856" s="632"/>
      <c r="B856" s="632"/>
      <c r="C856" s="632"/>
      <c r="D856" s="386"/>
      <c r="E856" s="386"/>
      <c r="F856" s="386"/>
      <c r="G856" s="386"/>
      <c r="H856" s="632"/>
      <c r="I856" s="633"/>
      <c r="J856" s="632"/>
      <c r="K856" s="632"/>
      <c r="L856" s="632"/>
      <c r="M856" s="632"/>
      <c r="N856" s="632"/>
      <c r="O856" s="632"/>
      <c r="P856" s="632"/>
      <c r="Q856" s="632"/>
      <c r="R856" s="632"/>
      <c r="S856" s="632"/>
      <c r="T856" s="632"/>
      <c r="U856" s="632"/>
      <c r="V856" s="632"/>
      <c r="W856" s="632"/>
      <c r="X856" s="632"/>
      <c r="Y856" s="632"/>
      <c r="Z856" s="632"/>
    </row>
    <row r="857" spans="1:26" ht="12.75" customHeight="1">
      <c r="A857" s="632"/>
      <c r="B857" s="632"/>
      <c r="C857" s="632"/>
      <c r="D857" s="386"/>
      <c r="E857" s="386"/>
      <c r="F857" s="386"/>
      <c r="G857" s="386"/>
      <c r="H857" s="632"/>
      <c r="I857" s="633"/>
      <c r="J857" s="632"/>
      <c r="K857" s="632"/>
      <c r="L857" s="632"/>
      <c r="M857" s="632"/>
      <c r="N857" s="632"/>
      <c r="O857" s="632"/>
      <c r="P857" s="632"/>
      <c r="Q857" s="632"/>
      <c r="R857" s="632"/>
      <c r="S857" s="632"/>
      <c r="T857" s="632"/>
      <c r="U857" s="632"/>
      <c r="V857" s="632"/>
      <c r="W857" s="632"/>
      <c r="X857" s="632"/>
      <c r="Y857" s="632"/>
      <c r="Z857" s="632"/>
    </row>
    <row r="858" spans="1:26" ht="12.75" customHeight="1">
      <c r="A858" s="632"/>
      <c r="B858" s="632"/>
      <c r="C858" s="632"/>
      <c r="D858" s="386"/>
      <c r="E858" s="386"/>
      <c r="F858" s="386"/>
      <c r="G858" s="386"/>
      <c r="H858" s="632"/>
      <c r="I858" s="633"/>
      <c r="J858" s="632"/>
      <c r="K858" s="632"/>
      <c r="L858" s="632"/>
      <c r="M858" s="632"/>
      <c r="N858" s="632"/>
      <c r="O858" s="632"/>
      <c r="P858" s="632"/>
      <c r="Q858" s="632"/>
      <c r="R858" s="632"/>
      <c r="S858" s="632"/>
      <c r="T858" s="632"/>
      <c r="U858" s="632"/>
      <c r="V858" s="632"/>
      <c r="W858" s="632"/>
      <c r="X858" s="632"/>
      <c r="Y858" s="632"/>
      <c r="Z858" s="632"/>
    </row>
    <row r="859" spans="1:26" ht="12.75" customHeight="1">
      <c r="A859" s="632"/>
      <c r="B859" s="632"/>
      <c r="C859" s="632"/>
      <c r="D859" s="386"/>
      <c r="E859" s="386"/>
      <c r="F859" s="386"/>
      <c r="G859" s="386"/>
      <c r="H859" s="632"/>
      <c r="I859" s="633"/>
      <c r="J859" s="632"/>
      <c r="K859" s="632"/>
      <c r="L859" s="632"/>
      <c r="M859" s="632"/>
      <c r="N859" s="632"/>
      <c r="O859" s="632"/>
      <c r="P859" s="632"/>
      <c r="Q859" s="632"/>
      <c r="R859" s="632"/>
      <c r="S859" s="632"/>
      <c r="T859" s="632"/>
      <c r="U859" s="632"/>
      <c r="V859" s="632"/>
      <c r="W859" s="632"/>
      <c r="X859" s="632"/>
      <c r="Y859" s="632"/>
      <c r="Z859" s="632"/>
    </row>
    <row r="860" spans="1:26" ht="12.75" customHeight="1">
      <c r="A860" s="632"/>
      <c r="B860" s="632"/>
      <c r="C860" s="632"/>
      <c r="D860" s="386"/>
      <c r="E860" s="386"/>
      <c r="F860" s="386"/>
      <c r="G860" s="386"/>
      <c r="H860" s="632"/>
      <c r="I860" s="633"/>
      <c r="J860" s="632"/>
      <c r="K860" s="632"/>
      <c r="L860" s="632"/>
      <c r="M860" s="632"/>
      <c r="N860" s="632"/>
      <c r="O860" s="632"/>
      <c r="P860" s="632"/>
      <c r="Q860" s="632"/>
      <c r="R860" s="632"/>
      <c r="S860" s="632"/>
      <c r="T860" s="632"/>
      <c r="U860" s="632"/>
      <c r="V860" s="632"/>
      <c r="W860" s="632"/>
      <c r="X860" s="632"/>
      <c r="Y860" s="632"/>
      <c r="Z860" s="632"/>
    </row>
    <row r="861" spans="1:26" ht="12.75" customHeight="1">
      <c r="A861" s="632"/>
      <c r="B861" s="632"/>
      <c r="C861" s="632"/>
      <c r="D861" s="386"/>
      <c r="E861" s="386"/>
      <c r="F861" s="386"/>
      <c r="G861" s="386"/>
      <c r="H861" s="632"/>
      <c r="I861" s="633"/>
      <c r="J861" s="632"/>
      <c r="K861" s="632"/>
      <c r="L861" s="632"/>
      <c r="M861" s="632"/>
      <c r="N861" s="632"/>
      <c r="O861" s="632"/>
      <c r="P861" s="632"/>
      <c r="Q861" s="632"/>
      <c r="R861" s="632"/>
      <c r="S861" s="632"/>
      <c r="T861" s="632"/>
      <c r="U861" s="632"/>
      <c r="V861" s="632"/>
      <c r="W861" s="632"/>
      <c r="X861" s="632"/>
      <c r="Y861" s="632"/>
      <c r="Z861" s="632"/>
    </row>
    <row r="862" spans="1:26" ht="12.75" customHeight="1">
      <c r="A862" s="632"/>
      <c r="B862" s="632"/>
      <c r="C862" s="632"/>
      <c r="D862" s="386"/>
      <c r="E862" s="386"/>
      <c r="F862" s="386"/>
      <c r="G862" s="386"/>
      <c r="H862" s="632"/>
      <c r="I862" s="633"/>
      <c r="J862" s="632"/>
      <c r="K862" s="632"/>
      <c r="L862" s="632"/>
      <c r="M862" s="632"/>
      <c r="N862" s="632"/>
      <c r="O862" s="632"/>
      <c r="P862" s="632"/>
      <c r="Q862" s="632"/>
      <c r="R862" s="632"/>
      <c r="S862" s="632"/>
      <c r="T862" s="632"/>
      <c r="U862" s="632"/>
      <c r="V862" s="632"/>
      <c r="W862" s="632"/>
      <c r="X862" s="632"/>
      <c r="Y862" s="632"/>
      <c r="Z862" s="632"/>
    </row>
    <row r="863" spans="1:26" ht="12.75" customHeight="1">
      <c r="A863" s="632"/>
      <c r="B863" s="632"/>
      <c r="C863" s="632"/>
      <c r="D863" s="386"/>
      <c r="E863" s="386"/>
      <c r="F863" s="386"/>
      <c r="G863" s="386"/>
      <c r="H863" s="632"/>
      <c r="I863" s="633"/>
      <c r="J863" s="632"/>
      <c r="K863" s="632"/>
      <c r="L863" s="632"/>
      <c r="M863" s="632"/>
      <c r="N863" s="632"/>
      <c r="O863" s="632"/>
      <c r="P863" s="632"/>
      <c r="Q863" s="632"/>
      <c r="R863" s="632"/>
      <c r="S863" s="632"/>
      <c r="T863" s="632"/>
      <c r="U863" s="632"/>
      <c r="V863" s="632"/>
      <c r="W863" s="632"/>
      <c r="X863" s="632"/>
      <c r="Y863" s="632"/>
      <c r="Z863" s="632"/>
    </row>
    <row r="864" spans="1:26" ht="12.75" customHeight="1">
      <c r="A864" s="632"/>
      <c r="B864" s="632"/>
      <c r="C864" s="632"/>
      <c r="D864" s="386"/>
      <c r="E864" s="386"/>
      <c r="F864" s="386"/>
      <c r="G864" s="386"/>
      <c r="H864" s="632"/>
      <c r="I864" s="633"/>
      <c r="J864" s="632"/>
      <c r="K864" s="632"/>
      <c r="L864" s="632"/>
      <c r="M864" s="632"/>
      <c r="N864" s="632"/>
      <c r="O864" s="632"/>
      <c r="P864" s="632"/>
      <c r="Q864" s="632"/>
      <c r="R864" s="632"/>
      <c r="S864" s="632"/>
      <c r="T864" s="632"/>
      <c r="U864" s="632"/>
      <c r="V864" s="632"/>
      <c r="W864" s="632"/>
      <c r="X864" s="632"/>
      <c r="Y864" s="632"/>
      <c r="Z864" s="632"/>
    </row>
    <row r="865" spans="1:26" ht="12.75" customHeight="1">
      <c r="A865" s="632"/>
      <c r="B865" s="632"/>
      <c r="C865" s="632"/>
      <c r="D865" s="386"/>
      <c r="E865" s="386"/>
      <c r="F865" s="386"/>
      <c r="G865" s="386"/>
      <c r="H865" s="632"/>
      <c r="I865" s="633"/>
      <c r="J865" s="632"/>
      <c r="K865" s="632"/>
      <c r="L865" s="632"/>
      <c r="M865" s="632"/>
      <c r="N865" s="632"/>
      <c r="O865" s="632"/>
      <c r="P865" s="632"/>
      <c r="Q865" s="632"/>
      <c r="R865" s="632"/>
      <c r="S865" s="632"/>
      <c r="T865" s="632"/>
      <c r="U865" s="632"/>
      <c r="V865" s="632"/>
      <c r="W865" s="632"/>
      <c r="X865" s="632"/>
      <c r="Y865" s="632"/>
      <c r="Z865" s="632"/>
    </row>
    <row r="866" spans="1:26" ht="12.75" customHeight="1">
      <c r="A866" s="632"/>
      <c r="B866" s="632"/>
      <c r="C866" s="632"/>
      <c r="D866" s="386"/>
      <c r="E866" s="386"/>
      <c r="F866" s="386"/>
      <c r="G866" s="386"/>
      <c r="H866" s="632"/>
      <c r="I866" s="633"/>
      <c r="J866" s="632"/>
      <c r="K866" s="632"/>
      <c r="L866" s="632"/>
      <c r="M866" s="632"/>
      <c r="N866" s="632"/>
      <c r="O866" s="632"/>
      <c r="P866" s="632"/>
      <c r="Q866" s="632"/>
      <c r="R866" s="632"/>
      <c r="S866" s="632"/>
      <c r="T866" s="632"/>
      <c r="U866" s="632"/>
      <c r="V866" s="632"/>
      <c r="W866" s="632"/>
      <c r="X866" s="632"/>
      <c r="Y866" s="632"/>
      <c r="Z866" s="632"/>
    </row>
    <row r="867" spans="1:26" ht="12.75" customHeight="1">
      <c r="A867" s="632"/>
      <c r="B867" s="632"/>
      <c r="C867" s="632"/>
      <c r="D867" s="386"/>
      <c r="E867" s="386"/>
      <c r="F867" s="386"/>
      <c r="G867" s="386"/>
      <c r="H867" s="632"/>
      <c r="I867" s="633"/>
      <c r="J867" s="632"/>
      <c r="K867" s="632"/>
      <c r="L867" s="632"/>
      <c r="M867" s="632"/>
      <c r="N867" s="632"/>
      <c r="O867" s="632"/>
      <c r="P867" s="632"/>
      <c r="Q867" s="632"/>
      <c r="R867" s="632"/>
      <c r="S867" s="632"/>
      <c r="T867" s="632"/>
      <c r="U867" s="632"/>
      <c r="V867" s="632"/>
      <c r="W867" s="632"/>
      <c r="X867" s="632"/>
      <c r="Y867" s="632"/>
      <c r="Z867" s="632"/>
    </row>
    <row r="868" spans="1:26" ht="12.75" customHeight="1">
      <c r="A868" s="632"/>
      <c r="B868" s="632"/>
      <c r="C868" s="632"/>
      <c r="D868" s="386"/>
      <c r="E868" s="386"/>
      <c r="F868" s="386"/>
      <c r="G868" s="386"/>
      <c r="H868" s="632"/>
      <c r="I868" s="633"/>
      <c r="J868" s="632"/>
      <c r="K868" s="632"/>
      <c r="L868" s="632"/>
      <c r="M868" s="632"/>
      <c r="N868" s="632"/>
      <c r="O868" s="632"/>
      <c r="P868" s="632"/>
      <c r="Q868" s="632"/>
      <c r="R868" s="632"/>
      <c r="S868" s="632"/>
      <c r="T868" s="632"/>
      <c r="U868" s="632"/>
      <c r="V868" s="632"/>
      <c r="W868" s="632"/>
      <c r="X868" s="632"/>
      <c r="Y868" s="632"/>
      <c r="Z868" s="632"/>
    </row>
    <row r="869" spans="1:26" ht="12.75" customHeight="1">
      <c r="A869" s="632"/>
      <c r="B869" s="632"/>
      <c r="C869" s="632"/>
      <c r="D869" s="386"/>
      <c r="E869" s="386"/>
      <c r="F869" s="386"/>
      <c r="G869" s="386"/>
      <c r="H869" s="632"/>
      <c r="I869" s="633"/>
      <c r="J869" s="632"/>
      <c r="K869" s="632"/>
      <c r="L869" s="632"/>
      <c r="M869" s="632"/>
      <c r="N869" s="632"/>
      <c r="O869" s="632"/>
      <c r="P869" s="632"/>
      <c r="Q869" s="632"/>
      <c r="R869" s="632"/>
      <c r="S869" s="632"/>
      <c r="T869" s="632"/>
      <c r="U869" s="632"/>
      <c r="V869" s="632"/>
      <c r="W869" s="632"/>
      <c r="X869" s="632"/>
      <c r="Y869" s="632"/>
      <c r="Z869" s="632"/>
    </row>
    <row r="870" spans="1:26" ht="12.75" customHeight="1">
      <c r="A870" s="632"/>
      <c r="B870" s="632"/>
      <c r="C870" s="632"/>
      <c r="D870" s="386"/>
      <c r="E870" s="386"/>
      <c r="F870" s="386"/>
      <c r="G870" s="386"/>
      <c r="H870" s="632"/>
      <c r="I870" s="633"/>
      <c r="J870" s="632"/>
      <c r="K870" s="632"/>
      <c r="L870" s="632"/>
      <c r="M870" s="632"/>
      <c r="N870" s="632"/>
      <c r="O870" s="632"/>
      <c r="P870" s="632"/>
      <c r="Q870" s="632"/>
      <c r="R870" s="632"/>
      <c r="S870" s="632"/>
      <c r="T870" s="632"/>
      <c r="U870" s="632"/>
      <c r="V870" s="632"/>
      <c r="W870" s="632"/>
      <c r="X870" s="632"/>
      <c r="Y870" s="632"/>
      <c r="Z870" s="632"/>
    </row>
    <row r="871" spans="1:26" ht="12.75" customHeight="1">
      <c r="A871" s="632"/>
      <c r="B871" s="632"/>
      <c r="C871" s="632"/>
      <c r="D871" s="386"/>
      <c r="E871" s="386"/>
      <c r="F871" s="386"/>
      <c r="G871" s="386"/>
      <c r="H871" s="632"/>
      <c r="I871" s="633"/>
      <c r="J871" s="632"/>
      <c r="K871" s="632"/>
      <c r="L871" s="632"/>
      <c r="M871" s="632"/>
      <c r="N871" s="632"/>
      <c r="O871" s="632"/>
      <c r="P871" s="632"/>
      <c r="Q871" s="632"/>
      <c r="R871" s="632"/>
      <c r="S871" s="632"/>
      <c r="T871" s="632"/>
      <c r="U871" s="632"/>
      <c r="V871" s="632"/>
      <c r="W871" s="632"/>
      <c r="X871" s="632"/>
      <c r="Y871" s="632"/>
      <c r="Z871" s="632"/>
    </row>
    <row r="872" spans="1:26" ht="12.75" customHeight="1">
      <c r="A872" s="632"/>
      <c r="B872" s="632"/>
      <c r="C872" s="632"/>
      <c r="D872" s="386"/>
      <c r="E872" s="386"/>
      <c r="F872" s="386"/>
      <c r="G872" s="386"/>
      <c r="H872" s="632"/>
      <c r="I872" s="633"/>
      <c r="J872" s="632"/>
      <c r="K872" s="632"/>
      <c r="L872" s="632"/>
      <c r="M872" s="632"/>
      <c r="N872" s="632"/>
      <c r="O872" s="632"/>
      <c r="P872" s="632"/>
      <c r="Q872" s="632"/>
      <c r="R872" s="632"/>
      <c r="S872" s="632"/>
      <c r="T872" s="632"/>
      <c r="U872" s="632"/>
      <c r="V872" s="632"/>
      <c r="W872" s="632"/>
      <c r="X872" s="632"/>
      <c r="Y872" s="632"/>
      <c r="Z872" s="632"/>
    </row>
    <row r="873" spans="1:26" ht="12.75" customHeight="1">
      <c r="A873" s="632"/>
      <c r="B873" s="632"/>
      <c r="C873" s="632"/>
      <c r="D873" s="386"/>
      <c r="E873" s="386"/>
      <c r="F873" s="386"/>
      <c r="G873" s="386"/>
      <c r="H873" s="632"/>
      <c r="I873" s="633"/>
      <c r="J873" s="632"/>
      <c r="K873" s="632"/>
      <c r="L873" s="632"/>
      <c r="M873" s="632"/>
      <c r="N873" s="632"/>
      <c r="O873" s="632"/>
      <c r="P873" s="632"/>
      <c r="Q873" s="632"/>
      <c r="R873" s="632"/>
      <c r="S873" s="632"/>
      <c r="T873" s="632"/>
      <c r="U873" s="632"/>
      <c r="V873" s="632"/>
      <c r="W873" s="632"/>
      <c r="X873" s="632"/>
      <c r="Y873" s="632"/>
      <c r="Z873" s="632"/>
    </row>
    <row r="874" spans="1:26" ht="12.75" customHeight="1">
      <c r="A874" s="632"/>
      <c r="B874" s="632"/>
      <c r="C874" s="632"/>
      <c r="D874" s="386"/>
      <c r="E874" s="386"/>
      <c r="F874" s="386"/>
      <c r="G874" s="386"/>
      <c r="H874" s="632"/>
      <c r="I874" s="633"/>
      <c r="J874" s="632"/>
      <c r="K874" s="632"/>
      <c r="L874" s="632"/>
      <c r="M874" s="632"/>
      <c r="N874" s="632"/>
      <c r="O874" s="632"/>
      <c r="P874" s="632"/>
      <c r="Q874" s="632"/>
      <c r="R874" s="632"/>
      <c r="S874" s="632"/>
      <c r="T874" s="632"/>
      <c r="U874" s="632"/>
      <c r="V874" s="632"/>
      <c r="W874" s="632"/>
      <c r="X874" s="632"/>
      <c r="Y874" s="632"/>
      <c r="Z874" s="632"/>
    </row>
    <row r="875" spans="1:26" ht="12.75" customHeight="1">
      <c r="A875" s="632"/>
      <c r="B875" s="632"/>
      <c r="C875" s="632"/>
      <c r="D875" s="386"/>
      <c r="E875" s="386"/>
      <c r="F875" s="386"/>
      <c r="G875" s="386"/>
      <c r="H875" s="632"/>
      <c r="I875" s="633"/>
      <c r="J875" s="632"/>
      <c r="K875" s="632"/>
      <c r="L875" s="632"/>
      <c r="M875" s="632"/>
      <c r="N875" s="632"/>
      <c r="O875" s="632"/>
      <c r="P875" s="632"/>
      <c r="Q875" s="632"/>
      <c r="R875" s="632"/>
      <c r="S875" s="632"/>
      <c r="T875" s="632"/>
      <c r="U875" s="632"/>
      <c r="V875" s="632"/>
      <c r="W875" s="632"/>
      <c r="X875" s="632"/>
      <c r="Y875" s="632"/>
      <c r="Z875" s="632"/>
    </row>
    <row r="876" spans="1:26" ht="12.75" customHeight="1">
      <c r="A876" s="632"/>
      <c r="B876" s="632"/>
      <c r="C876" s="632"/>
      <c r="D876" s="386"/>
      <c r="E876" s="386"/>
      <c r="F876" s="386"/>
      <c r="G876" s="386"/>
      <c r="H876" s="632"/>
      <c r="I876" s="633"/>
      <c r="J876" s="632"/>
      <c r="K876" s="632"/>
      <c r="L876" s="632"/>
      <c r="M876" s="632"/>
      <c r="N876" s="632"/>
      <c r="O876" s="632"/>
      <c r="P876" s="632"/>
      <c r="Q876" s="632"/>
      <c r="R876" s="632"/>
      <c r="S876" s="632"/>
      <c r="T876" s="632"/>
      <c r="U876" s="632"/>
      <c r="V876" s="632"/>
      <c r="W876" s="632"/>
      <c r="X876" s="632"/>
      <c r="Y876" s="632"/>
      <c r="Z876" s="632"/>
    </row>
    <row r="877" spans="1:26" ht="12.75" customHeight="1">
      <c r="A877" s="632"/>
      <c r="B877" s="632"/>
      <c r="C877" s="632"/>
      <c r="D877" s="386"/>
      <c r="E877" s="386"/>
      <c r="F877" s="386"/>
      <c r="G877" s="386"/>
      <c r="H877" s="632"/>
      <c r="I877" s="633"/>
      <c r="J877" s="632"/>
      <c r="K877" s="632"/>
      <c r="L877" s="632"/>
      <c r="M877" s="632"/>
      <c r="N877" s="632"/>
      <c r="O877" s="632"/>
      <c r="P877" s="632"/>
      <c r="Q877" s="632"/>
      <c r="R877" s="632"/>
      <c r="S877" s="632"/>
      <c r="T877" s="632"/>
      <c r="U877" s="632"/>
      <c r="V877" s="632"/>
      <c r="W877" s="632"/>
      <c r="X877" s="632"/>
      <c r="Y877" s="632"/>
      <c r="Z877" s="632"/>
    </row>
    <row r="878" spans="1:26" ht="12.75" customHeight="1">
      <c r="A878" s="632"/>
      <c r="B878" s="632"/>
      <c r="C878" s="632"/>
      <c r="D878" s="386"/>
      <c r="E878" s="386"/>
      <c r="F878" s="386"/>
      <c r="G878" s="386"/>
      <c r="H878" s="632"/>
      <c r="I878" s="633"/>
      <c r="J878" s="632"/>
      <c r="K878" s="632"/>
      <c r="L878" s="632"/>
      <c r="M878" s="632"/>
      <c r="N878" s="632"/>
      <c r="O878" s="632"/>
      <c r="P878" s="632"/>
      <c r="Q878" s="632"/>
      <c r="R878" s="632"/>
      <c r="S878" s="632"/>
      <c r="T878" s="632"/>
      <c r="U878" s="632"/>
      <c r="V878" s="632"/>
      <c r="W878" s="632"/>
      <c r="X878" s="632"/>
      <c r="Y878" s="632"/>
      <c r="Z878" s="632"/>
    </row>
    <row r="879" spans="1:26" ht="12.75" customHeight="1">
      <c r="A879" s="632"/>
      <c r="B879" s="632"/>
      <c r="C879" s="632"/>
      <c r="D879" s="386"/>
      <c r="E879" s="386"/>
      <c r="F879" s="386"/>
      <c r="G879" s="386"/>
      <c r="H879" s="632"/>
      <c r="I879" s="633"/>
      <c r="J879" s="632"/>
      <c r="K879" s="632"/>
      <c r="L879" s="632"/>
      <c r="M879" s="632"/>
      <c r="N879" s="632"/>
      <c r="O879" s="632"/>
      <c r="P879" s="632"/>
      <c r="Q879" s="632"/>
      <c r="R879" s="632"/>
      <c r="S879" s="632"/>
      <c r="T879" s="632"/>
      <c r="U879" s="632"/>
      <c r="V879" s="632"/>
      <c r="W879" s="632"/>
      <c r="X879" s="632"/>
      <c r="Y879" s="632"/>
      <c r="Z879" s="632"/>
    </row>
    <row r="880" spans="1:26" ht="12.75" customHeight="1">
      <c r="A880" s="632"/>
      <c r="B880" s="632"/>
      <c r="C880" s="632"/>
      <c r="D880" s="386"/>
      <c r="E880" s="386"/>
      <c r="F880" s="386"/>
      <c r="G880" s="386"/>
      <c r="H880" s="632"/>
      <c r="I880" s="633"/>
      <c r="J880" s="632"/>
      <c r="K880" s="632"/>
      <c r="L880" s="632"/>
      <c r="M880" s="632"/>
      <c r="N880" s="632"/>
      <c r="O880" s="632"/>
      <c r="P880" s="632"/>
      <c r="Q880" s="632"/>
      <c r="R880" s="632"/>
      <c r="S880" s="632"/>
      <c r="T880" s="632"/>
      <c r="U880" s="632"/>
      <c r="V880" s="632"/>
      <c r="W880" s="632"/>
      <c r="X880" s="632"/>
      <c r="Y880" s="632"/>
      <c r="Z880" s="632"/>
    </row>
    <row r="881" spans="1:26" ht="12.75" customHeight="1">
      <c r="A881" s="632"/>
      <c r="B881" s="632"/>
      <c r="C881" s="632"/>
      <c r="D881" s="386"/>
      <c r="E881" s="386"/>
      <c r="F881" s="386"/>
      <c r="G881" s="386"/>
      <c r="H881" s="632"/>
      <c r="I881" s="633"/>
      <c r="J881" s="632"/>
      <c r="K881" s="632"/>
      <c r="L881" s="632"/>
      <c r="M881" s="632"/>
      <c r="N881" s="632"/>
      <c r="O881" s="632"/>
      <c r="P881" s="632"/>
      <c r="Q881" s="632"/>
      <c r="R881" s="632"/>
      <c r="S881" s="632"/>
      <c r="T881" s="632"/>
      <c r="U881" s="632"/>
      <c r="V881" s="632"/>
      <c r="W881" s="632"/>
      <c r="X881" s="632"/>
      <c r="Y881" s="632"/>
      <c r="Z881" s="632"/>
    </row>
    <row r="882" spans="1:26" ht="12.75" customHeight="1">
      <c r="A882" s="632"/>
      <c r="B882" s="632"/>
      <c r="C882" s="632"/>
      <c r="D882" s="386"/>
      <c r="E882" s="386"/>
      <c r="F882" s="386"/>
      <c r="G882" s="386"/>
      <c r="H882" s="632"/>
      <c r="I882" s="633"/>
      <c r="J882" s="632"/>
      <c r="K882" s="632"/>
      <c r="L882" s="632"/>
      <c r="M882" s="632"/>
      <c r="N882" s="632"/>
      <c r="O882" s="632"/>
      <c r="P882" s="632"/>
      <c r="Q882" s="632"/>
      <c r="R882" s="632"/>
      <c r="S882" s="632"/>
      <c r="T882" s="632"/>
      <c r="U882" s="632"/>
      <c r="V882" s="632"/>
      <c r="W882" s="632"/>
      <c r="X882" s="632"/>
      <c r="Y882" s="632"/>
      <c r="Z882" s="632"/>
    </row>
    <row r="883" spans="1:26" ht="12.75" customHeight="1">
      <c r="A883" s="632"/>
      <c r="B883" s="632"/>
      <c r="C883" s="632"/>
      <c r="D883" s="386"/>
      <c r="E883" s="386"/>
      <c r="F883" s="386"/>
      <c r="G883" s="386"/>
      <c r="H883" s="632"/>
      <c r="I883" s="633"/>
      <c r="J883" s="632"/>
      <c r="K883" s="632"/>
      <c r="L883" s="632"/>
      <c r="M883" s="632"/>
      <c r="N883" s="632"/>
      <c r="O883" s="632"/>
      <c r="P883" s="632"/>
      <c r="Q883" s="632"/>
      <c r="R883" s="632"/>
      <c r="S883" s="632"/>
      <c r="T883" s="632"/>
      <c r="U883" s="632"/>
      <c r="V883" s="632"/>
      <c r="W883" s="632"/>
      <c r="X883" s="632"/>
      <c r="Y883" s="632"/>
      <c r="Z883" s="632"/>
    </row>
    <row r="884" spans="1:26" ht="12.75" customHeight="1">
      <c r="A884" s="632"/>
      <c r="B884" s="632"/>
      <c r="C884" s="632"/>
      <c r="D884" s="386"/>
      <c r="E884" s="386"/>
      <c r="F884" s="386"/>
      <c r="G884" s="386"/>
      <c r="H884" s="632"/>
      <c r="I884" s="633"/>
      <c r="J884" s="632"/>
      <c r="K884" s="632"/>
      <c r="L884" s="632"/>
      <c r="M884" s="632"/>
      <c r="N884" s="632"/>
      <c r="O884" s="632"/>
      <c r="P884" s="632"/>
      <c r="Q884" s="632"/>
      <c r="R884" s="632"/>
      <c r="S884" s="632"/>
      <c r="T884" s="632"/>
      <c r="U884" s="632"/>
      <c r="V884" s="632"/>
      <c r="W884" s="632"/>
      <c r="X884" s="632"/>
      <c r="Y884" s="632"/>
      <c r="Z884" s="632"/>
    </row>
    <row r="885" spans="1:26" ht="12.75" customHeight="1">
      <c r="A885" s="632"/>
      <c r="B885" s="632"/>
      <c r="C885" s="632"/>
      <c r="D885" s="386"/>
      <c r="E885" s="386"/>
      <c r="F885" s="386"/>
      <c r="G885" s="386"/>
      <c r="H885" s="632"/>
      <c r="I885" s="633"/>
      <c r="J885" s="632"/>
      <c r="K885" s="632"/>
      <c r="L885" s="632"/>
      <c r="M885" s="632"/>
      <c r="N885" s="632"/>
      <c r="O885" s="632"/>
      <c r="P885" s="632"/>
      <c r="Q885" s="632"/>
      <c r="R885" s="632"/>
      <c r="S885" s="632"/>
      <c r="T885" s="632"/>
      <c r="U885" s="632"/>
      <c r="V885" s="632"/>
      <c r="W885" s="632"/>
      <c r="X885" s="632"/>
      <c r="Y885" s="632"/>
      <c r="Z885" s="632"/>
    </row>
    <row r="886" spans="1:26" ht="12.75" customHeight="1">
      <c r="A886" s="632"/>
      <c r="B886" s="632"/>
      <c r="C886" s="632"/>
      <c r="D886" s="386"/>
      <c r="E886" s="386"/>
      <c r="F886" s="386"/>
      <c r="G886" s="386"/>
      <c r="H886" s="632"/>
      <c r="I886" s="633"/>
      <c r="J886" s="632"/>
      <c r="K886" s="632"/>
      <c r="L886" s="632"/>
      <c r="M886" s="632"/>
      <c r="N886" s="632"/>
      <c r="O886" s="632"/>
      <c r="P886" s="632"/>
      <c r="Q886" s="632"/>
      <c r="R886" s="632"/>
      <c r="S886" s="632"/>
      <c r="T886" s="632"/>
      <c r="U886" s="632"/>
      <c r="V886" s="632"/>
      <c r="W886" s="632"/>
      <c r="X886" s="632"/>
      <c r="Y886" s="632"/>
      <c r="Z886" s="632"/>
    </row>
    <row r="887" spans="1:26" ht="12.75" customHeight="1">
      <c r="A887" s="632"/>
      <c r="B887" s="632"/>
      <c r="C887" s="632"/>
      <c r="D887" s="386"/>
      <c r="E887" s="386"/>
      <c r="F887" s="386"/>
      <c r="G887" s="386"/>
      <c r="H887" s="632"/>
      <c r="I887" s="633"/>
      <c r="J887" s="632"/>
      <c r="K887" s="632"/>
      <c r="L887" s="632"/>
      <c r="M887" s="632"/>
      <c r="N887" s="632"/>
      <c r="O887" s="632"/>
      <c r="P887" s="632"/>
      <c r="Q887" s="632"/>
      <c r="R887" s="632"/>
      <c r="S887" s="632"/>
      <c r="T887" s="632"/>
      <c r="U887" s="632"/>
      <c r="V887" s="632"/>
      <c r="W887" s="632"/>
      <c r="X887" s="632"/>
      <c r="Y887" s="632"/>
      <c r="Z887" s="632"/>
    </row>
    <row r="888" spans="1:26" ht="12.75" customHeight="1">
      <c r="A888" s="632"/>
      <c r="B888" s="632"/>
      <c r="C888" s="632"/>
      <c r="D888" s="386"/>
      <c r="E888" s="386"/>
      <c r="F888" s="386"/>
      <c r="G888" s="386"/>
      <c r="H888" s="632"/>
      <c r="I888" s="633"/>
      <c r="J888" s="632"/>
      <c r="K888" s="632"/>
      <c r="L888" s="632"/>
      <c r="M888" s="632"/>
      <c r="N888" s="632"/>
      <c r="O888" s="632"/>
      <c r="P888" s="632"/>
      <c r="Q888" s="632"/>
      <c r="R888" s="632"/>
      <c r="S888" s="632"/>
      <c r="T888" s="632"/>
      <c r="U888" s="632"/>
      <c r="V888" s="632"/>
      <c r="W888" s="632"/>
      <c r="X888" s="632"/>
      <c r="Y888" s="632"/>
      <c r="Z888" s="632"/>
    </row>
    <row r="889" spans="1:26" ht="12.75" customHeight="1">
      <c r="A889" s="632"/>
      <c r="B889" s="632"/>
      <c r="C889" s="632"/>
      <c r="D889" s="386"/>
      <c r="E889" s="386"/>
      <c r="F889" s="386"/>
      <c r="G889" s="386"/>
      <c r="H889" s="632"/>
      <c r="I889" s="633"/>
      <c r="J889" s="632"/>
      <c r="K889" s="632"/>
      <c r="L889" s="632"/>
      <c r="M889" s="632"/>
      <c r="N889" s="632"/>
      <c r="O889" s="632"/>
      <c r="P889" s="632"/>
      <c r="Q889" s="632"/>
      <c r="R889" s="632"/>
      <c r="S889" s="632"/>
      <c r="T889" s="632"/>
      <c r="U889" s="632"/>
      <c r="V889" s="632"/>
      <c r="W889" s="632"/>
      <c r="X889" s="632"/>
      <c r="Y889" s="632"/>
      <c r="Z889" s="632"/>
    </row>
    <row r="890" spans="1:26" ht="12.75" customHeight="1">
      <c r="A890" s="632"/>
      <c r="B890" s="632"/>
      <c r="C890" s="632"/>
      <c r="D890" s="386"/>
      <c r="E890" s="386"/>
      <c r="F890" s="386"/>
      <c r="G890" s="386"/>
      <c r="H890" s="632"/>
      <c r="I890" s="633"/>
      <c r="J890" s="632"/>
      <c r="K890" s="632"/>
      <c r="L890" s="632"/>
      <c r="M890" s="632"/>
      <c r="N890" s="632"/>
      <c r="O890" s="632"/>
      <c r="P890" s="632"/>
      <c r="Q890" s="632"/>
      <c r="R890" s="632"/>
      <c r="S890" s="632"/>
      <c r="T890" s="632"/>
      <c r="U890" s="632"/>
      <c r="V890" s="632"/>
      <c r="W890" s="632"/>
      <c r="X890" s="632"/>
      <c r="Y890" s="632"/>
      <c r="Z890" s="632"/>
    </row>
    <row r="891" spans="1:26" ht="12.75" customHeight="1">
      <c r="A891" s="632"/>
      <c r="B891" s="632"/>
      <c r="C891" s="632"/>
      <c r="D891" s="386"/>
      <c r="E891" s="386"/>
      <c r="F891" s="386"/>
      <c r="G891" s="386"/>
      <c r="H891" s="632"/>
      <c r="I891" s="633"/>
      <c r="J891" s="632"/>
      <c r="K891" s="632"/>
      <c r="L891" s="632"/>
      <c r="M891" s="632"/>
      <c r="N891" s="632"/>
      <c r="O891" s="632"/>
      <c r="P891" s="632"/>
      <c r="Q891" s="632"/>
      <c r="R891" s="632"/>
      <c r="S891" s="632"/>
      <c r="T891" s="632"/>
      <c r="U891" s="632"/>
      <c r="V891" s="632"/>
      <c r="W891" s="632"/>
      <c r="X891" s="632"/>
      <c r="Y891" s="632"/>
      <c r="Z891" s="632"/>
    </row>
    <row r="892" spans="1:26" ht="12.75" customHeight="1">
      <c r="A892" s="632"/>
      <c r="B892" s="632"/>
      <c r="C892" s="632"/>
      <c r="D892" s="386"/>
      <c r="E892" s="386"/>
      <c r="F892" s="386"/>
      <c r="G892" s="386"/>
      <c r="H892" s="632"/>
      <c r="I892" s="633"/>
      <c r="J892" s="632"/>
      <c r="K892" s="632"/>
      <c r="L892" s="632"/>
      <c r="M892" s="632"/>
      <c r="N892" s="632"/>
      <c r="O892" s="632"/>
      <c r="P892" s="632"/>
      <c r="Q892" s="632"/>
      <c r="R892" s="632"/>
      <c r="S892" s="632"/>
      <c r="T892" s="632"/>
      <c r="U892" s="632"/>
      <c r="V892" s="632"/>
      <c r="W892" s="632"/>
      <c r="X892" s="632"/>
      <c r="Y892" s="632"/>
      <c r="Z892" s="632"/>
    </row>
    <row r="893" spans="1:26" ht="12.75" customHeight="1">
      <c r="A893" s="632"/>
      <c r="B893" s="632"/>
      <c r="C893" s="632"/>
      <c r="D893" s="386"/>
      <c r="E893" s="386"/>
      <c r="F893" s="386"/>
      <c r="G893" s="386"/>
      <c r="H893" s="632"/>
      <c r="I893" s="633"/>
      <c r="J893" s="632"/>
      <c r="K893" s="632"/>
      <c r="L893" s="632"/>
      <c r="M893" s="632"/>
      <c r="N893" s="632"/>
      <c r="O893" s="632"/>
      <c r="P893" s="632"/>
      <c r="Q893" s="632"/>
      <c r="R893" s="632"/>
      <c r="S893" s="632"/>
      <c r="T893" s="632"/>
      <c r="U893" s="632"/>
      <c r="V893" s="632"/>
      <c r="W893" s="632"/>
      <c r="X893" s="632"/>
      <c r="Y893" s="632"/>
      <c r="Z893" s="632"/>
    </row>
    <row r="894" spans="1:26" ht="12.75" customHeight="1">
      <c r="A894" s="632"/>
      <c r="B894" s="632"/>
      <c r="C894" s="632"/>
      <c r="D894" s="386"/>
      <c r="E894" s="386"/>
      <c r="F894" s="386"/>
      <c r="G894" s="386"/>
      <c r="H894" s="632"/>
      <c r="I894" s="633"/>
      <c r="J894" s="632"/>
      <c r="K894" s="632"/>
      <c r="L894" s="632"/>
      <c r="M894" s="632"/>
      <c r="N894" s="632"/>
      <c r="O894" s="632"/>
      <c r="P894" s="632"/>
      <c r="Q894" s="632"/>
      <c r="R894" s="632"/>
      <c r="S894" s="632"/>
      <c r="T894" s="632"/>
      <c r="U894" s="632"/>
      <c r="V894" s="632"/>
      <c r="W894" s="632"/>
      <c r="X894" s="632"/>
      <c r="Y894" s="632"/>
      <c r="Z894" s="632"/>
    </row>
    <row r="895" spans="1:26" ht="12.75" customHeight="1">
      <c r="A895" s="632"/>
      <c r="B895" s="632"/>
      <c r="C895" s="632"/>
      <c r="D895" s="386"/>
      <c r="E895" s="386"/>
      <c r="F895" s="386"/>
      <c r="G895" s="386"/>
      <c r="H895" s="632"/>
      <c r="I895" s="633"/>
      <c r="J895" s="632"/>
      <c r="K895" s="632"/>
      <c r="L895" s="632"/>
      <c r="M895" s="632"/>
      <c r="N895" s="632"/>
      <c r="O895" s="632"/>
      <c r="P895" s="632"/>
      <c r="Q895" s="632"/>
      <c r="R895" s="632"/>
      <c r="S895" s="632"/>
      <c r="T895" s="632"/>
      <c r="U895" s="632"/>
      <c r="V895" s="632"/>
      <c r="W895" s="632"/>
      <c r="X895" s="632"/>
      <c r="Y895" s="632"/>
      <c r="Z895" s="632"/>
    </row>
    <row r="896" spans="1:26" ht="12.75" customHeight="1">
      <c r="A896" s="632"/>
      <c r="B896" s="632"/>
      <c r="C896" s="632"/>
      <c r="D896" s="386"/>
      <c r="E896" s="386"/>
      <c r="F896" s="386"/>
      <c r="G896" s="386"/>
      <c r="H896" s="632"/>
      <c r="I896" s="633"/>
      <c r="J896" s="632"/>
      <c r="K896" s="632"/>
      <c r="L896" s="632"/>
      <c r="M896" s="632"/>
      <c r="N896" s="632"/>
      <c r="O896" s="632"/>
      <c r="P896" s="632"/>
      <c r="Q896" s="632"/>
      <c r="R896" s="632"/>
      <c r="S896" s="632"/>
      <c r="T896" s="632"/>
      <c r="U896" s="632"/>
      <c r="V896" s="632"/>
      <c r="W896" s="632"/>
      <c r="X896" s="632"/>
      <c r="Y896" s="632"/>
      <c r="Z896" s="632"/>
    </row>
    <row r="897" spans="1:26" ht="12.75" customHeight="1">
      <c r="A897" s="632"/>
      <c r="B897" s="632"/>
      <c r="C897" s="632"/>
      <c r="D897" s="386"/>
      <c r="E897" s="386"/>
      <c r="F897" s="386"/>
      <c r="G897" s="386"/>
      <c r="H897" s="632"/>
      <c r="I897" s="633"/>
      <c r="J897" s="632"/>
      <c r="K897" s="632"/>
      <c r="L897" s="632"/>
      <c r="M897" s="632"/>
      <c r="N897" s="632"/>
      <c r="O897" s="632"/>
      <c r="P897" s="632"/>
      <c r="Q897" s="632"/>
      <c r="R897" s="632"/>
      <c r="S897" s="632"/>
      <c r="T897" s="632"/>
      <c r="U897" s="632"/>
      <c r="V897" s="632"/>
      <c r="W897" s="632"/>
      <c r="X897" s="632"/>
      <c r="Y897" s="632"/>
      <c r="Z897" s="632"/>
    </row>
    <row r="898" spans="1:26" ht="12.75" customHeight="1">
      <c r="A898" s="632"/>
      <c r="B898" s="632"/>
      <c r="C898" s="632"/>
      <c r="D898" s="386"/>
      <c r="E898" s="386"/>
      <c r="F898" s="386"/>
      <c r="G898" s="386"/>
      <c r="H898" s="632"/>
      <c r="I898" s="633"/>
      <c r="J898" s="632"/>
      <c r="K898" s="632"/>
      <c r="L898" s="632"/>
      <c r="M898" s="632"/>
      <c r="N898" s="632"/>
      <c r="O898" s="632"/>
      <c r="P898" s="632"/>
      <c r="Q898" s="632"/>
      <c r="R898" s="632"/>
      <c r="S898" s="632"/>
      <c r="T898" s="632"/>
      <c r="U898" s="632"/>
      <c r="V898" s="632"/>
      <c r="W898" s="632"/>
      <c r="X898" s="632"/>
      <c r="Y898" s="632"/>
      <c r="Z898" s="632"/>
    </row>
    <row r="899" spans="1:26" ht="12.75" customHeight="1">
      <c r="A899" s="632"/>
      <c r="B899" s="632"/>
      <c r="C899" s="632"/>
      <c r="D899" s="386"/>
      <c r="E899" s="386"/>
      <c r="F899" s="386"/>
      <c r="G899" s="386"/>
      <c r="H899" s="632"/>
      <c r="I899" s="633"/>
      <c r="J899" s="632"/>
      <c r="K899" s="632"/>
      <c r="L899" s="632"/>
      <c r="M899" s="632"/>
      <c r="N899" s="632"/>
      <c r="O899" s="632"/>
      <c r="P899" s="632"/>
      <c r="Q899" s="632"/>
      <c r="R899" s="632"/>
      <c r="S899" s="632"/>
      <c r="T899" s="632"/>
      <c r="U899" s="632"/>
      <c r="V899" s="632"/>
      <c r="W899" s="632"/>
      <c r="X899" s="632"/>
      <c r="Y899" s="632"/>
      <c r="Z899" s="632"/>
    </row>
    <row r="900" spans="1:26" ht="12.75" customHeight="1">
      <c r="A900" s="632"/>
      <c r="B900" s="632"/>
      <c r="C900" s="632"/>
      <c r="D900" s="386"/>
      <c r="E900" s="386"/>
      <c r="F900" s="386"/>
      <c r="G900" s="386"/>
      <c r="H900" s="632"/>
      <c r="I900" s="633"/>
      <c r="J900" s="632"/>
      <c r="K900" s="632"/>
      <c r="L900" s="632"/>
      <c r="M900" s="632"/>
      <c r="N900" s="632"/>
      <c r="O900" s="632"/>
      <c r="P900" s="632"/>
      <c r="Q900" s="632"/>
      <c r="R900" s="632"/>
      <c r="S900" s="632"/>
      <c r="T900" s="632"/>
      <c r="U900" s="632"/>
      <c r="V900" s="632"/>
      <c r="W900" s="632"/>
      <c r="X900" s="632"/>
      <c r="Y900" s="632"/>
      <c r="Z900" s="632"/>
    </row>
    <row r="901" spans="1:26" ht="12.75" customHeight="1">
      <c r="A901" s="632"/>
      <c r="B901" s="632"/>
      <c r="C901" s="632"/>
      <c r="D901" s="386"/>
      <c r="E901" s="386"/>
      <c r="F901" s="386"/>
      <c r="G901" s="386"/>
      <c r="H901" s="632"/>
      <c r="I901" s="633"/>
      <c r="J901" s="632"/>
      <c r="K901" s="632"/>
      <c r="L901" s="632"/>
      <c r="M901" s="632"/>
      <c r="N901" s="632"/>
      <c r="O901" s="632"/>
      <c r="P901" s="632"/>
      <c r="Q901" s="632"/>
      <c r="R901" s="632"/>
      <c r="S901" s="632"/>
      <c r="T901" s="632"/>
      <c r="U901" s="632"/>
      <c r="V901" s="632"/>
      <c r="W901" s="632"/>
      <c r="X901" s="632"/>
      <c r="Y901" s="632"/>
      <c r="Z901" s="632"/>
    </row>
    <row r="902" spans="1:26" ht="12.75" customHeight="1">
      <c r="A902" s="632"/>
      <c r="B902" s="632"/>
      <c r="C902" s="632"/>
      <c r="D902" s="386"/>
      <c r="E902" s="386"/>
      <c r="F902" s="386"/>
      <c r="G902" s="386"/>
      <c r="H902" s="632"/>
      <c r="I902" s="633"/>
      <c r="J902" s="632"/>
      <c r="K902" s="632"/>
      <c r="L902" s="632"/>
      <c r="M902" s="632"/>
      <c r="N902" s="632"/>
      <c r="O902" s="632"/>
      <c r="P902" s="632"/>
      <c r="Q902" s="632"/>
      <c r="R902" s="632"/>
      <c r="S902" s="632"/>
      <c r="T902" s="632"/>
      <c r="U902" s="632"/>
      <c r="V902" s="632"/>
      <c r="W902" s="632"/>
      <c r="X902" s="632"/>
      <c r="Y902" s="632"/>
      <c r="Z902" s="632"/>
    </row>
    <row r="903" spans="1:26" ht="12.75" customHeight="1">
      <c r="A903" s="632"/>
      <c r="B903" s="632"/>
      <c r="C903" s="632"/>
      <c r="D903" s="386"/>
      <c r="E903" s="386"/>
      <c r="F903" s="386"/>
      <c r="G903" s="386"/>
      <c r="H903" s="632"/>
      <c r="I903" s="633"/>
      <c r="J903" s="632"/>
      <c r="K903" s="632"/>
      <c r="L903" s="632"/>
      <c r="M903" s="632"/>
      <c r="N903" s="632"/>
      <c r="O903" s="632"/>
      <c r="P903" s="632"/>
      <c r="Q903" s="632"/>
      <c r="R903" s="632"/>
      <c r="S903" s="632"/>
      <c r="T903" s="632"/>
      <c r="U903" s="632"/>
      <c r="V903" s="632"/>
      <c r="W903" s="632"/>
      <c r="X903" s="632"/>
      <c r="Y903" s="632"/>
      <c r="Z903" s="632"/>
    </row>
    <row r="904" spans="1:26" ht="12.75" customHeight="1">
      <c r="A904" s="632"/>
      <c r="B904" s="632"/>
      <c r="C904" s="632"/>
      <c r="D904" s="386"/>
      <c r="E904" s="386"/>
      <c r="F904" s="386"/>
      <c r="G904" s="386"/>
      <c r="H904" s="632"/>
      <c r="I904" s="633"/>
      <c r="J904" s="632"/>
      <c r="K904" s="632"/>
      <c r="L904" s="632"/>
      <c r="M904" s="632"/>
      <c r="N904" s="632"/>
      <c r="O904" s="632"/>
      <c r="P904" s="632"/>
      <c r="Q904" s="632"/>
      <c r="R904" s="632"/>
      <c r="S904" s="632"/>
      <c r="T904" s="632"/>
      <c r="U904" s="632"/>
      <c r="V904" s="632"/>
      <c r="W904" s="632"/>
      <c r="X904" s="632"/>
      <c r="Y904" s="632"/>
      <c r="Z904" s="632"/>
    </row>
    <row r="905" spans="1:26" ht="12.75" customHeight="1">
      <c r="A905" s="632"/>
      <c r="B905" s="632"/>
      <c r="C905" s="632"/>
      <c r="D905" s="386"/>
      <c r="E905" s="386"/>
      <c r="F905" s="386"/>
      <c r="G905" s="386"/>
      <c r="H905" s="632"/>
      <c r="I905" s="633"/>
      <c r="J905" s="632"/>
      <c r="K905" s="632"/>
      <c r="L905" s="632"/>
      <c r="M905" s="632"/>
      <c r="N905" s="632"/>
      <c r="O905" s="632"/>
      <c r="P905" s="632"/>
      <c r="Q905" s="632"/>
      <c r="R905" s="632"/>
      <c r="S905" s="632"/>
      <c r="T905" s="632"/>
      <c r="U905" s="632"/>
      <c r="V905" s="632"/>
      <c r="W905" s="632"/>
      <c r="X905" s="632"/>
      <c r="Y905" s="632"/>
      <c r="Z905" s="632"/>
    </row>
    <row r="906" spans="1:26" ht="12.75" customHeight="1">
      <c r="A906" s="632"/>
      <c r="B906" s="632"/>
      <c r="C906" s="632"/>
      <c r="D906" s="386"/>
      <c r="E906" s="386"/>
      <c r="F906" s="386"/>
      <c r="G906" s="386"/>
      <c r="H906" s="632"/>
      <c r="I906" s="633"/>
      <c r="J906" s="632"/>
      <c r="K906" s="632"/>
      <c r="L906" s="632"/>
      <c r="M906" s="632"/>
      <c r="N906" s="632"/>
      <c r="O906" s="632"/>
      <c r="P906" s="632"/>
      <c r="Q906" s="632"/>
      <c r="R906" s="632"/>
      <c r="S906" s="632"/>
      <c r="T906" s="632"/>
      <c r="U906" s="632"/>
      <c r="V906" s="632"/>
      <c r="W906" s="632"/>
      <c r="X906" s="632"/>
      <c r="Y906" s="632"/>
      <c r="Z906" s="632"/>
    </row>
    <row r="907" spans="1:26" ht="12.75" customHeight="1">
      <c r="A907" s="632"/>
      <c r="B907" s="632"/>
      <c r="C907" s="632"/>
      <c r="D907" s="386"/>
      <c r="E907" s="386"/>
      <c r="F907" s="386"/>
      <c r="G907" s="386"/>
      <c r="H907" s="632"/>
      <c r="I907" s="633"/>
      <c r="J907" s="632"/>
      <c r="K907" s="632"/>
      <c r="L907" s="632"/>
      <c r="M907" s="632"/>
      <c r="N907" s="632"/>
      <c r="O907" s="632"/>
      <c r="P907" s="632"/>
      <c r="Q907" s="632"/>
      <c r="R907" s="632"/>
      <c r="S907" s="632"/>
      <c r="T907" s="632"/>
      <c r="U907" s="632"/>
      <c r="V907" s="632"/>
      <c r="W907" s="632"/>
      <c r="X907" s="632"/>
      <c r="Y907" s="632"/>
      <c r="Z907" s="632"/>
    </row>
    <row r="908" spans="1:26" ht="12.75" customHeight="1">
      <c r="A908" s="632"/>
      <c r="B908" s="632"/>
      <c r="C908" s="632"/>
      <c r="D908" s="386"/>
      <c r="E908" s="386"/>
      <c r="F908" s="386"/>
      <c r="G908" s="386"/>
      <c r="H908" s="632"/>
      <c r="I908" s="633"/>
      <c r="J908" s="632"/>
      <c r="K908" s="632"/>
      <c r="L908" s="632"/>
      <c r="M908" s="632"/>
      <c r="N908" s="632"/>
      <c r="O908" s="632"/>
      <c r="P908" s="632"/>
      <c r="Q908" s="632"/>
      <c r="R908" s="632"/>
      <c r="S908" s="632"/>
      <c r="T908" s="632"/>
      <c r="U908" s="632"/>
      <c r="V908" s="632"/>
      <c r="W908" s="632"/>
      <c r="X908" s="632"/>
      <c r="Y908" s="632"/>
      <c r="Z908" s="632"/>
    </row>
    <row r="909" spans="1:26" ht="12.75" customHeight="1">
      <c r="A909" s="632"/>
      <c r="B909" s="632"/>
      <c r="C909" s="632"/>
      <c r="D909" s="386"/>
      <c r="E909" s="386"/>
      <c r="F909" s="386"/>
      <c r="G909" s="386"/>
      <c r="H909" s="632"/>
      <c r="I909" s="633"/>
      <c r="J909" s="632"/>
      <c r="K909" s="632"/>
      <c r="L909" s="632"/>
      <c r="M909" s="632"/>
      <c r="N909" s="632"/>
      <c r="O909" s="632"/>
      <c r="P909" s="632"/>
      <c r="Q909" s="632"/>
      <c r="R909" s="632"/>
      <c r="S909" s="632"/>
      <c r="T909" s="632"/>
      <c r="U909" s="632"/>
      <c r="V909" s="632"/>
      <c r="W909" s="632"/>
      <c r="X909" s="632"/>
      <c r="Y909" s="632"/>
      <c r="Z909" s="632"/>
    </row>
    <row r="910" spans="1:26" ht="12.75" customHeight="1">
      <c r="A910" s="632"/>
      <c r="B910" s="632"/>
      <c r="C910" s="632"/>
      <c r="D910" s="386"/>
      <c r="E910" s="386"/>
      <c r="F910" s="386"/>
      <c r="G910" s="386"/>
      <c r="H910" s="632"/>
      <c r="I910" s="633"/>
      <c r="J910" s="632"/>
      <c r="K910" s="632"/>
      <c r="L910" s="632"/>
      <c r="M910" s="632"/>
      <c r="N910" s="632"/>
      <c r="O910" s="632"/>
      <c r="P910" s="632"/>
      <c r="Q910" s="632"/>
      <c r="R910" s="632"/>
      <c r="S910" s="632"/>
      <c r="T910" s="632"/>
      <c r="U910" s="632"/>
      <c r="V910" s="632"/>
      <c r="W910" s="632"/>
      <c r="X910" s="632"/>
      <c r="Y910" s="632"/>
      <c r="Z910" s="632"/>
    </row>
    <row r="911" spans="1:26" ht="12.75" customHeight="1">
      <c r="A911" s="632"/>
      <c r="B911" s="632"/>
      <c r="C911" s="632"/>
      <c r="D911" s="386"/>
      <c r="E911" s="386"/>
      <c r="F911" s="386"/>
      <c r="G911" s="386"/>
      <c r="H911" s="632"/>
      <c r="I911" s="633"/>
      <c r="J911" s="632"/>
      <c r="K911" s="632"/>
      <c r="L911" s="632"/>
      <c r="M911" s="632"/>
      <c r="N911" s="632"/>
      <c r="O911" s="632"/>
      <c r="P911" s="632"/>
      <c r="Q911" s="632"/>
      <c r="R911" s="632"/>
      <c r="S911" s="632"/>
      <c r="T911" s="632"/>
      <c r="U911" s="632"/>
      <c r="V911" s="632"/>
      <c r="W911" s="632"/>
      <c r="X911" s="632"/>
      <c r="Y911" s="632"/>
      <c r="Z911" s="632"/>
    </row>
    <row r="912" spans="1:26" ht="12.75" customHeight="1">
      <c r="A912" s="632"/>
      <c r="B912" s="632"/>
      <c r="C912" s="632"/>
      <c r="D912" s="386"/>
      <c r="E912" s="386"/>
      <c r="F912" s="386"/>
      <c r="G912" s="386"/>
      <c r="H912" s="632"/>
      <c r="I912" s="633"/>
      <c r="J912" s="632"/>
      <c r="K912" s="632"/>
      <c r="L912" s="632"/>
      <c r="M912" s="632"/>
      <c r="N912" s="632"/>
      <c r="O912" s="632"/>
      <c r="P912" s="632"/>
      <c r="Q912" s="632"/>
      <c r="R912" s="632"/>
      <c r="S912" s="632"/>
      <c r="T912" s="632"/>
      <c r="U912" s="632"/>
      <c r="V912" s="632"/>
      <c r="W912" s="632"/>
      <c r="X912" s="632"/>
      <c r="Y912" s="632"/>
      <c r="Z912" s="632"/>
    </row>
    <row r="913" spans="1:26" ht="12.75" customHeight="1">
      <c r="A913" s="632"/>
      <c r="B913" s="632"/>
      <c r="C913" s="632"/>
      <c r="D913" s="386"/>
      <c r="E913" s="386"/>
      <c r="F913" s="386"/>
      <c r="G913" s="386"/>
      <c r="H913" s="632"/>
      <c r="I913" s="633"/>
      <c r="J913" s="632"/>
      <c r="K913" s="632"/>
      <c r="L913" s="632"/>
      <c r="M913" s="632"/>
      <c r="N913" s="632"/>
      <c r="O913" s="632"/>
      <c r="P913" s="632"/>
      <c r="Q913" s="632"/>
      <c r="R913" s="632"/>
      <c r="S913" s="632"/>
      <c r="T913" s="632"/>
      <c r="U913" s="632"/>
      <c r="V913" s="632"/>
      <c r="W913" s="632"/>
      <c r="X913" s="632"/>
      <c r="Y913" s="632"/>
      <c r="Z913" s="632"/>
    </row>
    <row r="914" spans="1:26" ht="12.75" customHeight="1">
      <c r="A914" s="632"/>
      <c r="B914" s="632"/>
      <c r="C914" s="632"/>
      <c r="D914" s="386"/>
      <c r="E914" s="386"/>
      <c r="F914" s="386"/>
      <c r="G914" s="386"/>
      <c r="H914" s="632"/>
      <c r="I914" s="633"/>
      <c r="J914" s="632"/>
      <c r="K914" s="632"/>
      <c r="L914" s="632"/>
      <c r="M914" s="632"/>
      <c r="N914" s="632"/>
      <c r="O914" s="632"/>
      <c r="P914" s="632"/>
      <c r="Q914" s="632"/>
      <c r="R914" s="632"/>
      <c r="S914" s="632"/>
      <c r="T914" s="632"/>
      <c r="U914" s="632"/>
      <c r="V914" s="632"/>
      <c r="W914" s="632"/>
      <c r="X914" s="632"/>
      <c r="Y914" s="632"/>
      <c r="Z914" s="632"/>
    </row>
    <row r="915" spans="1:26" ht="12.75" customHeight="1">
      <c r="A915" s="632"/>
      <c r="B915" s="632"/>
      <c r="C915" s="632"/>
      <c r="D915" s="386"/>
      <c r="E915" s="386"/>
      <c r="F915" s="386"/>
      <c r="G915" s="386"/>
      <c r="H915" s="632"/>
      <c r="I915" s="633"/>
      <c r="J915" s="632"/>
      <c r="K915" s="632"/>
      <c r="L915" s="632"/>
      <c r="M915" s="632"/>
      <c r="N915" s="632"/>
      <c r="O915" s="632"/>
      <c r="P915" s="632"/>
      <c r="Q915" s="632"/>
      <c r="R915" s="632"/>
      <c r="S915" s="632"/>
      <c r="T915" s="632"/>
      <c r="U915" s="632"/>
      <c r="V915" s="632"/>
      <c r="W915" s="632"/>
      <c r="X915" s="632"/>
      <c r="Y915" s="632"/>
      <c r="Z915" s="632"/>
    </row>
    <row r="916" spans="1:26" ht="12.75" customHeight="1">
      <c r="A916" s="632"/>
      <c r="B916" s="632"/>
      <c r="C916" s="632"/>
      <c r="D916" s="386"/>
      <c r="E916" s="386"/>
      <c r="F916" s="386"/>
      <c r="G916" s="386"/>
      <c r="H916" s="632"/>
      <c r="I916" s="633"/>
      <c r="J916" s="632"/>
      <c r="K916" s="632"/>
      <c r="L916" s="632"/>
      <c r="M916" s="632"/>
      <c r="N916" s="632"/>
      <c r="O916" s="632"/>
      <c r="P916" s="632"/>
      <c r="Q916" s="632"/>
      <c r="R916" s="632"/>
      <c r="S916" s="632"/>
      <c r="T916" s="632"/>
      <c r="U916" s="632"/>
      <c r="V916" s="632"/>
      <c r="W916" s="632"/>
      <c r="X916" s="632"/>
      <c r="Y916" s="632"/>
      <c r="Z916" s="632"/>
    </row>
    <row r="917" spans="1:26" ht="12.75" customHeight="1">
      <c r="A917" s="632"/>
      <c r="B917" s="632"/>
      <c r="C917" s="632"/>
      <c r="D917" s="386"/>
      <c r="E917" s="386"/>
      <c r="F917" s="386"/>
      <c r="G917" s="386"/>
      <c r="H917" s="632"/>
      <c r="I917" s="633"/>
      <c r="J917" s="632"/>
      <c r="K917" s="632"/>
      <c r="L917" s="632"/>
      <c r="M917" s="632"/>
      <c r="N917" s="632"/>
      <c r="O917" s="632"/>
      <c r="P917" s="632"/>
      <c r="Q917" s="632"/>
      <c r="R917" s="632"/>
      <c r="S917" s="632"/>
      <c r="T917" s="632"/>
      <c r="U917" s="632"/>
      <c r="V917" s="632"/>
      <c r="W917" s="632"/>
      <c r="X917" s="632"/>
      <c r="Y917" s="632"/>
      <c r="Z917" s="632"/>
    </row>
    <row r="918" spans="1:26" ht="12.75" customHeight="1">
      <c r="A918" s="632"/>
      <c r="B918" s="632"/>
      <c r="C918" s="632"/>
      <c r="D918" s="386"/>
      <c r="E918" s="386"/>
      <c r="F918" s="386"/>
      <c r="G918" s="386"/>
      <c r="H918" s="632"/>
      <c r="I918" s="633"/>
      <c r="J918" s="632"/>
      <c r="K918" s="632"/>
      <c r="L918" s="632"/>
      <c r="M918" s="632"/>
      <c r="N918" s="632"/>
      <c r="O918" s="632"/>
      <c r="P918" s="632"/>
      <c r="Q918" s="632"/>
      <c r="R918" s="632"/>
      <c r="S918" s="632"/>
      <c r="T918" s="632"/>
      <c r="U918" s="632"/>
      <c r="V918" s="632"/>
      <c r="W918" s="632"/>
      <c r="X918" s="632"/>
      <c r="Y918" s="632"/>
      <c r="Z918" s="632"/>
    </row>
    <row r="919" spans="1:26" ht="12.75" customHeight="1">
      <c r="A919" s="632"/>
      <c r="B919" s="632"/>
      <c r="C919" s="632"/>
      <c r="D919" s="386"/>
      <c r="E919" s="386"/>
      <c r="F919" s="386"/>
      <c r="G919" s="386"/>
      <c r="H919" s="632"/>
      <c r="I919" s="633"/>
      <c r="J919" s="632"/>
      <c r="K919" s="632"/>
      <c r="L919" s="632"/>
      <c r="M919" s="632"/>
      <c r="N919" s="632"/>
      <c r="O919" s="632"/>
      <c r="P919" s="632"/>
      <c r="Q919" s="632"/>
      <c r="R919" s="632"/>
      <c r="S919" s="632"/>
      <c r="T919" s="632"/>
      <c r="U919" s="632"/>
      <c r="V919" s="632"/>
      <c r="W919" s="632"/>
      <c r="X919" s="632"/>
      <c r="Y919" s="632"/>
      <c r="Z919" s="632"/>
    </row>
    <row r="920" spans="1:26" ht="12.75" customHeight="1">
      <c r="A920" s="632"/>
      <c r="B920" s="632"/>
      <c r="C920" s="632"/>
      <c r="D920" s="386"/>
      <c r="E920" s="386"/>
      <c r="F920" s="386"/>
      <c r="G920" s="386"/>
      <c r="H920" s="632"/>
      <c r="I920" s="633"/>
      <c r="J920" s="632"/>
      <c r="K920" s="632"/>
      <c r="L920" s="632"/>
      <c r="M920" s="632"/>
      <c r="N920" s="632"/>
      <c r="O920" s="632"/>
      <c r="P920" s="632"/>
      <c r="Q920" s="632"/>
      <c r="R920" s="632"/>
      <c r="S920" s="632"/>
      <c r="T920" s="632"/>
      <c r="U920" s="632"/>
      <c r="V920" s="632"/>
      <c r="W920" s="632"/>
      <c r="X920" s="632"/>
      <c r="Y920" s="632"/>
      <c r="Z920" s="632"/>
    </row>
    <row r="921" spans="1:26" ht="12.75" customHeight="1">
      <c r="A921" s="632"/>
      <c r="B921" s="632"/>
      <c r="C921" s="632"/>
      <c r="D921" s="386"/>
      <c r="E921" s="386"/>
      <c r="F921" s="386"/>
      <c r="G921" s="386"/>
      <c r="H921" s="632"/>
      <c r="I921" s="633"/>
      <c r="J921" s="632"/>
      <c r="K921" s="632"/>
      <c r="L921" s="632"/>
      <c r="M921" s="632"/>
      <c r="N921" s="632"/>
      <c r="O921" s="632"/>
      <c r="P921" s="632"/>
      <c r="Q921" s="632"/>
      <c r="R921" s="632"/>
      <c r="S921" s="632"/>
      <c r="T921" s="632"/>
      <c r="U921" s="632"/>
      <c r="V921" s="632"/>
      <c r="W921" s="632"/>
      <c r="X921" s="632"/>
      <c r="Y921" s="632"/>
      <c r="Z921" s="632"/>
    </row>
    <row r="922" spans="1:26" ht="12.75" customHeight="1">
      <c r="A922" s="632"/>
      <c r="B922" s="632"/>
      <c r="C922" s="632"/>
      <c r="D922" s="386"/>
      <c r="E922" s="386"/>
      <c r="F922" s="386"/>
      <c r="G922" s="386"/>
      <c r="H922" s="632"/>
      <c r="I922" s="633"/>
      <c r="J922" s="632"/>
      <c r="K922" s="632"/>
      <c r="L922" s="632"/>
      <c r="M922" s="632"/>
      <c r="N922" s="632"/>
      <c r="O922" s="632"/>
      <c r="P922" s="632"/>
      <c r="Q922" s="632"/>
      <c r="R922" s="632"/>
      <c r="S922" s="632"/>
      <c r="T922" s="632"/>
      <c r="U922" s="632"/>
      <c r="V922" s="632"/>
      <c r="W922" s="632"/>
      <c r="X922" s="632"/>
      <c r="Y922" s="632"/>
      <c r="Z922" s="632"/>
    </row>
    <row r="923" spans="1:26" ht="12.75" customHeight="1">
      <c r="A923" s="632"/>
      <c r="B923" s="632"/>
      <c r="C923" s="632"/>
      <c r="D923" s="386"/>
      <c r="E923" s="386"/>
      <c r="F923" s="386"/>
      <c r="G923" s="386"/>
      <c r="H923" s="632"/>
      <c r="I923" s="633"/>
      <c r="J923" s="632"/>
      <c r="K923" s="632"/>
      <c r="L923" s="632"/>
      <c r="M923" s="632"/>
      <c r="N923" s="632"/>
      <c r="O923" s="632"/>
      <c r="P923" s="632"/>
      <c r="Q923" s="632"/>
      <c r="R923" s="632"/>
      <c r="S923" s="632"/>
      <c r="T923" s="632"/>
      <c r="U923" s="632"/>
      <c r="V923" s="632"/>
      <c r="W923" s="632"/>
      <c r="X923" s="632"/>
      <c r="Y923" s="632"/>
      <c r="Z923" s="632"/>
    </row>
    <row r="924" spans="1:26" ht="12.75" customHeight="1">
      <c r="A924" s="632"/>
      <c r="B924" s="632"/>
      <c r="C924" s="632"/>
      <c r="D924" s="386"/>
      <c r="E924" s="386"/>
      <c r="F924" s="386"/>
      <c r="G924" s="386"/>
      <c r="H924" s="632"/>
      <c r="I924" s="633"/>
      <c r="J924" s="632"/>
      <c r="K924" s="632"/>
      <c r="L924" s="632"/>
      <c r="M924" s="632"/>
      <c r="N924" s="632"/>
      <c r="O924" s="632"/>
      <c r="P924" s="632"/>
      <c r="Q924" s="632"/>
      <c r="R924" s="632"/>
      <c r="S924" s="632"/>
      <c r="T924" s="632"/>
      <c r="U924" s="632"/>
      <c r="V924" s="632"/>
      <c r="W924" s="632"/>
      <c r="X924" s="632"/>
      <c r="Y924" s="632"/>
      <c r="Z924" s="632"/>
    </row>
    <row r="925" spans="1:26" ht="12.75" customHeight="1">
      <c r="A925" s="632"/>
      <c r="B925" s="632"/>
      <c r="C925" s="632"/>
      <c r="D925" s="386"/>
      <c r="E925" s="386"/>
      <c r="F925" s="386"/>
      <c r="G925" s="386"/>
      <c r="H925" s="632"/>
      <c r="I925" s="633"/>
      <c r="J925" s="632"/>
      <c r="K925" s="632"/>
      <c r="L925" s="632"/>
      <c r="M925" s="632"/>
      <c r="N925" s="632"/>
      <c r="O925" s="632"/>
      <c r="P925" s="632"/>
      <c r="Q925" s="632"/>
      <c r="R925" s="632"/>
      <c r="S925" s="632"/>
      <c r="T925" s="632"/>
      <c r="U925" s="632"/>
      <c r="V925" s="632"/>
      <c r="W925" s="632"/>
      <c r="X925" s="632"/>
      <c r="Y925" s="632"/>
      <c r="Z925" s="632"/>
    </row>
    <row r="926" spans="1:26" ht="12.75" customHeight="1">
      <c r="A926" s="632"/>
      <c r="B926" s="632"/>
      <c r="C926" s="632"/>
      <c r="D926" s="386"/>
      <c r="E926" s="386"/>
      <c r="F926" s="386"/>
      <c r="G926" s="386"/>
      <c r="H926" s="632"/>
      <c r="I926" s="633"/>
      <c r="J926" s="632"/>
      <c r="K926" s="632"/>
      <c r="L926" s="632"/>
      <c r="M926" s="632"/>
      <c r="N926" s="632"/>
      <c r="O926" s="632"/>
      <c r="P926" s="632"/>
      <c r="Q926" s="632"/>
      <c r="R926" s="632"/>
      <c r="S926" s="632"/>
      <c r="T926" s="632"/>
      <c r="U926" s="632"/>
      <c r="V926" s="632"/>
      <c r="W926" s="632"/>
      <c r="X926" s="632"/>
      <c r="Y926" s="632"/>
      <c r="Z926" s="632"/>
    </row>
    <row r="927" spans="1:26" ht="12.75" customHeight="1">
      <c r="A927" s="632"/>
      <c r="B927" s="632"/>
      <c r="C927" s="632"/>
      <c r="D927" s="386"/>
      <c r="E927" s="386"/>
      <c r="F927" s="386"/>
      <c r="G927" s="386"/>
      <c r="H927" s="632"/>
      <c r="I927" s="633"/>
      <c r="J927" s="632"/>
      <c r="K927" s="632"/>
      <c r="L927" s="632"/>
      <c r="M927" s="632"/>
      <c r="N927" s="632"/>
      <c r="O927" s="632"/>
      <c r="P927" s="632"/>
      <c r="Q927" s="632"/>
      <c r="R927" s="632"/>
      <c r="S927" s="632"/>
      <c r="T927" s="632"/>
      <c r="U927" s="632"/>
      <c r="V927" s="632"/>
      <c r="W927" s="632"/>
      <c r="X927" s="632"/>
      <c r="Y927" s="632"/>
      <c r="Z927" s="632"/>
    </row>
    <row r="928" spans="1:26" ht="12.75" customHeight="1">
      <c r="A928" s="632"/>
      <c r="B928" s="632"/>
      <c r="C928" s="632"/>
      <c r="D928" s="386"/>
      <c r="E928" s="386"/>
      <c r="F928" s="386"/>
      <c r="G928" s="386"/>
      <c r="H928" s="632"/>
      <c r="I928" s="633"/>
      <c r="J928" s="632"/>
      <c r="K928" s="632"/>
      <c r="L928" s="632"/>
      <c r="M928" s="632"/>
      <c r="N928" s="632"/>
      <c r="O928" s="632"/>
      <c r="P928" s="632"/>
      <c r="Q928" s="632"/>
      <c r="R928" s="632"/>
      <c r="S928" s="632"/>
      <c r="T928" s="632"/>
      <c r="U928" s="632"/>
      <c r="V928" s="632"/>
      <c r="W928" s="632"/>
      <c r="X928" s="632"/>
      <c r="Y928" s="632"/>
      <c r="Z928" s="632"/>
    </row>
    <row r="929" spans="1:26" ht="12.75" customHeight="1">
      <c r="A929" s="632"/>
      <c r="B929" s="632"/>
      <c r="C929" s="632"/>
      <c r="D929" s="386"/>
      <c r="E929" s="386"/>
      <c r="F929" s="386"/>
      <c r="G929" s="386"/>
      <c r="H929" s="632"/>
      <c r="I929" s="633"/>
      <c r="J929" s="632"/>
      <c r="K929" s="632"/>
      <c r="L929" s="632"/>
      <c r="M929" s="632"/>
      <c r="N929" s="632"/>
      <c r="O929" s="632"/>
      <c r="P929" s="632"/>
      <c r="Q929" s="632"/>
      <c r="R929" s="632"/>
      <c r="S929" s="632"/>
      <c r="T929" s="632"/>
      <c r="U929" s="632"/>
      <c r="V929" s="632"/>
      <c r="W929" s="632"/>
      <c r="X929" s="632"/>
      <c r="Y929" s="632"/>
      <c r="Z929" s="632"/>
    </row>
    <row r="930" spans="1:26" ht="12.75" customHeight="1">
      <c r="A930" s="632"/>
      <c r="B930" s="632"/>
      <c r="C930" s="632"/>
      <c r="D930" s="386"/>
      <c r="E930" s="386"/>
      <c r="F930" s="386"/>
      <c r="G930" s="386"/>
      <c r="H930" s="632"/>
      <c r="I930" s="633"/>
      <c r="J930" s="632"/>
      <c r="K930" s="632"/>
      <c r="L930" s="632"/>
      <c r="M930" s="632"/>
      <c r="N930" s="632"/>
      <c r="O930" s="632"/>
      <c r="P930" s="632"/>
      <c r="Q930" s="632"/>
      <c r="R930" s="632"/>
      <c r="S930" s="632"/>
      <c r="T930" s="632"/>
      <c r="U930" s="632"/>
      <c r="V930" s="632"/>
      <c r="W930" s="632"/>
      <c r="X930" s="632"/>
      <c r="Y930" s="632"/>
      <c r="Z930" s="632"/>
    </row>
    <row r="931" spans="1:26" ht="12.75" customHeight="1">
      <c r="A931" s="632"/>
      <c r="B931" s="632"/>
      <c r="C931" s="632"/>
      <c r="D931" s="386"/>
      <c r="E931" s="386"/>
      <c r="F931" s="386"/>
      <c r="G931" s="386"/>
      <c r="H931" s="632"/>
      <c r="I931" s="633"/>
      <c r="J931" s="632"/>
      <c r="K931" s="632"/>
      <c r="L931" s="632"/>
      <c r="M931" s="632"/>
      <c r="N931" s="632"/>
      <c r="O931" s="632"/>
      <c r="P931" s="632"/>
      <c r="Q931" s="632"/>
      <c r="R931" s="632"/>
      <c r="S931" s="632"/>
      <c r="T931" s="632"/>
      <c r="U931" s="632"/>
      <c r="V931" s="632"/>
      <c r="W931" s="632"/>
      <c r="X931" s="632"/>
      <c r="Y931" s="632"/>
      <c r="Z931" s="632"/>
    </row>
    <row r="932" spans="1:26" ht="12.75" customHeight="1">
      <c r="A932" s="632"/>
      <c r="B932" s="632"/>
      <c r="C932" s="632"/>
      <c r="D932" s="386"/>
      <c r="E932" s="386"/>
      <c r="F932" s="386"/>
      <c r="G932" s="386"/>
      <c r="H932" s="632"/>
      <c r="I932" s="633"/>
      <c r="J932" s="632"/>
      <c r="K932" s="632"/>
      <c r="L932" s="632"/>
      <c r="M932" s="632"/>
      <c r="N932" s="632"/>
      <c r="O932" s="632"/>
      <c r="P932" s="632"/>
      <c r="Q932" s="632"/>
      <c r="R932" s="632"/>
      <c r="S932" s="632"/>
      <c r="T932" s="632"/>
      <c r="U932" s="632"/>
      <c r="V932" s="632"/>
      <c r="W932" s="632"/>
      <c r="X932" s="632"/>
      <c r="Y932" s="632"/>
      <c r="Z932" s="632"/>
    </row>
    <row r="933" spans="1:26" ht="12.75" customHeight="1">
      <c r="A933" s="632"/>
      <c r="B933" s="632"/>
      <c r="C933" s="632"/>
      <c r="D933" s="386"/>
      <c r="E933" s="386"/>
      <c r="F933" s="386"/>
      <c r="G933" s="386"/>
      <c r="H933" s="632"/>
      <c r="I933" s="633"/>
      <c r="J933" s="632"/>
      <c r="K933" s="632"/>
      <c r="L933" s="632"/>
      <c r="M933" s="632"/>
      <c r="N933" s="632"/>
      <c r="O933" s="632"/>
      <c r="P933" s="632"/>
      <c r="Q933" s="632"/>
      <c r="R933" s="632"/>
      <c r="S933" s="632"/>
      <c r="T933" s="632"/>
      <c r="U933" s="632"/>
      <c r="V933" s="632"/>
      <c r="W933" s="632"/>
      <c r="X933" s="632"/>
      <c r="Y933" s="632"/>
      <c r="Z933" s="632"/>
    </row>
    <row r="934" spans="1:26" ht="12.75" customHeight="1">
      <c r="A934" s="632"/>
      <c r="B934" s="632"/>
      <c r="C934" s="632"/>
      <c r="D934" s="386"/>
      <c r="E934" s="386"/>
      <c r="F934" s="386"/>
      <c r="G934" s="386"/>
      <c r="H934" s="632"/>
      <c r="I934" s="633"/>
      <c r="J934" s="632"/>
      <c r="K934" s="632"/>
      <c r="L934" s="632"/>
      <c r="M934" s="632"/>
      <c r="N934" s="632"/>
      <c r="O934" s="632"/>
      <c r="P934" s="632"/>
      <c r="Q934" s="632"/>
      <c r="R934" s="632"/>
      <c r="S934" s="632"/>
      <c r="T934" s="632"/>
      <c r="U934" s="632"/>
      <c r="V934" s="632"/>
      <c r="W934" s="632"/>
      <c r="X934" s="632"/>
      <c r="Y934" s="632"/>
      <c r="Z934" s="632"/>
    </row>
    <row r="935" spans="1:26" ht="12.75" customHeight="1">
      <c r="A935" s="632"/>
      <c r="B935" s="632"/>
      <c r="C935" s="632"/>
      <c r="D935" s="386"/>
      <c r="E935" s="386"/>
      <c r="F935" s="386"/>
      <c r="G935" s="386"/>
      <c r="H935" s="632"/>
      <c r="I935" s="633"/>
      <c r="J935" s="632"/>
      <c r="K935" s="632"/>
      <c r="L935" s="632"/>
      <c r="M935" s="632"/>
      <c r="N935" s="632"/>
      <c r="O935" s="632"/>
      <c r="P935" s="632"/>
      <c r="Q935" s="632"/>
      <c r="R935" s="632"/>
      <c r="S935" s="632"/>
      <c r="T935" s="632"/>
      <c r="U935" s="632"/>
      <c r="V935" s="632"/>
      <c r="W935" s="632"/>
      <c r="X935" s="632"/>
      <c r="Y935" s="632"/>
      <c r="Z935" s="632"/>
    </row>
    <row r="936" spans="1:26" ht="12.75" customHeight="1">
      <c r="A936" s="632"/>
      <c r="B936" s="632"/>
      <c r="C936" s="632"/>
      <c r="D936" s="386"/>
      <c r="E936" s="386"/>
      <c r="F936" s="386"/>
      <c r="G936" s="386"/>
      <c r="H936" s="632"/>
      <c r="I936" s="633"/>
      <c r="J936" s="632"/>
      <c r="K936" s="632"/>
      <c r="L936" s="632"/>
      <c r="M936" s="632"/>
      <c r="N936" s="632"/>
      <c r="O936" s="632"/>
      <c r="P936" s="632"/>
      <c r="Q936" s="632"/>
      <c r="R936" s="632"/>
      <c r="S936" s="632"/>
      <c r="T936" s="632"/>
      <c r="U936" s="632"/>
      <c r="V936" s="632"/>
      <c r="W936" s="632"/>
      <c r="X936" s="632"/>
      <c r="Y936" s="632"/>
      <c r="Z936" s="632"/>
    </row>
    <row r="937" spans="1:26" ht="12.75" customHeight="1">
      <c r="A937" s="632"/>
      <c r="B937" s="632"/>
      <c r="C937" s="632"/>
      <c r="D937" s="386"/>
      <c r="E937" s="386"/>
      <c r="F937" s="386"/>
      <c r="G937" s="386"/>
      <c r="H937" s="632"/>
      <c r="I937" s="633"/>
      <c r="J937" s="632"/>
      <c r="K937" s="632"/>
      <c r="L937" s="632"/>
      <c r="M937" s="632"/>
      <c r="N937" s="632"/>
      <c r="O937" s="632"/>
      <c r="P937" s="632"/>
      <c r="Q937" s="632"/>
      <c r="R937" s="632"/>
      <c r="S937" s="632"/>
      <c r="T937" s="632"/>
      <c r="U937" s="632"/>
      <c r="V937" s="632"/>
      <c r="W937" s="632"/>
      <c r="X937" s="632"/>
      <c r="Y937" s="632"/>
      <c r="Z937" s="632"/>
    </row>
    <row r="938" spans="1:26" ht="12.75" customHeight="1">
      <c r="A938" s="632"/>
      <c r="B938" s="632"/>
      <c r="C938" s="632"/>
      <c r="D938" s="386"/>
      <c r="E938" s="386"/>
      <c r="F938" s="386"/>
      <c r="G938" s="386"/>
      <c r="H938" s="632"/>
      <c r="I938" s="633"/>
      <c r="J938" s="632"/>
      <c r="K938" s="632"/>
      <c r="L938" s="632"/>
      <c r="M938" s="632"/>
      <c r="N938" s="632"/>
      <c r="O938" s="632"/>
      <c r="P938" s="632"/>
      <c r="Q938" s="632"/>
      <c r="R938" s="632"/>
      <c r="S938" s="632"/>
      <c r="T938" s="632"/>
      <c r="U938" s="632"/>
      <c r="V938" s="632"/>
      <c r="W938" s="632"/>
      <c r="X938" s="632"/>
      <c r="Y938" s="632"/>
      <c r="Z938" s="632"/>
    </row>
    <row r="939" spans="1:26" ht="12.75" customHeight="1">
      <c r="A939" s="632"/>
      <c r="B939" s="632"/>
      <c r="C939" s="632"/>
      <c r="D939" s="386"/>
      <c r="E939" s="386"/>
      <c r="F939" s="386"/>
      <c r="G939" s="386"/>
      <c r="H939" s="632"/>
      <c r="I939" s="633"/>
      <c r="J939" s="632"/>
      <c r="K939" s="632"/>
      <c r="L939" s="632"/>
      <c r="M939" s="632"/>
      <c r="N939" s="632"/>
      <c r="O939" s="632"/>
      <c r="P939" s="632"/>
      <c r="Q939" s="632"/>
      <c r="R939" s="632"/>
      <c r="S939" s="632"/>
      <c r="T939" s="632"/>
      <c r="U939" s="632"/>
      <c r="V939" s="632"/>
      <c r="W939" s="632"/>
      <c r="X939" s="632"/>
      <c r="Y939" s="632"/>
      <c r="Z939" s="632"/>
    </row>
    <row r="940" spans="1:26" ht="12.75" customHeight="1">
      <c r="A940" s="632"/>
      <c r="B940" s="632"/>
      <c r="C940" s="632"/>
      <c r="D940" s="386"/>
      <c r="E940" s="386"/>
      <c r="F940" s="386"/>
      <c r="G940" s="386"/>
      <c r="H940" s="632"/>
      <c r="I940" s="633"/>
      <c r="J940" s="632"/>
      <c r="K940" s="632"/>
      <c r="L940" s="632"/>
      <c r="M940" s="632"/>
      <c r="N940" s="632"/>
      <c r="O940" s="632"/>
      <c r="P940" s="632"/>
      <c r="Q940" s="632"/>
      <c r="R940" s="632"/>
      <c r="S940" s="632"/>
      <c r="T940" s="632"/>
      <c r="U940" s="632"/>
      <c r="V940" s="632"/>
      <c r="W940" s="632"/>
      <c r="X940" s="632"/>
      <c r="Y940" s="632"/>
      <c r="Z940" s="632"/>
    </row>
    <row r="941" spans="1:26" ht="12.75" customHeight="1">
      <c r="A941" s="632"/>
      <c r="B941" s="632"/>
      <c r="C941" s="632"/>
      <c r="D941" s="386"/>
      <c r="E941" s="386"/>
      <c r="F941" s="386"/>
      <c r="G941" s="386"/>
      <c r="H941" s="632"/>
      <c r="I941" s="633"/>
      <c r="J941" s="632"/>
      <c r="K941" s="632"/>
      <c r="L941" s="632"/>
      <c r="M941" s="632"/>
      <c r="N941" s="632"/>
      <c r="O941" s="632"/>
      <c r="P941" s="632"/>
      <c r="Q941" s="632"/>
      <c r="R941" s="632"/>
      <c r="S941" s="632"/>
      <c r="T941" s="632"/>
      <c r="U941" s="632"/>
      <c r="V941" s="632"/>
      <c r="W941" s="632"/>
      <c r="X941" s="632"/>
      <c r="Y941" s="632"/>
      <c r="Z941" s="632"/>
    </row>
    <row r="942" spans="1:26" ht="12.75" customHeight="1">
      <c r="A942" s="632"/>
      <c r="B942" s="632"/>
      <c r="C942" s="632"/>
      <c r="D942" s="386"/>
      <c r="E942" s="386"/>
      <c r="F942" s="386"/>
      <c r="G942" s="386"/>
      <c r="H942" s="632"/>
      <c r="I942" s="633"/>
      <c r="J942" s="632"/>
      <c r="K942" s="632"/>
      <c r="L942" s="632"/>
      <c r="M942" s="632"/>
      <c r="N942" s="632"/>
      <c r="O942" s="632"/>
      <c r="P942" s="632"/>
      <c r="Q942" s="632"/>
      <c r="R942" s="632"/>
      <c r="S942" s="632"/>
      <c r="T942" s="632"/>
      <c r="U942" s="632"/>
      <c r="V942" s="632"/>
      <c r="W942" s="632"/>
      <c r="X942" s="632"/>
      <c r="Y942" s="632"/>
      <c r="Z942" s="632"/>
    </row>
    <row r="943" spans="1:26" ht="12.75" customHeight="1">
      <c r="A943" s="632"/>
      <c r="B943" s="632"/>
      <c r="C943" s="632"/>
      <c r="D943" s="386"/>
      <c r="E943" s="386"/>
      <c r="F943" s="386"/>
      <c r="G943" s="386"/>
      <c r="H943" s="632"/>
      <c r="I943" s="633"/>
      <c r="J943" s="632"/>
      <c r="K943" s="632"/>
      <c r="L943" s="632"/>
      <c r="M943" s="632"/>
      <c r="N943" s="632"/>
      <c r="O943" s="632"/>
      <c r="P943" s="632"/>
      <c r="Q943" s="632"/>
      <c r="R943" s="632"/>
      <c r="S943" s="632"/>
      <c r="T943" s="632"/>
      <c r="U943" s="632"/>
      <c r="V943" s="632"/>
      <c r="W943" s="632"/>
      <c r="X943" s="632"/>
      <c r="Y943" s="632"/>
      <c r="Z943" s="632"/>
    </row>
    <row r="944" spans="1:26" ht="12.75" customHeight="1">
      <c r="A944" s="632"/>
      <c r="B944" s="632"/>
      <c r="C944" s="632"/>
      <c r="D944" s="386"/>
      <c r="E944" s="386"/>
      <c r="F944" s="386"/>
      <c r="G944" s="386"/>
      <c r="H944" s="632"/>
      <c r="I944" s="633"/>
      <c r="J944" s="632"/>
      <c r="K944" s="632"/>
      <c r="L944" s="632"/>
      <c r="M944" s="632"/>
      <c r="N944" s="632"/>
      <c r="O944" s="632"/>
      <c r="P944" s="632"/>
      <c r="Q944" s="632"/>
      <c r="R944" s="632"/>
      <c r="S944" s="632"/>
      <c r="T944" s="632"/>
      <c r="U944" s="632"/>
      <c r="V944" s="632"/>
      <c r="W944" s="632"/>
      <c r="X944" s="632"/>
      <c r="Y944" s="632"/>
      <c r="Z944" s="632"/>
    </row>
    <row r="945" spans="1:26" ht="12.75" customHeight="1">
      <c r="A945" s="632"/>
      <c r="B945" s="632"/>
      <c r="C945" s="632"/>
      <c r="D945" s="386"/>
      <c r="E945" s="386"/>
      <c r="F945" s="386"/>
      <c r="G945" s="386"/>
      <c r="H945" s="632"/>
      <c r="I945" s="633"/>
      <c r="J945" s="632"/>
      <c r="K945" s="632"/>
      <c r="L945" s="632"/>
      <c r="M945" s="632"/>
      <c r="N945" s="632"/>
      <c r="O945" s="632"/>
      <c r="P945" s="632"/>
      <c r="Q945" s="632"/>
      <c r="R945" s="632"/>
      <c r="S945" s="632"/>
      <c r="T945" s="632"/>
      <c r="U945" s="632"/>
      <c r="V945" s="632"/>
      <c r="W945" s="632"/>
      <c r="X945" s="632"/>
      <c r="Y945" s="632"/>
      <c r="Z945" s="632"/>
    </row>
    <row r="946" spans="1:26" ht="12.75" customHeight="1">
      <c r="A946" s="632"/>
      <c r="B946" s="632"/>
      <c r="C946" s="632"/>
      <c r="D946" s="386"/>
      <c r="E946" s="386"/>
      <c r="F946" s="386"/>
      <c r="G946" s="386"/>
      <c r="H946" s="632"/>
      <c r="I946" s="633"/>
      <c r="J946" s="632"/>
      <c r="K946" s="632"/>
      <c r="L946" s="632"/>
      <c r="M946" s="632"/>
      <c r="N946" s="632"/>
      <c r="O946" s="632"/>
      <c r="P946" s="632"/>
      <c r="Q946" s="632"/>
      <c r="R946" s="632"/>
      <c r="S946" s="632"/>
      <c r="T946" s="632"/>
      <c r="U946" s="632"/>
      <c r="V946" s="632"/>
      <c r="W946" s="632"/>
      <c r="X946" s="632"/>
      <c r="Y946" s="632"/>
      <c r="Z946" s="632"/>
    </row>
    <row r="947" spans="1:26" ht="12.75" customHeight="1">
      <c r="A947" s="632"/>
      <c r="B947" s="632"/>
      <c r="C947" s="632"/>
      <c r="D947" s="386"/>
      <c r="E947" s="386"/>
      <c r="F947" s="386"/>
      <c r="G947" s="386"/>
      <c r="H947" s="632"/>
      <c r="I947" s="633"/>
      <c r="J947" s="632"/>
      <c r="K947" s="632"/>
      <c r="L947" s="632"/>
      <c r="M947" s="632"/>
      <c r="N947" s="632"/>
      <c r="O947" s="632"/>
      <c r="P947" s="632"/>
      <c r="Q947" s="632"/>
      <c r="R947" s="632"/>
      <c r="S947" s="632"/>
      <c r="T947" s="632"/>
      <c r="U947" s="632"/>
      <c r="V947" s="632"/>
      <c r="W947" s="632"/>
      <c r="X947" s="632"/>
      <c r="Y947" s="632"/>
      <c r="Z947" s="632"/>
    </row>
    <row r="948" spans="1:26" ht="12.75" customHeight="1">
      <c r="A948" s="632"/>
      <c r="B948" s="632"/>
      <c r="C948" s="632"/>
      <c r="D948" s="386"/>
      <c r="E948" s="386"/>
      <c r="F948" s="386"/>
      <c r="G948" s="386"/>
      <c r="H948" s="632"/>
      <c r="I948" s="633"/>
      <c r="J948" s="632"/>
      <c r="K948" s="632"/>
      <c r="L948" s="632"/>
      <c r="M948" s="632"/>
      <c r="N948" s="632"/>
      <c r="O948" s="632"/>
      <c r="P948" s="632"/>
      <c r="Q948" s="632"/>
      <c r="R948" s="632"/>
      <c r="S948" s="632"/>
      <c r="T948" s="632"/>
      <c r="U948" s="632"/>
      <c r="V948" s="632"/>
      <c r="W948" s="632"/>
      <c r="X948" s="632"/>
      <c r="Y948" s="632"/>
      <c r="Z948" s="632"/>
    </row>
    <row r="949" spans="1:26" ht="12.75" customHeight="1">
      <c r="A949" s="632"/>
      <c r="B949" s="632"/>
      <c r="C949" s="632"/>
      <c r="D949" s="386"/>
      <c r="E949" s="386"/>
      <c r="F949" s="386"/>
      <c r="G949" s="386"/>
      <c r="H949" s="632"/>
      <c r="I949" s="633"/>
      <c r="J949" s="632"/>
      <c r="K949" s="632"/>
      <c r="L949" s="632"/>
      <c r="M949" s="632"/>
      <c r="N949" s="632"/>
      <c r="O949" s="632"/>
      <c r="P949" s="632"/>
      <c r="Q949" s="632"/>
      <c r="R949" s="632"/>
      <c r="S949" s="632"/>
      <c r="T949" s="632"/>
      <c r="U949" s="632"/>
      <c r="V949" s="632"/>
      <c r="W949" s="632"/>
      <c r="X949" s="632"/>
      <c r="Y949" s="632"/>
      <c r="Z949" s="632"/>
    </row>
    <row r="950" spans="1:26" ht="12.75" customHeight="1">
      <c r="A950" s="632"/>
      <c r="B950" s="632"/>
      <c r="C950" s="632"/>
      <c r="D950" s="386"/>
      <c r="E950" s="386"/>
      <c r="F950" s="386"/>
      <c r="G950" s="386"/>
      <c r="H950" s="632"/>
      <c r="I950" s="633"/>
      <c r="J950" s="632"/>
      <c r="K950" s="632"/>
      <c r="L950" s="632"/>
      <c r="M950" s="632"/>
      <c r="N950" s="632"/>
      <c r="O950" s="632"/>
      <c r="P950" s="632"/>
      <c r="Q950" s="632"/>
      <c r="R950" s="632"/>
      <c r="S950" s="632"/>
      <c r="T950" s="632"/>
      <c r="U950" s="632"/>
      <c r="V950" s="632"/>
      <c r="W950" s="632"/>
      <c r="X950" s="632"/>
      <c r="Y950" s="632"/>
      <c r="Z950" s="632"/>
    </row>
    <row r="951" spans="1:26" ht="12.75" customHeight="1">
      <c r="A951" s="632"/>
      <c r="B951" s="632"/>
      <c r="C951" s="632"/>
      <c r="D951" s="386"/>
      <c r="E951" s="386"/>
      <c r="F951" s="386"/>
      <c r="G951" s="386"/>
      <c r="H951" s="632"/>
      <c r="I951" s="633"/>
      <c r="J951" s="632"/>
      <c r="K951" s="632"/>
      <c r="L951" s="632"/>
      <c r="M951" s="632"/>
      <c r="N951" s="632"/>
      <c r="O951" s="632"/>
      <c r="P951" s="632"/>
      <c r="Q951" s="632"/>
      <c r="R951" s="632"/>
      <c r="S951" s="632"/>
      <c r="T951" s="632"/>
      <c r="U951" s="632"/>
      <c r="V951" s="632"/>
      <c r="W951" s="632"/>
      <c r="X951" s="632"/>
      <c r="Y951" s="632"/>
      <c r="Z951" s="632"/>
    </row>
    <row r="952" spans="1:26" ht="12.75" customHeight="1">
      <c r="A952" s="632"/>
      <c r="B952" s="632"/>
      <c r="C952" s="632"/>
      <c r="D952" s="386"/>
      <c r="E952" s="386"/>
      <c r="F952" s="386"/>
      <c r="G952" s="386"/>
      <c r="H952" s="632"/>
      <c r="I952" s="633"/>
      <c r="J952" s="632"/>
      <c r="K952" s="632"/>
      <c r="L952" s="632"/>
      <c r="M952" s="632"/>
      <c r="N952" s="632"/>
      <c r="O952" s="632"/>
      <c r="P952" s="632"/>
      <c r="Q952" s="632"/>
      <c r="R952" s="632"/>
      <c r="S952" s="632"/>
      <c r="T952" s="632"/>
      <c r="U952" s="632"/>
      <c r="V952" s="632"/>
      <c r="W952" s="632"/>
      <c r="X952" s="632"/>
      <c r="Y952" s="632"/>
      <c r="Z952" s="632"/>
    </row>
    <row r="953" spans="1:26" ht="12.75" customHeight="1">
      <c r="A953" s="632"/>
      <c r="B953" s="632"/>
      <c r="C953" s="632"/>
      <c r="D953" s="386"/>
      <c r="E953" s="386"/>
      <c r="F953" s="386"/>
      <c r="G953" s="386"/>
      <c r="H953" s="632"/>
      <c r="I953" s="633"/>
      <c r="J953" s="632"/>
      <c r="K953" s="632"/>
      <c r="L953" s="632"/>
      <c r="M953" s="632"/>
      <c r="N953" s="632"/>
      <c r="O953" s="632"/>
      <c r="P953" s="632"/>
      <c r="Q953" s="632"/>
      <c r="R953" s="632"/>
      <c r="S953" s="632"/>
      <c r="T953" s="632"/>
      <c r="U953" s="632"/>
      <c r="V953" s="632"/>
      <c r="W953" s="632"/>
      <c r="X953" s="632"/>
      <c r="Y953" s="632"/>
      <c r="Z953" s="632"/>
    </row>
    <row r="954" spans="1:26" ht="12.75" customHeight="1">
      <c r="A954" s="632"/>
      <c r="B954" s="632"/>
      <c r="C954" s="632"/>
      <c r="D954" s="386"/>
      <c r="E954" s="386"/>
      <c r="F954" s="386"/>
      <c r="G954" s="386"/>
      <c r="H954" s="632"/>
      <c r="I954" s="633"/>
      <c r="J954" s="632"/>
      <c r="K954" s="632"/>
      <c r="L954" s="632"/>
      <c r="M954" s="632"/>
      <c r="N954" s="632"/>
      <c r="O954" s="632"/>
      <c r="P954" s="632"/>
      <c r="Q954" s="632"/>
      <c r="R954" s="632"/>
      <c r="S954" s="632"/>
      <c r="T954" s="632"/>
      <c r="U954" s="632"/>
      <c r="V954" s="632"/>
      <c r="W954" s="632"/>
      <c r="X954" s="632"/>
      <c r="Y954" s="632"/>
      <c r="Z954" s="632"/>
    </row>
    <row r="955" spans="1:26" ht="12.75" customHeight="1">
      <c r="A955" s="632"/>
      <c r="B955" s="632"/>
      <c r="C955" s="632"/>
      <c r="D955" s="386"/>
      <c r="E955" s="386"/>
      <c r="F955" s="386"/>
      <c r="G955" s="386"/>
      <c r="H955" s="632"/>
      <c r="I955" s="633"/>
      <c r="J955" s="632"/>
      <c r="K955" s="632"/>
      <c r="L955" s="632"/>
      <c r="M955" s="632"/>
      <c r="N955" s="632"/>
      <c r="O955" s="632"/>
      <c r="P955" s="632"/>
      <c r="Q955" s="632"/>
      <c r="R955" s="632"/>
      <c r="S955" s="632"/>
      <c r="T955" s="632"/>
      <c r="U955" s="632"/>
      <c r="V955" s="632"/>
      <c r="W955" s="632"/>
      <c r="X955" s="632"/>
      <c r="Y955" s="632"/>
      <c r="Z955" s="632"/>
    </row>
    <row r="956" spans="1:26" ht="12.75" customHeight="1">
      <c r="A956" s="632"/>
      <c r="B956" s="632"/>
      <c r="C956" s="632"/>
      <c r="D956" s="386"/>
      <c r="E956" s="386"/>
      <c r="F956" s="386"/>
      <c r="G956" s="386"/>
      <c r="H956" s="632"/>
      <c r="I956" s="633"/>
      <c r="J956" s="632"/>
      <c r="K956" s="632"/>
      <c r="L956" s="632"/>
      <c r="M956" s="632"/>
      <c r="N956" s="632"/>
      <c r="O956" s="632"/>
      <c r="P956" s="632"/>
      <c r="Q956" s="632"/>
      <c r="R956" s="632"/>
      <c r="S956" s="632"/>
      <c r="T956" s="632"/>
      <c r="U956" s="632"/>
      <c r="V956" s="632"/>
      <c r="W956" s="632"/>
      <c r="X956" s="632"/>
      <c r="Y956" s="632"/>
      <c r="Z956" s="632"/>
    </row>
    <row r="957" spans="1:26" ht="12.75" customHeight="1">
      <c r="A957" s="632"/>
      <c r="B957" s="632"/>
      <c r="C957" s="632"/>
      <c r="D957" s="386"/>
      <c r="E957" s="386"/>
      <c r="F957" s="386"/>
      <c r="G957" s="386"/>
      <c r="H957" s="632"/>
      <c r="I957" s="633"/>
      <c r="J957" s="632"/>
      <c r="K957" s="632"/>
      <c r="L957" s="632"/>
      <c r="M957" s="632"/>
      <c r="N957" s="632"/>
      <c r="O957" s="632"/>
      <c r="P957" s="632"/>
      <c r="Q957" s="632"/>
      <c r="R957" s="632"/>
      <c r="S957" s="632"/>
      <c r="T957" s="632"/>
      <c r="U957" s="632"/>
      <c r="V957" s="632"/>
      <c r="W957" s="632"/>
      <c r="X957" s="632"/>
      <c r="Y957" s="632"/>
      <c r="Z957" s="632"/>
    </row>
    <row r="958" spans="1:26" ht="12.75" customHeight="1">
      <c r="A958" s="632"/>
      <c r="B958" s="632"/>
      <c r="C958" s="632"/>
      <c r="D958" s="386"/>
      <c r="E958" s="386"/>
      <c r="F958" s="386"/>
      <c r="G958" s="386"/>
      <c r="H958" s="632"/>
      <c r="I958" s="633"/>
      <c r="J958" s="632"/>
      <c r="K958" s="632"/>
      <c r="L958" s="632"/>
      <c r="M958" s="632"/>
      <c r="N958" s="632"/>
      <c r="O958" s="632"/>
      <c r="P958" s="632"/>
      <c r="Q958" s="632"/>
      <c r="R958" s="632"/>
      <c r="S958" s="632"/>
      <c r="T958" s="632"/>
      <c r="U958" s="632"/>
      <c r="V958" s="632"/>
      <c r="W958" s="632"/>
      <c r="X958" s="632"/>
      <c r="Y958" s="632"/>
      <c r="Z958" s="632"/>
    </row>
    <row r="959" spans="1:26" ht="12.75" customHeight="1">
      <c r="A959" s="632"/>
      <c r="B959" s="632"/>
      <c r="C959" s="632"/>
      <c r="D959" s="386"/>
      <c r="E959" s="386"/>
      <c r="F959" s="386"/>
      <c r="G959" s="386"/>
      <c r="H959" s="632"/>
      <c r="I959" s="633"/>
      <c r="J959" s="632"/>
      <c r="K959" s="632"/>
      <c r="L959" s="632"/>
      <c r="M959" s="632"/>
      <c r="N959" s="632"/>
      <c r="O959" s="632"/>
      <c r="P959" s="632"/>
      <c r="Q959" s="632"/>
      <c r="R959" s="632"/>
      <c r="S959" s="632"/>
      <c r="T959" s="632"/>
      <c r="U959" s="632"/>
      <c r="V959" s="632"/>
      <c r="W959" s="632"/>
      <c r="X959" s="632"/>
      <c r="Y959" s="632"/>
      <c r="Z959" s="632"/>
    </row>
    <row r="960" spans="1:26" ht="12.75" customHeight="1">
      <c r="A960" s="632"/>
      <c r="B960" s="632"/>
      <c r="C960" s="632"/>
      <c r="D960" s="386"/>
      <c r="E960" s="386"/>
      <c r="F960" s="386"/>
      <c r="G960" s="386"/>
      <c r="H960" s="632"/>
      <c r="I960" s="633"/>
      <c r="J960" s="632"/>
      <c r="K960" s="632"/>
      <c r="L960" s="632"/>
      <c r="M960" s="632"/>
      <c r="N960" s="632"/>
      <c r="O960" s="632"/>
      <c r="P960" s="632"/>
      <c r="Q960" s="632"/>
      <c r="R960" s="632"/>
      <c r="S960" s="632"/>
      <c r="T960" s="632"/>
      <c r="U960" s="632"/>
      <c r="V960" s="632"/>
      <c r="W960" s="632"/>
      <c r="X960" s="632"/>
      <c r="Y960" s="632"/>
      <c r="Z960" s="632"/>
    </row>
    <row r="961" spans="1:26" ht="12.75" customHeight="1">
      <c r="A961" s="632"/>
      <c r="B961" s="632"/>
      <c r="C961" s="632"/>
      <c r="D961" s="386"/>
      <c r="E961" s="386"/>
      <c r="F961" s="386"/>
      <c r="G961" s="386"/>
      <c r="H961" s="632"/>
      <c r="I961" s="633"/>
      <c r="J961" s="632"/>
      <c r="K961" s="632"/>
      <c r="L961" s="632"/>
      <c r="M961" s="632"/>
      <c r="N961" s="632"/>
      <c r="O961" s="632"/>
      <c r="P961" s="632"/>
      <c r="Q961" s="632"/>
      <c r="R961" s="632"/>
      <c r="S961" s="632"/>
      <c r="T961" s="632"/>
      <c r="U961" s="632"/>
      <c r="V961" s="632"/>
      <c r="W961" s="632"/>
      <c r="X961" s="632"/>
      <c r="Y961" s="632"/>
      <c r="Z961" s="632"/>
    </row>
    <row r="962" spans="1:26" ht="12.75" customHeight="1">
      <c r="A962" s="632"/>
      <c r="B962" s="632"/>
      <c r="C962" s="632"/>
      <c r="D962" s="386"/>
      <c r="E962" s="386"/>
      <c r="F962" s="386"/>
      <c r="G962" s="386"/>
      <c r="H962" s="632"/>
      <c r="I962" s="633"/>
      <c r="J962" s="632"/>
      <c r="K962" s="632"/>
      <c r="L962" s="632"/>
      <c r="M962" s="632"/>
      <c r="N962" s="632"/>
      <c r="O962" s="632"/>
      <c r="P962" s="632"/>
      <c r="Q962" s="632"/>
      <c r="R962" s="632"/>
      <c r="S962" s="632"/>
      <c r="T962" s="632"/>
      <c r="U962" s="632"/>
      <c r="V962" s="632"/>
      <c r="W962" s="632"/>
      <c r="X962" s="632"/>
      <c r="Y962" s="632"/>
      <c r="Z962" s="632"/>
    </row>
    <row r="963" spans="1:26" ht="12.75" customHeight="1">
      <c r="A963" s="632"/>
      <c r="B963" s="632"/>
      <c r="C963" s="632"/>
      <c r="D963" s="386"/>
      <c r="E963" s="386"/>
      <c r="F963" s="386"/>
      <c r="G963" s="386"/>
      <c r="H963" s="632"/>
      <c r="I963" s="633"/>
      <c r="J963" s="632"/>
      <c r="K963" s="632"/>
      <c r="L963" s="632"/>
      <c r="M963" s="632"/>
      <c r="N963" s="632"/>
      <c r="O963" s="632"/>
      <c r="P963" s="632"/>
      <c r="Q963" s="632"/>
      <c r="R963" s="632"/>
      <c r="S963" s="632"/>
      <c r="T963" s="632"/>
      <c r="U963" s="632"/>
      <c r="V963" s="632"/>
      <c r="W963" s="632"/>
      <c r="X963" s="632"/>
      <c r="Y963" s="632"/>
      <c r="Z963" s="632"/>
    </row>
    <row r="964" spans="1:26" ht="12.75" customHeight="1">
      <c r="A964" s="632"/>
      <c r="B964" s="632"/>
      <c r="C964" s="632"/>
      <c r="D964" s="386"/>
      <c r="E964" s="386"/>
      <c r="F964" s="386"/>
      <c r="G964" s="386"/>
      <c r="H964" s="632"/>
      <c r="I964" s="633"/>
      <c r="J964" s="632"/>
      <c r="K964" s="632"/>
      <c r="L964" s="632"/>
      <c r="M964" s="632"/>
      <c r="N964" s="632"/>
      <c r="O964" s="632"/>
      <c r="P964" s="632"/>
      <c r="Q964" s="632"/>
      <c r="R964" s="632"/>
      <c r="S964" s="632"/>
      <c r="T964" s="632"/>
      <c r="U964" s="632"/>
      <c r="V964" s="632"/>
      <c r="W964" s="632"/>
      <c r="X964" s="632"/>
      <c r="Y964" s="632"/>
      <c r="Z964" s="632"/>
    </row>
    <row r="965" spans="1:26" ht="12.75" customHeight="1">
      <c r="A965" s="632"/>
      <c r="B965" s="632"/>
      <c r="C965" s="632"/>
      <c r="D965" s="386"/>
      <c r="E965" s="386"/>
      <c r="F965" s="386"/>
      <c r="G965" s="386"/>
      <c r="H965" s="632"/>
      <c r="I965" s="633"/>
      <c r="J965" s="632"/>
      <c r="K965" s="632"/>
      <c r="L965" s="632"/>
      <c r="M965" s="632"/>
      <c r="N965" s="632"/>
      <c r="O965" s="632"/>
      <c r="P965" s="632"/>
      <c r="Q965" s="632"/>
      <c r="R965" s="632"/>
      <c r="S965" s="632"/>
      <c r="T965" s="632"/>
      <c r="U965" s="632"/>
      <c r="V965" s="632"/>
      <c r="W965" s="632"/>
      <c r="X965" s="632"/>
      <c r="Y965" s="632"/>
      <c r="Z965" s="632"/>
    </row>
    <row r="966" spans="1:26" ht="12.75" customHeight="1">
      <c r="A966" s="632"/>
      <c r="B966" s="632"/>
      <c r="C966" s="632"/>
      <c r="D966" s="386"/>
      <c r="E966" s="386"/>
      <c r="F966" s="386"/>
      <c r="G966" s="386"/>
      <c r="H966" s="632"/>
      <c r="I966" s="633"/>
      <c r="J966" s="632"/>
      <c r="K966" s="632"/>
      <c r="L966" s="632"/>
      <c r="M966" s="632"/>
      <c r="N966" s="632"/>
      <c r="O966" s="632"/>
      <c r="P966" s="632"/>
      <c r="Q966" s="632"/>
      <c r="R966" s="632"/>
      <c r="S966" s="632"/>
      <c r="T966" s="632"/>
      <c r="U966" s="632"/>
      <c r="V966" s="632"/>
      <c r="W966" s="632"/>
      <c r="X966" s="632"/>
      <c r="Y966" s="632"/>
      <c r="Z966" s="632"/>
    </row>
    <row r="967" spans="1:26" ht="12.75" customHeight="1">
      <c r="A967" s="632"/>
      <c r="B967" s="632"/>
      <c r="C967" s="632"/>
      <c r="D967" s="386"/>
      <c r="E967" s="386"/>
      <c r="F967" s="386"/>
      <c r="G967" s="386"/>
      <c r="H967" s="632"/>
      <c r="I967" s="633"/>
      <c r="J967" s="632"/>
      <c r="K967" s="632"/>
      <c r="L967" s="632"/>
      <c r="M967" s="632"/>
      <c r="N967" s="632"/>
      <c r="O967" s="632"/>
      <c r="P967" s="632"/>
      <c r="Q967" s="632"/>
      <c r="R967" s="632"/>
      <c r="S967" s="632"/>
      <c r="T967" s="632"/>
      <c r="U967" s="632"/>
      <c r="V967" s="632"/>
      <c r="W967" s="632"/>
      <c r="X967" s="632"/>
      <c r="Y967" s="632"/>
      <c r="Z967" s="632"/>
    </row>
    <row r="968" spans="1:26" ht="12.75" customHeight="1">
      <c r="A968" s="632"/>
      <c r="B968" s="632"/>
      <c r="C968" s="632"/>
      <c r="D968" s="386"/>
      <c r="E968" s="386"/>
      <c r="F968" s="386"/>
      <c r="G968" s="386"/>
      <c r="H968" s="632"/>
      <c r="I968" s="633"/>
      <c r="J968" s="632"/>
      <c r="K968" s="632"/>
      <c r="L968" s="632"/>
      <c r="M968" s="632"/>
      <c r="N968" s="632"/>
      <c r="O968" s="632"/>
      <c r="P968" s="632"/>
      <c r="Q968" s="632"/>
      <c r="R968" s="632"/>
      <c r="S968" s="632"/>
      <c r="T968" s="632"/>
      <c r="U968" s="632"/>
      <c r="V968" s="632"/>
      <c r="W968" s="632"/>
      <c r="X968" s="632"/>
      <c r="Y968" s="632"/>
      <c r="Z968" s="632"/>
    </row>
    <row r="969" spans="1:26" ht="12.75" customHeight="1">
      <c r="A969" s="632"/>
      <c r="B969" s="632"/>
      <c r="C969" s="632"/>
      <c r="D969" s="386"/>
      <c r="E969" s="386"/>
      <c r="F969" s="386"/>
      <c r="G969" s="386"/>
      <c r="H969" s="632"/>
      <c r="I969" s="633"/>
      <c r="J969" s="632"/>
      <c r="K969" s="632"/>
      <c r="L969" s="632"/>
      <c r="M969" s="632"/>
      <c r="N969" s="632"/>
      <c r="O969" s="632"/>
      <c r="P969" s="632"/>
      <c r="Q969" s="632"/>
      <c r="R969" s="632"/>
      <c r="S969" s="632"/>
      <c r="T969" s="632"/>
      <c r="U969" s="632"/>
      <c r="V969" s="632"/>
      <c r="W969" s="632"/>
      <c r="X969" s="632"/>
      <c r="Y969" s="632"/>
      <c r="Z969" s="632"/>
    </row>
    <row r="970" spans="1:26" ht="12.75" customHeight="1">
      <c r="A970" s="632"/>
      <c r="B970" s="632"/>
      <c r="C970" s="632"/>
      <c r="D970" s="386"/>
      <c r="E970" s="386"/>
      <c r="F970" s="386"/>
      <c r="G970" s="386"/>
      <c r="H970" s="632"/>
      <c r="I970" s="633"/>
      <c r="J970" s="632"/>
      <c r="K970" s="632"/>
      <c r="L970" s="632"/>
      <c r="M970" s="632"/>
      <c r="N970" s="632"/>
      <c r="O970" s="632"/>
      <c r="P970" s="632"/>
      <c r="Q970" s="632"/>
      <c r="R970" s="632"/>
      <c r="S970" s="632"/>
      <c r="T970" s="632"/>
      <c r="U970" s="632"/>
      <c r="V970" s="632"/>
      <c r="W970" s="632"/>
      <c r="X970" s="632"/>
      <c r="Y970" s="632"/>
      <c r="Z970" s="632"/>
    </row>
    <row r="971" spans="1:26" ht="12.75" customHeight="1">
      <c r="A971" s="632"/>
      <c r="B971" s="632"/>
      <c r="C971" s="632"/>
      <c r="D971" s="386"/>
      <c r="E971" s="386"/>
      <c r="F971" s="386"/>
      <c r="G971" s="386"/>
      <c r="H971" s="632"/>
      <c r="I971" s="633"/>
      <c r="J971" s="632"/>
      <c r="K971" s="632"/>
      <c r="L971" s="632"/>
      <c r="M971" s="632"/>
      <c r="N971" s="632"/>
      <c r="O971" s="632"/>
      <c r="P971" s="632"/>
      <c r="Q971" s="632"/>
      <c r="R971" s="632"/>
      <c r="S971" s="632"/>
      <c r="T971" s="632"/>
      <c r="U971" s="632"/>
      <c r="V971" s="632"/>
      <c r="W971" s="632"/>
      <c r="X971" s="632"/>
      <c r="Y971" s="632"/>
      <c r="Z971" s="632"/>
    </row>
    <row r="972" spans="1:26" ht="12.75" customHeight="1">
      <c r="A972" s="632"/>
      <c r="B972" s="632"/>
      <c r="C972" s="632"/>
      <c r="D972" s="386"/>
      <c r="E972" s="386"/>
      <c r="F972" s="386"/>
      <c r="G972" s="386"/>
      <c r="H972" s="632"/>
      <c r="I972" s="633"/>
      <c r="J972" s="632"/>
      <c r="K972" s="632"/>
      <c r="L972" s="632"/>
      <c r="M972" s="632"/>
      <c r="N972" s="632"/>
      <c r="O972" s="632"/>
      <c r="P972" s="632"/>
      <c r="Q972" s="632"/>
      <c r="R972" s="632"/>
      <c r="S972" s="632"/>
      <c r="T972" s="632"/>
      <c r="U972" s="632"/>
      <c r="V972" s="632"/>
      <c r="W972" s="632"/>
      <c r="X972" s="632"/>
      <c r="Y972" s="632"/>
      <c r="Z972" s="632"/>
    </row>
    <row r="973" spans="1:26" ht="12.75" customHeight="1">
      <c r="A973" s="632"/>
      <c r="B973" s="632"/>
      <c r="C973" s="632"/>
      <c r="D973" s="386"/>
      <c r="E973" s="386"/>
      <c r="F973" s="386"/>
      <c r="G973" s="386"/>
      <c r="H973" s="632"/>
      <c r="I973" s="633"/>
      <c r="J973" s="632"/>
      <c r="K973" s="632"/>
      <c r="L973" s="632"/>
      <c r="M973" s="632"/>
      <c r="N973" s="632"/>
      <c r="O973" s="632"/>
      <c r="P973" s="632"/>
      <c r="Q973" s="632"/>
      <c r="R973" s="632"/>
      <c r="S973" s="632"/>
      <c r="T973" s="632"/>
      <c r="U973" s="632"/>
      <c r="V973" s="632"/>
      <c r="W973" s="632"/>
      <c r="X973" s="632"/>
      <c r="Y973" s="632"/>
      <c r="Z973" s="632"/>
    </row>
    <row r="974" spans="1:26" ht="12.75" customHeight="1">
      <c r="A974" s="632"/>
      <c r="B974" s="632"/>
      <c r="C974" s="632"/>
      <c r="D974" s="386"/>
      <c r="E974" s="386"/>
      <c r="F974" s="386"/>
      <c r="G974" s="386"/>
      <c r="H974" s="632"/>
      <c r="I974" s="633"/>
      <c r="J974" s="632"/>
      <c r="K974" s="632"/>
      <c r="L974" s="632"/>
      <c r="M974" s="632"/>
      <c r="N974" s="632"/>
      <c r="O974" s="632"/>
      <c r="P974" s="632"/>
      <c r="Q974" s="632"/>
      <c r="R974" s="632"/>
      <c r="S974" s="632"/>
      <c r="T974" s="632"/>
      <c r="U974" s="632"/>
      <c r="V974" s="632"/>
      <c r="W974" s="632"/>
      <c r="X974" s="632"/>
      <c r="Y974" s="632"/>
      <c r="Z974" s="632"/>
    </row>
    <row r="975" spans="1:26" ht="12.75" customHeight="1">
      <c r="A975" s="632"/>
      <c r="B975" s="632"/>
      <c r="C975" s="632"/>
      <c r="D975" s="386"/>
      <c r="E975" s="386"/>
      <c r="F975" s="386"/>
      <c r="G975" s="386"/>
      <c r="H975" s="632"/>
      <c r="I975" s="633"/>
      <c r="J975" s="632"/>
      <c r="K975" s="632"/>
      <c r="L975" s="632"/>
      <c r="M975" s="632"/>
      <c r="N975" s="632"/>
      <c r="O975" s="632"/>
      <c r="P975" s="632"/>
      <c r="Q975" s="632"/>
      <c r="R975" s="632"/>
      <c r="S975" s="632"/>
      <c r="T975" s="632"/>
      <c r="U975" s="632"/>
      <c r="V975" s="632"/>
      <c r="W975" s="632"/>
      <c r="X975" s="632"/>
      <c r="Y975" s="632"/>
      <c r="Z975" s="632"/>
    </row>
    <row r="976" spans="1:26" ht="12.75" customHeight="1">
      <c r="A976" s="632"/>
      <c r="B976" s="632"/>
      <c r="C976" s="632"/>
      <c r="D976" s="386"/>
      <c r="E976" s="386"/>
      <c r="F976" s="386"/>
      <c r="G976" s="386"/>
      <c r="H976" s="632"/>
      <c r="I976" s="633"/>
      <c r="J976" s="632"/>
      <c r="K976" s="632"/>
      <c r="L976" s="632"/>
      <c r="M976" s="632"/>
      <c r="N976" s="632"/>
      <c r="O976" s="632"/>
      <c r="P976" s="632"/>
      <c r="Q976" s="632"/>
      <c r="R976" s="632"/>
      <c r="S976" s="632"/>
      <c r="T976" s="632"/>
      <c r="U976" s="632"/>
      <c r="V976" s="632"/>
      <c r="W976" s="632"/>
      <c r="X976" s="632"/>
      <c r="Y976" s="632"/>
      <c r="Z976" s="632"/>
    </row>
    <row r="977" spans="1:26" ht="12.75" customHeight="1">
      <c r="A977" s="632"/>
      <c r="B977" s="632"/>
      <c r="C977" s="632"/>
      <c r="D977" s="386"/>
      <c r="E977" s="386"/>
      <c r="F977" s="386"/>
      <c r="G977" s="386"/>
      <c r="H977" s="632"/>
      <c r="I977" s="633"/>
      <c r="J977" s="632"/>
      <c r="K977" s="632"/>
      <c r="L977" s="632"/>
      <c r="M977" s="632"/>
      <c r="N977" s="632"/>
      <c r="O977" s="632"/>
      <c r="P977" s="632"/>
      <c r="Q977" s="632"/>
      <c r="R977" s="632"/>
      <c r="S977" s="632"/>
      <c r="T977" s="632"/>
      <c r="U977" s="632"/>
      <c r="V977" s="632"/>
      <c r="W977" s="632"/>
      <c r="X977" s="632"/>
      <c r="Y977" s="632"/>
      <c r="Z977" s="632"/>
    </row>
    <row r="978" spans="1:26" ht="12.75" customHeight="1">
      <c r="A978" s="632"/>
      <c r="B978" s="632"/>
      <c r="C978" s="632"/>
      <c r="D978" s="386"/>
      <c r="E978" s="386"/>
      <c r="F978" s="386"/>
      <c r="G978" s="386"/>
      <c r="H978" s="632"/>
      <c r="I978" s="633"/>
      <c r="J978" s="632"/>
      <c r="K978" s="632"/>
      <c r="L978" s="632"/>
      <c r="M978" s="632"/>
      <c r="N978" s="632"/>
      <c r="O978" s="632"/>
      <c r="P978" s="632"/>
      <c r="Q978" s="632"/>
      <c r="R978" s="632"/>
      <c r="S978" s="632"/>
      <c r="T978" s="632"/>
      <c r="U978" s="632"/>
      <c r="V978" s="632"/>
      <c r="W978" s="632"/>
      <c r="X978" s="632"/>
      <c r="Y978" s="632"/>
      <c r="Z978" s="632"/>
    </row>
    <row r="979" spans="1:26" ht="12.75" customHeight="1">
      <c r="A979" s="632"/>
      <c r="B979" s="632"/>
      <c r="C979" s="632"/>
      <c r="D979" s="386"/>
      <c r="E979" s="386"/>
      <c r="F979" s="386"/>
      <c r="G979" s="386"/>
      <c r="H979" s="632"/>
      <c r="I979" s="633"/>
      <c r="J979" s="632"/>
      <c r="K979" s="632"/>
      <c r="L979" s="632"/>
      <c r="M979" s="632"/>
      <c r="N979" s="632"/>
      <c r="O979" s="632"/>
      <c r="P979" s="632"/>
      <c r="Q979" s="632"/>
      <c r="R979" s="632"/>
      <c r="S979" s="632"/>
      <c r="T979" s="632"/>
      <c r="U979" s="632"/>
      <c r="V979" s="632"/>
      <c r="W979" s="632"/>
      <c r="X979" s="632"/>
      <c r="Y979" s="632"/>
      <c r="Z979" s="632"/>
    </row>
    <row r="980" spans="1:26" ht="12.75" customHeight="1">
      <c r="A980" s="632"/>
      <c r="B980" s="632"/>
      <c r="C980" s="632"/>
      <c r="D980" s="386"/>
      <c r="E980" s="386"/>
      <c r="F980" s="386"/>
      <c r="G980" s="386"/>
      <c r="H980" s="632"/>
      <c r="I980" s="633"/>
      <c r="J980" s="632"/>
      <c r="K980" s="632"/>
      <c r="L980" s="632"/>
      <c r="M980" s="632"/>
      <c r="N980" s="632"/>
      <c r="O980" s="632"/>
      <c r="P980" s="632"/>
      <c r="Q980" s="632"/>
      <c r="R980" s="632"/>
      <c r="S980" s="632"/>
      <c r="T980" s="632"/>
      <c r="U980" s="632"/>
      <c r="V980" s="632"/>
      <c r="W980" s="632"/>
      <c r="X980" s="632"/>
      <c r="Y980" s="632"/>
      <c r="Z980" s="632"/>
    </row>
    <row r="981" spans="1:26" ht="12.75" customHeight="1">
      <c r="A981" s="632"/>
      <c r="B981" s="632"/>
      <c r="C981" s="632"/>
      <c r="D981" s="386"/>
      <c r="E981" s="386"/>
      <c r="F981" s="386"/>
      <c r="G981" s="386"/>
      <c r="H981" s="632"/>
      <c r="I981" s="633"/>
      <c r="J981" s="632"/>
      <c r="K981" s="632"/>
      <c r="L981" s="632"/>
      <c r="M981" s="632"/>
      <c r="N981" s="632"/>
      <c r="O981" s="632"/>
      <c r="P981" s="632"/>
      <c r="Q981" s="632"/>
      <c r="R981" s="632"/>
      <c r="S981" s="632"/>
      <c r="T981" s="632"/>
      <c r="U981" s="632"/>
      <c r="V981" s="632"/>
      <c r="W981" s="632"/>
      <c r="X981" s="632"/>
      <c r="Y981" s="632"/>
      <c r="Z981" s="632"/>
    </row>
    <row r="982" spans="1:26" ht="12.75" customHeight="1">
      <c r="A982" s="632"/>
      <c r="B982" s="632"/>
      <c r="C982" s="632"/>
      <c r="D982" s="386"/>
      <c r="E982" s="386"/>
      <c r="F982" s="386"/>
      <c r="G982" s="386"/>
      <c r="H982" s="632"/>
      <c r="I982" s="633"/>
      <c r="J982" s="632"/>
      <c r="K982" s="632"/>
      <c r="L982" s="632"/>
      <c r="M982" s="632"/>
      <c r="N982" s="632"/>
      <c r="O982" s="632"/>
      <c r="P982" s="632"/>
      <c r="Q982" s="632"/>
      <c r="R982" s="632"/>
      <c r="S982" s="632"/>
      <c r="T982" s="632"/>
      <c r="U982" s="632"/>
      <c r="V982" s="632"/>
      <c r="W982" s="632"/>
      <c r="X982" s="632"/>
      <c r="Y982" s="632"/>
      <c r="Z982" s="632"/>
    </row>
    <row r="983" spans="1:26" ht="12.75" customHeight="1">
      <c r="A983" s="632"/>
      <c r="B983" s="632"/>
      <c r="C983" s="632"/>
      <c r="D983" s="386"/>
      <c r="E983" s="386"/>
      <c r="F983" s="386"/>
      <c r="G983" s="386"/>
      <c r="H983" s="632"/>
      <c r="I983" s="633"/>
      <c r="J983" s="632"/>
      <c r="K983" s="632"/>
      <c r="L983" s="632"/>
      <c r="M983" s="632"/>
      <c r="N983" s="632"/>
      <c r="O983" s="632"/>
      <c r="P983" s="632"/>
      <c r="Q983" s="632"/>
      <c r="R983" s="632"/>
      <c r="S983" s="632"/>
      <c r="T983" s="632"/>
      <c r="U983" s="632"/>
      <c r="V983" s="632"/>
      <c r="W983" s="632"/>
      <c r="X983" s="632"/>
      <c r="Y983" s="632"/>
      <c r="Z983" s="632"/>
    </row>
    <row r="984" spans="1:26" ht="12.75" customHeight="1">
      <c r="A984" s="632"/>
      <c r="B984" s="632"/>
      <c r="C984" s="632"/>
      <c r="D984" s="386"/>
      <c r="E984" s="386"/>
      <c r="F984" s="386"/>
      <c r="G984" s="386"/>
      <c r="H984" s="632"/>
      <c r="I984" s="633"/>
      <c r="J984" s="632"/>
      <c r="K984" s="632"/>
      <c r="L984" s="632"/>
      <c r="M984" s="632"/>
      <c r="N984" s="632"/>
      <c r="O984" s="632"/>
      <c r="P984" s="632"/>
      <c r="Q984" s="632"/>
      <c r="R984" s="632"/>
      <c r="S984" s="632"/>
      <c r="T984" s="632"/>
      <c r="U984" s="632"/>
      <c r="V984" s="632"/>
      <c r="W984" s="632"/>
      <c r="X984" s="632"/>
      <c r="Y984" s="632"/>
      <c r="Z984" s="632"/>
    </row>
    <row r="985" spans="1:26" ht="12.75" customHeight="1">
      <c r="A985" s="632"/>
      <c r="B985" s="632"/>
      <c r="C985" s="632"/>
      <c r="D985" s="386"/>
      <c r="E985" s="386"/>
      <c r="F985" s="386"/>
      <c r="G985" s="386"/>
      <c r="H985" s="632"/>
      <c r="I985" s="633"/>
      <c r="J985" s="632"/>
      <c r="K985" s="632"/>
      <c r="L985" s="632"/>
      <c r="M985" s="632"/>
      <c r="N985" s="632"/>
      <c r="O985" s="632"/>
      <c r="P985" s="632"/>
      <c r="Q985" s="632"/>
      <c r="R985" s="632"/>
      <c r="S985" s="632"/>
      <c r="T985" s="632"/>
      <c r="U985" s="632"/>
      <c r="V985" s="632"/>
      <c r="W985" s="632"/>
      <c r="X985" s="632"/>
      <c r="Y985" s="632"/>
      <c r="Z985" s="632"/>
    </row>
    <row r="986" spans="1:26" ht="12.75" customHeight="1">
      <c r="A986" s="632"/>
      <c r="B986" s="632"/>
      <c r="C986" s="632"/>
      <c r="D986" s="386"/>
      <c r="E986" s="386"/>
      <c r="F986" s="386"/>
      <c r="G986" s="386"/>
      <c r="H986" s="632"/>
      <c r="I986" s="633"/>
      <c r="J986" s="632"/>
      <c r="K986" s="632"/>
      <c r="L986" s="632"/>
      <c r="M986" s="632"/>
      <c r="N986" s="632"/>
      <c r="O986" s="632"/>
      <c r="P986" s="632"/>
      <c r="Q986" s="632"/>
      <c r="R986" s="632"/>
      <c r="S986" s="632"/>
      <c r="T986" s="632"/>
      <c r="U986" s="632"/>
      <c r="V986" s="632"/>
      <c r="W986" s="632"/>
      <c r="X986" s="632"/>
      <c r="Y986" s="632"/>
      <c r="Z986" s="632"/>
    </row>
    <row r="987" spans="1:26" ht="12.75" customHeight="1">
      <c r="A987" s="632"/>
      <c r="B987" s="632"/>
      <c r="C987" s="632"/>
      <c r="D987" s="386"/>
      <c r="E987" s="386"/>
      <c r="F987" s="386"/>
      <c r="G987" s="386"/>
      <c r="H987" s="632"/>
      <c r="I987" s="633"/>
      <c r="J987" s="632"/>
      <c r="K987" s="632"/>
      <c r="L987" s="632"/>
      <c r="M987" s="632"/>
      <c r="N987" s="632"/>
      <c r="O987" s="632"/>
      <c r="P987" s="632"/>
      <c r="Q987" s="632"/>
      <c r="R987" s="632"/>
      <c r="S987" s="632"/>
      <c r="T987" s="632"/>
      <c r="U987" s="632"/>
      <c r="V987" s="632"/>
      <c r="W987" s="632"/>
      <c r="X987" s="632"/>
      <c r="Y987" s="632"/>
      <c r="Z987" s="632"/>
    </row>
    <row r="988" spans="1:26" ht="12.75" customHeight="1">
      <c r="A988" s="632"/>
      <c r="B988" s="632"/>
      <c r="C988" s="632"/>
      <c r="D988" s="386"/>
      <c r="E988" s="386"/>
      <c r="F988" s="386"/>
      <c r="G988" s="386"/>
      <c r="H988" s="632"/>
      <c r="I988" s="633"/>
      <c r="J988" s="632"/>
      <c r="K988" s="632"/>
      <c r="L988" s="632"/>
      <c r="M988" s="632"/>
      <c r="N988" s="632"/>
      <c r="O988" s="632"/>
      <c r="P988" s="632"/>
      <c r="Q988" s="632"/>
      <c r="R988" s="632"/>
      <c r="S988" s="632"/>
      <c r="T988" s="632"/>
      <c r="U988" s="632"/>
      <c r="V988" s="632"/>
      <c r="W988" s="632"/>
      <c r="X988" s="632"/>
      <c r="Y988" s="632"/>
      <c r="Z988" s="632"/>
    </row>
    <row r="989" spans="1:26" ht="12.75" customHeight="1">
      <c r="A989" s="632"/>
      <c r="B989" s="632"/>
      <c r="C989" s="632"/>
      <c r="D989" s="386"/>
      <c r="E989" s="386"/>
      <c r="F989" s="386"/>
      <c r="G989" s="386"/>
      <c r="H989" s="632"/>
      <c r="I989" s="633"/>
      <c r="J989" s="632"/>
      <c r="K989" s="632"/>
      <c r="L989" s="632"/>
      <c r="M989" s="632"/>
      <c r="N989" s="632"/>
      <c r="O989" s="632"/>
      <c r="P989" s="632"/>
      <c r="Q989" s="632"/>
      <c r="R989" s="632"/>
      <c r="S989" s="632"/>
      <c r="T989" s="632"/>
      <c r="U989" s="632"/>
      <c r="V989" s="632"/>
      <c r="W989" s="632"/>
      <c r="X989" s="632"/>
      <c r="Y989" s="632"/>
      <c r="Z989" s="632"/>
    </row>
    <row r="990" spans="1:26" ht="12.75" customHeight="1">
      <c r="A990" s="632"/>
      <c r="B990" s="632"/>
      <c r="C990" s="632"/>
      <c r="D990" s="386"/>
      <c r="E990" s="386"/>
      <c r="F990" s="386"/>
      <c r="G990" s="386"/>
      <c r="H990" s="632"/>
      <c r="I990" s="633"/>
      <c r="J990" s="632"/>
      <c r="K990" s="632"/>
      <c r="L990" s="632"/>
      <c r="M990" s="632"/>
      <c r="N990" s="632"/>
      <c r="O990" s="632"/>
      <c r="P990" s="632"/>
      <c r="Q990" s="632"/>
      <c r="R990" s="632"/>
      <c r="S990" s="632"/>
      <c r="T990" s="632"/>
      <c r="U990" s="632"/>
      <c r="V990" s="632"/>
      <c r="W990" s="632"/>
      <c r="X990" s="632"/>
      <c r="Y990" s="632"/>
      <c r="Z990" s="632"/>
    </row>
    <row r="991" spans="1:26" ht="12.75" customHeight="1">
      <c r="A991" s="632"/>
      <c r="B991" s="632"/>
      <c r="C991" s="632"/>
      <c r="D991" s="386"/>
      <c r="E991" s="386"/>
      <c r="F991" s="386"/>
      <c r="G991" s="386"/>
      <c r="H991" s="632"/>
      <c r="I991" s="633"/>
      <c r="J991" s="632"/>
      <c r="K991" s="632"/>
      <c r="L991" s="632"/>
      <c r="M991" s="632"/>
      <c r="N991" s="632"/>
      <c r="O991" s="632"/>
      <c r="P991" s="632"/>
      <c r="Q991" s="632"/>
      <c r="R991" s="632"/>
      <c r="S991" s="632"/>
      <c r="T991" s="632"/>
      <c r="U991" s="632"/>
      <c r="V991" s="632"/>
      <c r="W991" s="632"/>
      <c r="X991" s="632"/>
      <c r="Y991" s="632"/>
      <c r="Z991" s="632"/>
    </row>
    <row r="992" spans="1:26" ht="12.75" customHeight="1">
      <c r="A992" s="632"/>
      <c r="B992" s="632"/>
      <c r="C992" s="632"/>
      <c r="D992" s="386"/>
      <c r="E992" s="386"/>
      <c r="F992" s="386"/>
      <c r="G992" s="386"/>
      <c r="H992" s="632"/>
      <c r="I992" s="633"/>
      <c r="J992" s="632"/>
      <c r="K992" s="632"/>
      <c r="L992" s="632"/>
      <c r="M992" s="632"/>
      <c r="N992" s="632"/>
      <c r="O992" s="632"/>
      <c r="P992" s="632"/>
      <c r="Q992" s="632"/>
      <c r="R992" s="632"/>
      <c r="S992" s="632"/>
      <c r="T992" s="632"/>
      <c r="U992" s="632"/>
      <c r="V992" s="632"/>
      <c r="W992" s="632"/>
      <c r="X992" s="632"/>
      <c r="Y992" s="632"/>
      <c r="Z992" s="632"/>
    </row>
    <row r="993" spans="1:26" ht="12.75" customHeight="1">
      <c r="A993" s="632"/>
      <c r="B993" s="632"/>
      <c r="C993" s="632"/>
      <c r="D993" s="386"/>
      <c r="E993" s="386"/>
      <c r="F993" s="386"/>
      <c r="G993" s="386"/>
      <c r="H993" s="632"/>
      <c r="I993" s="633"/>
      <c r="J993" s="632"/>
      <c r="K993" s="632"/>
      <c r="L993" s="632"/>
      <c r="M993" s="632"/>
      <c r="N993" s="632"/>
      <c r="O993" s="632"/>
      <c r="P993" s="632"/>
      <c r="Q993" s="632"/>
      <c r="R993" s="632"/>
      <c r="S993" s="632"/>
      <c r="T993" s="632"/>
      <c r="U993" s="632"/>
      <c r="V993" s="632"/>
      <c r="W993" s="632"/>
      <c r="X993" s="632"/>
      <c r="Y993" s="632"/>
      <c r="Z993" s="632"/>
    </row>
    <row r="994" spans="1:26" ht="12.75" customHeight="1">
      <c r="A994" s="632"/>
      <c r="B994" s="632"/>
      <c r="C994" s="632"/>
      <c r="D994" s="386"/>
      <c r="E994" s="386"/>
      <c r="F994" s="386"/>
      <c r="G994" s="386"/>
      <c r="H994" s="632"/>
      <c r="I994" s="633"/>
      <c r="J994" s="632"/>
      <c r="K994" s="632"/>
      <c r="L994" s="632"/>
      <c r="M994" s="632"/>
      <c r="N994" s="632"/>
      <c r="O994" s="632"/>
      <c r="P994" s="632"/>
      <c r="Q994" s="632"/>
      <c r="R994" s="632"/>
      <c r="S994" s="632"/>
      <c r="T994" s="632"/>
      <c r="U994" s="632"/>
      <c r="V994" s="632"/>
      <c r="W994" s="632"/>
      <c r="X994" s="632"/>
      <c r="Y994" s="632"/>
      <c r="Z994" s="632"/>
    </row>
    <row r="995" spans="1:26" ht="12.75" customHeight="1">
      <c r="A995" s="632"/>
      <c r="B995" s="632"/>
      <c r="C995" s="632"/>
      <c r="D995" s="386"/>
      <c r="E995" s="386"/>
      <c r="F995" s="386"/>
      <c r="G995" s="386"/>
      <c r="H995" s="632"/>
      <c r="I995" s="633"/>
      <c r="J995" s="632"/>
      <c r="K995" s="632"/>
      <c r="L995" s="632"/>
      <c r="M995" s="632"/>
      <c r="N995" s="632"/>
      <c r="O995" s="632"/>
      <c r="P995" s="632"/>
      <c r="Q995" s="632"/>
      <c r="R995" s="632"/>
      <c r="S995" s="632"/>
      <c r="T995" s="632"/>
      <c r="U995" s="632"/>
      <c r="V995" s="632"/>
      <c r="W995" s="632"/>
      <c r="X995" s="632"/>
      <c r="Y995" s="632"/>
      <c r="Z995" s="632"/>
    </row>
    <row r="996" spans="1:26" ht="12.75" customHeight="1">
      <c r="A996" s="632"/>
      <c r="B996" s="632"/>
      <c r="C996" s="632"/>
      <c r="D996" s="386"/>
      <c r="E996" s="386"/>
      <c r="F996" s="386"/>
      <c r="G996" s="386"/>
      <c r="H996" s="632"/>
      <c r="I996" s="633"/>
      <c r="J996" s="632"/>
      <c r="K996" s="632"/>
      <c r="L996" s="632"/>
      <c r="M996" s="632"/>
      <c r="N996" s="632"/>
      <c r="O996" s="632"/>
      <c r="P996" s="632"/>
      <c r="Q996" s="632"/>
      <c r="R996" s="632"/>
      <c r="S996" s="632"/>
      <c r="T996" s="632"/>
      <c r="U996" s="632"/>
      <c r="V996" s="632"/>
      <c r="W996" s="632"/>
      <c r="X996" s="632"/>
      <c r="Y996" s="632"/>
      <c r="Z996" s="632"/>
    </row>
    <row r="997" spans="1:26" ht="12.75" customHeight="1">
      <c r="A997" s="632"/>
      <c r="B997" s="632"/>
      <c r="C997" s="632"/>
      <c r="D997" s="386"/>
      <c r="E997" s="386"/>
      <c r="F997" s="386"/>
      <c r="G997" s="386"/>
      <c r="H997" s="632"/>
      <c r="I997" s="633"/>
      <c r="J997" s="632"/>
      <c r="K997" s="632"/>
      <c r="L997" s="632"/>
      <c r="M997" s="632"/>
      <c r="N997" s="632"/>
      <c r="O997" s="632"/>
      <c r="P997" s="632"/>
      <c r="Q997" s="632"/>
      <c r="R997" s="632"/>
      <c r="S997" s="632"/>
      <c r="T997" s="632"/>
      <c r="U997" s="632"/>
      <c r="V997" s="632"/>
      <c r="W997" s="632"/>
      <c r="X997" s="632"/>
      <c r="Y997" s="632"/>
      <c r="Z997" s="632"/>
    </row>
    <row r="998" spans="1:26" ht="12.75" customHeight="1">
      <c r="A998" s="632"/>
      <c r="B998" s="632"/>
      <c r="C998" s="632"/>
      <c r="D998" s="386"/>
      <c r="E998" s="386"/>
      <c r="F998" s="386"/>
      <c r="G998" s="386"/>
      <c r="H998" s="632"/>
      <c r="I998" s="633"/>
      <c r="J998" s="632"/>
      <c r="K998" s="632"/>
      <c r="L998" s="632"/>
      <c r="M998" s="632"/>
      <c r="N998" s="632"/>
      <c r="O998" s="632"/>
      <c r="P998" s="632"/>
      <c r="Q998" s="632"/>
      <c r="R998" s="632"/>
      <c r="S998" s="632"/>
      <c r="T998" s="632"/>
      <c r="U998" s="632"/>
      <c r="V998" s="632"/>
      <c r="W998" s="632"/>
      <c r="X998" s="632"/>
      <c r="Y998" s="632"/>
      <c r="Z998" s="632"/>
    </row>
    <row r="999" spans="1:26" ht="12.75" customHeight="1">
      <c r="A999" s="632"/>
      <c r="B999" s="632"/>
      <c r="C999" s="632"/>
      <c r="D999" s="386"/>
      <c r="E999" s="386"/>
      <c r="F999" s="386"/>
      <c r="G999" s="386"/>
      <c r="H999" s="632"/>
      <c r="I999" s="633"/>
      <c r="J999" s="632"/>
      <c r="K999" s="632"/>
      <c r="L999" s="632"/>
      <c r="M999" s="632"/>
      <c r="N999" s="632"/>
      <c r="O999" s="632"/>
      <c r="P999" s="632"/>
      <c r="Q999" s="632"/>
      <c r="R999" s="632"/>
      <c r="S999" s="632"/>
      <c r="T999" s="632"/>
      <c r="U999" s="632"/>
      <c r="V999" s="632"/>
      <c r="W999" s="632"/>
      <c r="X999" s="632"/>
      <c r="Y999" s="632"/>
      <c r="Z999" s="632"/>
    </row>
    <row r="1000" spans="1:26" ht="12.75" customHeight="1">
      <c r="A1000" s="632"/>
      <c r="B1000" s="632"/>
      <c r="C1000" s="632"/>
      <c r="D1000" s="386"/>
      <c r="E1000" s="386"/>
      <c r="F1000" s="386"/>
      <c r="G1000" s="386"/>
      <c r="H1000" s="632"/>
      <c r="I1000" s="633"/>
      <c r="J1000" s="632"/>
      <c r="K1000" s="632"/>
      <c r="L1000" s="632"/>
      <c r="M1000" s="632"/>
      <c r="N1000" s="632"/>
      <c r="O1000" s="632"/>
      <c r="P1000" s="632"/>
      <c r="Q1000" s="632"/>
      <c r="R1000" s="632"/>
      <c r="S1000" s="632"/>
      <c r="T1000" s="632"/>
      <c r="U1000" s="632"/>
      <c r="V1000" s="632"/>
      <c r="W1000" s="632"/>
      <c r="X1000" s="632"/>
      <c r="Y1000" s="632"/>
      <c r="Z1000" s="632"/>
    </row>
  </sheetData>
  <mergeCells count="16">
    <mergeCell ref="B44:H44"/>
    <mergeCell ref="B45:H45"/>
    <mergeCell ref="B46:H46"/>
    <mergeCell ref="B47:H47"/>
    <mergeCell ref="G3:G4"/>
    <mergeCell ref="B39:H39"/>
    <mergeCell ref="B40:H40"/>
    <mergeCell ref="B41:H41"/>
    <mergeCell ref="B42:H42"/>
    <mergeCell ref="B43:H43"/>
    <mergeCell ref="B2:E2"/>
    <mergeCell ref="B3:B4"/>
    <mergeCell ref="C3:C4"/>
    <mergeCell ref="D3:D4"/>
    <mergeCell ref="E3:E4"/>
    <mergeCell ref="F3:F4"/>
  </mergeCells>
  <printOptions horizontalCentered="1"/>
  <pageMargins left="0.78740157480314954" right="0.59015748031496063" top="1.8291338582677166" bottom="1.1811023622047245" header="0" footer="0.78740157480314954"/>
  <pageSetup paperSize="0" fitToWidth="0" fitToHeight="0" orientation="portrait" horizontalDpi="0" verticalDpi="0" copies="0"/>
  <headerFooter alignWithMargins="0">
    <oddHeader>&amp;L&amp;"Arial1,Regular"&amp;10&amp;K000000Rozšíření parku u muzea Moravská Třebová Výkaz výměr DPS&amp;R&amp;"Arial1,Regular"&amp;10&amp;K000000&amp;P/</oddHeader>
  </headerFooter>
  <colBreaks count="1" manualBreakCount="1">
    <brk id="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C842F-23CC-4D17-AD45-878B1DFC0162}">
  <dimension ref="A1:XFD994"/>
  <sheetViews>
    <sheetView workbookViewId="0"/>
  </sheetViews>
  <sheetFormatPr defaultRowHeight="15" customHeight="1"/>
  <cols>
    <col min="1" max="1" width="1.375" style="5" customWidth="1"/>
    <col min="2" max="2" width="5.875" style="5" customWidth="1"/>
    <col min="3" max="3" width="61.75" style="5" customWidth="1"/>
    <col min="4" max="4" width="4.625" style="5" customWidth="1"/>
    <col min="5" max="5" width="8.75" style="5" customWidth="1"/>
    <col min="6" max="6" width="7.375" style="5" customWidth="1"/>
    <col min="7" max="7" width="11.25" style="5" customWidth="1"/>
    <col min="8" max="8" width="1.375" style="5" customWidth="1"/>
    <col min="9" max="9" width="11" style="5" customWidth="1"/>
    <col min="10" max="12" width="7.375" style="5" customWidth="1"/>
    <col min="13" max="26" width="7" style="5" customWidth="1"/>
    <col min="27" max="1024" width="11.625" style="5" customWidth="1"/>
  </cols>
  <sheetData>
    <row r="1" spans="1:26" ht="12.75" customHeight="1">
      <c r="A1" s="632"/>
      <c r="B1" s="632"/>
      <c r="C1" s="632"/>
      <c r="D1" s="386"/>
      <c r="E1" s="386"/>
      <c r="F1" s="386"/>
      <c r="G1" s="386"/>
      <c r="H1" s="632"/>
      <c r="I1" s="633"/>
      <c r="J1" s="632"/>
      <c r="K1" s="632"/>
      <c r="L1" s="632"/>
      <c r="M1" s="632"/>
      <c r="N1" s="632"/>
      <c r="O1" s="632"/>
      <c r="P1" s="632"/>
      <c r="Q1" s="632"/>
      <c r="R1" s="632"/>
      <c r="S1" s="632"/>
      <c r="T1" s="632"/>
      <c r="U1" s="632"/>
      <c r="V1" s="632"/>
      <c r="W1" s="632"/>
      <c r="X1" s="632"/>
      <c r="Y1" s="632"/>
      <c r="Z1" s="632"/>
    </row>
    <row r="2" spans="1:26" ht="51.75" customHeight="1">
      <c r="A2" s="632"/>
      <c r="B2" s="684" t="s">
        <v>2886</v>
      </c>
      <c r="C2" s="684"/>
      <c r="D2" s="684"/>
      <c r="E2" s="684"/>
      <c r="F2" s="634"/>
      <c r="G2" s="635"/>
      <c r="H2" s="632"/>
      <c r="I2" s="633"/>
      <c r="J2" s="632"/>
      <c r="K2" s="632"/>
      <c r="L2" s="632"/>
      <c r="M2" s="632"/>
      <c r="N2" s="632"/>
      <c r="O2" s="632"/>
      <c r="P2" s="632"/>
      <c r="Q2" s="632"/>
      <c r="R2" s="632"/>
      <c r="S2" s="632"/>
      <c r="T2" s="632"/>
      <c r="U2" s="632"/>
      <c r="V2" s="632"/>
      <c r="W2" s="632"/>
      <c r="X2" s="632"/>
      <c r="Y2" s="632"/>
      <c r="Z2" s="632"/>
    </row>
    <row r="3" spans="1:26" ht="15" customHeight="1">
      <c r="A3" s="632"/>
      <c r="B3" s="685" t="s">
        <v>180</v>
      </c>
      <c r="C3" s="685" t="s">
        <v>1431</v>
      </c>
      <c r="D3" s="685" t="s">
        <v>2834</v>
      </c>
      <c r="E3" s="685" t="s">
        <v>2835</v>
      </c>
      <c r="F3" s="685" t="s">
        <v>2836</v>
      </c>
      <c r="G3" s="685" t="s">
        <v>2837</v>
      </c>
      <c r="H3" s="632"/>
      <c r="I3" s="633"/>
      <c r="J3" s="632"/>
      <c r="K3" s="632"/>
      <c r="L3" s="632"/>
      <c r="M3" s="632"/>
      <c r="N3" s="632"/>
      <c r="O3" s="632"/>
      <c r="P3" s="632"/>
      <c r="Q3" s="632"/>
      <c r="R3" s="632"/>
      <c r="S3" s="632"/>
      <c r="T3" s="632"/>
      <c r="U3" s="632"/>
      <c r="V3" s="632"/>
      <c r="W3" s="632"/>
      <c r="X3" s="632"/>
      <c r="Y3" s="632"/>
      <c r="Z3" s="632"/>
    </row>
    <row r="4" spans="1:26" ht="31.5" customHeight="1">
      <c r="A4" s="632"/>
      <c r="B4" s="685"/>
      <c r="C4" s="685"/>
      <c r="D4" s="685"/>
      <c r="E4" s="685"/>
      <c r="F4" s="685"/>
      <c r="G4" s="685"/>
      <c r="H4" s="632"/>
      <c r="I4" s="633"/>
      <c r="J4" s="632"/>
      <c r="K4" s="632"/>
      <c r="L4" s="632"/>
      <c r="M4" s="632"/>
      <c r="N4" s="632"/>
      <c r="O4" s="632"/>
      <c r="P4" s="632"/>
      <c r="Q4" s="632"/>
      <c r="R4" s="632"/>
      <c r="S4" s="632"/>
      <c r="T4" s="632"/>
      <c r="U4" s="632"/>
      <c r="V4" s="632"/>
      <c r="W4" s="632"/>
      <c r="X4" s="632"/>
      <c r="Y4" s="632"/>
      <c r="Z4" s="632"/>
    </row>
    <row r="5" spans="1:26" ht="15" customHeight="1">
      <c r="A5" s="632"/>
      <c r="B5" s="636"/>
      <c r="C5" s="636"/>
      <c r="D5" s="386"/>
      <c r="E5" s="386"/>
      <c r="F5" s="386"/>
      <c r="G5" s="386"/>
      <c r="H5" s="632"/>
      <c r="I5" s="633"/>
      <c r="J5" s="632"/>
      <c r="K5" s="632"/>
      <c r="L5" s="632"/>
      <c r="M5" s="632"/>
      <c r="N5" s="632"/>
      <c r="O5" s="632"/>
      <c r="P5" s="632"/>
      <c r="Q5" s="632"/>
      <c r="R5" s="632"/>
      <c r="S5" s="632"/>
      <c r="T5" s="632"/>
      <c r="U5" s="632"/>
      <c r="V5" s="632"/>
      <c r="W5" s="632"/>
      <c r="X5" s="632"/>
      <c r="Y5" s="632"/>
      <c r="Z5" s="632"/>
    </row>
    <row r="6" spans="1:26" ht="18.75" customHeight="1">
      <c r="A6" s="632"/>
      <c r="B6" s="388">
        <v>1</v>
      </c>
      <c r="C6" s="637" t="s">
        <v>2887</v>
      </c>
      <c r="D6" s="390"/>
      <c r="E6" s="391"/>
      <c r="F6" s="390"/>
      <c r="G6" s="391"/>
      <c r="H6" s="632"/>
      <c r="I6" s="633"/>
      <c r="J6" s="632"/>
      <c r="K6" s="632"/>
      <c r="L6" s="632"/>
      <c r="M6" s="632"/>
      <c r="N6" s="632"/>
      <c r="O6" s="632"/>
      <c r="P6" s="632"/>
      <c r="Q6" s="632"/>
      <c r="R6" s="632"/>
      <c r="S6" s="632"/>
      <c r="T6" s="632"/>
      <c r="U6" s="632"/>
      <c r="V6" s="632"/>
      <c r="W6" s="632"/>
      <c r="X6" s="632"/>
      <c r="Y6" s="632"/>
      <c r="Z6" s="632"/>
    </row>
    <row r="7" spans="1:26" ht="12.75" customHeight="1">
      <c r="A7" s="638"/>
      <c r="B7" s="639" t="s">
        <v>2839</v>
      </c>
      <c r="C7" s="640" t="s">
        <v>2888</v>
      </c>
      <c r="D7" s="641" t="s">
        <v>1399</v>
      </c>
      <c r="E7" s="641">
        <v>1</v>
      </c>
      <c r="F7" s="643"/>
      <c r="G7" s="643">
        <f>E7*F7</f>
        <v>0</v>
      </c>
      <c r="H7" s="638"/>
      <c r="I7" s="644"/>
      <c r="J7" s="645"/>
      <c r="K7" s="645"/>
      <c r="L7" s="645"/>
      <c r="M7" s="645"/>
      <c r="N7" s="645"/>
      <c r="O7" s="645"/>
      <c r="P7" s="645"/>
      <c r="Q7" s="645"/>
      <c r="R7" s="645"/>
      <c r="S7" s="645"/>
      <c r="T7" s="645"/>
      <c r="U7" s="645"/>
      <c r="V7" s="645"/>
      <c r="W7" s="645"/>
      <c r="X7" s="645"/>
      <c r="Y7" s="645"/>
      <c r="Z7" s="645"/>
    </row>
    <row r="8" spans="1:26" ht="12.75" customHeight="1">
      <c r="A8" s="646"/>
      <c r="B8" s="647"/>
      <c r="C8" s="648" t="s">
        <v>2889</v>
      </c>
      <c r="D8" s="649"/>
      <c r="E8" s="649"/>
      <c r="F8" s="650"/>
      <c r="G8" s="650"/>
      <c r="H8" s="646"/>
      <c r="I8" s="651"/>
      <c r="J8" s="652"/>
      <c r="K8" s="652"/>
      <c r="L8" s="652"/>
      <c r="M8" s="652"/>
      <c r="N8" s="652"/>
      <c r="O8" s="652"/>
      <c r="P8" s="652"/>
      <c r="Q8" s="652"/>
      <c r="R8" s="652"/>
      <c r="S8" s="652"/>
      <c r="T8" s="652"/>
      <c r="U8" s="652"/>
      <c r="V8" s="652"/>
      <c r="W8" s="652"/>
      <c r="X8" s="652"/>
      <c r="Y8" s="652"/>
      <c r="Z8" s="652"/>
    </row>
    <row r="9" spans="1:26" ht="12.75" customHeight="1">
      <c r="A9" s="646"/>
      <c r="B9" s="647"/>
      <c r="C9" s="648" t="s">
        <v>2890</v>
      </c>
      <c r="D9" s="649"/>
      <c r="E9" s="649"/>
      <c r="F9" s="650"/>
      <c r="G9" s="650"/>
      <c r="H9" s="646"/>
      <c r="I9" s="651"/>
      <c r="J9" s="652"/>
      <c r="K9" s="652"/>
      <c r="L9" s="652"/>
      <c r="M9" s="652"/>
      <c r="N9" s="652"/>
      <c r="O9" s="652"/>
      <c r="P9" s="652"/>
      <c r="Q9" s="652"/>
      <c r="R9" s="652"/>
      <c r="S9" s="652"/>
      <c r="T9" s="652"/>
      <c r="U9" s="652"/>
      <c r="V9" s="652"/>
      <c r="W9" s="652"/>
      <c r="X9" s="652"/>
      <c r="Y9" s="652"/>
      <c r="Z9" s="652"/>
    </row>
    <row r="10" spans="1:26" ht="12.75" customHeight="1">
      <c r="A10" s="653"/>
      <c r="B10" s="654"/>
      <c r="C10" s="648" t="s">
        <v>2843</v>
      </c>
      <c r="D10" s="649"/>
      <c r="E10" s="649"/>
      <c r="F10" s="650"/>
      <c r="G10" s="650"/>
      <c r="H10" s="653"/>
      <c r="I10" s="651"/>
      <c r="J10" s="651"/>
      <c r="K10" s="651"/>
      <c r="L10" s="651"/>
      <c r="M10" s="651"/>
      <c r="N10" s="651"/>
      <c r="O10" s="651"/>
      <c r="P10" s="651"/>
      <c r="Q10" s="651"/>
      <c r="R10" s="651"/>
      <c r="S10" s="651"/>
      <c r="T10" s="651"/>
      <c r="U10" s="651"/>
      <c r="V10" s="651"/>
      <c r="W10" s="651"/>
      <c r="X10" s="651"/>
      <c r="Y10" s="651"/>
      <c r="Z10" s="651"/>
    </row>
    <row r="11" spans="1:26" ht="24">
      <c r="A11" s="646"/>
      <c r="B11" s="655"/>
      <c r="C11" s="656" t="s">
        <v>2844</v>
      </c>
      <c r="D11" s="657"/>
      <c r="E11" s="657"/>
      <c r="F11" s="658"/>
      <c r="G11" s="658"/>
      <c r="H11" s="646"/>
      <c r="I11" s="651"/>
      <c r="J11" s="652"/>
      <c r="K11" s="652"/>
      <c r="L11" s="652"/>
      <c r="M11" s="652"/>
      <c r="N11" s="652"/>
      <c r="O11" s="652"/>
      <c r="P11" s="652"/>
      <c r="Q11" s="652"/>
      <c r="R11" s="652"/>
      <c r="S11" s="652"/>
      <c r="T11" s="652"/>
      <c r="U11" s="652"/>
      <c r="V11" s="652"/>
      <c r="W11" s="652"/>
      <c r="X11" s="652"/>
      <c r="Y11" s="652"/>
      <c r="Z11" s="652"/>
    </row>
    <row r="12" spans="1:26" ht="12.75" customHeight="1">
      <c r="A12" s="646"/>
      <c r="B12" s="632"/>
      <c r="C12" s="632"/>
      <c r="D12" s="386"/>
      <c r="E12" s="386"/>
      <c r="F12" s="686"/>
      <c r="G12" s="686"/>
      <c r="H12" s="646"/>
      <c r="I12" s="653"/>
      <c r="J12" s="646"/>
      <c r="K12" s="646"/>
      <c r="L12" s="646"/>
      <c r="M12" s="646"/>
      <c r="N12" s="646"/>
      <c r="O12" s="646"/>
      <c r="P12" s="646"/>
      <c r="Q12" s="646"/>
      <c r="R12" s="646"/>
      <c r="S12" s="646"/>
      <c r="T12" s="646"/>
      <c r="U12" s="646"/>
      <c r="V12" s="646"/>
      <c r="W12" s="646"/>
      <c r="X12" s="646"/>
      <c r="Y12" s="646"/>
      <c r="Z12" s="646"/>
    </row>
    <row r="13" spans="1:26" ht="12.75" customHeight="1">
      <c r="A13" s="646"/>
      <c r="B13" s="673">
        <v>2</v>
      </c>
      <c r="C13" s="674" t="s">
        <v>2891</v>
      </c>
      <c r="D13" s="675"/>
      <c r="E13" s="676"/>
      <c r="F13" s="687"/>
      <c r="G13" s="688"/>
      <c r="H13" s="646"/>
      <c r="I13" s="653"/>
      <c r="J13" s="646"/>
      <c r="K13" s="646"/>
      <c r="L13" s="646"/>
      <c r="M13" s="646"/>
      <c r="N13" s="646"/>
      <c r="O13" s="646"/>
      <c r="P13" s="646"/>
      <c r="Q13" s="646"/>
      <c r="R13" s="646"/>
      <c r="S13" s="646"/>
      <c r="T13" s="646"/>
      <c r="U13" s="646"/>
      <c r="V13" s="646"/>
      <c r="W13" s="646"/>
      <c r="X13" s="646"/>
      <c r="Y13" s="646"/>
      <c r="Z13" s="646"/>
    </row>
    <row r="14" spans="1:26" ht="25.5">
      <c r="A14" s="646"/>
      <c r="B14" s="689" t="s">
        <v>2863</v>
      </c>
      <c r="C14" s="403" t="s">
        <v>2892</v>
      </c>
      <c r="D14" s="351" t="s">
        <v>1399</v>
      </c>
      <c r="E14" s="351">
        <v>5</v>
      </c>
      <c r="F14" s="690"/>
      <c r="G14" s="690">
        <f>E14*F14</f>
        <v>0</v>
      </c>
      <c r="H14" s="646"/>
      <c r="I14" s="653"/>
      <c r="J14" s="646"/>
      <c r="K14" s="646"/>
      <c r="L14" s="646"/>
      <c r="M14" s="646"/>
      <c r="N14" s="646"/>
      <c r="O14" s="646"/>
      <c r="P14" s="646"/>
      <c r="Q14" s="646"/>
      <c r="R14" s="646"/>
      <c r="S14" s="646"/>
      <c r="T14" s="646"/>
      <c r="U14" s="646"/>
      <c r="V14" s="646"/>
      <c r="W14" s="646"/>
      <c r="X14" s="646"/>
      <c r="Y14" s="646"/>
      <c r="Z14" s="646"/>
    </row>
    <row r="15" spans="1:26" ht="12.75" customHeight="1">
      <c r="A15" s="646"/>
      <c r="B15" s="689" t="s">
        <v>2865</v>
      </c>
      <c r="C15" s="403" t="s">
        <v>2893</v>
      </c>
      <c r="D15" s="351" t="s">
        <v>1399</v>
      </c>
      <c r="E15" s="351">
        <v>1</v>
      </c>
      <c r="F15" s="690"/>
      <c r="G15" s="690">
        <f>E15*F15</f>
        <v>0</v>
      </c>
      <c r="H15" s="646"/>
      <c r="I15" s="653"/>
      <c r="J15" s="646"/>
      <c r="K15" s="646"/>
      <c r="L15" s="646"/>
      <c r="M15" s="646"/>
      <c r="N15" s="646"/>
      <c r="O15" s="646"/>
      <c r="P15" s="646"/>
      <c r="Q15" s="646"/>
      <c r="R15" s="646"/>
      <c r="S15" s="646"/>
      <c r="T15" s="646"/>
      <c r="U15" s="646"/>
      <c r="V15" s="646"/>
      <c r="W15" s="646"/>
      <c r="X15" s="646"/>
      <c r="Y15" s="646"/>
      <c r="Z15" s="646"/>
    </row>
    <row r="16" spans="1:26" ht="13.5" customHeight="1">
      <c r="A16" s="632"/>
      <c r="B16" s="707"/>
      <c r="C16" s="707"/>
      <c r="D16" s="386"/>
      <c r="E16" s="386"/>
      <c r="F16" s="686"/>
      <c r="G16" s="686"/>
      <c r="H16" s="632"/>
      <c r="I16" s="633"/>
      <c r="J16" s="632"/>
      <c r="K16" s="632"/>
      <c r="L16" s="646"/>
      <c r="M16" s="632"/>
      <c r="N16" s="632"/>
      <c r="O16" s="632"/>
      <c r="P16" s="632"/>
      <c r="Q16" s="632"/>
      <c r="R16" s="632"/>
      <c r="S16" s="632"/>
      <c r="T16" s="632"/>
      <c r="U16" s="632"/>
      <c r="V16" s="632"/>
      <c r="W16" s="632"/>
      <c r="X16" s="632"/>
      <c r="Y16" s="632"/>
      <c r="Z16" s="632"/>
    </row>
    <row r="17" spans="1:26" ht="13.5" customHeight="1">
      <c r="A17" s="632"/>
      <c r="B17" s="632"/>
      <c r="C17" s="632"/>
      <c r="D17" s="386"/>
      <c r="E17" s="386"/>
      <c r="F17" s="686"/>
      <c r="G17" s="686"/>
      <c r="H17" s="632"/>
      <c r="I17" s="633"/>
      <c r="J17" s="632"/>
      <c r="K17" s="632"/>
      <c r="L17" s="632"/>
      <c r="M17" s="632"/>
      <c r="N17" s="632"/>
      <c r="O17" s="632"/>
      <c r="P17" s="632"/>
      <c r="Q17" s="632"/>
      <c r="R17" s="632"/>
      <c r="S17" s="632"/>
      <c r="T17" s="632"/>
      <c r="U17" s="632"/>
      <c r="V17" s="632"/>
      <c r="W17" s="632"/>
      <c r="X17" s="632"/>
      <c r="Y17" s="632"/>
      <c r="Z17" s="632"/>
    </row>
    <row r="18" spans="1:26" ht="13.5" customHeight="1">
      <c r="A18" s="632"/>
      <c r="B18" s="388">
        <v>3</v>
      </c>
      <c r="C18" s="637" t="s">
        <v>2894</v>
      </c>
      <c r="D18" s="390"/>
      <c r="E18" s="390"/>
      <c r="F18" s="691"/>
      <c r="G18" s="692"/>
      <c r="H18" s="632"/>
      <c r="I18" s="633"/>
      <c r="J18" s="632"/>
      <c r="K18" s="632"/>
      <c r="L18" s="632"/>
      <c r="M18" s="632"/>
      <c r="N18" s="632"/>
      <c r="O18" s="632"/>
      <c r="P18" s="632"/>
      <c r="Q18" s="632"/>
      <c r="R18" s="632"/>
      <c r="S18" s="632"/>
      <c r="T18" s="632"/>
      <c r="U18" s="632"/>
      <c r="V18" s="632"/>
      <c r="W18" s="632"/>
      <c r="X18" s="632"/>
      <c r="Y18" s="632"/>
      <c r="Z18" s="632"/>
    </row>
    <row r="19" spans="1:26" ht="13.5" customHeight="1">
      <c r="A19" s="632"/>
      <c r="B19" s="693"/>
      <c r="C19" s="694" t="s">
        <v>2895</v>
      </c>
      <c r="D19" s="675"/>
      <c r="E19" s="695"/>
      <c r="F19" s="696"/>
      <c r="G19" s="697"/>
      <c r="H19" s="632"/>
      <c r="I19" s="664"/>
      <c r="J19" s="665"/>
      <c r="K19" s="665"/>
      <c r="L19" s="665"/>
      <c r="M19" s="665"/>
      <c r="N19" s="665"/>
      <c r="O19" s="665"/>
      <c r="P19" s="665"/>
      <c r="Q19" s="665"/>
      <c r="R19" s="665"/>
      <c r="S19" s="665"/>
      <c r="T19" s="665"/>
      <c r="U19" s="665"/>
      <c r="V19" s="665"/>
      <c r="W19" s="665"/>
      <c r="X19" s="665"/>
      <c r="Y19" s="665"/>
      <c r="Z19" s="665"/>
    </row>
    <row r="20" spans="1:26" ht="13.5" customHeight="1">
      <c r="A20" s="632"/>
      <c r="B20" s="659" t="s">
        <v>2871</v>
      </c>
      <c r="C20" s="660" t="s">
        <v>2896</v>
      </c>
      <c r="D20" s="351" t="s">
        <v>1399</v>
      </c>
      <c r="E20" s="661">
        <v>3</v>
      </c>
      <c r="F20" s="396"/>
      <c r="G20" s="663">
        <f>E20*F20</f>
        <v>0</v>
      </c>
      <c r="H20" s="632"/>
      <c r="I20" s="664"/>
      <c r="J20" s="665"/>
      <c r="K20" s="665"/>
      <c r="L20" s="665"/>
      <c r="M20" s="665"/>
      <c r="N20" s="665"/>
      <c r="O20" s="665"/>
      <c r="P20" s="665"/>
      <c r="Q20" s="665"/>
      <c r="R20" s="665"/>
      <c r="S20" s="665"/>
      <c r="T20" s="665"/>
      <c r="U20" s="665"/>
      <c r="V20" s="665"/>
      <c r="W20" s="665"/>
      <c r="X20" s="665"/>
      <c r="Y20" s="665"/>
      <c r="Z20" s="665"/>
    </row>
    <row r="21" spans="1:26" ht="13.5" customHeight="1">
      <c r="A21" s="632"/>
      <c r="B21" s="659" t="s">
        <v>2873</v>
      </c>
      <c r="C21" s="660" t="s">
        <v>2846</v>
      </c>
      <c r="D21" s="351" t="s">
        <v>1399</v>
      </c>
      <c r="E21" s="661">
        <v>12</v>
      </c>
      <c r="F21" s="396"/>
      <c r="G21" s="663">
        <f>E21*F21</f>
        <v>0</v>
      </c>
      <c r="H21" s="632"/>
      <c r="I21" s="664"/>
      <c r="J21" s="665"/>
      <c r="K21" s="665"/>
      <c r="L21" s="665"/>
      <c r="M21" s="665"/>
      <c r="N21" s="665"/>
      <c r="O21" s="665"/>
      <c r="P21" s="665"/>
      <c r="Q21" s="665"/>
      <c r="R21" s="665"/>
      <c r="S21" s="665"/>
      <c r="T21" s="665"/>
      <c r="U21" s="665"/>
      <c r="V21" s="665"/>
      <c r="W21" s="665"/>
      <c r="X21" s="665"/>
      <c r="Y21" s="665"/>
      <c r="Z21" s="665"/>
    </row>
    <row r="22" spans="1:26" ht="13.5" customHeight="1">
      <c r="A22" s="632"/>
      <c r="B22" s="659" t="s">
        <v>2875</v>
      </c>
      <c r="C22" s="660" t="s">
        <v>2848</v>
      </c>
      <c r="D22" s="351" t="s">
        <v>1399</v>
      </c>
      <c r="E22" s="661">
        <v>4</v>
      </c>
      <c r="F22" s="396"/>
      <c r="G22" s="663">
        <f>E22*F22</f>
        <v>0</v>
      </c>
      <c r="H22" s="632"/>
      <c r="I22" s="664"/>
      <c r="J22" s="665"/>
      <c r="K22" s="665"/>
      <c r="L22" s="665"/>
      <c r="M22" s="665"/>
      <c r="N22" s="665"/>
      <c r="O22" s="665"/>
      <c r="P22" s="665"/>
      <c r="Q22" s="665"/>
      <c r="R22" s="665"/>
      <c r="S22" s="665"/>
      <c r="T22" s="665"/>
      <c r="U22" s="665"/>
      <c r="V22" s="665"/>
      <c r="W22" s="665"/>
      <c r="X22" s="665"/>
      <c r="Y22" s="665"/>
      <c r="Z22" s="665"/>
    </row>
    <row r="23" spans="1:26" ht="12.75" customHeight="1">
      <c r="A23" s="632"/>
      <c r="B23" s="659" t="s">
        <v>2877</v>
      </c>
      <c r="C23" s="660" t="s">
        <v>2897</v>
      </c>
      <c r="D23" s="351" t="s">
        <v>67</v>
      </c>
      <c r="E23" s="661">
        <v>1</v>
      </c>
      <c r="F23" s="396"/>
      <c r="G23" s="663">
        <f>E23*F23</f>
        <v>0</v>
      </c>
      <c r="H23" s="632"/>
      <c r="I23" s="633"/>
      <c r="J23" s="665"/>
      <c r="K23" s="665"/>
      <c r="L23" s="665"/>
      <c r="M23" s="665"/>
      <c r="N23" s="665"/>
      <c r="O23" s="665"/>
      <c r="P23" s="665"/>
      <c r="Q23" s="665"/>
      <c r="R23" s="665"/>
      <c r="S23" s="665"/>
      <c r="T23" s="665"/>
      <c r="U23" s="665"/>
      <c r="V23" s="665"/>
      <c r="W23" s="665"/>
      <c r="X23" s="665"/>
      <c r="Y23" s="665"/>
      <c r="Z23" s="665"/>
    </row>
    <row r="24" spans="1:26" ht="12.75" customHeight="1">
      <c r="A24" s="632"/>
      <c r="B24" s="698"/>
      <c r="C24" s="699"/>
      <c r="D24" s="386"/>
      <c r="E24" s="700"/>
      <c r="F24" s="672"/>
      <c r="G24" s="701"/>
      <c r="H24" s="632"/>
      <c r="I24" s="633"/>
      <c r="J24" s="665"/>
      <c r="K24" s="665"/>
      <c r="L24" s="665"/>
      <c r="M24" s="665"/>
      <c r="N24" s="665"/>
      <c r="O24" s="665"/>
      <c r="P24" s="665"/>
      <c r="Q24" s="665"/>
      <c r="R24" s="665"/>
      <c r="S24" s="665"/>
      <c r="T24" s="665"/>
      <c r="U24" s="665"/>
      <c r="V24" s="665"/>
      <c r="W24" s="665"/>
      <c r="X24" s="665"/>
      <c r="Y24" s="665"/>
      <c r="Z24" s="665"/>
    </row>
    <row r="25" spans="1:26" ht="12.75" customHeight="1">
      <c r="A25" s="632"/>
      <c r="B25" s="388">
        <v>4</v>
      </c>
      <c r="C25" s="637" t="s">
        <v>1450</v>
      </c>
      <c r="D25" s="390"/>
      <c r="E25" s="391"/>
      <c r="F25" s="392"/>
      <c r="G25" s="393"/>
      <c r="H25" s="632"/>
      <c r="I25" s="633"/>
      <c r="J25" s="632"/>
      <c r="K25" s="632"/>
      <c r="L25" s="632"/>
      <c r="M25" s="632"/>
      <c r="N25" s="632"/>
      <c r="O25" s="632"/>
      <c r="P25" s="632"/>
      <c r="Q25" s="632"/>
      <c r="R25" s="632"/>
      <c r="S25" s="632"/>
      <c r="T25" s="632"/>
      <c r="U25" s="632"/>
      <c r="V25" s="632"/>
      <c r="W25" s="632"/>
      <c r="X25" s="632"/>
      <c r="Y25" s="632"/>
      <c r="Z25" s="632"/>
    </row>
    <row r="26" spans="1:26" ht="12.75" customHeight="1">
      <c r="A26" s="632"/>
      <c r="B26" s="394" t="s">
        <v>2884</v>
      </c>
      <c r="C26" s="403" t="s">
        <v>2850</v>
      </c>
      <c r="D26" s="398" t="s">
        <v>276</v>
      </c>
      <c r="E26" s="666">
        <v>40</v>
      </c>
      <c r="F26" s="399"/>
      <c r="G26" s="399">
        <f>E26*F26</f>
        <v>0</v>
      </c>
      <c r="H26" s="632"/>
      <c r="I26" s="668"/>
      <c r="J26" s="665"/>
      <c r="K26" s="665"/>
      <c r="L26" s="665"/>
      <c r="M26" s="665"/>
      <c r="N26" s="665"/>
      <c r="O26" s="665"/>
      <c r="P26" s="665"/>
      <c r="Q26" s="665"/>
      <c r="R26" s="665"/>
      <c r="S26" s="665"/>
      <c r="T26" s="665"/>
      <c r="U26" s="665"/>
      <c r="V26" s="665"/>
      <c r="W26" s="665"/>
      <c r="X26" s="665"/>
      <c r="Y26" s="665"/>
      <c r="Z26" s="665"/>
    </row>
    <row r="27" spans="1:26" ht="12.75" customHeight="1">
      <c r="A27" s="632"/>
      <c r="B27" s="394" t="s">
        <v>2898</v>
      </c>
      <c r="C27" s="403" t="s">
        <v>2852</v>
      </c>
      <c r="D27" s="398" t="s">
        <v>276</v>
      </c>
      <c r="E27" s="666">
        <v>60</v>
      </c>
      <c r="F27" s="399"/>
      <c r="G27" s="399">
        <f>E27*F27</f>
        <v>0</v>
      </c>
      <c r="H27" s="632"/>
      <c r="I27" s="668"/>
      <c r="J27" s="665"/>
      <c r="K27" s="665"/>
      <c r="L27" s="665"/>
      <c r="M27" s="665"/>
      <c r="N27" s="665"/>
      <c r="O27" s="665"/>
      <c r="P27" s="665"/>
      <c r="Q27" s="665"/>
      <c r="R27" s="665"/>
      <c r="S27" s="665"/>
      <c r="T27" s="665"/>
      <c r="U27" s="665"/>
      <c r="V27" s="665"/>
      <c r="W27" s="665"/>
      <c r="X27" s="665"/>
      <c r="Y27" s="665"/>
      <c r="Z27" s="665"/>
    </row>
    <row r="28" spans="1:26" ht="12.75" customHeight="1">
      <c r="A28" s="632"/>
      <c r="B28" s="394" t="s">
        <v>2899</v>
      </c>
      <c r="C28" s="403" t="s">
        <v>2900</v>
      </c>
      <c r="D28" s="398" t="s">
        <v>276</v>
      </c>
      <c r="E28" s="666">
        <v>110</v>
      </c>
      <c r="F28" s="399"/>
      <c r="G28" s="399">
        <f>E28*F28</f>
        <v>0</v>
      </c>
      <c r="H28" s="632"/>
      <c r="I28" s="668"/>
      <c r="J28" s="665"/>
      <c r="K28" s="665"/>
      <c r="L28" s="665"/>
      <c r="M28" s="665"/>
      <c r="N28" s="665"/>
      <c r="O28" s="665"/>
      <c r="P28" s="665"/>
      <c r="Q28" s="665"/>
      <c r="R28" s="665"/>
      <c r="S28" s="665"/>
      <c r="T28" s="665"/>
      <c r="U28" s="665"/>
      <c r="V28" s="665"/>
      <c r="W28" s="665"/>
      <c r="X28" s="665"/>
      <c r="Y28" s="665"/>
      <c r="Z28" s="665"/>
    </row>
    <row r="29" spans="1:26" ht="12.75" customHeight="1">
      <c r="A29" s="632"/>
      <c r="B29" s="394" t="s">
        <v>2901</v>
      </c>
      <c r="C29" s="403" t="s">
        <v>2854</v>
      </c>
      <c r="D29" s="398" t="s">
        <v>276</v>
      </c>
      <c r="E29" s="666">
        <v>30</v>
      </c>
      <c r="F29" s="399"/>
      <c r="G29" s="399">
        <f>E29*F29</f>
        <v>0</v>
      </c>
      <c r="H29" s="632"/>
      <c r="I29" s="668"/>
      <c r="J29" s="665"/>
      <c r="K29" s="665"/>
      <c r="L29" s="665"/>
      <c r="M29" s="665"/>
      <c r="N29" s="665"/>
      <c r="O29" s="665"/>
      <c r="P29" s="665"/>
      <c r="Q29" s="665"/>
      <c r="R29" s="665"/>
      <c r="S29" s="665"/>
      <c r="T29" s="665"/>
      <c r="U29" s="665"/>
      <c r="V29" s="665"/>
      <c r="W29" s="665"/>
      <c r="X29" s="665"/>
      <c r="Y29" s="665"/>
      <c r="Z29" s="665"/>
    </row>
    <row r="30" spans="1:26" ht="12.75" customHeight="1">
      <c r="A30" s="632"/>
      <c r="B30" s="394" t="s">
        <v>2902</v>
      </c>
      <c r="C30" s="660" t="s">
        <v>1467</v>
      </c>
      <c r="D30" s="351" t="s">
        <v>67</v>
      </c>
      <c r="E30" s="374">
        <v>1</v>
      </c>
      <c r="F30" s="396"/>
      <c r="G30" s="396">
        <f>E30*F30</f>
        <v>0</v>
      </c>
      <c r="H30" s="632"/>
      <c r="I30" s="664"/>
      <c r="J30" s="665"/>
      <c r="K30" s="665"/>
      <c r="L30" s="665"/>
      <c r="M30" s="665"/>
      <c r="N30" s="665"/>
      <c r="O30" s="665"/>
      <c r="P30" s="665"/>
      <c r="Q30" s="665"/>
      <c r="R30" s="665"/>
      <c r="S30" s="665"/>
      <c r="T30" s="665"/>
      <c r="U30" s="665"/>
      <c r="V30" s="665"/>
      <c r="W30" s="665"/>
      <c r="X30" s="665"/>
      <c r="Y30" s="665"/>
      <c r="Z30" s="665"/>
    </row>
    <row r="31" spans="1:26" ht="12.75" customHeight="1">
      <c r="A31" s="632"/>
      <c r="B31" s="698"/>
      <c r="C31" s="699"/>
      <c r="D31" s="386"/>
      <c r="E31" s="702"/>
      <c r="F31" s="672"/>
      <c r="G31" s="672"/>
      <c r="H31" s="632"/>
      <c r="I31" s="633"/>
      <c r="J31" s="632"/>
      <c r="K31" s="632"/>
      <c r="L31" s="632"/>
      <c r="M31" s="632"/>
      <c r="N31" s="632"/>
      <c r="O31" s="632"/>
      <c r="P31" s="632"/>
      <c r="Q31" s="632"/>
      <c r="R31" s="632"/>
      <c r="S31" s="632"/>
      <c r="T31" s="632"/>
      <c r="U31" s="632"/>
      <c r="V31" s="632"/>
      <c r="W31" s="632"/>
      <c r="X31" s="632"/>
      <c r="Y31" s="632"/>
      <c r="Z31" s="632"/>
    </row>
    <row r="32" spans="1:26" ht="20.25" customHeight="1">
      <c r="A32" s="632"/>
      <c r="B32" s="673">
        <v>5</v>
      </c>
      <c r="C32" s="674" t="s">
        <v>1469</v>
      </c>
      <c r="D32" s="675"/>
      <c r="E32" s="675"/>
      <c r="F32" s="696"/>
      <c r="G32" s="678"/>
      <c r="H32" s="632"/>
      <c r="I32" s="633"/>
      <c r="J32" s="632"/>
      <c r="K32" s="632"/>
      <c r="L32" s="632"/>
      <c r="M32" s="632"/>
      <c r="N32" s="632"/>
      <c r="O32" s="632"/>
      <c r="P32" s="632"/>
      <c r="Q32" s="632"/>
      <c r="R32" s="632"/>
      <c r="S32" s="632"/>
      <c r="T32" s="632"/>
      <c r="U32" s="632"/>
      <c r="V32" s="632"/>
      <c r="W32" s="632"/>
      <c r="X32" s="632"/>
      <c r="Y32" s="632"/>
      <c r="Z32" s="632"/>
    </row>
    <row r="33" spans="1:26" ht="25.5">
      <c r="A33" s="632"/>
      <c r="B33" s="669" t="s">
        <v>2903</v>
      </c>
      <c r="C33" s="703" t="s">
        <v>2904</v>
      </c>
      <c r="D33" s="351" t="s">
        <v>276</v>
      </c>
      <c r="E33" s="704">
        <v>5</v>
      </c>
      <c r="F33" s="396"/>
      <c r="G33" s="396">
        <f>E33*F33</f>
        <v>0</v>
      </c>
      <c r="H33" s="632"/>
      <c r="I33" s="668"/>
      <c r="J33" s="665"/>
      <c r="K33" s="671"/>
      <c r="L33" s="665"/>
      <c r="M33" s="665"/>
      <c r="N33" s="665"/>
      <c r="O33" s="665"/>
      <c r="P33" s="665"/>
      <c r="Q33" s="665"/>
      <c r="R33" s="665"/>
      <c r="S33" s="665"/>
      <c r="T33" s="665"/>
      <c r="U33" s="665"/>
      <c r="V33" s="665"/>
      <c r="W33" s="665"/>
      <c r="X33" s="665"/>
      <c r="Y33" s="665"/>
      <c r="Z33" s="665"/>
    </row>
    <row r="34" spans="1:26" ht="12.75" customHeight="1">
      <c r="A34" s="632"/>
      <c r="B34" s="669" t="s">
        <v>2905</v>
      </c>
      <c r="C34" s="670" t="s">
        <v>2906</v>
      </c>
      <c r="D34" s="398" t="s">
        <v>276</v>
      </c>
      <c r="E34" s="416">
        <v>100</v>
      </c>
      <c r="F34" s="399"/>
      <c r="G34" s="399">
        <f>E34*F34</f>
        <v>0</v>
      </c>
      <c r="H34" s="632"/>
      <c r="I34" s="668"/>
      <c r="J34" s="665"/>
      <c r="K34" s="671"/>
      <c r="L34" s="665"/>
      <c r="M34" s="665"/>
      <c r="N34" s="665"/>
      <c r="O34" s="665"/>
      <c r="P34" s="665"/>
      <c r="Q34" s="665"/>
      <c r="R34" s="665"/>
      <c r="S34" s="665"/>
      <c r="T34" s="665"/>
      <c r="U34" s="665"/>
      <c r="V34" s="665"/>
      <c r="W34" s="665"/>
      <c r="X34" s="665"/>
      <c r="Y34" s="665"/>
      <c r="Z34" s="665"/>
    </row>
    <row r="35" spans="1:26" ht="12.75" customHeight="1">
      <c r="A35" s="632"/>
      <c r="B35" s="669" t="s">
        <v>2907</v>
      </c>
      <c r="C35" s="670" t="s">
        <v>2859</v>
      </c>
      <c r="D35" s="398" t="s">
        <v>276</v>
      </c>
      <c r="E35" s="416">
        <v>5</v>
      </c>
      <c r="F35" s="399"/>
      <c r="G35" s="399">
        <f>E35*F35</f>
        <v>0</v>
      </c>
      <c r="H35" s="632"/>
      <c r="I35" s="668"/>
      <c r="J35" s="665"/>
      <c r="K35" s="671"/>
      <c r="L35" s="665"/>
      <c r="M35" s="665"/>
      <c r="N35" s="665"/>
      <c r="O35" s="665"/>
      <c r="P35" s="665"/>
      <c r="Q35" s="665"/>
      <c r="R35" s="665"/>
      <c r="S35" s="665"/>
      <c r="T35" s="665"/>
      <c r="U35" s="665"/>
      <c r="V35" s="665"/>
      <c r="W35" s="665"/>
      <c r="X35" s="665"/>
      <c r="Y35" s="665"/>
      <c r="Z35" s="665"/>
    </row>
    <row r="36" spans="1:26" ht="12.75" customHeight="1">
      <c r="A36" s="632"/>
      <c r="B36" s="669" t="s">
        <v>2908</v>
      </c>
      <c r="C36" s="670" t="s">
        <v>2909</v>
      </c>
      <c r="D36" s="398" t="s">
        <v>276</v>
      </c>
      <c r="E36" s="416">
        <v>10</v>
      </c>
      <c r="F36" s="399"/>
      <c r="G36" s="399">
        <f>E36*F36</f>
        <v>0</v>
      </c>
      <c r="H36" s="632"/>
      <c r="I36" s="668"/>
      <c r="J36" s="665"/>
      <c r="K36" s="671"/>
      <c r="L36" s="665"/>
      <c r="M36" s="665"/>
      <c r="N36" s="665"/>
      <c r="O36" s="665"/>
      <c r="P36" s="665"/>
      <c r="Q36" s="665"/>
      <c r="R36" s="665"/>
      <c r="S36" s="665"/>
      <c r="T36" s="665"/>
      <c r="U36" s="665"/>
      <c r="V36" s="665"/>
      <c r="W36" s="665"/>
      <c r="X36" s="665"/>
      <c r="Y36" s="665"/>
      <c r="Z36" s="665"/>
    </row>
    <row r="37" spans="1:26" ht="12.75" customHeight="1">
      <c r="A37" s="632"/>
      <c r="B37" s="669" t="s">
        <v>2910</v>
      </c>
      <c r="C37" s="670" t="s">
        <v>2911</v>
      </c>
      <c r="D37" s="398" t="s">
        <v>67</v>
      </c>
      <c r="E37" s="416">
        <v>1</v>
      </c>
      <c r="F37" s="399"/>
      <c r="G37" s="399">
        <f>E37*F37</f>
        <v>0</v>
      </c>
      <c r="H37" s="632"/>
      <c r="I37" s="664"/>
      <c r="J37" s="665"/>
      <c r="K37" s="671"/>
      <c r="L37" s="665"/>
      <c r="M37" s="665"/>
      <c r="N37" s="665"/>
      <c r="O37" s="665"/>
      <c r="P37" s="665"/>
      <c r="Q37" s="665"/>
      <c r="R37" s="665"/>
      <c r="S37" s="665"/>
      <c r="T37" s="665"/>
      <c r="U37" s="665"/>
      <c r="V37" s="665"/>
      <c r="W37" s="665"/>
      <c r="X37" s="665"/>
      <c r="Y37" s="665"/>
      <c r="Z37" s="665"/>
    </row>
    <row r="38" spans="1:26" ht="12.75" customHeight="1">
      <c r="A38" s="632"/>
      <c r="B38" s="632"/>
      <c r="C38" s="632"/>
      <c r="D38" s="386"/>
      <c r="E38" s="386"/>
      <c r="F38" s="672"/>
      <c r="G38" s="672"/>
      <c r="H38" s="632"/>
      <c r="I38" s="633"/>
      <c r="J38" s="632"/>
      <c r="K38" s="632"/>
      <c r="L38" s="632"/>
      <c r="M38" s="632"/>
      <c r="N38" s="632"/>
      <c r="O38" s="632"/>
      <c r="P38" s="632"/>
      <c r="Q38" s="632"/>
      <c r="R38" s="632"/>
      <c r="S38" s="632"/>
      <c r="T38" s="632"/>
      <c r="U38" s="632"/>
      <c r="V38" s="632"/>
      <c r="W38" s="632"/>
      <c r="X38" s="632"/>
      <c r="Y38" s="632"/>
      <c r="Z38" s="632"/>
    </row>
    <row r="39" spans="1:26" ht="20.25" customHeight="1">
      <c r="A39" s="632"/>
      <c r="B39" s="388">
        <v>6</v>
      </c>
      <c r="C39" s="637" t="s">
        <v>2912</v>
      </c>
      <c r="D39" s="390"/>
      <c r="E39" s="391"/>
      <c r="F39" s="392"/>
      <c r="G39" s="393"/>
      <c r="H39" s="632"/>
      <c r="I39" s="633"/>
      <c r="J39" s="632"/>
      <c r="K39" s="632"/>
      <c r="L39" s="632"/>
      <c r="M39" s="632"/>
      <c r="N39" s="632"/>
      <c r="O39" s="632"/>
      <c r="P39" s="632"/>
      <c r="Q39" s="632"/>
      <c r="R39" s="632"/>
      <c r="S39" s="632"/>
      <c r="T39" s="632"/>
      <c r="U39" s="632"/>
      <c r="V39" s="632"/>
      <c r="W39" s="632"/>
      <c r="X39" s="632"/>
      <c r="Y39" s="632"/>
      <c r="Z39" s="632"/>
    </row>
    <row r="40" spans="1:26" ht="12.75" customHeight="1">
      <c r="A40" s="632"/>
      <c r="B40" s="659" t="s">
        <v>2913</v>
      </c>
      <c r="C40" s="705" t="s">
        <v>1482</v>
      </c>
      <c r="D40" s="351" t="s">
        <v>276</v>
      </c>
      <c r="E40" s="351">
        <v>55</v>
      </c>
      <c r="F40" s="396"/>
      <c r="G40" s="396">
        <f t="shared" ref="G40:G47" si="0">E40*F40</f>
        <v>0</v>
      </c>
      <c r="H40" s="632"/>
      <c r="I40" s="664"/>
      <c r="J40" s="665"/>
      <c r="K40" s="665"/>
      <c r="L40" s="665"/>
      <c r="M40" s="665"/>
      <c r="N40" s="665"/>
      <c r="O40" s="665"/>
      <c r="P40" s="665"/>
      <c r="Q40" s="665"/>
      <c r="R40" s="665"/>
      <c r="S40" s="665"/>
      <c r="T40" s="665"/>
      <c r="U40" s="665"/>
      <c r="V40" s="665"/>
      <c r="W40" s="665"/>
      <c r="X40" s="665"/>
      <c r="Y40" s="665"/>
      <c r="Z40" s="665"/>
    </row>
    <row r="41" spans="1:26" ht="12.75" customHeight="1">
      <c r="A41" s="632"/>
      <c r="B41" s="394" t="s">
        <v>2914</v>
      </c>
      <c r="C41" s="706" t="s">
        <v>1483</v>
      </c>
      <c r="D41" s="398" t="s">
        <v>67</v>
      </c>
      <c r="E41" s="398">
        <v>1</v>
      </c>
      <c r="F41" s="399"/>
      <c r="G41" s="399">
        <f t="shared" si="0"/>
        <v>0</v>
      </c>
      <c r="H41" s="632"/>
      <c r="I41" s="664"/>
      <c r="J41" s="665"/>
      <c r="K41" s="665"/>
      <c r="L41" s="665"/>
      <c r="M41" s="665"/>
      <c r="N41" s="665"/>
      <c r="O41" s="665"/>
      <c r="P41" s="665"/>
      <c r="Q41" s="665"/>
      <c r="R41" s="665"/>
      <c r="S41" s="665"/>
      <c r="T41" s="665"/>
      <c r="U41" s="665"/>
      <c r="V41" s="665"/>
      <c r="W41" s="665"/>
      <c r="X41" s="665"/>
      <c r="Y41" s="665"/>
      <c r="Z41" s="665"/>
    </row>
    <row r="42" spans="1:26" ht="12.75" customHeight="1">
      <c r="A42" s="632"/>
      <c r="B42" s="394" t="s">
        <v>2915</v>
      </c>
      <c r="C42" s="706" t="s">
        <v>1484</v>
      </c>
      <c r="D42" s="398" t="s">
        <v>1399</v>
      </c>
      <c r="E42" s="398">
        <v>4</v>
      </c>
      <c r="F42" s="399"/>
      <c r="G42" s="399">
        <f t="shared" si="0"/>
        <v>0</v>
      </c>
      <c r="H42" s="632"/>
      <c r="I42" s="664"/>
      <c r="J42" s="665"/>
      <c r="K42" s="665"/>
      <c r="L42" s="665"/>
      <c r="M42" s="665"/>
      <c r="N42" s="665"/>
      <c r="O42" s="665"/>
      <c r="P42" s="665"/>
      <c r="Q42" s="665"/>
      <c r="R42" s="665"/>
      <c r="S42" s="665"/>
      <c r="T42" s="665"/>
      <c r="U42" s="665"/>
      <c r="V42" s="665"/>
      <c r="W42" s="665"/>
      <c r="X42" s="665"/>
      <c r="Y42" s="665"/>
      <c r="Z42" s="665"/>
    </row>
    <row r="43" spans="1:26" ht="12.75" customHeight="1">
      <c r="A43" s="632"/>
      <c r="B43" s="394" t="s">
        <v>2916</v>
      </c>
      <c r="C43" s="706" t="s">
        <v>2917</v>
      </c>
      <c r="D43" s="398" t="s">
        <v>276</v>
      </c>
      <c r="E43" s="398">
        <v>70</v>
      </c>
      <c r="F43" s="399"/>
      <c r="G43" s="399">
        <f t="shared" si="0"/>
        <v>0</v>
      </c>
      <c r="H43" s="632"/>
      <c r="I43" s="664"/>
      <c r="J43" s="665"/>
      <c r="K43" s="665"/>
      <c r="L43" s="665"/>
      <c r="M43" s="665"/>
      <c r="N43" s="665"/>
      <c r="O43" s="665"/>
      <c r="P43" s="665"/>
      <c r="Q43" s="665"/>
      <c r="R43" s="665"/>
      <c r="S43" s="665"/>
      <c r="T43" s="665"/>
      <c r="U43" s="665"/>
      <c r="V43" s="665"/>
      <c r="W43" s="665"/>
      <c r="X43" s="665"/>
      <c r="Y43" s="665"/>
      <c r="Z43" s="665"/>
    </row>
    <row r="44" spans="1:26" ht="12.75" customHeight="1">
      <c r="A44" s="632"/>
      <c r="B44" s="394" t="s">
        <v>2918</v>
      </c>
      <c r="C44" s="706" t="s">
        <v>2919</v>
      </c>
      <c r="D44" s="398" t="s">
        <v>276</v>
      </c>
      <c r="E44" s="398">
        <v>20</v>
      </c>
      <c r="F44" s="399"/>
      <c r="G44" s="399">
        <f t="shared" si="0"/>
        <v>0</v>
      </c>
      <c r="H44" s="632"/>
      <c r="I44" s="664"/>
      <c r="J44" s="665"/>
      <c r="K44" s="665"/>
      <c r="L44" s="665"/>
      <c r="M44" s="665"/>
      <c r="N44" s="665"/>
      <c r="O44" s="665"/>
      <c r="P44" s="665"/>
      <c r="Q44" s="665"/>
      <c r="R44" s="665"/>
      <c r="S44" s="665"/>
      <c r="T44" s="665"/>
      <c r="U44" s="665"/>
      <c r="V44" s="665"/>
      <c r="W44" s="665"/>
      <c r="X44" s="665"/>
      <c r="Y44" s="665"/>
      <c r="Z44" s="665"/>
    </row>
    <row r="45" spans="1:26" ht="12.75" customHeight="1">
      <c r="A45" s="632"/>
      <c r="B45" s="394" t="s">
        <v>2920</v>
      </c>
      <c r="C45" s="706" t="s">
        <v>1486</v>
      </c>
      <c r="D45" s="398" t="s">
        <v>67</v>
      </c>
      <c r="E45" s="398">
        <v>1</v>
      </c>
      <c r="F45" s="399"/>
      <c r="G45" s="399">
        <f t="shared" si="0"/>
        <v>0</v>
      </c>
      <c r="H45" s="632"/>
      <c r="I45" s="664"/>
      <c r="J45" s="665"/>
      <c r="K45" s="665"/>
      <c r="L45" s="665"/>
      <c r="M45" s="665"/>
      <c r="N45" s="665"/>
      <c r="O45" s="665"/>
      <c r="P45" s="665"/>
      <c r="Q45" s="665"/>
      <c r="R45" s="665"/>
      <c r="S45" s="665"/>
      <c r="T45" s="665"/>
      <c r="U45" s="665"/>
      <c r="V45" s="665"/>
      <c r="W45" s="665"/>
      <c r="X45" s="665"/>
      <c r="Y45" s="665"/>
      <c r="Z45" s="665"/>
    </row>
    <row r="46" spans="1:26" ht="12.75" customHeight="1">
      <c r="A46" s="632"/>
      <c r="B46" s="394" t="s">
        <v>2921</v>
      </c>
      <c r="C46" s="706" t="s">
        <v>1487</v>
      </c>
      <c r="D46" s="398" t="s">
        <v>1399</v>
      </c>
      <c r="E46" s="398">
        <v>1</v>
      </c>
      <c r="F46" s="399"/>
      <c r="G46" s="399">
        <f t="shared" si="0"/>
        <v>0</v>
      </c>
      <c r="H46" s="632"/>
      <c r="I46" s="664"/>
      <c r="J46" s="665"/>
      <c r="K46" s="665"/>
      <c r="L46" s="665"/>
      <c r="M46" s="665"/>
      <c r="N46" s="665"/>
      <c r="O46" s="665"/>
      <c r="P46" s="665"/>
      <c r="Q46" s="665"/>
      <c r="R46" s="665"/>
      <c r="S46" s="665"/>
      <c r="T46" s="665"/>
      <c r="U46" s="665"/>
      <c r="V46" s="665"/>
      <c r="W46" s="665"/>
      <c r="X46" s="665"/>
      <c r="Y46" s="665"/>
      <c r="Z46" s="665"/>
    </row>
    <row r="47" spans="1:26" ht="12.75" customHeight="1">
      <c r="A47" s="632"/>
      <c r="B47" s="394" t="s">
        <v>2922</v>
      </c>
      <c r="C47" s="679" t="s">
        <v>1488</v>
      </c>
      <c r="D47" s="398" t="s">
        <v>67</v>
      </c>
      <c r="E47" s="398">
        <v>1</v>
      </c>
      <c r="F47" s="399"/>
      <c r="G47" s="399">
        <f t="shared" si="0"/>
        <v>0</v>
      </c>
      <c r="H47" s="632"/>
      <c r="I47" s="664"/>
      <c r="J47" s="665"/>
      <c r="K47" s="665"/>
      <c r="L47" s="665"/>
      <c r="M47" s="665"/>
      <c r="N47" s="665"/>
      <c r="O47" s="665"/>
      <c r="P47" s="665"/>
      <c r="Q47" s="665"/>
      <c r="R47" s="665"/>
      <c r="S47" s="665"/>
      <c r="T47" s="665"/>
      <c r="U47" s="665"/>
      <c r="V47" s="665"/>
      <c r="W47" s="665"/>
      <c r="X47" s="665"/>
      <c r="Y47" s="665"/>
      <c r="Z47" s="665"/>
    </row>
    <row r="48" spans="1:26" ht="15.75" customHeight="1">
      <c r="A48" s="632"/>
      <c r="B48" s="698"/>
      <c r="C48" s="632"/>
      <c r="D48" s="386"/>
      <c r="E48" s="386"/>
      <c r="F48" s="672"/>
      <c r="G48" s="672"/>
      <c r="H48" s="632"/>
      <c r="I48" s="633"/>
      <c r="J48" s="632"/>
      <c r="K48" s="632"/>
      <c r="L48" s="632"/>
      <c r="M48" s="632"/>
      <c r="N48" s="632"/>
      <c r="O48" s="632"/>
      <c r="P48" s="632"/>
      <c r="Q48" s="632"/>
      <c r="R48" s="632"/>
      <c r="S48" s="632"/>
      <c r="T48" s="632"/>
      <c r="U48" s="632"/>
      <c r="V48" s="632"/>
      <c r="W48" s="632"/>
      <c r="X48" s="632"/>
      <c r="Y48" s="632"/>
      <c r="Z48" s="632"/>
    </row>
    <row r="49" spans="1:26" ht="12.75" customHeight="1">
      <c r="A49" s="632"/>
      <c r="B49" s="673">
        <v>7</v>
      </c>
      <c r="C49" s="674" t="s">
        <v>2862</v>
      </c>
      <c r="D49" s="675"/>
      <c r="E49" s="676"/>
      <c r="F49" s="677"/>
      <c r="G49" s="678"/>
      <c r="H49" s="632"/>
      <c r="I49" s="633"/>
      <c r="J49" s="632"/>
      <c r="K49" s="632"/>
      <c r="L49" s="632"/>
      <c r="M49" s="632"/>
      <c r="N49" s="632"/>
      <c r="O49" s="632"/>
      <c r="P49" s="632"/>
      <c r="Q49" s="632"/>
      <c r="R49" s="632"/>
      <c r="S49" s="632"/>
      <c r="T49" s="632"/>
      <c r="U49" s="632"/>
      <c r="V49" s="632"/>
      <c r="W49" s="632"/>
      <c r="X49" s="632"/>
      <c r="Y49" s="632"/>
      <c r="Z49" s="632"/>
    </row>
    <row r="50" spans="1:26" ht="12.75" customHeight="1">
      <c r="A50" s="632"/>
      <c r="B50" s="659" t="s">
        <v>2923</v>
      </c>
      <c r="C50" s="660" t="s">
        <v>2864</v>
      </c>
      <c r="D50" s="351" t="s">
        <v>292</v>
      </c>
      <c r="E50" s="351">
        <v>15</v>
      </c>
      <c r="F50" s="396"/>
      <c r="G50" s="396">
        <f>E50*F50</f>
        <v>0</v>
      </c>
      <c r="H50" s="632"/>
      <c r="I50" s="664"/>
      <c r="J50" s="665"/>
      <c r="K50" s="665"/>
      <c r="L50" s="665"/>
      <c r="M50" s="665"/>
      <c r="N50" s="665"/>
      <c r="O50" s="665"/>
      <c r="P50" s="665"/>
      <c r="Q50" s="665"/>
      <c r="R50" s="665"/>
      <c r="S50" s="665"/>
      <c r="T50" s="665"/>
      <c r="U50" s="665"/>
      <c r="V50" s="665"/>
      <c r="W50" s="665"/>
      <c r="X50" s="665"/>
      <c r="Y50" s="665"/>
      <c r="Z50" s="665"/>
    </row>
    <row r="51" spans="1:26" ht="12.75" customHeight="1">
      <c r="A51" s="632"/>
      <c r="B51" s="659" t="s">
        <v>2924</v>
      </c>
      <c r="C51" s="679" t="s">
        <v>2866</v>
      </c>
      <c r="D51" s="398" t="s">
        <v>67</v>
      </c>
      <c r="E51" s="398">
        <v>1</v>
      </c>
      <c r="F51" s="399"/>
      <c r="G51" s="399">
        <f>E51*F51</f>
        <v>0</v>
      </c>
      <c r="H51" s="632"/>
      <c r="I51" s="664"/>
      <c r="J51" s="665"/>
      <c r="K51" s="665"/>
      <c r="L51" s="665"/>
      <c r="M51" s="665"/>
      <c r="N51" s="665"/>
      <c r="O51" s="665"/>
      <c r="P51" s="665"/>
      <c r="Q51" s="665"/>
      <c r="R51" s="665"/>
      <c r="S51" s="665"/>
      <c r="T51" s="665"/>
      <c r="U51" s="665"/>
      <c r="V51" s="665"/>
      <c r="W51" s="665"/>
      <c r="X51" s="665"/>
      <c r="Y51" s="665"/>
      <c r="Z51" s="665"/>
    </row>
    <row r="52" spans="1:26" ht="12.75" customHeight="1">
      <c r="A52" s="632"/>
      <c r="B52" s="632"/>
      <c r="C52" s="632"/>
      <c r="D52" s="386"/>
      <c r="E52" s="386"/>
      <c r="F52" s="672"/>
      <c r="G52" s="672"/>
      <c r="H52" s="632"/>
      <c r="I52" s="633"/>
      <c r="J52" s="632"/>
      <c r="K52" s="632"/>
      <c r="L52" s="632"/>
      <c r="M52" s="632"/>
      <c r="N52" s="632"/>
      <c r="O52" s="632"/>
      <c r="P52" s="632"/>
      <c r="Q52" s="632"/>
      <c r="R52" s="632"/>
      <c r="S52" s="632"/>
      <c r="T52" s="632"/>
      <c r="U52" s="632"/>
      <c r="V52" s="632"/>
      <c r="W52" s="632"/>
      <c r="X52" s="632"/>
      <c r="Y52" s="632"/>
      <c r="Z52" s="632"/>
    </row>
    <row r="53" spans="1:26" ht="12.75" customHeight="1">
      <c r="A53" s="632"/>
      <c r="B53" s="388">
        <v>8</v>
      </c>
      <c r="C53" s="637" t="s">
        <v>2870</v>
      </c>
      <c r="D53" s="390"/>
      <c r="E53" s="391"/>
      <c r="F53" s="392"/>
      <c r="G53" s="393"/>
      <c r="H53" s="632"/>
      <c r="I53" s="633"/>
      <c r="J53" s="632"/>
      <c r="K53" s="632"/>
      <c r="L53" s="632"/>
      <c r="M53" s="632"/>
      <c r="N53" s="632"/>
      <c r="O53" s="632"/>
      <c r="P53" s="632"/>
      <c r="Q53" s="632"/>
      <c r="R53" s="632"/>
      <c r="S53" s="632"/>
      <c r="T53" s="632"/>
      <c r="U53" s="632"/>
      <c r="V53" s="632"/>
      <c r="W53" s="632"/>
      <c r="X53" s="632"/>
      <c r="Y53" s="632"/>
      <c r="Z53" s="632"/>
    </row>
    <row r="54" spans="1:26" ht="12.75" customHeight="1">
      <c r="A54" s="632"/>
      <c r="B54" s="394" t="s">
        <v>2925</v>
      </c>
      <c r="C54" s="679" t="s">
        <v>2880</v>
      </c>
      <c r="D54" s="398" t="s">
        <v>67</v>
      </c>
      <c r="E54" s="398">
        <v>1</v>
      </c>
      <c r="F54" s="399"/>
      <c r="G54" s="399">
        <f>E54*F54</f>
        <v>0</v>
      </c>
      <c r="H54" s="632"/>
      <c r="I54" s="664"/>
      <c r="J54" s="665"/>
      <c r="K54" s="665"/>
      <c r="L54" s="665"/>
      <c r="M54" s="665"/>
      <c r="N54" s="665"/>
      <c r="O54" s="665"/>
      <c r="P54" s="665"/>
      <c r="Q54" s="665"/>
      <c r="R54" s="665"/>
      <c r="S54" s="665"/>
      <c r="T54" s="665"/>
      <c r="U54" s="665"/>
      <c r="V54" s="665"/>
      <c r="W54" s="665"/>
      <c r="X54" s="665"/>
      <c r="Y54" s="665"/>
      <c r="Z54" s="665"/>
    </row>
    <row r="55" spans="1:26" ht="12.75" customHeight="1">
      <c r="A55" s="632"/>
      <c r="B55" s="659" t="s">
        <v>2926</v>
      </c>
      <c r="C55" s="679" t="s">
        <v>2882</v>
      </c>
      <c r="D55" s="351" t="s">
        <v>67</v>
      </c>
      <c r="E55" s="351">
        <v>1</v>
      </c>
      <c r="F55" s="396"/>
      <c r="G55" s="396">
        <f>E55*F55</f>
        <v>0</v>
      </c>
      <c r="H55" s="632"/>
      <c r="I55" s="664"/>
      <c r="J55" s="665"/>
      <c r="K55" s="665"/>
      <c r="L55" s="665"/>
      <c r="M55" s="665"/>
      <c r="N55" s="665"/>
      <c r="O55" s="665"/>
      <c r="P55" s="665"/>
      <c r="Q55" s="665"/>
      <c r="R55" s="665"/>
      <c r="S55" s="665"/>
      <c r="T55" s="665"/>
      <c r="U55" s="665"/>
      <c r="V55" s="665"/>
      <c r="W55" s="665"/>
      <c r="X55" s="665"/>
      <c r="Y55" s="665"/>
      <c r="Z55" s="665"/>
    </row>
    <row r="56" spans="1:26" ht="12.75" customHeight="1">
      <c r="A56" s="632"/>
      <c r="B56" s="632"/>
      <c r="C56" s="632"/>
      <c r="D56" s="386"/>
      <c r="E56" s="386"/>
      <c r="F56" s="672"/>
      <c r="G56" s="672"/>
      <c r="H56" s="632"/>
      <c r="I56" s="633"/>
      <c r="J56" s="632"/>
      <c r="K56" s="632"/>
      <c r="L56" s="632"/>
      <c r="M56" s="632"/>
      <c r="N56" s="632"/>
      <c r="O56" s="632"/>
      <c r="P56" s="632"/>
      <c r="Q56" s="632"/>
      <c r="R56" s="632"/>
      <c r="S56" s="632"/>
      <c r="T56" s="632"/>
      <c r="U56" s="632"/>
      <c r="V56" s="632"/>
      <c r="W56" s="632"/>
      <c r="X56" s="632"/>
      <c r="Y56" s="632"/>
      <c r="Z56" s="632"/>
    </row>
    <row r="57" spans="1:26" ht="12.75" customHeight="1">
      <c r="A57" s="632"/>
      <c r="B57" s="388">
        <v>9</v>
      </c>
      <c r="C57" s="637" t="s">
        <v>2883</v>
      </c>
      <c r="D57" s="390"/>
      <c r="E57" s="391"/>
      <c r="F57" s="392"/>
      <c r="G57" s="393"/>
      <c r="H57" s="632"/>
      <c r="I57" s="633"/>
      <c r="J57" s="632"/>
      <c r="K57" s="632"/>
      <c r="L57" s="632"/>
      <c r="M57" s="632"/>
      <c r="N57" s="632"/>
      <c r="O57" s="632"/>
      <c r="P57" s="632"/>
      <c r="Q57" s="632"/>
      <c r="R57" s="632"/>
      <c r="S57" s="632"/>
      <c r="T57" s="632"/>
      <c r="U57" s="632"/>
      <c r="V57" s="632"/>
      <c r="W57" s="632"/>
      <c r="X57" s="632"/>
      <c r="Y57" s="632"/>
      <c r="Z57" s="632"/>
    </row>
    <row r="58" spans="1:26" ht="12.75" customHeight="1">
      <c r="A58" s="632"/>
      <c r="B58" s="659" t="s">
        <v>2927</v>
      </c>
      <c r="C58" s="680" t="s">
        <v>2885</v>
      </c>
      <c r="D58" s="681"/>
      <c r="E58" s="681"/>
      <c r="F58" s="682"/>
      <c r="G58" s="682">
        <f>SUM(G7:G55)</f>
        <v>0</v>
      </c>
      <c r="H58" s="632"/>
      <c r="I58" s="633"/>
      <c r="J58" s="632"/>
      <c r="K58" s="632"/>
      <c r="L58" s="632"/>
      <c r="M58" s="632"/>
      <c r="N58" s="632"/>
      <c r="O58" s="632"/>
      <c r="P58" s="632"/>
      <c r="Q58" s="632"/>
      <c r="R58" s="632"/>
      <c r="S58" s="632"/>
      <c r="T58" s="632"/>
      <c r="U58" s="632"/>
      <c r="V58" s="632"/>
      <c r="W58" s="632"/>
      <c r="X58" s="632"/>
      <c r="Y58" s="632"/>
      <c r="Z58" s="632"/>
    </row>
    <row r="59" spans="1:26" ht="12.75" customHeight="1">
      <c r="A59" s="632"/>
      <c r="B59" s="632"/>
      <c r="C59" s="632"/>
      <c r="D59" s="386"/>
      <c r="E59" s="386"/>
      <c r="F59" s="672"/>
      <c r="G59" s="672"/>
      <c r="H59" s="632"/>
      <c r="I59" s="633"/>
      <c r="J59" s="632"/>
      <c r="K59" s="632"/>
      <c r="L59" s="632"/>
      <c r="M59" s="632"/>
      <c r="N59" s="632"/>
      <c r="O59" s="632"/>
      <c r="P59" s="632"/>
      <c r="Q59" s="632"/>
      <c r="R59" s="632"/>
      <c r="S59" s="632"/>
      <c r="T59" s="632"/>
      <c r="U59" s="632"/>
      <c r="V59" s="632"/>
      <c r="W59" s="632"/>
      <c r="X59" s="632"/>
      <c r="Y59" s="632"/>
      <c r="Z59" s="632"/>
    </row>
    <row r="60" spans="1:26" ht="14.25" customHeight="1">
      <c r="A60" s="632"/>
      <c r="B60" s="409" t="s">
        <v>572</v>
      </c>
      <c r="C60" s="409"/>
      <c r="D60" s="409"/>
      <c r="E60" s="409"/>
      <c r="F60" s="409"/>
      <c r="G60" s="409"/>
      <c r="H60" s="409"/>
      <c r="I60" s="633"/>
      <c r="J60" s="632"/>
      <c r="K60" s="632"/>
      <c r="L60" s="632"/>
      <c r="M60" s="632"/>
      <c r="N60" s="632"/>
      <c r="O60" s="632"/>
      <c r="P60" s="632"/>
      <c r="Q60" s="632"/>
      <c r="R60" s="632"/>
      <c r="S60" s="632"/>
      <c r="T60" s="632"/>
      <c r="U60" s="632"/>
      <c r="V60" s="632"/>
      <c r="W60" s="632"/>
      <c r="X60" s="632"/>
      <c r="Y60" s="632"/>
      <c r="Z60" s="632"/>
    </row>
    <row r="61" spans="1:26" ht="26.25" customHeight="1">
      <c r="A61" s="632"/>
      <c r="B61" s="410" t="s">
        <v>1489</v>
      </c>
      <c r="C61" s="410"/>
      <c r="D61" s="410"/>
      <c r="E61" s="410"/>
      <c r="F61" s="410"/>
      <c r="G61" s="410"/>
      <c r="H61" s="410"/>
      <c r="I61" s="633"/>
      <c r="J61" s="632"/>
      <c r="K61" s="632"/>
      <c r="L61" s="632"/>
      <c r="M61" s="632"/>
      <c r="N61" s="632"/>
      <c r="O61" s="632"/>
      <c r="P61" s="632"/>
      <c r="Q61" s="632"/>
      <c r="R61" s="632"/>
      <c r="S61" s="632"/>
      <c r="T61" s="632"/>
      <c r="U61" s="632"/>
      <c r="V61" s="632"/>
      <c r="W61" s="632"/>
      <c r="X61" s="632"/>
      <c r="Y61" s="632"/>
      <c r="Z61" s="632"/>
    </row>
    <row r="62" spans="1:26" ht="12.75" customHeight="1">
      <c r="A62" s="632"/>
      <c r="B62" s="410" t="s">
        <v>1490</v>
      </c>
      <c r="C62" s="410"/>
      <c r="D62" s="410"/>
      <c r="E62" s="410"/>
      <c r="F62" s="410"/>
      <c r="G62" s="410"/>
      <c r="H62" s="410"/>
      <c r="I62" s="633"/>
      <c r="J62" s="632"/>
      <c r="K62" s="632"/>
      <c r="L62" s="632"/>
      <c r="M62" s="632"/>
      <c r="N62" s="632"/>
      <c r="O62" s="632"/>
      <c r="P62" s="632"/>
      <c r="Q62" s="632"/>
      <c r="R62" s="632"/>
      <c r="S62" s="632"/>
      <c r="T62" s="632"/>
      <c r="U62" s="632"/>
      <c r="V62" s="632"/>
      <c r="W62" s="632"/>
      <c r="X62" s="632"/>
      <c r="Y62" s="632"/>
      <c r="Z62" s="632"/>
    </row>
    <row r="63" spans="1:26" ht="12.75" customHeight="1">
      <c r="A63" s="632"/>
      <c r="B63" s="410" t="s">
        <v>1491</v>
      </c>
      <c r="C63" s="410"/>
      <c r="D63" s="410"/>
      <c r="E63" s="410"/>
      <c r="F63" s="410"/>
      <c r="G63" s="410"/>
      <c r="H63" s="410"/>
      <c r="I63" s="633"/>
      <c r="J63" s="632"/>
      <c r="K63" s="632"/>
      <c r="L63" s="632"/>
      <c r="M63" s="632"/>
      <c r="N63" s="632"/>
      <c r="O63" s="632"/>
      <c r="P63" s="632"/>
      <c r="Q63" s="632"/>
      <c r="R63" s="632"/>
      <c r="S63" s="632"/>
      <c r="T63" s="632"/>
      <c r="U63" s="632"/>
      <c r="V63" s="632"/>
      <c r="W63" s="632"/>
      <c r="X63" s="632"/>
      <c r="Y63" s="632"/>
      <c r="Z63" s="632"/>
    </row>
    <row r="64" spans="1:26" ht="12.75" customHeight="1">
      <c r="A64" s="632"/>
      <c r="B64" s="410" t="s">
        <v>1492</v>
      </c>
      <c r="C64" s="410"/>
      <c r="D64" s="410"/>
      <c r="E64" s="410"/>
      <c r="F64" s="410"/>
      <c r="G64" s="410"/>
      <c r="H64" s="410"/>
      <c r="I64" s="633"/>
      <c r="J64" s="632"/>
      <c r="K64" s="632"/>
      <c r="L64" s="632"/>
      <c r="M64" s="632"/>
      <c r="N64" s="632"/>
      <c r="O64" s="632"/>
      <c r="P64" s="632"/>
      <c r="Q64" s="632"/>
      <c r="R64" s="632"/>
      <c r="S64" s="632"/>
      <c r="T64" s="632"/>
      <c r="U64" s="632"/>
      <c r="V64" s="632"/>
      <c r="W64" s="632"/>
      <c r="X64" s="632"/>
      <c r="Y64" s="632"/>
      <c r="Z64" s="632"/>
    </row>
    <row r="65" spans="1:26" ht="12.75" customHeight="1">
      <c r="A65" s="632"/>
      <c r="B65" s="410" t="s">
        <v>1493</v>
      </c>
      <c r="C65" s="410"/>
      <c r="D65" s="410"/>
      <c r="E65" s="410"/>
      <c r="F65" s="410"/>
      <c r="G65" s="410"/>
      <c r="H65" s="410"/>
      <c r="I65" s="633"/>
      <c r="J65" s="632"/>
      <c r="K65" s="632"/>
      <c r="L65" s="632"/>
      <c r="M65" s="632"/>
      <c r="N65" s="632"/>
      <c r="O65" s="632"/>
      <c r="P65" s="632"/>
      <c r="Q65" s="632"/>
      <c r="R65" s="632"/>
      <c r="S65" s="632"/>
      <c r="T65" s="632"/>
      <c r="U65" s="632"/>
      <c r="V65" s="632"/>
      <c r="W65" s="632"/>
      <c r="X65" s="632"/>
      <c r="Y65" s="632"/>
      <c r="Z65" s="632"/>
    </row>
    <row r="66" spans="1:26" ht="27" customHeight="1">
      <c r="A66" s="632"/>
      <c r="B66" s="410" t="s">
        <v>1494</v>
      </c>
      <c r="C66" s="410"/>
      <c r="D66" s="410"/>
      <c r="E66" s="410"/>
      <c r="F66" s="410"/>
      <c r="G66" s="410"/>
      <c r="H66" s="410"/>
      <c r="I66" s="633"/>
      <c r="J66" s="632"/>
      <c r="K66" s="632"/>
      <c r="L66" s="632"/>
      <c r="M66" s="632"/>
      <c r="N66" s="632"/>
      <c r="O66" s="632"/>
      <c r="P66" s="632"/>
      <c r="Q66" s="632"/>
      <c r="R66" s="632"/>
      <c r="S66" s="632"/>
      <c r="T66" s="632"/>
      <c r="U66" s="632"/>
      <c r="V66" s="632"/>
      <c r="W66" s="632"/>
      <c r="X66" s="632"/>
      <c r="Y66" s="632"/>
      <c r="Z66" s="632"/>
    </row>
    <row r="67" spans="1:26" ht="12.75" customHeight="1">
      <c r="A67" s="632"/>
      <c r="B67" s="410" t="s">
        <v>1495</v>
      </c>
      <c r="C67" s="410"/>
      <c r="D67" s="410"/>
      <c r="E67" s="410"/>
      <c r="F67" s="410"/>
      <c r="G67" s="410"/>
      <c r="H67" s="410"/>
      <c r="I67" s="633"/>
      <c r="J67" s="632"/>
      <c r="K67" s="632"/>
      <c r="L67" s="632"/>
      <c r="M67" s="632"/>
      <c r="N67" s="632"/>
      <c r="O67" s="632"/>
      <c r="P67" s="632"/>
      <c r="Q67" s="632"/>
      <c r="R67" s="632"/>
      <c r="S67" s="632"/>
      <c r="T67" s="632"/>
      <c r="U67" s="632"/>
      <c r="V67" s="632"/>
      <c r="W67" s="632"/>
      <c r="X67" s="632"/>
      <c r="Y67" s="632"/>
      <c r="Z67" s="632"/>
    </row>
    <row r="68" spans="1:26" ht="26.25" customHeight="1">
      <c r="A68" s="632"/>
      <c r="B68" s="410" t="s">
        <v>1496</v>
      </c>
      <c r="C68" s="410"/>
      <c r="D68" s="410"/>
      <c r="E68" s="410"/>
      <c r="F68" s="410"/>
      <c r="G68" s="410"/>
      <c r="H68" s="410"/>
      <c r="I68" s="633"/>
      <c r="J68" s="632"/>
      <c r="K68" s="632"/>
      <c r="L68" s="632"/>
      <c r="M68" s="632"/>
      <c r="N68" s="632"/>
      <c r="O68" s="632"/>
      <c r="P68" s="632"/>
      <c r="Q68" s="632"/>
      <c r="R68" s="632"/>
      <c r="S68" s="632"/>
      <c r="T68" s="632"/>
      <c r="U68" s="632"/>
      <c r="V68" s="632"/>
      <c r="W68" s="632"/>
      <c r="X68" s="632"/>
      <c r="Y68" s="632"/>
      <c r="Z68" s="632"/>
    </row>
    <row r="69" spans="1:26" ht="12.75" customHeight="1">
      <c r="A69" s="632"/>
      <c r="B69" s="632"/>
      <c r="C69" s="632"/>
      <c r="D69" s="386"/>
      <c r="E69" s="386"/>
      <c r="F69" s="672"/>
      <c r="G69" s="672"/>
      <c r="H69" s="632"/>
      <c r="I69" s="633"/>
      <c r="J69" s="632"/>
      <c r="K69" s="632"/>
      <c r="L69" s="632"/>
      <c r="M69" s="632"/>
      <c r="N69" s="632"/>
      <c r="O69" s="632"/>
      <c r="P69" s="632"/>
      <c r="Q69" s="632"/>
      <c r="R69" s="632"/>
      <c r="S69" s="632"/>
      <c r="T69" s="632"/>
      <c r="U69" s="632"/>
      <c r="V69" s="632"/>
      <c r="W69" s="632"/>
      <c r="X69" s="632"/>
      <c r="Y69" s="632"/>
      <c r="Z69" s="632"/>
    </row>
    <row r="70" spans="1:26" ht="12.75" customHeight="1">
      <c r="A70" s="632"/>
      <c r="B70" s="632"/>
      <c r="C70" s="632"/>
      <c r="D70" s="386"/>
      <c r="E70" s="386"/>
      <c r="F70" s="672"/>
      <c r="G70" s="672"/>
      <c r="H70" s="632"/>
      <c r="I70" s="633"/>
      <c r="J70" s="632"/>
      <c r="K70" s="632"/>
      <c r="L70" s="632"/>
      <c r="M70" s="632"/>
      <c r="N70" s="632"/>
      <c r="O70" s="632"/>
      <c r="P70" s="632"/>
      <c r="Q70" s="632"/>
      <c r="R70" s="632"/>
      <c r="S70" s="632"/>
      <c r="T70" s="632"/>
      <c r="U70" s="632"/>
      <c r="V70" s="632"/>
      <c r="W70" s="632"/>
      <c r="X70" s="632"/>
      <c r="Y70" s="632"/>
      <c r="Z70" s="632"/>
    </row>
    <row r="71" spans="1:26" ht="12.75" customHeight="1">
      <c r="A71" s="632"/>
      <c r="B71" s="632"/>
      <c r="C71" s="632"/>
      <c r="D71" s="386"/>
      <c r="E71" s="386"/>
      <c r="F71" s="672"/>
      <c r="G71" s="672"/>
      <c r="H71" s="632"/>
      <c r="I71" s="633"/>
      <c r="J71" s="632"/>
      <c r="K71" s="632"/>
      <c r="L71" s="632"/>
      <c r="M71" s="632"/>
      <c r="N71" s="632"/>
      <c r="O71" s="632"/>
      <c r="P71" s="632"/>
      <c r="Q71" s="632"/>
      <c r="R71" s="632"/>
      <c r="S71" s="632"/>
      <c r="T71" s="632"/>
      <c r="U71" s="632"/>
      <c r="V71" s="632"/>
      <c r="W71" s="632"/>
      <c r="X71" s="632"/>
      <c r="Y71" s="632"/>
      <c r="Z71" s="632"/>
    </row>
    <row r="72" spans="1:26" ht="12.75" customHeight="1">
      <c r="A72" s="632"/>
      <c r="B72" s="632"/>
      <c r="C72" s="632"/>
      <c r="D72" s="386"/>
      <c r="E72" s="386"/>
      <c r="F72" s="672"/>
      <c r="G72" s="672"/>
      <c r="H72" s="632"/>
      <c r="I72" s="633"/>
      <c r="J72" s="632"/>
      <c r="K72" s="632"/>
      <c r="L72" s="632"/>
      <c r="M72" s="632"/>
      <c r="N72" s="632"/>
      <c r="O72" s="632"/>
      <c r="P72" s="632"/>
      <c r="Q72" s="632"/>
      <c r="R72" s="632"/>
      <c r="S72" s="632"/>
      <c r="T72" s="632"/>
      <c r="U72" s="632"/>
      <c r="V72" s="632"/>
      <c r="W72" s="632"/>
      <c r="X72" s="632"/>
      <c r="Y72" s="632"/>
      <c r="Z72" s="632"/>
    </row>
    <row r="73" spans="1:26" ht="12.75" customHeight="1">
      <c r="A73" s="632"/>
      <c r="B73" s="632"/>
      <c r="C73" s="632"/>
      <c r="D73" s="386"/>
      <c r="E73" s="386"/>
      <c r="F73" s="672"/>
      <c r="G73" s="672"/>
      <c r="H73" s="632"/>
      <c r="I73" s="633"/>
      <c r="J73" s="632"/>
      <c r="K73" s="632"/>
      <c r="L73" s="632"/>
      <c r="M73" s="632"/>
      <c r="N73" s="632"/>
      <c r="O73" s="632"/>
      <c r="P73" s="632"/>
      <c r="Q73" s="632"/>
      <c r="R73" s="632"/>
      <c r="S73" s="632"/>
      <c r="T73" s="632"/>
      <c r="U73" s="632"/>
      <c r="V73" s="632"/>
      <c r="W73" s="632"/>
      <c r="X73" s="632"/>
      <c r="Y73" s="632"/>
      <c r="Z73" s="632"/>
    </row>
    <row r="74" spans="1:26" ht="12.75" customHeight="1">
      <c r="A74" s="632"/>
      <c r="B74" s="632"/>
      <c r="C74" s="632"/>
      <c r="D74" s="386"/>
      <c r="E74" s="386"/>
      <c r="F74" s="672"/>
      <c r="G74" s="672"/>
      <c r="H74" s="632"/>
      <c r="I74" s="633"/>
      <c r="J74" s="632"/>
      <c r="K74" s="632"/>
      <c r="L74" s="632"/>
      <c r="M74" s="632"/>
      <c r="N74" s="632"/>
      <c r="O74" s="632"/>
      <c r="P74" s="632"/>
      <c r="Q74" s="632"/>
      <c r="R74" s="632"/>
      <c r="S74" s="632"/>
      <c r="T74" s="632"/>
      <c r="U74" s="632"/>
      <c r="V74" s="632"/>
      <c r="W74" s="632"/>
      <c r="X74" s="632"/>
      <c r="Y74" s="632"/>
      <c r="Z74" s="632"/>
    </row>
    <row r="75" spans="1:26" ht="12.75" customHeight="1">
      <c r="A75" s="632"/>
      <c r="B75" s="632"/>
      <c r="C75" s="632"/>
      <c r="D75" s="386"/>
      <c r="E75" s="386"/>
      <c r="F75" s="386"/>
      <c r="G75" s="386"/>
      <c r="H75" s="632"/>
      <c r="I75" s="633"/>
      <c r="J75" s="632"/>
      <c r="K75" s="632"/>
      <c r="L75" s="632"/>
      <c r="M75" s="632"/>
      <c r="N75" s="632"/>
      <c r="O75" s="632"/>
      <c r="P75" s="632"/>
      <c r="Q75" s="632"/>
      <c r="R75" s="632"/>
      <c r="S75" s="632"/>
      <c r="T75" s="632"/>
      <c r="U75" s="632"/>
      <c r="V75" s="632"/>
      <c r="W75" s="632"/>
      <c r="X75" s="632"/>
      <c r="Y75" s="632"/>
      <c r="Z75" s="632"/>
    </row>
    <row r="76" spans="1:26" ht="12.75" customHeight="1">
      <c r="A76" s="632"/>
      <c r="B76" s="632"/>
      <c r="C76" s="632"/>
      <c r="D76" s="386"/>
      <c r="E76" s="386"/>
      <c r="F76" s="386"/>
      <c r="G76" s="386"/>
      <c r="H76" s="632"/>
      <c r="I76" s="633"/>
      <c r="J76" s="632"/>
      <c r="K76" s="632"/>
      <c r="L76" s="632"/>
      <c r="M76" s="632"/>
      <c r="N76" s="632"/>
      <c r="O76" s="632"/>
      <c r="P76" s="632"/>
      <c r="Q76" s="632"/>
      <c r="R76" s="632"/>
      <c r="S76" s="632"/>
      <c r="T76" s="632"/>
      <c r="U76" s="632"/>
      <c r="V76" s="632"/>
      <c r="W76" s="632"/>
      <c r="X76" s="632"/>
      <c r="Y76" s="632"/>
      <c r="Z76" s="632"/>
    </row>
    <row r="77" spans="1:26" ht="12.75" customHeight="1">
      <c r="A77" s="632"/>
      <c r="B77" s="632"/>
      <c r="C77" s="632"/>
      <c r="D77" s="386"/>
      <c r="E77" s="386"/>
      <c r="F77" s="386"/>
      <c r="G77" s="386"/>
      <c r="H77" s="632"/>
      <c r="I77" s="633"/>
      <c r="J77" s="632"/>
      <c r="K77" s="632"/>
      <c r="L77" s="632"/>
      <c r="M77" s="632"/>
      <c r="N77" s="632"/>
      <c r="O77" s="632"/>
      <c r="P77" s="632"/>
      <c r="Q77" s="632"/>
      <c r="R77" s="632"/>
      <c r="S77" s="632"/>
      <c r="T77" s="632"/>
      <c r="U77" s="632"/>
      <c r="V77" s="632"/>
      <c r="W77" s="632"/>
      <c r="X77" s="632"/>
      <c r="Y77" s="632"/>
      <c r="Z77" s="632"/>
    </row>
    <row r="78" spans="1:26" ht="12.75" customHeight="1">
      <c r="A78" s="632"/>
      <c r="B78" s="632"/>
      <c r="C78" s="632"/>
      <c r="D78" s="386"/>
      <c r="E78" s="386"/>
      <c r="F78" s="386"/>
      <c r="G78" s="386"/>
      <c r="H78" s="632"/>
      <c r="I78" s="633"/>
      <c r="J78" s="632"/>
      <c r="K78" s="632"/>
      <c r="L78" s="632"/>
      <c r="M78" s="632"/>
      <c r="N78" s="632"/>
      <c r="O78" s="632"/>
      <c r="P78" s="632"/>
      <c r="Q78" s="632"/>
      <c r="R78" s="632"/>
      <c r="S78" s="632"/>
      <c r="T78" s="632"/>
      <c r="U78" s="632"/>
      <c r="V78" s="632"/>
      <c r="W78" s="632"/>
      <c r="X78" s="632"/>
      <c r="Y78" s="632"/>
      <c r="Z78" s="632"/>
    </row>
    <row r="79" spans="1:26" ht="12.75" customHeight="1">
      <c r="A79" s="632"/>
      <c r="B79" s="632"/>
      <c r="C79" s="632"/>
      <c r="D79" s="386"/>
      <c r="E79" s="386"/>
      <c r="F79" s="386"/>
      <c r="G79" s="386"/>
      <c r="H79" s="632"/>
      <c r="I79" s="633"/>
      <c r="J79" s="632"/>
      <c r="K79" s="632"/>
      <c r="L79" s="632"/>
      <c r="M79" s="632"/>
      <c r="N79" s="632"/>
      <c r="O79" s="632"/>
      <c r="P79" s="632"/>
      <c r="Q79" s="632"/>
      <c r="R79" s="632"/>
      <c r="S79" s="632"/>
      <c r="T79" s="632"/>
      <c r="U79" s="632"/>
      <c r="V79" s="632"/>
      <c r="W79" s="632"/>
      <c r="X79" s="632"/>
      <c r="Y79" s="632"/>
      <c r="Z79" s="632"/>
    </row>
    <row r="80" spans="1:26" ht="12.75" customHeight="1">
      <c r="A80" s="632"/>
      <c r="B80" s="632"/>
      <c r="C80" s="632"/>
      <c r="D80" s="386"/>
      <c r="E80" s="386"/>
      <c r="F80" s="386"/>
      <c r="G80" s="386"/>
      <c r="H80" s="632"/>
      <c r="I80" s="633"/>
      <c r="J80" s="632"/>
      <c r="K80" s="632"/>
      <c r="L80" s="632"/>
      <c r="M80" s="632"/>
      <c r="N80" s="632"/>
      <c r="O80" s="632"/>
      <c r="P80" s="632"/>
      <c r="Q80" s="632"/>
      <c r="R80" s="632"/>
      <c r="S80" s="632"/>
      <c r="T80" s="632"/>
      <c r="U80" s="632"/>
      <c r="V80" s="632"/>
      <c r="W80" s="632"/>
      <c r="X80" s="632"/>
      <c r="Y80" s="632"/>
      <c r="Z80" s="632"/>
    </row>
    <row r="81" spans="1:26" ht="12.75" customHeight="1">
      <c r="A81" s="632"/>
      <c r="B81" s="632"/>
      <c r="C81" s="632"/>
      <c r="D81" s="386"/>
      <c r="E81" s="386"/>
      <c r="F81" s="386"/>
      <c r="G81" s="386"/>
      <c r="H81" s="632"/>
      <c r="I81" s="633"/>
      <c r="J81" s="632"/>
      <c r="K81" s="632"/>
      <c r="L81" s="632"/>
      <c r="M81" s="632"/>
      <c r="N81" s="632"/>
      <c r="O81" s="632"/>
      <c r="P81" s="632"/>
      <c r="Q81" s="632"/>
      <c r="R81" s="632"/>
      <c r="S81" s="632"/>
      <c r="T81" s="632"/>
      <c r="U81" s="632"/>
      <c r="V81" s="632"/>
      <c r="W81" s="632"/>
      <c r="X81" s="632"/>
      <c r="Y81" s="632"/>
      <c r="Z81" s="632"/>
    </row>
    <row r="82" spans="1:26" ht="12.75" customHeight="1">
      <c r="A82" s="632"/>
      <c r="B82" s="632"/>
      <c r="C82" s="632"/>
      <c r="D82" s="386"/>
      <c r="E82" s="386"/>
      <c r="F82" s="386"/>
      <c r="G82" s="386"/>
      <c r="H82" s="632"/>
      <c r="I82" s="633"/>
      <c r="J82" s="632"/>
      <c r="K82" s="632"/>
      <c r="L82" s="632"/>
      <c r="M82" s="632"/>
      <c r="N82" s="632"/>
      <c r="O82" s="632"/>
      <c r="P82" s="632"/>
      <c r="Q82" s="632"/>
      <c r="R82" s="632"/>
      <c r="S82" s="632"/>
      <c r="T82" s="632"/>
      <c r="U82" s="632"/>
      <c r="V82" s="632"/>
      <c r="W82" s="632"/>
      <c r="X82" s="632"/>
      <c r="Y82" s="632"/>
      <c r="Z82" s="632"/>
    </row>
    <row r="83" spans="1:26" ht="12.75" customHeight="1">
      <c r="A83" s="632"/>
      <c r="B83" s="632"/>
      <c r="C83" s="632"/>
      <c r="D83" s="386"/>
      <c r="E83" s="386"/>
      <c r="F83" s="386"/>
      <c r="G83" s="386"/>
      <c r="H83" s="632"/>
      <c r="I83" s="633"/>
      <c r="J83" s="632"/>
      <c r="K83" s="632"/>
      <c r="L83" s="632"/>
      <c r="M83" s="632"/>
      <c r="N83" s="632"/>
      <c r="O83" s="632"/>
      <c r="P83" s="632"/>
      <c r="Q83" s="632"/>
      <c r="R83" s="632"/>
      <c r="S83" s="632"/>
      <c r="T83" s="632"/>
      <c r="U83" s="632"/>
      <c r="V83" s="632"/>
      <c r="W83" s="632"/>
      <c r="X83" s="632"/>
      <c r="Y83" s="632"/>
      <c r="Z83" s="632"/>
    </row>
    <row r="84" spans="1:26" ht="12.75" customHeight="1">
      <c r="A84" s="632"/>
      <c r="B84" s="632"/>
      <c r="C84" s="632"/>
      <c r="D84" s="386"/>
      <c r="E84" s="386"/>
      <c r="F84" s="386"/>
      <c r="G84" s="386"/>
      <c r="H84" s="632"/>
      <c r="I84" s="633"/>
      <c r="J84" s="632"/>
      <c r="K84" s="632"/>
      <c r="L84" s="632"/>
      <c r="M84" s="632"/>
      <c r="N84" s="632"/>
      <c r="O84" s="632"/>
      <c r="P84" s="632"/>
      <c r="Q84" s="632"/>
      <c r="R84" s="632"/>
      <c r="S84" s="632"/>
      <c r="T84" s="632"/>
      <c r="U84" s="632"/>
      <c r="V84" s="632"/>
      <c r="W84" s="632"/>
      <c r="X84" s="632"/>
      <c r="Y84" s="632"/>
      <c r="Z84" s="632"/>
    </row>
    <row r="85" spans="1:26" ht="12.75" customHeight="1">
      <c r="A85" s="632"/>
      <c r="B85" s="632"/>
      <c r="C85" s="632"/>
      <c r="D85" s="386"/>
      <c r="E85" s="386"/>
      <c r="F85" s="386"/>
      <c r="G85" s="386"/>
      <c r="H85" s="632"/>
      <c r="I85" s="633"/>
      <c r="J85" s="632"/>
      <c r="K85" s="632"/>
      <c r="L85" s="632"/>
      <c r="M85" s="632"/>
      <c r="N85" s="632"/>
      <c r="O85" s="632"/>
      <c r="P85" s="632"/>
      <c r="Q85" s="632"/>
      <c r="R85" s="632"/>
      <c r="S85" s="632"/>
      <c r="T85" s="632"/>
      <c r="U85" s="632"/>
      <c r="V85" s="632"/>
      <c r="W85" s="632"/>
      <c r="X85" s="632"/>
      <c r="Y85" s="632"/>
      <c r="Z85" s="632"/>
    </row>
    <row r="86" spans="1:26" ht="12.75" customHeight="1">
      <c r="A86" s="632"/>
      <c r="B86" s="632"/>
      <c r="C86" s="632"/>
      <c r="D86" s="386"/>
      <c r="E86" s="386"/>
      <c r="F86" s="386"/>
      <c r="G86" s="386"/>
      <c r="H86" s="632"/>
      <c r="I86" s="633"/>
      <c r="J86" s="632"/>
      <c r="K86" s="632"/>
      <c r="L86" s="632"/>
      <c r="M86" s="632"/>
      <c r="N86" s="632"/>
      <c r="O86" s="632"/>
      <c r="P86" s="632"/>
      <c r="Q86" s="632"/>
      <c r="R86" s="632"/>
      <c r="S86" s="632"/>
      <c r="T86" s="632"/>
      <c r="U86" s="632"/>
      <c r="V86" s="632"/>
      <c r="W86" s="632"/>
      <c r="X86" s="632"/>
      <c r="Y86" s="632"/>
      <c r="Z86" s="632"/>
    </row>
    <row r="87" spans="1:26" ht="12.75" customHeight="1">
      <c r="A87" s="632"/>
      <c r="B87" s="632"/>
      <c r="C87" s="632"/>
      <c r="D87" s="386"/>
      <c r="E87" s="386"/>
      <c r="F87" s="386"/>
      <c r="G87" s="386"/>
      <c r="H87" s="632"/>
      <c r="I87" s="633"/>
      <c r="J87" s="632"/>
      <c r="K87" s="632"/>
      <c r="L87" s="632"/>
      <c r="M87" s="632"/>
      <c r="N87" s="632"/>
      <c r="O87" s="632"/>
      <c r="P87" s="632"/>
      <c r="Q87" s="632"/>
      <c r="R87" s="632"/>
      <c r="S87" s="632"/>
      <c r="T87" s="632"/>
      <c r="U87" s="632"/>
      <c r="V87" s="632"/>
      <c r="W87" s="632"/>
      <c r="X87" s="632"/>
      <c r="Y87" s="632"/>
      <c r="Z87" s="632"/>
    </row>
    <row r="88" spans="1:26" ht="12.75" customHeight="1">
      <c r="A88" s="632"/>
      <c r="B88" s="632"/>
      <c r="C88" s="632"/>
      <c r="D88" s="386"/>
      <c r="E88" s="386"/>
      <c r="F88" s="386"/>
      <c r="G88" s="386"/>
      <c r="H88" s="632"/>
      <c r="I88" s="633"/>
      <c r="J88" s="632"/>
      <c r="K88" s="632"/>
      <c r="L88" s="632"/>
      <c r="M88" s="632"/>
      <c r="N88" s="632"/>
      <c r="O88" s="632"/>
      <c r="P88" s="632"/>
      <c r="Q88" s="632"/>
      <c r="R88" s="632"/>
      <c r="S88" s="632"/>
      <c r="T88" s="632"/>
      <c r="U88" s="632"/>
      <c r="V88" s="632"/>
      <c r="W88" s="632"/>
      <c r="X88" s="632"/>
      <c r="Y88" s="632"/>
      <c r="Z88" s="632"/>
    </row>
    <row r="89" spans="1:26" ht="12.75" customHeight="1">
      <c r="A89" s="632"/>
      <c r="B89" s="632"/>
      <c r="C89" s="632"/>
      <c r="D89" s="386"/>
      <c r="E89" s="386"/>
      <c r="F89" s="386"/>
      <c r="G89" s="386"/>
      <c r="H89" s="632"/>
      <c r="I89" s="633"/>
      <c r="J89" s="632"/>
      <c r="K89" s="632"/>
      <c r="L89" s="632"/>
      <c r="M89" s="632"/>
      <c r="N89" s="632"/>
      <c r="O89" s="632"/>
      <c r="P89" s="632"/>
      <c r="Q89" s="632"/>
      <c r="R89" s="632"/>
      <c r="S89" s="632"/>
      <c r="T89" s="632"/>
      <c r="U89" s="632"/>
      <c r="V89" s="632"/>
      <c r="W89" s="632"/>
      <c r="X89" s="632"/>
      <c r="Y89" s="632"/>
      <c r="Z89" s="632"/>
    </row>
    <row r="90" spans="1:26" ht="12.75" customHeight="1">
      <c r="A90" s="632"/>
      <c r="B90" s="632"/>
      <c r="C90" s="632"/>
      <c r="D90" s="386"/>
      <c r="E90" s="386"/>
      <c r="F90" s="386"/>
      <c r="G90" s="386"/>
      <c r="H90" s="632"/>
      <c r="I90" s="633"/>
      <c r="J90" s="632"/>
      <c r="K90" s="632"/>
      <c r="L90" s="632"/>
      <c r="M90" s="632"/>
      <c r="N90" s="632"/>
      <c r="O90" s="632"/>
      <c r="P90" s="632"/>
      <c r="Q90" s="632"/>
      <c r="R90" s="632"/>
      <c r="S90" s="632"/>
      <c r="T90" s="632"/>
      <c r="U90" s="632"/>
      <c r="V90" s="632"/>
      <c r="W90" s="632"/>
      <c r="X90" s="632"/>
      <c r="Y90" s="632"/>
      <c r="Z90" s="632"/>
    </row>
    <row r="91" spans="1:26" ht="12.75" customHeight="1">
      <c r="A91" s="632"/>
      <c r="B91" s="632"/>
      <c r="C91" s="632"/>
      <c r="D91" s="386"/>
      <c r="E91" s="386"/>
      <c r="F91" s="386"/>
      <c r="G91" s="386"/>
      <c r="H91" s="632"/>
      <c r="I91" s="633"/>
      <c r="J91" s="632"/>
      <c r="K91" s="632"/>
      <c r="L91" s="632"/>
      <c r="M91" s="632"/>
      <c r="N91" s="632"/>
      <c r="O91" s="632"/>
      <c r="P91" s="632"/>
      <c r="Q91" s="632"/>
      <c r="R91" s="632"/>
      <c r="S91" s="632"/>
      <c r="T91" s="632"/>
      <c r="U91" s="632"/>
      <c r="V91" s="632"/>
      <c r="W91" s="632"/>
      <c r="X91" s="632"/>
      <c r="Y91" s="632"/>
      <c r="Z91" s="632"/>
    </row>
    <row r="92" spans="1:26" ht="12.75" customHeight="1">
      <c r="A92" s="632"/>
      <c r="B92" s="632"/>
      <c r="C92" s="632"/>
      <c r="D92" s="386"/>
      <c r="E92" s="386"/>
      <c r="F92" s="386"/>
      <c r="G92" s="386"/>
      <c r="H92" s="632"/>
      <c r="I92" s="633"/>
      <c r="J92" s="632"/>
      <c r="K92" s="632"/>
      <c r="L92" s="632"/>
      <c r="M92" s="632"/>
      <c r="N92" s="632"/>
      <c r="O92" s="632"/>
      <c r="P92" s="632"/>
      <c r="Q92" s="632"/>
      <c r="R92" s="632"/>
      <c r="S92" s="632"/>
      <c r="T92" s="632"/>
      <c r="U92" s="632"/>
      <c r="V92" s="632"/>
      <c r="W92" s="632"/>
      <c r="X92" s="632"/>
      <c r="Y92" s="632"/>
      <c r="Z92" s="632"/>
    </row>
    <row r="93" spans="1:26" ht="12.75" customHeight="1">
      <c r="A93" s="632"/>
      <c r="B93" s="632"/>
      <c r="C93" s="632"/>
      <c r="D93" s="386"/>
      <c r="E93" s="386"/>
      <c r="F93" s="386"/>
      <c r="G93" s="386"/>
      <c r="H93" s="632"/>
      <c r="I93" s="633"/>
      <c r="J93" s="632"/>
      <c r="K93" s="632"/>
      <c r="L93" s="632"/>
      <c r="M93" s="632"/>
      <c r="N93" s="632"/>
      <c r="O93" s="632"/>
      <c r="P93" s="632"/>
      <c r="Q93" s="632"/>
      <c r="R93" s="632"/>
      <c r="S93" s="632"/>
      <c r="T93" s="632"/>
      <c r="U93" s="632"/>
      <c r="V93" s="632"/>
      <c r="W93" s="632"/>
      <c r="X93" s="632"/>
      <c r="Y93" s="632"/>
      <c r="Z93" s="632"/>
    </row>
    <row r="94" spans="1:26" ht="12.75" customHeight="1">
      <c r="A94" s="632"/>
      <c r="B94" s="632"/>
      <c r="C94" s="632"/>
      <c r="D94" s="386"/>
      <c r="E94" s="386"/>
      <c r="F94" s="386"/>
      <c r="G94" s="386"/>
      <c r="H94" s="632"/>
      <c r="I94" s="633"/>
      <c r="J94" s="632"/>
      <c r="K94" s="632"/>
      <c r="L94" s="632"/>
      <c r="M94" s="632"/>
      <c r="N94" s="632"/>
      <c r="O94" s="632"/>
      <c r="P94" s="632"/>
      <c r="Q94" s="632"/>
      <c r="R94" s="632"/>
      <c r="S94" s="632"/>
      <c r="T94" s="632"/>
      <c r="U94" s="632"/>
      <c r="V94" s="632"/>
      <c r="W94" s="632"/>
      <c r="X94" s="632"/>
      <c r="Y94" s="632"/>
      <c r="Z94" s="632"/>
    </row>
    <row r="95" spans="1:26" ht="12.75" customHeight="1">
      <c r="A95" s="632"/>
      <c r="B95" s="632"/>
      <c r="C95" s="632"/>
      <c r="D95" s="386"/>
      <c r="E95" s="386"/>
      <c r="F95" s="386"/>
      <c r="G95" s="386"/>
      <c r="H95" s="632"/>
      <c r="I95" s="633"/>
      <c r="J95" s="632"/>
      <c r="K95" s="632"/>
      <c r="L95" s="632"/>
      <c r="M95" s="632"/>
      <c r="N95" s="632"/>
      <c r="O95" s="632"/>
      <c r="P95" s="632"/>
      <c r="Q95" s="632"/>
      <c r="R95" s="632"/>
      <c r="S95" s="632"/>
      <c r="T95" s="632"/>
      <c r="U95" s="632"/>
      <c r="V95" s="632"/>
      <c r="W95" s="632"/>
      <c r="X95" s="632"/>
      <c r="Y95" s="632"/>
      <c r="Z95" s="632"/>
    </row>
    <row r="96" spans="1:26" ht="12.75" customHeight="1">
      <c r="A96" s="632"/>
      <c r="B96" s="632"/>
      <c r="C96" s="632"/>
      <c r="D96" s="386"/>
      <c r="E96" s="386"/>
      <c r="F96" s="386"/>
      <c r="G96" s="386"/>
      <c r="H96" s="632"/>
      <c r="I96" s="633"/>
      <c r="J96" s="632"/>
      <c r="K96" s="632"/>
      <c r="L96" s="632"/>
      <c r="M96" s="632"/>
      <c r="N96" s="632"/>
      <c r="O96" s="632"/>
      <c r="P96" s="632"/>
      <c r="Q96" s="632"/>
      <c r="R96" s="632"/>
      <c r="S96" s="632"/>
      <c r="T96" s="632"/>
      <c r="U96" s="632"/>
      <c r="V96" s="632"/>
      <c r="W96" s="632"/>
      <c r="X96" s="632"/>
      <c r="Y96" s="632"/>
      <c r="Z96" s="632"/>
    </row>
    <row r="97" spans="1:26" ht="12.75" customHeight="1">
      <c r="A97" s="632"/>
      <c r="B97" s="632"/>
      <c r="C97" s="632"/>
      <c r="D97" s="386"/>
      <c r="E97" s="386"/>
      <c r="F97" s="386"/>
      <c r="G97" s="386"/>
      <c r="H97" s="632"/>
      <c r="I97" s="633"/>
      <c r="J97" s="632"/>
      <c r="K97" s="632"/>
      <c r="L97" s="632"/>
      <c r="M97" s="632"/>
      <c r="N97" s="632"/>
      <c r="O97" s="632"/>
      <c r="P97" s="632"/>
      <c r="Q97" s="632"/>
      <c r="R97" s="632"/>
      <c r="S97" s="632"/>
      <c r="T97" s="632"/>
      <c r="U97" s="632"/>
      <c r="V97" s="632"/>
      <c r="W97" s="632"/>
      <c r="X97" s="632"/>
      <c r="Y97" s="632"/>
      <c r="Z97" s="632"/>
    </row>
    <row r="98" spans="1:26" ht="12.75" customHeight="1">
      <c r="A98" s="632"/>
      <c r="B98" s="632"/>
      <c r="C98" s="632"/>
      <c r="D98" s="386"/>
      <c r="E98" s="386"/>
      <c r="F98" s="386"/>
      <c r="G98" s="386"/>
      <c r="H98" s="632"/>
      <c r="I98" s="633"/>
      <c r="J98" s="632"/>
      <c r="K98" s="632"/>
      <c r="L98" s="632"/>
      <c r="M98" s="632"/>
      <c r="N98" s="632"/>
      <c r="O98" s="632"/>
      <c r="P98" s="632"/>
      <c r="Q98" s="632"/>
      <c r="R98" s="632"/>
      <c r="S98" s="632"/>
      <c r="T98" s="632"/>
      <c r="U98" s="632"/>
      <c r="V98" s="632"/>
      <c r="W98" s="632"/>
      <c r="X98" s="632"/>
      <c r="Y98" s="632"/>
      <c r="Z98" s="632"/>
    </row>
    <row r="99" spans="1:26" ht="12.75" customHeight="1">
      <c r="A99" s="632"/>
      <c r="B99" s="632"/>
      <c r="C99" s="632"/>
      <c r="D99" s="386"/>
      <c r="E99" s="386"/>
      <c r="F99" s="386"/>
      <c r="G99" s="386"/>
      <c r="H99" s="632"/>
      <c r="I99" s="633"/>
      <c r="J99" s="632"/>
      <c r="K99" s="632"/>
      <c r="L99" s="632"/>
      <c r="M99" s="632"/>
      <c r="N99" s="632"/>
      <c r="O99" s="632"/>
      <c r="P99" s="632"/>
      <c r="Q99" s="632"/>
      <c r="R99" s="632"/>
      <c r="S99" s="632"/>
      <c r="T99" s="632"/>
      <c r="U99" s="632"/>
      <c r="V99" s="632"/>
      <c r="W99" s="632"/>
      <c r="X99" s="632"/>
      <c r="Y99" s="632"/>
      <c r="Z99" s="632"/>
    </row>
    <row r="100" spans="1:26" ht="12.75" customHeight="1">
      <c r="A100" s="632"/>
      <c r="B100" s="632"/>
      <c r="C100" s="632"/>
      <c r="D100" s="386"/>
      <c r="E100" s="386"/>
      <c r="F100" s="386"/>
      <c r="G100" s="386"/>
      <c r="H100" s="632"/>
      <c r="I100" s="633"/>
      <c r="J100" s="632"/>
      <c r="K100" s="632"/>
      <c r="L100" s="632"/>
      <c r="M100" s="632"/>
      <c r="N100" s="632"/>
      <c r="O100" s="632"/>
      <c r="P100" s="632"/>
      <c r="Q100" s="632"/>
      <c r="R100" s="632"/>
      <c r="S100" s="632"/>
      <c r="T100" s="632"/>
      <c r="U100" s="632"/>
      <c r="V100" s="632"/>
      <c r="W100" s="632"/>
      <c r="X100" s="632"/>
      <c r="Y100" s="632"/>
      <c r="Z100" s="632"/>
    </row>
    <row r="101" spans="1:26" ht="12.75" customHeight="1">
      <c r="A101" s="632"/>
      <c r="B101" s="632"/>
      <c r="C101" s="632"/>
      <c r="D101" s="386"/>
      <c r="E101" s="386"/>
      <c r="F101" s="386"/>
      <c r="G101" s="386"/>
      <c r="H101" s="632"/>
      <c r="I101" s="633"/>
      <c r="J101" s="632"/>
      <c r="K101" s="632"/>
      <c r="L101" s="632"/>
      <c r="M101" s="632"/>
      <c r="N101" s="632"/>
      <c r="O101" s="632"/>
      <c r="P101" s="632"/>
      <c r="Q101" s="632"/>
      <c r="R101" s="632"/>
      <c r="S101" s="632"/>
      <c r="T101" s="632"/>
      <c r="U101" s="632"/>
      <c r="V101" s="632"/>
      <c r="W101" s="632"/>
      <c r="X101" s="632"/>
      <c r="Y101" s="632"/>
      <c r="Z101" s="632"/>
    </row>
    <row r="102" spans="1:26" ht="12.75" customHeight="1">
      <c r="A102" s="632"/>
      <c r="B102" s="632"/>
      <c r="C102" s="632"/>
      <c r="D102" s="386"/>
      <c r="E102" s="386"/>
      <c r="F102" s="386"/>
      <c r="G102" s="386"/>
      <c r="H102" s="632"/>
      <c r="I102" s="633"/>
      <c r="J102" s="632"/>
      <c r="K102" s="632"/>
      <c r="L102" s="632"/>
      <c r="M102" s="632"/>
      <c r="N102" s="632"/>
      <c r="O102" s="632"/>
      <c r="P102" s="632"/>
      <c r="Q102" s="632"/>
      <c r="R102" s="632"/>
      <c r="S102" s="632"/>
      <c r="T102" s="632"/>
      <c r="U102" s="632"/>
      <c r="V102" s="632"/>
      <c r="W102" s="632"/>
      <c r="X102" s="632"/>
      <c r="Y102" s="632"/>
      <c r="Z102" s="632"/>
    </row>
    <row r="103" spans="1:26" ht="12.75" customHeight="1">
      <c r="A103" s="632"/>
      <c r="B103" s="632"/>
      <c r="C103" s="632"/>
      <c r="D103" s="386"/>
      <c r="E103" s="386"/>
      <c r="F103" s="386"/>
      <c r="G103" s="386"/>
      <c r="H103" s="632"/>
      <c r="I103" s="633"/>
      <c r="J103" s="632"/>
      <c r="K103" s="632"/>
      <c r="L103" s="632"/>
      <c r="M103" s="632"/>
      <c r="N103" s="632"/>
      <c r="O103" s="632"/>
      <c r="P103" s="632"/>
      <c r="Q103" s="632"/>
      <c r="R103" s="632"/>
      <c r="S103" s="632"/>
      <c r="T103" s="632"/>
      <c r="U103" s="632"/>
      <c r="V103" s="632"/>
      <c r="W103" s="632"/>
      <c r="X103" s="632"/>
      <c r="Y103" s="632"/>
      <c r="Z103" s="632"/>
    </row>
    <row r="104" spans="1:26" ht="12.75" customHeight="1">
      <c r="A104" s="632"/>
      <c r="B104" s="632"/>
      <c r="C104" s="632"/>
      <c r="D104" s="386"/>
      <c r="E104" s="386"/>
      <c r="F104" s="386"/>
      <c r="G104" s="386"/>
      <c r="H104" s="632"/>
      <c r="I104" s="633"/>
      <c r="J104" s="632"/>
      <c r="K104" s="632"/>
      <c r="L104" s="632"/>
      <c r="M104" s="632"/>
      <c r="N104" s="632"/>
      <c r="O104" s="632"/>
      <c r="P104" s="632"/>
      <c r="Q104" s="632"/>
      <c r="R104" s="632"/>
      <c r="S104" s="632"/>
      <c r="T104" s="632"/>
      <c r="U104" s="632"/>
      <c r="V104" s="632"/>
      <c r="W104" s="632"/>
      <c r="X104" s="632"/>
      <c r="Y104" s="632"/>
      <c r="Z104" s="632"/>
    </row>
    <row r="105" spans="1:26" ht="12.75" customHeight="1">
      <c r="A105" s="632"/>
      <c r="B105" s="632"/>
      <c r="C105" s="632"/>
      <c r="D105" s="386"/>
      <c r="E105" s="386"/>
      <c r="F105" s="386"/>
      <c r="G105" s="386"/>
      <c r="H105" s="632"/>
      <c r="I105" s="633"/>
      <c r="J105" s="632"/>
      <c r="K105" s="632"/>
      <c r="L105" s="632"/>
      <c r="M105" s="632"/>
      <c r="N105" s="632"/>
      <c r="O105" s="632"/>
      <c r="P105" s="632"/>
      <c r="Q105" s="632"/>
      <c r="R105" s="632"/>
      <c r="S105" s="632"/>
      <c r="T105" s="632"/>
      <c r="U105" s="632"/>
      <c r="V105" s="632"/>
      <c r="W105" s="632"/>
      <c r="X105" s="632"/>
      <c r="Y105" s="632"/>
      <c r="Z105" s="632"/>
    </row>
    <row r="106" spans="1:26" ht="12.75" customHeight="1">
      <c r="A106" s="632"/>
      <c r="B106" s="632"/>
      <c r="C106" s="632"/>
      <c r="D106" s="386"/>
      <c r="E106" s="386"/>
      <c r="F106" s="386"/>
      <c r="G106" s="386"/>
      <c r="H106" s="632"/>
      <c r="I106" s="633"/>
      <c r="J106" s="632"/>
      <c r="K106" s="632"/>
      <c r="L106" s="632"/>
      <c r="M106" s="632"/>
      <c r="N106" s="632"/>
      <c r="O106" s="632"/>
      <c r="P106" s="632"/>
      <c r="Q106" s="632"/>
      <c r="R106" s="632"/>
      <c r="S106" s="632"/>
      <c r="T106" s="632"/>
      <c r="U106" s="632"/>
      <c r="V106" s="632"/>
      <c r="W106" s="632"/>
      <c r="X106" s="632"/>
      <c r="Y106" s="632"/>
      <c r="Z106" s="632"/>
    </row>
    <row r="107" spans="1:26" ht="12.75" customHeight="1">
      <c r="A107" s="632"/>
      <c r="B107" s="632"/>
      <c r="C107" s="632"/>
      <c r="D107" s="386"/>
      <c r="E107" s="386"/>
      <c r="F107" s="386"/>
      <c r="G107" s="386"/>
      <c r="H107" s="632"/>
      <c r="I107" s="633"/>
      <c r="J107" s="632"/>
      <c r="K107" s="632"/>
      <c r="L107" s="632"/>
      <c r="M107" s="632"/>
      <c r="N107" s="632"/>
      <c r="O107" s="632"/>
      <c r="P107" s="632"/>
      <c r="Q107" s="632"/>
      <c r="R107" s="632"/>
      <c r="S107" s="632"/>
      <c r="T107" s="632"/>
      <c r="U107" s="632"/>
      <c r="V107" s="632"/>
      <c r="W107" s="632"/>
      <c r="X107" s="632"/>
      <c r="Y107" s="632"/>
      <c r="Z107" s="632"/>
    </row>
    <row r="108" spans="1:26" ht="12.75" customHeight="1">
      <c r="A108" s="632"/>
      <c r="B108" s="632"/>
      <c r="C108" s="632"/>
      <c r="D108" s="386"/>
      <c r="E108" s="386"/>
      <c r="F108" s="386"/>
      <c r="G108" s="386"/>
      <c r="H108" s="632"/>
      <c r="I108" s="633"/>
      <c r="J108" s="632"/>
      <c r="K108" s="632"/>
      <c r="L108" s="632"/>
      <c r="M108" s="632"/>
      <c r="N108" s="632"/>
      <c r="O108" s="632"/>
      <c r="P108" s="632"/>
      <c r="Q108" s="632"/>
      <c r="R108" s="632"/>
      <c r="S108" s="632"/>
      <c r="T108" s="632"/>
      <c r="U108" s="632"/>
      <c r="V108" s="632"/>
      <c r="W108" s="632"/>
      <c r="X108" s="632"/>
      <c r="Y108" s="632"/>
      <c r="Z108" s="632"/>
    </row>
    <row r="109" spans="1:26" ht="12.75" customHeight="1">
      <c r="A109" s="632"/>
      <c r="B109" s="632"/>
      <c r="C109" s="632"/>
      <c r="D109" s="386"/>
      <c r="E109" s="386"/>
      <c r="F109" s="386"/>
      <c r="G109" s="386"/>
      <c r="H109" s="632"/>
      <c r="I109" s="633"/>
      <c r="J109" s="632"/>
      <c r="K109" s="632"/>
      <c r="L109" s="632"/>
      <c r="M109" s="632"/>
      <c r="N109" s="632"/>
      <c r="O109" s="632"/>
      <c r="P109" s="632"/>
      <c r="Q109" s="632"/>
      <c r="R109" s="632"/>
      <c r="S109" s="632"/>
      <c r="T109" s="632"/>
      <c r="U109" s="632"/>
      <c r="V109" s="632"/>
      <c r="W109" s="632"/>
      <c r="X109" s="632"/>
      <c r="Y109" s="632"/>
      <c r="Z109" s="632"/>
    </row>
    <row r="110" spans="1:26" ht="12.75" customHeight="1">
      <c r="A110" s="632"/>
      <c r="B110" s="632"/>
      <c r="C110" s="632"/>
      <c r="D110" s="386"/>
      <c r="E110" s="386"/>
      <c r="F110" s="386"/>
      <c r="G110" s="386"/>
      <c r="H110" s="632"/>
      <c r="I110" s="633"/>
      <c r="J110" s="632"/>
      <c r="K110" s="632"/>
      <c r="L110" s="632"/>
      <c r="M110" s="632"/>
      <c r="N110" s="632"/>
      <c r="O110" s="632"/>
      <c r="P110" s="632"/>
      <c r="Q110" s="632"/>
      <c r="R110" s="632"/>
      <c r="S110" s="632"/>
      <c r="T110" s="632"/>
      <c r="U110" s="632"/>
      <c r="V110" s="632"/>
      <c r="W110" s="632"/>
      <c r="X110" s="632"/>
      <c r="Y110" s="632"/>
      <c r="Z110" s="632"/>
    </row>
    <row r="111" spans="1:26" ht="12.75" customHeight="1">
      <c r="A111" s="632"/>
      <c r="B111" s="632"/>
      <c r="C111" s="632"/>
      <c r="D111" s="386"/>
      <c r="E111" s="386"/>
      <c r="F111" s="386"/>
      <c r="G111" s="386"/>
      <c r="H111" s="632"/>
      <c r="I111" s="633"/>
      <c r="J111" s="632"/>
      <c r="K111" s="632"/>
      <c r="L111" s="632"/>
      <c r="M111" s="632"/>
      <c r="N111" s="632"/>
      <c r="O111" s="632"/>
      <c r="P111" s="632"/>
      <c r="Q111" s="632"/>
      <c r="R111" s="632"/>
      <c r="S111" s="632"/>
      <c r="T111" s="632"/>
      <c r="U111" s="632"/>
      <c r="V111" s="632"/>
      <c r="W111" s="632"/>
      <c r="X111" s="632"/>
      <c r="Y111" s="632"/>
      <c r="Z111" s="632"/>
    </row>
    <row r="112" spans="1:26" ht="12.75" customHeight="1">
      <c r="A112" s="632"/>
      <c r="B112" s="632"/>
      <c r="C112" s="632"/>
      <c r="D112" s="386"/>
      <c r="E112" s="386"/>
      <c r="F112" s="386"/>
      <c r="G112" s="386"/>
      <c r="H112" s="632"/>
      <c r="I112" s="633"/>
      <c r="J112" s="632"/>
      <c r="K112" s="632"/>
      <c r="L112" s="632"/>
      <c r="M112" s="632"/>
      <c r="N112" s="632"/>
      <c r="O112" s="632"/>
      <c r="P112" s="632"/>
      <c r="Q112" s="632"/>
      <c r="R112" s="632"/>
      <c r="S112" s="632"/>
      <c r="T112" s="632"/>
      <c r="U112" s="632"/>
      <c r="V112" s="632"/>
      <c r="W112" s="632"/>
      <c r="X112" s="632"/>
      <c r="Y112" s="632"/>
      <c r="Z112" s="632"/>
    </row>
    <row r="113" spans="1:26" ht="12.75" customHeight="1">
      <c r="A113" s="632"/>
      <c r="B113" s="632"/>
      <c r="C113" s="632"/>
      <c r="D113" s="386"/>
      <c r="E113" s="386"/>
      <c r="F113" s="386"/>
      <c r="G113" s="386"/>
      <c r="H113" s="632"/>
      <c r="I113" s="633"/>
      <c r="J113" s="632"/>
      <c r="K113" s="632"/>
      <c r="L113" s="632"/>
      <c r="M113" s="632"/>
      <c r="N113" s="632"/>
      <c r="O113" s="632"/>
      <c r="P113" s="632"/>
      <c r="Q113" s="632"/>
      <c r="R113" s="632"/>
      <c r="S113" s="632"/>
      <c r="T113" s="632"/>
      <c r="U113" s="632"/>
      <c r="V113" s="632"/>
      <c r="W113" s="632"/>
      <c r="X113" s="632"/>
      <c r="Y113" s="632"/>
      <c r="Z113" s="632"/>
    </row>
    <row r="114" spans="1:26" ht="12.75" customHeight="1">
      <c r="A114" s="632"/>
      <c r="B114" s="632"/>
      <c r="C114" s="632"/>
      <c r="D114" s="386"/>
      <c r="E114" s="386"/>
      <c r="F114" s="386"/>
      <c r="G114" s="386"/>
      <c r="H114" s="632"/>
      <c r="I114" s="633"/>
      <c r="J114" s="632"/>
      <c r="K114" s="632"/>
      <c r="L114" s="632"/>
      <c r="M114" s="632"/>
      <c r="N114" s="632"/>
      <c r="O114" s="632"/>
      <c r="P114" s="632"/>
      <c r="Q114" s="632"/>
      <c r="R114" s="632"/>
      <c r="S114" s="632"/>
      <c r="T114" s="632"/>
      <c r="U114" s="632"/>
      <c r="V114" s="632"/>
      <c r="W114" s="632"/>
      <c r="X114" s="632"/>
      <c r="Y114" s="632"/>
      <c r="Z114" s="632"/>
    </row>
    <row r="115" spans="1:26" ht="12.75" customHeight="1">
      <c r="A115" s="632"/>
      <c r="B115" s="632"/>
      <c r="C115" s="632"/>
      <c r="D115" s="386"/>
      <c r="E115" s="386"/>
      <c r="F115" s="386"/>
      <c r="G115" s="386"/>
      <c r="H115" s="632"/>
      <c r="I115" s="633"/>
      <c r="J115" s="632"/>
      <c r="K115" s="632"/>
      <c r="L115" s="632"/>
      <c r="M115" s="632"/>
      <c r="N115" s="632"/>
      <c r="O115" s="632"/>
      <c r="P115" s="632"/>
      <c r="Q115" s="632"/>
      <c r="R115" s="632"/>
      <c r="S115" s="632"/>
      <c r="T115" s="632"/>
      <c r="U115" s="632"/>
      <c r="V115" s="632"/>
      <c r="W115" s="632"/>
      <c r="X115" s="632"/>
      <c r="Y115" s="632"/>
      <c r="Z115" s="632"/>
    </row>
    <row r="116" spans="1:26" ht="12.75" customHeight="1">
      <c r="A116" s="632"/>
      <c r="B116" s="632"/>
      <c r="C116" s="632"/>
      <c r="D116" s="386"/>
      <c r="E116" s="386"/>
      <c r="F116" s="386"/>
      <c r="G116" s="386"/>
      <c r="H116" s="632"/>
      <c r="I116" s="633"/>
      <c r="J116" s="632"/>
      <c r="K116" s="632"/>
      <c r="L116" s="632"/>
      <c r="M116" s="632"/>
      <c r="N116" s="632"/>
      <c r="O116" s="632"/>
      <c r="P116" s="632"/>
      <c r="Q116" s="632"/>
      <c r="R116" s="632"/>
      <c r="S116" s="632"/>
      <c r="T116" s="632"/>
      <c r="U116" s="632"/>
      <c r="V116" s="632"/>
      <c r="W116" s="632"/>
      <c r="X116" s="632"/>
      <c r="Y116" s="632"/>
      <c r="Z116" s="632"/>
    </row>
    <row r="117" spans="1:26" ht="12.75" customHeight="1">
      <c r="A117" s="632"/>
      <c r="B117" s="632"/>
      <c r="C117" s="632"/>
      <c r="D117" s="386"/>
      <c r="E117" s="386"/>
      <c r="F117" s="386"/>
      <c r="G117" s="386"/>
      <c r="H117" s="632"/>
      <c r="I117" s="633"/>
      <c r="J117" s="632"/>
      <c r="K117" s="632"/>
      <c r="L117" s="632"/>
      <c r="M117" s="632"/>
      <c r="N117" s="632"/>
      <c r="O117" s="632"/>
      <c r="P117" s="632"/>
      <c r="Q117" s="632"/>
      <c r="R117" s="632"/>
      <c r="S117" s="632"/>
      <c r="T117" s="632"/>
      <c r="U117" s="632"/>
      <c r="V117" s="632"/>
      <c r="W117" s="632"/>
      <c r="X117" s="632"/>
      <c r="Y117" s="632"/>
      <c r="Z117" s="632"/>
    </row>
    <row r="118" spans="1:26" ht="12.75" customHeight="1">
      <c r="A118" s="632"/>
      <c r="B118" s="632"/>
      <c r="C118" s="632"/>
      <c r="D118" s="386"/>
      <c r="E118" s="386"/>
      <c r="F118" s="386"/>
      <c r="G118" s="386"/>
      <c r="H118" s="632"/>
      <c r="I118" s="633"/>
      <c r="J118" s="632"/>
      <c r="K118" s="632"/>
      <c r="L118" s="632"/>
      <c r="M118" s="632"/>
      <c r="N118" s="632"/>
      <c r="O118" s="632"/>
      <c r="P118" s="632"/>
      <c r="Q118" s="632"/>
      <c r="R118" s="632"/>
      <c r="S118" s="632"/>
      <c r="T118" s="632"/>
      <c r="U118" s="632"/>
      <c r="V118" s="632"/>
      <c r="W118" s="632"/>
      <c r="X118" s="632"/>
      <c r="Y118" s="632"/>
      <c r="Z118" s="632"/>
    </row>
    <row r="119" spans="1:26" ht="12.75" customHeight="1">
      <c r="A119" s="632"/>
      <c r="B119" s="632"/>
      <c r="C119" s="632"/>
      <c r="D119" s="386"/>
      <c r="E119" s="386"/>
      <c r="F119" s="386"/>
      <c r="G119" s="386"/>
      <c r="H119" s="632"/>
      <c r="I119" s="633"/>
      <c r="J119" s="632"/>
      <c r="K119" s="632"/>
      <c r="L119" s="632"/>
      <c r="M119" s="632"/>
      <c r="N119" s="632"/>
      <c r="O119" s="632"/>
      <c r="P119" s="632"/>
      <c r="Q119" s="632"/>
      <c r="R119" s="632"/>
      <c r="S119" s="632"/>
      <c r="T119" s="632"/>
      <c r="U119" s="632"/>
      <c r="V119" s="632"/>
      <c r="W119" s="632"/>
      <c r="X119" s="632"/>
      <c r="Y119" s="632"/>
      <c r="Z119" s="632"/>
    </row>
    <row r="120" spans="1:26" ht="12.75" customHeight="1">
      <c r="A120" s="632"/>
      <c r="B120" s="632"/>
      <c r="C120" s="632"/>
      <c r="D120" s="386"/>
      <c r="E120" s="386"/>
      <c r="F120" s="386"/>
      <c r="G120" s="386"/>
      <c r="H120" s="632"/>
      <c r="I120" s="633"/>
      <c r="J120" s="632"/>
      <c r="K120" s="632"/>
      <c r="L120" s="632"/>
      <c r="M120" s="632"/>
      <c r="N120" s="632"/>
      <c r="O120" s="632"/>
      <c r="P120" s="632"/>
      <c r="Q120" s="632"/>
      <c r="R120" s="632"/>
      <c r="S120" s="632"/>
      <c r="T120" s="632"/>
      <c r="U120" s="632"/>
      <c r="V120" s="632"/>
      <c r="W120" s="632"/>
      <c r="X120" s="632"/>
      <c r="Y120" s="632"/>
      <c r="Z120" s="632"/>
    </row>
    <row r="121" spans="1:26" ht="12.75" customHeight="1">
      <c r="A121" s="632"/>
      <c r="B121" s="632"/>
      <c r="C121" s="632"/>
      <c r="D121" s="386"/>
      <c r="E121" s="386"/>
      <c r="F121" s="386"/>
      <c r="G121" s="386"/>
      <c r="H121" s="632"/>
      <c r="I121" s="633"/>
      <c r="J121" s="632"/>
      <c r="K121" s="632"/>
      <c r="L121" s="632"/>
      <c r="M121" s="632"/>
      <c r="N121" s="632"/>
      <c r="O121" s="632"/>
      <c r="P121" s="632"/>
      <c r="Q121" s="632"/>
      <c r="R121" s="632"/>
      <c r="S121" s="632"/>
      <c r="T121" s="632"/>
      <c r="U121" s="632"/>
      <c r="V121" s="632"/>
      <c r="W121" s="632"/>
      <c r="X121" s="632"/>
      <c r="Y121" s="632"/>
      <c r="Z121" s="632"/>
    </row>
    <row r="122" spans="1:26" ht="12.75" customHeight="1">
      <c r="A122" s="632"/>
      <c r="B122" s="632"/>
      <c r="C122" s="632"/>
      <c r="D122" s="386"/>
      <c r="E122" s="386"/>
      <c r="F122" s="386"/>
      <c r="G122" s="386"/>
      <c r="H122" s="632"/>
      <c r="I122" s="633"/>
      <c r="J122" s="632"/>
      <c r="K122" s="632"/>
      <c r="L122" s="632"/>
      <c r="M122" s="632"/>
      <c r="N122" s="632"/>
      <c r="O122" s="632"/>
      <c r="P122" s="632"/>
      <c r="Q122" s="632"/>
      <c r="R122" s="632"/>
      <c r="S122" s="632"/>
      <c r="T122" s="632"/>
      <c r="U122" s="632"/>
      <c r="V122" s="632"/>
      <c r="W122" s="632"/>
      <c r="X122" s="632"/>
      <c r="Y122" s="632"/>
      <c r="Z122" s="632"/>
    </row>
    <row r="123" spans="1:26" ht="12.75" customHeight="1">
      <c r="A123" s="632"/>
      <c r="B123" s="632"/>
      <c r="C123" s="632"/>
      <c r="D123" s="386"/>
      <c r="E123" s="386"/>
      <c r="F123" s="386"/>
      <c r="G123" s="386"/>
      <c r="H123" s="632"/>
      <c r="I123" s="633"/>
      <c r="J123" s="632"/>
      <c r="K123" s="632"/>
      <c r="L123" s="632"/>
      <c r="M123" s="632"/>
      <c r="N123" s="632"/>
      <c r="O123" s="632"/>
      <c r="P123" s="632"/>
      <c r="Q123" s="632"/>
      <c r="R123" s="632"/>
      <c r="S123" s="632"/>
      <c r="T123" s="632"/>
      <c r="U123" s="632"/>
      <c r="V123" s="632"/>
      <c r="W123" s="632"/>
      <c r="X123" s="632"/>
      <c r="Y123" s="632"/>
      <c r="Z123" s="632"/>
    </row>
    <row r="124" spans="1:26" ht="12.75" customHeight="1">
      <c r="A124" s="632"/>
      <c r="B124" s="632"/>
      <c r="C124" s="632"/>
      <c r="D124" s="386"/>
      <c r="E124" s="386"/>
      <c r="F124" s="386"/>
      <c r="G124" s="386"/>
      <c r="H124" s="632"/>
      <c r="I124" s="633"/>
      <c r="J124" s="632"/>
      <c r="K124" s="632"/>
      <c r="L124" s="632"/>
      <c r="M124" s="632"/>
      <c r="N124" s="632"/>
      <c r="O124" s="632"/>
      <c r="P124" s="632"/>
      <c r="Q124" s="632"/>
      <c r="R124" s="632"/>
      <c r="S124" s="632"/>
      <c r="T124" s="632"/>
      <c r="U124" s="632"/>
      <c r="V124" s="632"/>
      <c r="W124" s="632"/>
      <c r="X124" s="632"/>
      <c r="Y124" s="632"/>
      <c r="Z124" s="632"/>
    </row>
    <row r="125" spans="1:26" ht="12.75" customHeight="1">
      <c r="A125" s="632"/>
      <c r="B125" s="632"/>
      <c r="C125" s="632"/>
      <c r="D125" s="386"/>
      <c r="E125" s="386"/>
      <c r="F125" s="386"/>
      <c r="G125" s="386"/>
      <c r="H125" s="632"/>
      <c r="I125" s="633"/>
      <c r="J125" s="632"/>
      <c r="K125" s="632"/>
      <c r="L125" s="632"/>
      <c r="M125" s="632"/>
      <c r="N125" s="632"/>
      <c r="O125" s="632"/>
      <c r="P125" s="632"/>
      <c r="Q125" s="632"/>
      <c r="R125" s="632"/>
      <c r="S125" s="632"/>
      <c r="T125" s="632"/>
      <c r="U125" s="632"/>
      <c r="V125" s="632"/>
      <c r="W125" s="632"/>
      <c r="X125" s="632"/>
      <c r="Y125" s="632"/>
      <c r="Z125" s="632"/>
    </row>
    <row r="126" spans="1:26" ht="12.75" customHeight="1">
      <c r="A126" s="632"/>
      <c r="B126" s="632"/>
      <c r="C126" s="632"/>
      <c r="D126" s="386"/>
      <c r="E126" s="386"/>
      <c r="F126" s="386"/>
      <c r="G126" s="386"/>
      <c r="H126" s="632"/>
      <c r="I126" s="633"/>
      <c r="J126" s="632"/>
      <c r="K126" s="632"/>
      <c r="L126" s="632"/>
      <c r="M126" s="632"/>
      <c r="N126" s="632"/>
      <c r="O126" s="632"/>
      <c r="P126" s="632"/>
      <c r="Q126" s="632"/>
      <c r="R126" s="632"/>
      <c r="S126" s="632"/>
      <c r="T126" s="632"/>
      <c r="U126" s="632"/>
      <c r="V126" s="632"/>
      <c r="W126" s="632"/>
      <c r="X126" s="632"/>
      <c r="Y126" s="632"/>
      <c r="Z126" s="632"/>
    </row>
    <row r="127" spans="1:26" ht="12.75" customHeight="1">
      <c r="A127" s="632"/>
      <c r="B127" s="632"/>
      <c r="C127" s="632"/>
      <c r="D127" s="386"/>
      <c r="E127" s="386"/>
      <c r="F127" s="386"/>
      <c r="G127" s="386"/>
      <c r="H127" s="632"/>
      <c r="I127" s="633"/>
      <c r="J127" s="632"/>
      <c r="K127" s="632"/>
      <c r="L127" s="632"/>
      <c r="M127" s="632"/>
      <c r="N127" s="632"/>
      <c r="O127" s="632"/>
      <c r="P127" s="632"/>
      <c r="Q127" s="632"/>
      <c r="R127" s="632"/>
      <c r="S127" s="632"/>
      <c r="T127" s="632"/>
      <c r="U127" s="632"/>
      <c r="V127" s="632"/>
      <c r="W127" s="632"/>
      <c r="X127" s="632"/>
      <c r="Y127" s="632"/>
      <c r="Z127" s="632"/>
    </row>
    <row r="128" spans="1:26" ht="12.75" customHeight="1">
      <c r="A128" s="632"/>
      <c r="B128" s="632"/>
      <c r="C128" s="632"/>
      <c r="D128" s="386"/>
      <c r="E128" s="386"/>
      <c r="F128" s="386"/>
      <c r="G128" s="386"/>
      <c r="H128" s="632"/>
      <c r="I128" s="633"/>
      <c r="J128" s="632"/>
      <c r="K128" s="632"/>
      <c r="L128" s="632"/>
      <c r="M128" s="632"/>
      <c r="N128" s="632"/>
      <c r="O128" s="632"/>
      <c r="P128" s="632"/>
      <c r="Q128" s="632"/>
      <c r="R128" s="632"/>
      <c r="S128" s="632"/>
      <c r="T128" s="632"/>
      <c r="U128" s="632"/>
      <c r="V128" s="632"/>
      <c r="W128" s="632"/>
      <c r="X128" s="632"/>
      <c r="Y128" s="632"/>
      <c r="Z128" s="632"/>
    </row>
    <row r="129" spans="1:26" ht="12.75" customHeight="1">
      <c r="A129" s="632"/>
      <c r="B129" s="632"/>
      <c r="C129" s="632"/>
      <c r="D129" s="386"/>
      <c r="E129" s="386"/>
      <c r="F129" s="386"/>
      <c r="G129" s="386"/>
      <c r="H129" s="632"/>
      <c r="I129" s="633"/>
      <c r="J129" s="632"/>
      <c r="K129" s="632"/>
      <c r="L129" s="632"/>
      <c r="M129" s="632"/>
      <c r="N129" s="632"/>
      <c r="O129" s="632"/>
      <c r="P129" s="632"/>
      <c r="Q129" s="632"/>
      <c r="R129" s="632"/>
      <c r="S129" s="632"/>
      <c r="T129" s="632"/>
      <c r="U129" s="632"/>
      <c r="V129" s="632"/>
      <c r="W129" s="632"/>
      <c r="X129" s="632"/>
      <c r="Y129" s="632"/>
      <c r="Z129" s="632"/>
    </row>
    <row r="130" spans="1:26" ht="12.75" customHeight="1">
      <c r="A130" s="632"/>
      <c r="B130" s="632"/>
      <c r="C130" s="632"/>
      <c r="D130" s="386"/>
      <c r="E130" s="386"/>
      <c r="F130" s="386"/>
      <c r="G130" s="386"/>
      <c r="H130" s="632"/>
      <c r="I130" s="633"/>
      <c r="J130" s="632"/>
      <c r="K130" s="632"/>
      <c r="L130" s="632"/>
      <c r="M130" s="632"/>
      <c r="N130" s="632"/>
      <c r="O130" s="632"/>
      <c r="P130" s="632"/>
      <c r="Q130" s="632"/>
      <c r="R130" s="632"/>
      <c r="S130" s="632"/>
      <c r="T130" s="632"/>
      <c r="U130" s="632"/>
      <c r="V130" s="632"/>
      <c r="W130" s="632"/>
      <c r="X130" s="632"/>
      <c r="Y130" s="632"/>
      <c r="Z130" s="632"/>
    </row>
    <row r="131" spans="1:26" ht="12.75" customHeight="1">
      <c r="A131" s="632"/>
      <c r="B131" s="632"/>
      <c r="C131" s="632"/>
      <c r="D131" s="386"/>
      <c r="E131" s="386"/>
      <c r="F131" s="386"/>
      <c r="G131" s="386"/>
      <c r="H131" s="632"/>
      <c r="I131" s="633"/>
      <c r="J131" s="632"/>
      <c r="K131" s="632"/>
      <c r="L131" s="632"/>
      <c r="M131" s="632"/>
      <c r="N131" s="632"/>
      <c r="O131" s="632"/>
      <c r="P131" s="632"/>
      <c r="Q131" s="632"/>
      <c r="R131" s="632"/>
      <c r="S131" s="632"/>
      <c r="T131" s="632"/>
      <c r="U131" s="632"/>
      <c r="V131" s="632"/>
      <c r="W131" s="632"/>
      <c r="X131" s="632"/>
      <c r="Y131" s="632"/>
      <c r="Z131" s="632"/>
    </row>
    <row r="132" spans="1:26" ht="12.75" customHeight="1">
      <c r="A132" s="632"/>
      <c r="B132" s="632"/>
      <c r="C132" s="632"/>
      <c r="D132" s="386"/>
      <c r="E132" s="386"/>
      <c r="F132" s="386"/>
      <c r="G132" s="386"/>
      <c r="H132" s="632"/>
      <c r="I132" s="633"/>
      <c r="J132" s="632"/>
      <c r="K132" s="632"/>
      <c r="L132" s="632"/>
      <c r="M132" s="632"/>
      <c r="N132" s="632"/>
      <c r="O132" s="632"/>
      <c r="P132" s="632"/>
      <c r="Q132" s="632"/>
      <c r="R132" s="632"/>
      <c r="S132" s="632"/>
      <c r="T132" s="632"/>
      <c r="U132" s="632"/>
      <c r="V132" s="632"/>
      <c r="W132" s="632"/>
      <c r="X132" s="632"/>
      <c r="Y132" s="632"/>
      <c r="Z132" s="632"/>
    </row>
    <row r="133" spans="1:26" ht="12.75" customHeight="1">
      <c r="A133" s="632"/>
      <c r="B133" s="632"/>
      <c r="C133" s="632"/>
      <c r="D133" s="386"/>
      <c r="E133" s="386"/>
      <c r="F133" s="386"/>
      <c r="G133" s="386"/>
      <c r="H133" s="632"/>
      <c r="I133" s="633"/>
      <c r="J133" s="632"/>
      <c r="K133" s="632"/>
      <c r="L133" s="632"/>
      <c r="M133" s="632"/>
      <c r="N133" s="632"/>
      <c r="O133" s="632"/>
      <c r="P133" s="632"/>
      <c r="Q133" s="632"/>
      <c r="R133" s="632"/>
      <c r="S133" s="632"/>
      <c r="T133" s="632"/>
      <c r="U133" s="632"/>
      <c r="V133" s="632"/>
      <c r="W133" s="632"/>
      <c r="X133" s="632"/>
      <c r="Y133" s="632"/>
      <c r="Z133" s="632"/>
    </row>
    <row r="134" spans="1:26" ht="12.75" customHeight="1">
      <c r="A134" s="632"/>
      <c r="B134" s="632"/>
      <c r="C134" s="632"/>
      <c r="D134" s="386"/>
      <c r="E134" s="386"/>
      <c r="F134" s="386"/>
      <c r="G134" s="386"/>
      <c r="H134" s="632"/>
      <c r="I134" s="633"/>
      <c r="J134" s="632"/>
      <c r="K134" s="632"/>
      <c r="L134" s="632"/>
      <c r="M134" s="632"/>
      <c r="N134" s="632"/>
      <c r="O134" s="632"/>
      <c r="P134" s="632"/>
      <c r="Q134" s="632"/>
      <c r="R134" s="632"/>
      <c r="S134" s="632"/>
      <c r="T134" s="632"/>
      <c r="U134" s="632"/>
      <c r="V134" s="632"/>
      <c r="W134" s="632"/>
      <c r="X134" s="632"/>
      <c r="Y134" s="632"/>
      <c r="Z134" s="632"/>
    </row>
    <row r="135" spans="1:26" ht="12.75" customHeight="1">
      <c r="A135" s="632"/>
      <c r="B135" s="632"/>
      <c r="C135" s="632"/>
      <c r="D135" s="386"/>
      <c r="E135" s="386"/>
      <c r="F135" s="386"/>
      <c r="G135" s="386"/>
      <c r="H135" s="632"/>
      <c r="I135" s="633"/>
      <c r="J135" s="632"/>
      <c r="K135" s="632"/>
      <c r="L135" s="632"/>
      <c r="M135" s="632"/>
      <c r="N135" s="632"/>
      <c r="O135" s="632"/>
      <c r="P135" s="632"/>
      <c r="Q135" s="632"/>
      <c r="R135" s="632"/>
      <c r="S135" s="632"/>
      <c r="T135" s="632"/>
      <c r="U135" s="632"/>
      <c r="V135" s="632"/>
      <c r="W135" s="632"/>
      <c r="X135" s="632"/>
      <c r="Y135" s="632"/>
      <c r="Z135" s="632"/>
    </row>
    <row r="136" spans="1:26" ht="12.75" customHeight="1">
      <c r="A136" s="632"/>
      <c r="B136" s="632"/>
      <c r="C136" s="632"/>
      <c r="D136" s="386"/>
      <c r="E136" s="386"/>
      <c r="F136" s="386"/>
      <c r="G136" s="386"/>
      <c r="H136" s="632"/>
      <c r="I136" s="633"/>
      <c r="J136" s="632"/>
      <c r="K136" s="632"/>
      <c r="L136" s="632"/>
      <c r="M136" s="632"/>
      <c r="N136" s="632"/>
      <c r="O136" s="632"/>
      <c r="P136" s="632"/>
      <c r="Q136" s="632"/>
      <c r="R136" s="632"/>
      <c r="S136" s="632"/>
      <c r="T136" s="632"/>
      <c r="U136" s="632"/>
      <c r="V136" s="632"/>
      <c r="W136" s="632"/>
      <c r="X136" s="632"/>
      <c r="Y136" s="632"/>
      <c r="Z136" s="632"/>
    </row>
    <row r="137" spans="1:26" ht="12.75" customHeight="1">
      <c r="A137" s="632"/>
      <c r="B137" s="632"/>
      <c r="C137" s="632"/>
      <c r="D137" s="386"/>
      <c r="E137" s="386"/>
      <c r="F137" s="386"/>
      <c r="G137" s="386"/>
      <c r="H137" s="632"/>
      <c r="I137" s="633"/>
      <c r="J137" s="632"/>
      <c r="K137" s="632"/>
      <c r="L137" s="632"/>
      <c r="M137" s="632"/>
      <c r="N137" s="632"/>
      <c r="O137" s="632"/>
      <c r="P137" s="632"/>
      <c r="Q137" s="632"/>
      <c r="R137" s="632"/>
      <c r="S137" s="632"/>
      <c r="T137" s="632"/>
      <c r="U137" s="632"/>
      <c r="V137" s="632"/>
      <c r="W137" s="632"/>
      <c r="X137" s="632"/>
      <c r="Y137" s="632"/>
      <c r="Z137" s="632"/>
    </row>
    <row r="138" spans="1:26" ht="12.75" customHeight="1">
      <c r="A138" s="632"/>
      <c r="B138" s="632"/>
      <c r="C138" s="632"/>
      <c r="D138" s="386"/>
      <c r="E138" s="386"/>
      <c r="F138" s="386"/>
      <c r="G138" s="386"/>
      <c r="H138" s="632"/>
      <c r="I138" s="633"/>
      <c r="J138" s="632"/>
      <c r="K138" s="632"/>
      <c r="L138" s="632"/>
      <c r="M138" s="632"/>
      <c r="N138" s="632"/>
      <c r="O138" s="632"/>
      <c r="P138" s="632"/>
      <c r="Q138" s="632"/>
      <c r="R138" s="632"/>
      <c r="S138" s="632"/>
      <c r="T138" s="632"/>
      <c r="U138" s="632"/>
      <c r="V138" s="632"/>
      <c r="W138" s="632"/>
      <c r="X138" s="632"/>
      <c r="Y138" s="632"/>
      <c r="Z138" s="632"/>
    </row>
    <row r="139" spans="1:26" ht="12.75" customHeight="1">
      <c r="A139" s="632"/>
      <c r="B139" s="632"/>
      <c r="C139" s="632"/>
      <c r="D139" s="386"/>
      <c r="E139" s="386"/>
      <c r="F139" s="386"/>
      <c r="G139" s="386"/>
      <c r="H139" s="632"/>
      <c r="I139" s="633"/>
      <c r="J139" s="632"/>
      <c r="K139" s="632"/>
      <c r="L139" s="632"/>
      <c r="M139" s="632"/>
      <c r="N139" s="632"/>
      <c r="O139" s="632"/>
      <c r="P139" s="632"/>
      <c r="Q139" s="632"/>
      <c r="R139" s="632"/>
      <c r="S139" s="632"/>
      <c r="T139" s="632"/>
      <c r="U139" s="632"/>
      <c r="V139" s="632"/>
      <c r="W139" s="632"/>
      <c r="X139" s="632"/>
      <c r="Y139" s="632"/>
      <c r="Z139" s="632"/>
    </row>
    <row r="140" spans="1:26" ht="12.75" customHeight="1">
      <c r="A140" s="632"/>
      <c r="B140" s="632"/>
      <c r="C140" s="632"/>
      <c r="D140" s="386"/>
      <c r="E140" s="386"/>
      <c r="F140" s="386"/>
      <c r="G140" s="386"/>
      <c r="H140" s="632"/>
      <c r="I140" s="633"/>
      <c r="J140" s="632"/>
      <c r="K140" s="632"/>
      <c r="L140" s="632"/>
      <c r="M140" s="632"/>
      <c r="N140" s="632"/>
      <c r="O140" s="632"/>
      <c r="P140" s="632"/>
      <c r="Q140" s="632"/>
      <c r="R140" s="632"/>
      <c r="S140" s="632"/>
      <c r="T140" s="632"/>
      <c r="U140" s="632"/>
      <c r="V140" s="632"/>
      <c r="W140" s="632"/>
      <c r="X140" s="632"/>
      <c r="Y140" s="632"/>
      <c r="Z140" s="632"/>
    </row>
    <row r="141" spans="1:26" ht="12.75" customHeight="1">
      <c r="A141" s="632"/>
      <c r="B141" s="632"/>
      <c r="C141" s="632"/>
      <c r="D141" s="386"/>
      <c r="E141" s="386"/>
      <c r="F141" s="386"/>
      <c r="G141" s="386"/>
      <c r="H141" s="632"/>
      <c r="I141" s="633"/>
      <c r="J141" s="632"/>
      <c r="K141" s="632"/>
      <c r="L141" s="632"/>
      <c r="M141" s="632"/>
      <c r="N141" s="632"/>
      <c r="O141" s="632"/>
      <c r="P141" s="632"/>
      <c r="Q141" s="632"/>
      <c r="R141" s="632"/>
      <c r="S141" s="632"/>
      <c r="T141" s="632"/>
      <c r="U141" s="632"/>
      <c r="V141" s="632"/>
      <c r="W141" s="632"/>
      <c r="X141" s="632"/>
      <c r="Y141" s="632"/>
      <c r="Z141" s="632"/>
    </row>
    <row r="142" spans="1:26" ht="12.75" customHeight="1">
      <c r="A142" s="632"/>
      <c r="B142" s="632"/>
      <c r="C142" s="632"/>
      <c r="D142" s="386"/>
      <c r="E142" s="386"/>
      <c r="F142" s="386"/>
      <c r="G142" s="386"/>
      <c r="H142" s="632"/>
      <c r="I142" s="633"/>
      <c r="J142" s="632"/>
      <c r="K142" s="632"/>
      <c r="L142" s="632"/>
      <c r="M142" s="632"/>
      <c r="N142" s="632"/>
      <c r="O142" s="632"/>
      <c r="P142" s="632"/>
      <c r="Q142" s="632"/>
      <c r="R142" s="632"/>
      <c r="S142" s="632"/>
      <c r="T142" s="632"/>
      <c r="U142" s="632"/>
      <c r="V142" s="632"/>
      <c r="W142" s="632"/>
      <c r="X142" s="632"/>
      <c r="Y142" s="632"/>
      <c r="Z142" s="632"/>
    </row>
    <row r="143" spans="1:26" ht="12.75" customHeight="1">
      <c r="A143" s="632"/>
      <c r="B143" s="632"/>
      <c r="C143" s="632"/>
      <c r="D143" s="386"/>
      <c r="E143" s="386"/>
      <c r="F143" s="386"/>
      <c r="G143" s="386"/>
      <c r="H143" s="632"/>
      <c r="I143" s="633"/>
      <c r="J143" s="632"/>
      <c r="K143" s="632"/>
      <c r="L143" s="632"/>
      <c r="M143" s="632"/>
      <c r="N143" s="632"/>
      <c r="O143" s="632"/>
      <c r="P143" s="632"/>
      <c r="Q143" s="632"/>
      <c r="R143" s="632"/>
      <c r="S143" s="632"/>
      <c r="T143" s="632"/>
      <c r="U143" s="632"/>
      <c r="V143" s="632"/>
      <c r="W143" s="632"/>
      <c r="X143" s="632"/>
      <c r="Y143" s="632"/>
      <c r="Z143" s="632"/>
    </row>
    <row r="144" spans="1:26" ht="12.75" customHeight="1">
      <c r="A144" s="632"/>
      <c r="B144" s="632"/>
      <c r="C144" s="632"/>
      <c r="D144" s="386"/>
      <c r="E144" s="386"/>
      <c r="F144" s="386"/>
      <c r="G144" s="386"/>
      <c r="H144" s="632"/>
      <c r="I144" s="633"/>
      <c r="J144" s="632"/>
      <c r="K144" s="632"/>
      <c r="L144" s="632"/>
      <c r="M144" s="632"/>
      <c r="N144" s="632"/>
      <c r="O144" s="632"/>
      <c r="P144" s="632"/>
      <c r="Q144" s="632"/>
      <c r="R144" s="632"/>
      <c r="S144" s="632"/>
      <c r="T144" s="632"/>
      <c r="U144" s="632"/>
      <c r="V144" s="632"/>
      <c r="W144" s="632"/>
      <c r="X144" s="632"/>
      <c r="Y144" s="632"/>
      <c r="Z144" s="632"/>
    </row>
    <row r="145" spans="1:26" ht="12.75" customHeight="1">
      <c r="A145" s="632"/>
      <c r="B145" s="632"/>
      <c r="C145" s="632"/>
      <c r="D145" s="386"/>
      <c r="E145" s="386"/>
      <c r="F145" s="386"/>
      <c r="G145" s="386"/>
      <c r="H145" s="632"/>
      <c r="I145" s="633"/>
      <c r="J145" s="632"/>
      <c r="K145" s="632"/>
      <c r="L145" s="632"/>
      <c r="M145" s="632"/>
      <c r="N145" s="632"/>
      <c r="O145" s="632"/>
      <c r="P145" s="632"/>
      <c r="Q145" s="632"/>
      <c r="R145" s="632"/>
      <c r="S145" s="632"/>
      <c r="T145" s="632"/>
      <c r="U145" s="632"/>
      <c r="V145" s="632"/>
      <c r="W145" s="632"/>
      <c r="X145" s="632"/>
      <c r="Y145" s="632"/>
      <c r="Z145" s="632"/>
    </row>
    <row r="146" spans="1:26" ht="12.75" customHeight="1">
      <c r="A146" s="632"/>
      <c r="B146" s="632"/>
      <c r="C146" s="632"/>
      <c r="D146" s="386"/>
      <c r="E146" s="386"/>
      <c r="F146" s="386"/>
      <c r="G146" s="386"/>
      <c r="H146" s="632"/>
      <c r="I146" s="633"/>
      <c r="J146" s="632"/>
      <c r="K146" s="632"/>
      <c r="L146" s="632"/>
      <c r="M146" s="632"/>
      <c r="N146" s="632"/>
      <c r="O146" s="632"/>
      <c r="P146" s="632"/>
      <c r="Q146" s="632"/>
      <c r="R146" s="632"/>
      <c r="S146" s="632"/>
      <c r="T146" s="632"/>
      <c r="U146" s="632"/>
      <c r="V146" s="632"/>
      <c r="W146" s="632"/>
      <c r="X146" s="632"/>
      <c r="Y146" s="632"/>
      <c r="Z146" s="632"/>
    </row>
    <row r="147" spans="1:26" ht="12.75" customHeight="1">
      <c r="A147" s="632"/>
      <c r="B147" s="632"/>
      <c r="C147" s="632"/>
      <c r="D147" s="386"/>
      <c r="E147" s="386"/>
      <c r="F147" s="386"/>
      <c r="G147" s="386"/>
      <c r="H147" s="632"/>
      <c r="I147" s="633"/>
      <c r="J147" s="632"/>
      <c r="K147" s="632"/>
      <c r="L147" s="632"/>
      <c r="M147" s="632"/>
      <c r="N147" s="632"/>
      <c r="O147" s="632"/>
      <c r="P147" s="632"/>
      <c r="Q147" s="632"/>
      <c r="R147" s="632"/>
      <c r="S147" s="632"/>
      <c r="T147" s="632"/>
      <c r="U147" s="632"/>
      <c r="V147" s="632"/>
      <c r="W147" s="632"/>
      <c r="X147" s="632"/>
      <c r="Y147" s="632"/>
      <c r="Z147" s="632"/>
    </row>
    <row r="148" spans="1:26" ht="12.75" customHeight="1">
      <c r="A148" s="632"/>
      <c r="B148" s="632"/>
      <c r="C148" s="632"/>
      <c r="D148" s="386"/>
      <c r="E148" s="386"/>
      <c r="F148" s="386"/>
      <c r="G148" s="386"/>
      <c r="H148" s="632"/>
      <c r="I148" s="633"/>
      <c r="J148" s="632"/>
      <c r="K148" s="632"/>
      <c r="L148" s="632"/>
      <c r="M148" s="632"/>
      <c r="N148" s="632"/>
      <c r="O148" s="632"/>
      <c r="P148" s="632"/>
      <c r="Q148" s="632"/>
      <c r="R148" s="632"/>
      <c r="S148" s="632"/>
      <c r="T148" s="632"/>
      <c r="U148" s="632"/>
      <c r="V148" s="632"/>
      <c r="W148" s="632"/>
      <c r="X148" s="632"/>
      <c r="Y148" s="632"/>
      <c r="Z148" s="632"/>
    </row>
    <row r="149" spans="1:26" ht="12.75" customHeight="1">
      <c r="A149" s="632"/>
      <c r="B149" s="632"/>
      <c r="C149" s="632"/>
      <c r="D149" s="386"/>
      <c r="E149" s="386"/>
      <c r="F149" s="386"/>
      <c r="G149" s="386"/>
      <c r="H149" s="632"/>
      <c r="I149" s="633"/>
      <c r="J149" s="632"/>
      <c r="K149" s="632"/>
      <c r="L149" s="632"/>
      <c r="M149" s="632"/>
      <c r="N149" s="632"/>
      <c r="O149" s="632"/>
      <c r="P149" s="632"/>
      <c r="Q149" s="632"/>
      <c r="R149" s="632"/>
      <c r="S149" s="632"/>
      <c r="T149" s="632"/>
      <c r="U149" s="632"/>
      <c r="V149" s="632"/>
      <c r="W149" s="632"/>
      <c r="X149" s="632"/>
      <c r="Y149" s="632"/>
      <c r="Z149" s="632"/>
    </row>
    <row r="150" spans="1:26" ht="12.75" customHeight="1">
      <c r="A150" s="632"/>
      <c r="B150" s="632"/>
      <c r="C150" s="632"/>
      <c r="D150" s="386"/>
      <c r="E150" s="386"/>
      <c r="F150" s="386"/>
      <c r="G150" s="386"/>
      <c r="H150" s="632"/>
      <c r="I150" s="633"/>
      <c r="J150" s="632"/>
      <c r="K150" s="632"/>
      <c r="L150" s="632"/>
      <c r="M150" s="632"/>
      <c r="N150" s="632"/>
      <c r="O150" s="632"/>
      <c r="P150" s="632"/>
      <c r="Q150" s="632"/>
      <c r="R150" s="632"/>
      <c r="S150" s="632"/>
      <c r="T150" s="632"/>
      <c r="U150" s="632"/>
      <c r="V150" s="632"/>
      <c r="W150" s="632"/>
      <c r="X150" s="632"/>
      <c r="Y150" s="632"/>
      <c r="Z150" s="632"/>
    </row>
    <row r="151" spans="1:26" ht="12.75" customHeight="1">
      <c r="A151" s="632"/>
      <c r="B151" s="632"/>
      <c r="C151" s="632"/>
      <c r="D151" s="386"/>
      <c r="E151" s="386"/>
      <c r="F151" s="386"/>
      <c r="G151" s="386"/>
      <c r="H151" s="632"/>
      <c r="I151" s="633"/>
      <c r="J151" s="632"/>
      <c r="K151" s="632"/>
      <c r="L151" s="632"/>
      <c r="M151" s="632"/>
      <c r="N151" s="632"/>
      <c r="O151" s="632"/>
      <c r="P151" s="632"/>
      <c r="Q151" s="632"/>
      <c r="R151" s="632"/>
      <c r="S151" s="632"/>
      <c r="T151" s="632"/>
      <c r="U151" s="632"/>
      <c r="V151" s="632"/>
      <c r="W151" s="632"/>
      <c r="X151" s="632"/>
      <c r="Y151" s="632"/>
      <c r="Z151" s="632"/>
    </row>
    <row r="152" spans="1:26" ht="12.75" customHeight="1">
      <c r="A152" s="632"/>
      <c r="B152" s="632"/>
      <c r="C152" s="632"/>
      <c r="D152" s="386"/>
      <c r="E152" s="386"/>
      <c r="F152" s="386"/>
      <c r="G152" s="386"/>
      <c r="H152" s="632"/>
      <c r="I152" s="633"/>
      <c r="J152" s="632"/>
      <c r="K152" s="632"/>
      <c r="L152" s="632"/>
      <c r="M152" s="632"/>
      <c r="N152" s="632"/>
      <c r="O152" s="632"/>
      <c r="P152" s="632"/>
      <c r="Q152" s="632"/>
      <c r="R152" s="632"/>
      <c r="S152" s="632"/>
      <c r="T152" s="632"/>
      <c r="U152" s="632"/>
      <c r="V152" s="632"/>
      <c r="W152" s="632"/>
      <c r="X152" s="632"/>
      <c r="Y152" s="632"/>
      <c r="Z152" s="632"/>
    </row>
    <row r="153" spans="1:26" ht="12.75" customHeight="1">
      <c r="A153" s="632"/>
      <c r="B153" s="632"/>
      <c r="C153" s="632"/>
      <c r="D153" s="386"/>
      <c r="E153" s="386"/>
      <c r="F153" s="386"/>
      <c r="G153" s="386"/>
      <c r="H153" s="632"/>
      <c r="I153" s="633"/>
      <c r="J153" s="632"/>
      <c r="K153" s="632"/>
      <c r="L153" s="632"/>
      <c r="M153" s="632"/>
      <c r="N153" s="632"/>
      <c r="O153" s="632"/>
      <c r="P153" s="632"/>
      <c r="Q153" s="632"/>
      <c r="R153" s="632"/>
      <c r="S153" s="632"/>
      <c r="T153" s="632"/>
      <c r="U153" s="632"/>
      <c r="V153" s="632"/>
      <c r="W153" s="632"/>
      <c r="X153" s="632"/>
      <c r="Y153" s="632"/>
      <c r="Z153" s="632"/>
    </row>
    <row r="154" spans="1:26" ht="12.75" customHeight="1">
      <c r="A154" s="632"/>
      <c r="B154" s="632"/>
      <c r="C154" s="632"/>
      <c r="D154" s="386"/>
      <c r="E154" s="386"/>
      <c r="F154" s="386"/>
      <c r="G154" s="386"/>
      <c r="H154" s="632"/>
      <c r="I154" s="633"/>
      <c r="J154" s="632"/>
      <c r="K154" s="632"/>
      <c r="L154" s="632"/>
      <c r="M154" s="632"/>
      <c r="N154" s="632"/>
      <c r="O154" s="632"/>
      <c r="P154" s="632"/>
      <c r="Q154" s="632"/>
      <c r="R154" s="632"/>
      <c r="S154" s="632"/>
      <c r="T154" s="632"/>
      <c r="U154" s="632"/>
      <c r="V154" s="632"/>
      <c r="W154" s="632"/>
      <c r="X154" s="632"/>
      <c r="Y154" s="632"/>
      <c r="Z154" s="632"/>
    </row>
    <row r="155" spans="1:26" ht="12.75" customHeight="1">
      <c r="A155" s="632"/>
      <c r="B155" s="632"/>
      <c r="C155" s="632"/>
      <c r="D155" s="386"/>
      <c r="E155" s="386"/>
      <c r="F155" s="386"/>
      <c r="G155" s="386"/>
      <c r="H155" s="632"/>
      <c r="I155" s="633"/>
      <c r="J155" s="632"/>
      <c r="K155" s="632"/>
      <c r="L155" s="632"/>
      <c r="M155" s="632"/>
      <c r="N155" s="632"/>
      <c r="O155" s="632"/>
      <c r="P155" s="632"/>
      <c r="Q155" s="632"/>
      <c r="R155" s="632"/>
      <c r="S155" s="632"/>
      <c r="T155" s="632"/>
      <c r="U155" s="632"/>
      <c r="V155" s="632"/>
      <c r="W155" s="632"/>
      <c r="X155" s="632"/>
      <c r="Y155" s="632"/>
      <c r="Z155" s="632"/>
    </row>
    <row r="156" spans="1:26" ht="12.75" customHeight="1">
      <c r="A156" s="632"/>
      <c r="B156" s="632"/>
      <c r="C156" s="632"/>
      <c r="D156" s="386"/>
      <c r="E156" s="386"/>
      <c r="F156" s="386"/>
      <c r="G156" s="386"/>
      <c r="H156" s="632"/>
      <c r="I156" s="633"/>
      <c r="J156" s="632"/>
      <c r="K156" s="632"/>
      <c r="L156" s="632"/>
      <c r="M156" s="632"/>
      <c r="N156" s="632"/>
      <c r="O156" s="632"/>
      <c r="P156" s="632"/>
      <c r="Q156" s="632"/>
      <c r="R156" s="632"/>
      <c r="S156" s="632"/>
      <c r="T156" s="632"/>
      <c r="U156" s="632"/>
      <c r="V156" s="632"/>
      <c r="W156" s="632"/>
      <c r="X156" s="632"/>
      <c r="Y156" s="632"/>
      <c r="Z156" s="632"/>
    </row>
    <row r="157" spans="1:26" ht="12.75" customHeight="1">
      <c r="A157" s="632"/>
      <c r="B157" s="632"/>
      <c r="C157" s="632"/>
      <c r="D157" s="386"/>
      <c r="E157" s="386"/>
      <c r="F157" s="386"/>
      <c r="G157" s="386"/>
      <c r="H157" s="632"/>
      <c r="I157" s="633"/>
      <c r="J157" s="632"/>
      <c r="K157" s="632"/>
      <c r="L157" s="632"/>
      <c r="M157" s="632"/>
      <c r="N157" s="632"/>
      <c r="O157" s="632"/>
      <c r="P157" s="632"/>
      <c r="Q157" s="632"/>
      <c r="R157" s="632"/>
      <c r="S157" s="632"/>
      <c r="T157" s="632"/>
      <c r="U157" s="632"/>
      <c r="V157" s="632"/>
      <c r="W157" s="632"/>
      <c r="X157" s="632"/>
      <c r="Y157" s="632"/>
      <c r="Z157" s="632"/>
    </row>
    <row r="158" spans="1:26" ht="12.75" customHeight="1">
      <c r="A158" s="632"/>
      <c r="B158" s="632"/>
      <c r="C158" s="632"/>
      <c r="D158" s="386"/>
      <c r="E158" s="386"/>
      <c r="F158" s="386"/>
      <c r="G158" s="386"/>
      <c r="H158" s="632"/>
      <c r="I158" s="633"/>
      <c r="J158" s="632"/>
      <c r="K158" s="632"/>
      <c r="L158" s="632"/>
      <c r="M158" s="632"/>
      <c r="N158" s="632"/>
      <c r="O158" s="632"/>
      <c r="P158" s="632"/>
      <c r="Q158" s="632"/>
      <c r="R158" s="632"/>
      <c r="S158" s="632"/>
      <c r="T158" s="632"/>
      <c r="U158" s="632"/>
      <c r="V158" s="632"/>
      <c r="W158" s="632"/>
      <c r="X158" s="632"/>
      <c r="Y158" s="632"/>
      <c r="Z158" s="632"/>
    </row>
    <row r="159" spans="1:26" ht="12.75" customHeight="1">
      <c r="A159" s="632"/>
      <c r="B159" s="632"/>
      <c r="C159" s="632"/>
      <c r="D159" s="386"/>
      <c r="E159" s="386"/>
      <c r="F159" s="386"/>
      <c r="G159" s="386"/>
      <c r="H159" s="632"/>
      <c r="I159" s="633"/>
      <c r="J159" s="632"/>
      <c r="K159" s="632"/>
      <c r="L159" s="632"/>
      <c r="M159" s="632"/>
      <c r="N159" s="632"/>
      <c r="O159" s="632"/>
      <c r="P159" s="632"/>
      <c r="Q159" s="632"/>
      <c r="R159" s="632"/>
      <c r="S159" s="632"/>
      <c r="T159" s="632"/>
      <c r="U159" s="632"/>
      <c r="V159" s="632"/>
      <c r="W159" s="632"/>
      <c r="X159" s="632"/>
      <c r="Y159" s="632"/>
      <c r="Z159" s="632"/>
    </row>
    <row r="160" spans="1:26" ht="12.75" customHeight="1">
      <c r="A160" s="632"/>
      <c r="B160" s="632"/>
      <c r="C160" s="632"/>
      <c r="D160" s="386"/>
      <c r="E160" s="386"/>
      <c r="F160" s="386"/>
      <c r="G160" s="386"/>
      <c r="H160" s="632"/>
      <c r="I160" s="633"/>
      <c r="J160" s="632"/>
      <c r="K160" s="632"/>
      <c r="L160" s="632"/>
      <c r="M160" s="632"/>
      <c r="N160" s="632"/>
      <c r="O160" s="632"/>
      <c r="P160" s="632"/>
      <c r="Q160" s="632"/>
      <c r="R160" s="632"/>
      <c r="S160" s="632"/>
      <c r="T160" s="632"/>
      <c r="U160" s="632"/>
      <c r="V160" s="632"/>
      <c r="W160" s="632"/>
      <c r="X160" s="632"/>
      <c r="Y160" s="632"/>
      <c r="Z160" s="632"/>
    </row>
    <row r="161" spans="1:26" ht="12.75" customHeight="1">
      <c r="A161" s="632"/>
      <c r="B161" s="632"/>
      <c r="C161" s="632"/>
      <c r="D161" s="386"/>
      <c r="E161" s="386"/>
      <c r="F161" s="386"/>
      <c r="G161" s="386"/>
      <c r="H161" s="632"/>
      <c r="I161" s="633"/>
      <c r="J161" s="632"/>
      <c r="K161" s="632"/>
      <c r="L161" s="632"/>
      <c r="M161" s="632"/>
      <c r="N161" s="632"/>
      <c r="O161" s="632"/>
      <c r="P161" s="632"/>
      <c r="Q161" s="632"/>
      <c r="R161" s="632"/>
      <c r="S161" s="632"/>
      <c r="T161" s="632"/>
      <c r="U161" s="632"/>
      <c r="V161" s="632"/>
      <c r="W161" s="632"/>
      <c r="X161" s="632"/>
      <c r="Y161" s="632"/>
      <c r="Z161" s="632"/>
    </row>
    <row r="162" spans="1:26" ht="12.75" customHeight="1">
      <c r="A162" s="632"/>
      <c r="B162" s="632"/>
      <c r="C162" s="632"/>
      <c r="D162" s="386"/>
      <c r="E162" s="386"/>
      <c r="F162" s="386"/>
      <c r="G162" s="386"/>
      <c r="H162" s="632"/>
      <c r="I162" s="633"/>
      <c r="J162" s="632"/>
      <c r="K162" s="632"/>
      <c r="L162" s="632"/>
      <c r="M162" s="632"/>
      <c r="N162" s="632"/>
      <c r="O162" s="632"/>
      <c r="P162" s="632"/>
      <c r="Q162" s="632"/>
      <c r="R162" s="632"/>
      <c r="S162" s="632"/>
      <c r="T162" s="632"/>
      <c r="U162" s="632"/>
      <c r="V162" s="632"/>
      <c r="W162" s="632"/>
      <c r="X162" s="632"/>
      <c r="Y162" s="632"/>
      <c r="Z162" s="632"/>
    </row>
    <row r="163" spans="1:26" ht="12.75" customHeight="1">
      <c r="A163" s="632"/>
      <c r="B163" s="632"/>
      <c r="C163" s="632"/>
      <c r="D163" s="386"/>
      <c r="E163" s="386"/>
      <c r="F163" s="386"/>
      <c r="G163" s="386"/>
      <c r="H163" s="632"/>
      <c r="I163" s="633"/>
      <c r="J163" s="632"/>
      <c r="K163" s="632"/>
      <c r="L163" s="632"/>
      <c r="M163" s="632"/>
      <c r="N163" s="632"/>
      <c r="O163" s="632"/>
      <c r="P163" s="632"/>
      <c r="Q163" s="632"/>
      <c r="R163" s="632"/>
      <c r="S163" s="632"/>
      <c r="T163" s="632"/>
      <c r="U163" s="632"/>
      <c r="V163" s="632"/>
      <c r="W163" s="632"/>
      <c r="X163" s="632"/>
      <c r="Y163" s="632"/>
      <c r="Z163" s="632"/>
    </row>
    <row r="164" spans="1:26" ht="12.75" customHeight="1">
      <c r="A164" s="632"/>
      <c r="B164" s="632"/>
      <c r="C164" s="632"/>
      <c r="D164" s="386"/>
      <c r="E164" s="386"/>
      <c r="F164" s="386"/>
      <c r="G164" s="386"/>
      <c r="H164" s="632"/>
      <c r="I164" s="633"/>
      <c r="J164" s="632"/>
      <c r="K164" s="632"/>
      <c r="L164" s="632"/>
      <c r="M164" s="632"/>
      <c r="N164" s="632"/>
      <c r="O164" s="632"/>
      <c r="P164" s="632"/>
      <c r="Q164" s="632"/>
      <c r="R164" s="632"/>
      <c r="S164" s="632"/>
      <c r="T164" s="632"/>
      <c r="U164" s="632"/>
      <c r="V164" s="632"/>
      <c r="W164" s="632"/>
      <c r="X164" s="632"/>
      <c r="Y164" s="632"/>
      <c r="Z164" s="632"/>
    </row>
    <row r="165" spans="1:26" ht="12.75" customHeight="1">
      <c r="A165" s="632"/>
      <c r="B165" s="632"/>
      <c r="C165" s="632"/>
      <c r="D165" s="386"/>
      <c r="E165" s="386"/>
      <c r="F165" s="386"/>
      <c r="G165" s="386"/>
      <c r="H165" s="632"/>
      <c r="I165" s="633"/>
      <c r="J165" s="632"/>
      <c r="K165" s="632"/>
      <c r="L165" s="632"/>
      <c r="M165" s="632"/>
      <c r="N165" s="632"/>
      <c r="O165" s="632"/>
      <c r="P165" s="632"/>
      <c r="Q165" s="632"/>
      <c r="R165" s="632"/>
      <c r="S165" s="632"/>
      <c r="T165" s="632"/>
      <c r="U165" s="632"/>
      <c r="V165" s="632"/>
      <c r="W165" s="632"/>
      <c r="X165" s="632"/>
      <c r="Y165" s="632"/>
      <c r="Z165" s="632"/>
    </row>
    <row r="166" spans="1:26" ht="12.75" customHeight="1">
      <c r="A166" s="632"/>
      <c r="B166" s="632"/>
      <c r="C166" s="632"/>
      <c r="D166" s="386"/>
      <c r="E166" s="386"/>
      <c r="F166" s="386"/>
      <c r="G166" s="386"/>
      <c r="H166" s="632"/>
      <c r="I166" s="633"/>
      <c r="J166" s="632"/>
      <c r="K166" s="632"/>
      <c r="L166" s="632"/>
      <c r="M166" s="632"/>
      <c r="N166" s="632"/>
      <c r="O166" s="632"/>
      <c r="P166" s="632"/>
      <c r="Q166" s="632"/>
      <c r="R166" s="632"/>
      <c r="S166" s="632"/>
      <c r="T166" s="632"/>
      <c r="U166" s="632"/>
      <c r="V166" s="632"/>
      <c r="W166" s="632"/>
      <c r="X166" s="632"/>
      <c r="Y166" s="632"/>
      <c r="Z166" s="632"/>
    </row>
    <row r="167" spans="1:26" ht="12.75" customHeight="1">
      <c r="A167" s="632"/>
      <c r="B167" s="632"/>
      <c r="C167" s="632"/>
      <c r="D167" s="386"/>
      <c r="E167" s="386"/>
      <c r="F167" s="386"/>
      <c r="G167" s="386"/>
      <c r="H167" s="632"/>
      <c r="I167" s="633"/>
      <c r="J167" s="632"/>
      <c r="K167" s="632"/>
      <c r="L167" s="632"/>
      <c r="M167" s="632"/>
      <c r="N167" s="632"/>
      <c r="O167" s="632"/>
      <c r="P167" s="632"/>
      <c r="Q167" s="632"/>
      <c r="R167" s="632"/>
      <c r="S167" s="632"/>
      <c r="T167" s="632"/>
      <c r="U167" s="632"/>
      <c r="V167" s="632"/>
      <c r="W167" s="632"/>
      <c r="X167" s="632"/>
      <c r="Y167" s="632"/>
      <c r="Z167" s="632"/>
    </row>
    <row r="168" spans="1:26" ht="12.75" customHeight="1">
      <c r="A168" s="632"/>
      <c r="B168" s="632"/>
      <c r="C168" s="632"/>
      <c r="D168" s="386"/>
      <c r="E168" s="386"/>
      <c r="F168" s="386"/>
      <c r="G168" s="386"/>
      <c r="H168" s="632"/>
      <c r="I168" s="633"/>
      <c r="J168" s="632"/>
      <c r="K168" s="632"/>
      <c r="L168" s="632"/>
      <c r="M168" s="632"/>
      <c r="N168" s="632"/>
      <c r="O168" s="632"/>
      <c r="P168" s="632"/>
      <c r="Q168" s="632"/>
      <c r="R168" s="632"/>
      <c r="S168" s="632"/>
      <c r="T168" s="632"/>
      <c r="U168" s="632"/>
      <c r="V168" s="632"/>
      <c r="W168" s="632"/>
      <c r="X168" s="632"/>
      <c r="Y168" s="632"/>
      <c r="Z168" s="632"/>
    </row>
    <row r="169" spans="1:26" ht="12.75" customHeight="1">
      <c r="A169" s="632"/>
      <c r="B169" s="632"/>
      <c r="C169" s="632"/>
      <c r="D169" s="386"/>
      <c r="E169" s="386"/>
      <c r="F169" s="386"/>
      <c r="G169" s="386"/>
      <c r="H169" s="632"/>
      <c r="I169" s="633"/>
      <c r="J169" s="632"/>
      <c r="K169" s="632"/>
      <c r="L169" s="632"/>
      <c r="M169" s="632"/>
      <c r="N169" s="632"/>
      <c r="O169" s="632"/>
      <c r="P169" s="632"/>
      <c r="Q169" s="632"/>
      <c r="R169" s="632"/>
      <c r="S169" s="632"/>
      <c r="T169" s="632"/>
      <c r="U169" s="632"/>
      <c r="V169" s="632"/>
      <c r="W169" s="632"/>
      <c r="X169" s="632"/>
      <c r="Y169" s="632"/>
      <c r="Z169" s="632"/>
    </row>
    <row r="170" spans="1:26" ht="12.75" customHeight="1">
      <c r="A170" s="632"/>
      <c r="B170" s="632"/>
      <c r="C170" s="632"/>
      <c r="D170" s="386"/>
      <c r="E170" s="386"/>
      <c r="F170" s="386"/>
      <c r="G170" s="386"/>
      <c r="H170" s="632"/>
      <c r="I170" s="633"/>
      <c r="J170" s="632"/>
      <c r="K170" s="632"/>
      <c r="L170" s="632"/>
      <c r="M170" s="632"/>
      <c r="N170" s="632"/>
      <c r="O170" s="632"/>
      <c r="P170" s="632"/>
      <c r="Q170" s="632"/>
      <c r="R170" s="632"/>
      <c r="S170" s="632"/>
      <c r="T170" s="632"/>
      <c r="U170" s="632"/>
      <c r="V170" s="632"/>
      <c r="W170" s="632"/>
      <c r="X170" s="632"/>
      <c r="Y170" s="632"/>
      <c r="Z170" s="632"/>
    </row>
    <row r="171" spans="1:26" ht="12.75" customHeight="1">
      <c r="A171" s="632"/>
      <c r="B171" s="632"/>
      <c r="C171" s="632"/>
      <c r="D171" s="386"/>
      <c r="E171" s="386"/>
      <c r="F171" s="386"/>
      <c r="G171" s="386"/>
      <c r="H171" s="632"/>
      <c r="I171" s="633"/>
      <c r="J171" s="632"/>
      <c r="K171" s="632"/>
      <c r="L171" s="632"/>
      <c r="M171" s="632"/>
      <c r="N171" s="632"/>
      <c r="O171" s="632"/>
      <c r="P171" s="632"/>
      <c r="Q171" s="632"/>
      <c r="R171" s="632"/>
      <c r="S171" s="632"/>
      <c r="T171" s="632"/>
      <c r="U171" s="632"/>
      <c r="V171" s="632"/>
      <c r="W171" s="632"/>
      <c r="X171" s="632"/>
      <c r="Y171" s="632"/>
      <c r="Z171" s="632"/>
    </row>
    <row r="172" spans="1:26" ht="12.75" customHeight="1">
      <c r="A172" s="632"/>
      <c r="B172" s="632"/>
      <c r="C172" s="632"/>
      <c r="D172" s="386"/>
      <c r="E172" s="386"/>
      <c r="F172" s="386"/>
      <c r="G172" s="386"/>
      <c r="H172" s="632"/>
      <c r="I172" s="633"/>
      <c r="J172" s="632"/>
      <c r="K172" s="632"/>
      <c r="L172" s="632"/>
      <c r="M172" s="632"/>
      <c r="N172" s="632"/>
      <c r="O172" s="632"/>
      <c r="P172" s="632"/>
      <c r="Q172" s="632"/>
      <c r="R172" s="632"/>
      <c r="S172" s="632"/>
      <c r="T172" s="632"/>
      <c r="U172" s="632"/>
      <c r="V172" s="632"/>
      <c r="W172" s="632"/>
      <c r="X172" s="632"/>
      <c r="Y172" s="632"/>
      <c r="Z172" s="632"/>
    </row>
    <row r="173" spans="1:26" ht="12.75" customHeight="1">
      <c r="A173" s="632"/>
      <c r="B173" s="632"/>
      <c r="C173" s="632"/>
      <c r="D173" s="386"/>
      <c r="E173" s="386"/>
      <c r="F173" s="386"/>
      <c r="G173" s="386"/>
      <c r="H173" s="632"/>
      <c r="I173" s="633"/>
      <c r="J173" s="632"/>
      <c r="K173" s="632"/>
      <c r="L173" s="632"/>
      <c r="M173" s="632"/>
      <c r="N173" s="632"/>
      <c r="O173" s="632"/>
      <c r="P173" s="632"/>
      <c r="Q173" s="632"/>
      <c r="R173" s="632"/>
      <c r="S173" s="632"/>
      <c r="T173" s="632"/>
      <c r="U173" s="632"/>
      <c r="V173" s="632"/>
      <c r="W173" s="632"/>
      <c r="X173" s="632"/>
      <c r="Y173" s="632"/>
      <c r="Z173" s="632"/>
    </row>
    <row r="174" spans="1:26" ht="12.75" customHeight="1">
      <c r="A174" s="632"/>
      <c r="B174" s="632"/>
      <c r="C174" s="632"/>
      <c r="D174" s="386"/>
      <c r="E174" s="386"/>
      <c r="F174" s="386"/>
      <c r="G174" s="386"/>
      <c r="H174" s="632"/>
      <c r="I174" s="633"/>
      <c r="J174" s="632"/>
      <c r="K174" s="632"/>
      <c r="L174" s="632"/>
      <c r="M174" s="632"/>
      <c r="N174" s="632"/>
      <c r="O174" s="632"/>
      <c r="P174" s="632"/>
      <c r="Q174" s="632"/>
      <c r="R174" s="632"/>
      <c r="S174" s="632"/>
      <c r="T174" s="632"/>
      <c r="U174" s="632"/>
      <c r="V174" s="632"/>
      <c r="W174" s="632"/>
      <c r="X174" s="632"/>
      <c r="Y174" s="632"/>
      <c r="Z174" s="632"/>
    </row>
    <row r="175" spans="1:26" ht="12.75" customHeight="1">
      <c r="A175" s="632"/>
      <c r="B175" s="632"/>
      <c r="C175" s="632"/>
      <c r="D175" s="386"/>
      <c r="E175" s="386"/>
      <c r="F175" s="386"/>
      <c r="G175" s="386"/>
      <c r="H175" s="632"/>
      <c r="I175" s="633"/>
      <c r="J175" s="632"/>
      <c r="K175" s="632"/>
      <c r="L175" s="632"/>
      <c r="M175" s="632"/>
      <c r="N175" s="632"/>
      <c r="O175" s="632"/>
      <c r="P175" s="632"/>
      <c r="Q175" s="632"/>
      <c r="R175" s="632"/>
      <c r="S175" s="632"/>
      <c r="T175" s="632"/>
      <c r="U175" s="632"/>
      <c r="V175" s="632"/>
      <c r="W175" s="632"/>
      <c r="X175" s="632"/>
      <c r="Y175" s="632"/>
      <c r="Z175" s="632"/>
    </row>
    <row r="176" spans="1:26" ht="12.75" customHeight="1">
      <c r="A176" s="632"/>
      <c r="B176" s="632"/>
      <c r="C176" s="632"/>
      <c r="D176" s="386"/>
      <c r="E176" s="386"/>
      <c r="F176" s="386"/>
      <c r="G176" s="386"/>
      <c r="H176" s="632"/>
      <c r="I176" s="633"/>
      <c r="J176" s="632"/>
      <c r="K176" s="632"/>
      <c r="L176" s="632"/>
      <c r="M176" s="632"/>
      <c r="N176" s="632"/>
      <c r="O176" s="632"/>
      <c r="P176" s="632"/>
      <c r="Q176" s="632"/>
      <c r="R176" s="632"/>
      <c r="S176" s="632"/>
      <c r="T176" s="632"/>
      <c r="U176" s="632"/>
      <c r="V176" s="632"/>
      <c r="W176" s="632"/>
      <c r="X176" s="632"/>
      <c r="Y176" s="632"/>
      <c r="Z176" s="632"/>
    </row>
    <row r="177" spans="1:26" ht="12.75" customHeight="1">
      <c r="A177" s="632"/>
      <c r="B177" s="632"/>
      <c r="C177" s="632"/>
      <c r="D177" s="386"/>
      <c r="E177" s="386"/>
      <c r="F177" s="386"/>
      <c r="G177" s="386"/>
      <c r="H177" s="632"/>
      <c r="I177" s="633"/>
      <c r="J177" s="632"/>
      <c r="K177" s="632"/>
      <c r="L177" s="632"/>
      <c r="M177" s="632"/>
      <c r="N177" s="632"/>
      <c r="O177" s="632"/>
      <c r="P177" s="632"/>
      <c r="Q177" s="632"/>
      <c r="R177" s="632"/>
      <c r="S177" s="632"/>
      <c r="T177" s="632"/>
      <c r="U177" s="632"/>
      <c r="V177" s="632"/>
      <c r="W177" s="632"/>
      <c r="X177" s="632"/>
      <c r="Y177" s="632"/>
      <c r="Z177" s="632"/>
    </row>
    <row r="178" spans="1:26" ht="12.75" customHeight="1">
      <c r="A178" s="632"/>
      <c r="B178" s="632"/>
      <c r="C178" s="632"/>
      <c r="D178" s="386"/>
      <c r="E178" s="386"/>
      <c r="F178" s="386"/>
      <c r="G178" s="386"/>
      <c r="H178" s="632"/>
      <c r="I178" s="633"/>
      <c r="J178" s="632"/>
      <c r="K178" s="632"/>
      <c r="L178" s="632"/>
      <c r="M178" s="632"/>
      <c r="N178" s="632"/>
      <c r="O178" s="632"/>
      <c r="P178" s="632"/>
      <c r="Q178" s="632"/>
      <c r="R178" s="632"/>
      <c r="S178" s="632"/>
      <c r="T178" s="632"/>
      <c r="U178" s="632"/>
      <c r="V178" s="632"/>
      <c r="W178" s="632"/>
      <c r="X178" s="632"/>
      <c r="Y178" s="632"/>
      <c r="Z178" s="632"/>
    </row>
    <row r="179" spans="1:26" ht="12.75" customHeight="1">
      <c r="A179" s="632"/>
      <c r="B179" s="632"/>
      <c r="C179" s="632"/>
      <c r="D179" s="386"/>
      <c r="E179" s="386"/>
      <c r="F179" s="386"/>
      <c r="G179" s="386"/>
      <c r="H179" s="632"/>
      <c r="I179" s="633"/>
      <c r="J179" s="632"/>
      <c r="K179" s="632"/>
      <c r="L179" s="632"/>
      <c r="M179" s="632"/>
      <c r="N179" s="632"/>
      <c r="O179" s="632"/>
      <c r="P179" s="632"/>
      <c r="Q179" s="632"/>
      <c r="R179" s="632"/>
      <c r="S179" s="632"/>
      <c r="T179" s="632"/>
      <c r="U179" s="632"/>
      <c r="V179" s="632"/>
      <c r="W179" s="632"/>
      <c r="X179" s="632"/>
      <c r="Y179" s="632"/>
      <c r="Z179" s="632"/>
    </row>
    <row r="180" spans="1:26" ht="12.75" customHeight="1">
      <c r="A180" s="632"/>
      <c r="B180" s="632"/>
      <c r="C180" s="632"/>
      <c r="D180" s="386"/>
      <c r="E180" s="386"/>
      <c r="F180" s="386"/>
      <c r="G180" s="386"/>
      <c r="H180" s="632"/>
      <c r="I180" s="633"/>
      <c r="J180" s="632"/>
      <c r="K180" s="632"/>
      <c r="L180" s="632"/>
      <c r="M180" s="632"/>
      <c r="N180" s="632"/>
      <c r="O180" s="632"/>
      <c r="P180" s="632"/>
      <c r="Q180" s="632"/>
      <c r="R180" s="632"/>
      <c r="S180" s="632"/>
      <c r="T180" s="632"/>
      <c r="U180" s="632"/>
      <c r="V180" s="632"/>
      <c r="W180" s="632"/>
      <c r="X180" s="632"/>
      <c r="Y180" s="632"/>
      <c r="Z180" s="632"/>
    </row>
    <row r="181" spans="1:26" ht="12.75" customHeight="1">
      <c r="A181" s="632"/>
      <c r="B181" s="632"/>
      <c r="C181" s="632"/>
      <c r="D181" s="386"/>
      <c r="E181" s="386"/>
      <c r="F181" s="386"/>
      <c r="G181" s="386"/>
      <c r="H181" s="632"/>
      <c r="I181" s="633"/>
      <c r="J181" s="632"/>
      <c r="K181" s="632"/>
      <c r="L181" s="632"/>
      <c r="M181" s="632"/>
      <c r="N181" s="632"/>
      <c r="O181" s="632"/>
      <c r="P181" s="632"/>
      <c r="Q181" s="632"/>
      <c r="R181" s="632"/>
      <c r="S181" s="632"/>
      <c r="T181" s="632"/>
      <c r="U181" s="632"/>
      <c r="V181" s="632"/>
      <c r="W181" s="632"/>
      <c r="X181" s="632"/>
      <c r="Y181" s="632"/>
      <c r="Z181" s="632"/>
    </row>
    <row r="182" spans="1:26" ht="12.75" customHeight="1">
      <c r="A182" s="632"/>
      <c r="B182" s="632"/>
      <c r="C182" s="632"/>
      <c r="D182" s="386"/>
      <c r="E182" s="386"/>
      <c r="F182" s="386"/>
      <c r="G182" s="386"/>
      <c r="H182" s="632"/>
      <c r="I182" s="633"/>
      <c r="J182" s="632"/>
      <c r="K182" s="632"/>
      <c r="L182" s="632"/>
      <c r="M182" s="632"/>
      <c r="N182" s="632"/>
      <c r="O182" s="632"/>
      <c r="P182" s="632"/>
      <c r="Q182" s="632"/>
      <c r="R182" s="632"/>
      <c r="S182" s="632"/>
      <c r="T182" s="632"/>
      <c r="U182" s="632"/>
      <c r="V182" s="632"/>
      <c r="W182" s="632"/>
      <c r="X182" s="632"/>
      <c r="Y182" s="632"/>
      <c r="Z182" s="632"/>
    </row>
    <row r="183" spans="1:26" ht="12.75" customHeight="1">
      <c r="A183" s="632"/>
      <c r="B183" s="632"/>
      <c r="C183" s="632"/>
      <c r="D183" s="386"/>
      <c r="E183" s="386"/>
      <c r="F183" s="386"/>
      <c r="G183" s="386"/>
      <c r="H183" s="632"/>
      <c r="I183" s="633"/>
      <c r="J183" s="632"/>
      <c r="K183" s="632"/>
      <c r="L183" s="632"/>
      <c r="M183" s="632"/>
      <c r="N183" s="632"/>
      <c r="O183" s="632"/>
      <c r="P183" s="632"/>
      <c r="Q183" s="632"/>
      <c r="R183" s="632"/>
      <c r="S183" s="632"/>
      <c r="T183" s="632"/>
      <c r="U183" s="632"/>
      <c r="V183" s="632"/>
      <c r="W183" s="632"/>
      <c r="X183" s="632"/>
      <c r="Y183" s="632"/>
      <c r="Z183" s="632"/>
    </row>
    <row r="184" spans="1:26" ht="12.75" customHeight="1">
      <c r="A184" s="632"/>
      <c r="B184" s="632"/>
      <c r="C184" s="632"/>
      <c r="D184" s="386"/>
      <c r="E184" s="386"/>
      <c r="F184" s="386"/>
      <c r="G184" s="386"/>
      <c r="H184" s="632"/>
      <c r="I184" s="633"/>
      <c r="J184" s="632"/>
      <c r="K184" s="632"/>
      <c r="L184" s="632"/>
      <c r="M184" s="632"/>
      <c r="N184" s="632"/>
      <c r="O184" s="632"/>
      <c r="P184" s="632"/>
      <c r="Q184" s="632"/>
      <c r="R184" s="632"/>
      <c r="S184" s="632"/>
      <c r="T184" s="632"/>
      <c r="U184" s="632"/>
      <c r="V184" s="632"/>
      <c r="W184" s="632"/>
      <c r="X184" s="632"/>
      <c r="Y184" s="632"/>
      <c r="Z184" s="632"/>
    </row>
    <row r="185" spans="1:26" ht="12.75" customHeight="1">
      <c r="A185" s="632"/>
      <c r="B185" s="632"/>
      <c r="C185" s="632"/>
      <c r="D185" s="386"/>
      <c r="E185" s="386"/>
      <c r="F185" s="386"/>
      <c r="G185" s="386"/>
      <c r="H185" s="632"/>
      <c r="I185" s="633"/>
      <c r="J185" s="632"/>
      <c r="K185" s="632"/>
      <c r="L185" s="632"/>
      <c r="M185" s="632"/>
      <c r="N185" s="632"/>
      <c r="O185" s="632"/>
      <c r="P185" s="632"/>
      <c r="Q185" s="632"/>
      <c r="R185" s="632"/>
      <c r="S185" s="632"/>
      <c r="T185" s="632"/>
      <c r="U185" s="632"/>
      <c r="V185" s="632"/>
      <c r="W185" s="632"/>
      <c r="X185" s="632"/>
      <c r="Y185" s="632"/>
      <c r="Z185" s="632"/>
    </row>
    <row r="186" spans="1:26" ht="12.75" customHeight="1">
      <c r="A186" s="632"/>
      <c r="B186" s="632"/>
      <c r="C186" s="632"/>
      <c r="D186" s="386"/>
      <c r="E186" s="386"/>
      <c r="F186" s="386"/>
      <c r="G186" s="386"/>
      <c r="H186" s="632"/>
      <c r="I186" s="633"/>
      <c r="J186" s="632"/>
      <c r="K186" s="632"/>
      <c r="L186" s="632"/>
      <c r="M186" s="632"/>
      <c r="N186" s="632"/>
      <c r="O186" s="632"/>
      <c r="P186" s="632"/>
      <c r="Q186" s="632"/>
      <c r="R186" s="632"/>
      <c r="S186" s="632"/>
      <c r="T186" s="632"/>
      <c r="U186" s="632"/>
      <c r="V186" s="632"/>
      <c r="W186" s="632"/>
      <c r="X186" s="632"/>
      <c r="Y186" s="632"/>
      <c r="Z186" s="632"/>
    </row>
    <row r="187" spans="1:26" ht="12.75" customHeight="1">
      <c r="A187" s="632"/>
      <c r="B187" s="632"/>
      <c r="C187" s="632"/>
      <c r="D187" s="386"/>
      <c r="E187" s="386"/>
      <c r="F187" s="386"/>
      <c r="G187" s="386"/>
      <c r="H187" s="632"/>
      <c r="I187" s="633"/>
      <c r="J187" s="632"/>
      <c r="K187" s="632"/>
      <c r="L187" s="632"/>
      <c r="M187" s="632"/>
      <c r="N187" s="632"/>
      <c r="O187" s="632"/>
      <c r="P187" s="632"/>
      <c r="Q187" s="632"/>
      <c r="R187" s="632"/>
      <c r="S187" s="632"/>
      <c r="T187" s="632"/>
      <c r="U187" s="632"/>
      <c r="V187" s="632"/>
      <c r="W187" s="632"/>
      <c r="X187" s="632"/>
      <c r="Y187" s="632"/>
      <c r="Z187" s="632"/>
    </row>
    <row r="188" spans="1:26" ht="12.75" customHeight="1">
      <c r="A188" s="632"/>
      <c r="B188" s="632"/>
      <c r="C188" s="632"/>
      <c r="D188" s="386"/>
      <c r="E188" s="386"/>
      <c r="F188" s="386"/>
      <c r="G188" s="386"/>
      <c r="H188" s="632"/>
      <c r="I188" s="633"/>
      <c r="J188" s="632"/>
      <c r="K188" s="632"/>
      <c r="L188" s="632"/>
      <c r="M188" s="632"/>
      <c r="N188" s="632"/>
      <c r="O188" s="632"/>
      <c r="P188" s="632"/>
      <c r="Q188" s="632"/>
      <c r="R188" s="632"/>
      <c r="S188" s="632"/>
      <c r="T188" s="632"/>
      <c r="U188" s="632"/>
      <c r="V188" s="632"/>
      <c r="W188" s="632"/>
      <c r="X188" s="632"/>
      <c r="Y188" s="632"/>
      <c r="Z188" s="632"/>
    </row>
    <row r="189" spans="1:26" ht="12.75" customHeight="1">
      <c r="A189" s="632"/>
      <c r="B189" s="632"/>
      <c r="C189" s="632"/>
      <c r="D189" s="386"/>
      <c r="E189" s="386"/>
      <c r="F189" s="386"/>
      <c r="G189" s="386"/>
      <c r="H189" s="632"/>
      <c r="I189" s="633"/>
      <c r="J189" s="632"/>
      <c r="K189" s="632"/>
      <c r="L189" s="632"/>
      <c r="M189" s="632"/>
      <c r="N189" s="632"/>
      <c r="O189" s="632"/>
      <c r="P189" s="632"/>
      <c r="Q189" s="632"/>
      <c r="R189" s="632"/>
      <c r="S189" s="632"/>
      <c r="T189" s="632"/>
      <c r="U189" s="632"/>
      <c r="V189" s="632"/>
      <c r="W189" s="632"/>
      <c r="X189" s="632"/>
      <c r="Y189" s="632"/>
      <c r="Z189" s="632"/>
    </row>
    <row r="190" spans="1:26" ht="12.75" customHeight="1">
      <c r="A190" s="632"/>
      <c r="B190" s="632"/>
      <c r="C190" s="632"/>
      <c r="D190" s="386"/>
      <c r="E190" s="386"/>
      <c r="F190" s="386"/>
      <c r="G190" s="386"/>
      <c r="H190" s="632"/>
      <c r="I190" s="633"/>
      <c r="J190" s="632"/>
      <c r="K190" s="632"/>
      <c r="L190" s="632"/>
      <c r="M190" s="632"/>
      <c r="N190" s="632"/>
      <c r="O190" s="632"/>
      <c r="P190" s="632"/>
      <c r="Q190" s="632"/>
      <c r="R190" s="632"/>
      <c r="S190" s="632"/>
      <c r="T190" s="632"/>
      <c r="U190" s="632"/>
      <c r="V190" s="632"/>
      <c r="W190" s="632"/>
      <c r="X190" s="632"/>
      <c r="Y190" s="632"/>
      <c r="Z190" s="632"/>
    </row>
    <row r="191" spans="1:26" ht="12.75" customHeight="1">
      <c r="A191" s="632"/>
      <c r="B191" s="632"/>
      <c r="C191" s="632"/>
      <c r="D191" s="386"/>
      <c r="E191" s="386"/>
      <c r="F191" s="386"/>
      <c r="G191" s="386"/>
      <c r="H191" s="632"/>
      <c r="I191" s="633"/>
      <c r="J191" s="632"/>
      <c r="K191" s="632"/>
      <c r="L191" s="632"/>
      <c r="M191" s="632"/>
      <c r="N191" s="632"/>
      <c r="O191" s="632"/>
      <c r="P191" s="632"/>
      <c r="Q191" s="632"/>
      <c r="R191" s="632"/>
      <c r="S191" s="632"/>
      <c r="T191" s="632"/>
      <c r="U191" s="632"/>
      <c r="V191" s="632"/>
      <c r="W191" s="632"/>
      <c r="X191" s="632"/>
      <c r="Y191" s="632"/>
      <c r="Z191" s="632"/>
    </row>
    <row r="192" spans="1:26" ht="12.75" customHeight="1">
      <c r="A192" s="632"/>
      <c r="B192" s="632"/>
      <c r="C192" s="632"/>
      <c r="D192" s="386"/>
      <c r="E192" s="386"/>
      <c r="F192" s="386"/>
      <c r="G192" s="386"/>
      <c r="H192" s="632"/>
      <c r="I192" s="633"/>
      <c r="J192" s="632"/>
      <c r="K192" s="632"/>
      <c r="L192" s="632"/>
      <c r="M192" s="632"/>
      <c r="N192" s="632"/>
      <c r="O192" s="632"/>
      <c r="P192" s="632"/>
      <c r="Q192" s="632"/>
      <c r="R192" s="632"/>
      <c r="S192" s="632"/>
      <c r="T192" s="632"/>
      <c r="U192" s="632"/>
      <c r="V192" s="632"/>
      <c r="W192" s="632"/>
      <c r="X192" s="632"/>
      <c r="Y192" s="632"/>
      <c r="Z192" s="632"/>
    </row>
    <row r="193" spans="1:26" ht="12.75" customHeight="1">
      <c r="A193" s="632"/>
      <c r="B193" s="632"/>
      <c r="C193" s="632"/>
      <c r="D193" s="386"/>
      <c r="E193" s="386"/>
      <c r="F193" s="386"/>
      <c r="G193" s="386"/>
      <c r="H193" s="632"/>
      <c r="I193" s="633"/>
      <c r="J193" s="632"/>
      <c r="K193" s="632"/>
      <c r="L193" s="632"/>
      <c r="M193" s="632"/>
      <c r="N193" s="632"/>
      <c r="O193" s="632"/>
      <c r="P193" s="632"/>
      <c r="Q193" s="632"/>
      <c r="R193" s="632"/>
      <c r="S193" s="632"/>
      <c r="T193" s="632"/>
      <c r="U193" s="632"/>
      <c r="V193" s="632"/>
      <c r="W193" s="632"/>
      <c r="X193" s="632"/>
      <c r="Y193" s="632"/>
      <c r="Z193" s="632"/>
    </row>
    <row r="194" spans="1:26" ht="12.75" customHeight="1">
      <c r="A194" s="632"/>
      <c r="B194" s="632"/>
      <c r="C194" s="632"/>
      <c r="D194" s="386"/>
      <c r="E194" s="386"/>
      <c r="F194" s="386"/>
      <c r="G194" s="386"/>
      <c r="H194" s="632"/>
      <c r="I194" s="633"/>
      <c r="J194" s="632"/>
      <c r="K194" s="632"/>
      <c r="L194" s="632"/>
      <c r="M194" s="632"/>
      <c r="N194" s="632"/>
      <c r="O194" s="632"/>
      <c r="P194" s="632"/>
      <c r="Q194" s="632"/>
      <c r="R194" s="632"/>
      <c r="S194" s="632"/>
      <c r="T194" s="632"/>
      <c r="U194" s="632"/>
      <c r="V194" s="632"/>
      <c r="W194" s="632"/>
      <c r="X194" s="632"/>
      <c r="Y194" s="632"/>
      <c r="Z194" s="632"/>
    </row>
    <row r="195" spans="1:26" ht="12.75" customHeight="1">
      <c r="A195" s="632"/>
      <c r="B195" s="632"/>
      <c r="C195" s="632"/>
      <c r="D195" s="386"/>
      <c r="E195" s="386"/>
      <c r="F195" s="386"/>
      <c r="G195" s="386"/>
      <c r="H195" s="632"/>
      <c r="I195" s="633"/>
      <c r="J195" s="632"/>
      <c r="K195" s="632"/>
      <c r="L195" s="632"/>
      <c r="M195" s="632"/>
      <c r="N195" s="632"/>
      <c r="O195" s="632"/>
      <c r="P195" s="632"/>
      <c r="Q195" s="632"/>
      <c r="R195" s="632"/>
      <c r="S195" s="632"/>
      <c r="T195" s="632"/>
      <c r="U195" s="632"/>
      <c r="V195" s="632"/>
      <c r="W195" s="632"/>
      <c r="X195" s="632"/>
      <c r="Y195" s="632"/>
      <c r="Z195" s="632"/>
    </row>
    <row r="196" spans="1:26" ht="12.75" customHeight="1">
      <c r="A196" s="632"/>
      <c r="B196" s="632"/>
      <c r="C196" s="632"/>
      <c r="D196" s="386"/>
      <c r="E196" s="386"/>
      <c r="F196" s="386"/>
      <c r="G196" s="386"/>
      <c r="H196" s="632"/>
      <c r="I196" s="633"/>
      <c r="J196" s="632"/>
      <c r="K196" s="632"/>
      <c r="L196" s="632"/>
      <c r="M196" s="632"/>
      <c r="N196" s="632"/>
      <c r="O196" s="632"/>
      <c r="P196" s="632"/>
      <c r="Q196" s="632"/>
      <c r="R196" s="632"/>
      <c r="S196" s="632"/>
      <c r="T196" s="632"/>
      <c r="U196" s="632"/>
      <c r="V196" s="632"/>
      <c r="W196" s="632"/>
      <c r="X196" s="632"/>
      <c r="Y196" s="632"/>
      <c r="Z196" s="632"/>
    </row>
    <row r="197" spans="1:26" ht="12.75" customHeight="1">
      <c r="A197" s="632"/>
      <c r="B197" s="632"/>
      <c r="C197" s="632"/>
      <c r="D197" s="386"/>
      <c r="E197" s="386"/>
      <c r="F197" s="386"/>
      <c r="G197" s="386"/>
      <c r="H197" s="632"/>
      <c r="I197" s="633"/>
      <c r="J197" s="632"/>
      <c r="K197" s="632"/>
      <c r="L197" s="632"/>
      <c r="M197" s="632"/>
      <c r="N197" s="632"/>
      <c r="O197" s="632"/>
      <c r="P197" s="632"/>
      <c r="Q197" s="632"/>
      <c r="R197" s="632"/>
      <c r="S197" s="632"/>
      <c r="T197" s="632"/>
      <c r="U197" s="632"/>
      <c r="V197" s="632"/>
      <c r="W197" s="632"/>
      <c r="X197" s="632"/>
      <c r="Y197" s="632"/>
      <c r="Z197" s="632"/>
    </row>
    <row r="198" spans="1:26" ht="12.75" customHeight="1">
      <c r="A198" s="632"/>
      <c r="B198" s="632"/>
      <c r="C198" s="632"/>
      <c r="D198" s="386"/>
      <c r="E198" s="386"/>
      <c r="F198" s="386"/>
      <c r="G198" s="386"/>
      <c r="H198" s="632"/>
      <c r="I198" s="633"/>
      <c r="J198" s="632"/>
      <c r="K198" s="632"/>
      <c r="L198" s="632"/>
      <c r="M198" s="632"/>
      <c r="N198" s="632"/>
      <c r="O198" s="632"/>
      <c r="P198" s="632"/>
      <c r="Q198" s="632"/>
      <c r="R198" s="632"/>
      <c r="S198" s="632"/>
      <c r="T198" s="632"/>
      <c r="U198" s="632"/>
      <c r="V198" s="632"/>
      <c r="W198" s="632"/>
      <c r="X198" s="632"/>
      <c r="Y198" s="632"/>
      <c r="Z198" s="632"/>
    </row>
    <row r="199" spans="1:26" ht="12.75" customHeight="1">
      <c r="A199" s="632"/>
      <c r="B199" s="632"/>
      <c r="C199" s="632"/>
      <c r="D199" s="386"/>
      <c r="E199" s="386"/>
      <c r="F199" s="386"/>
      <c r="G199" s="386"/>
      <c r="H199" s="632"/>
      <c r="I199" s="633"/>
      <c r="J199" s="632"/>
      <c r="K199" s="632"/>
      <c r="L199" s="632"/>
      <c r="M199" s="632"/>
      <c r="N199" s="632"/>
      <c r="O199" s="632"/>
      <c r="P199" s="632"/>
      <c r="Q199" s="632"/>
      <c r="R199" s="632"/>
      <c r="S199" s="632"/>
      <c r="T199" s="632"/>
      <c r="U199" s="632"/>
      <c r="V199" s="632"/>
      <c r="W199" s="632"/>
      <c r="X199" s="632"/>
      <c r="Y199" s="632"/>
      <c r="Z199" s="632"/>
    </row>
    <row r="200" spans="1:26" ht="12.75" customHeight="1">
      <c r="A200" s="632"/>
      <c r="B200" s="632"/>
      <c r="C200" s="632"/>
      <c r="D200" s="386"/>
      <c r="E200" s="386"/>
      <c r="F200" s="386"/>
      <c r="G200" s="386"/>
      <c r="H200" s="632"/>
      <c r="I200" s="633"/>
      <c r="J200" s="632"/>
      <c r="K200" s="632"/>
      <c r="L200" s="632"/>
      <c r="M200" s="632"/>
      <c r="N200" s="632"/>
      <c r="O200" s="632"/>
      <c r="P200" s="632"/>
      <c r="Q200" s="632"/>
      <c r="R200" s="632"/>
      <c r="S200" s="632"/>
      <c r="T200" s="632"/>
      <c r="U200" s="632"/>
      <c r="V200" s="632"/>
      <c r="W200" s="632"/>
      <c r="X200" s="632"/>
      <c r="Y200" s="632"/>
      <c r="Z200" s="632"/>
    </row>
    <row r="201" spans="1:26" ht="12.75" customHeight="1">
      <c r="A201" s="632"/>
      <c r="B201" s="632"/>
      <c r="C201" s="632"/>
      <c r="D201" s="386"/>
      <c r="E201" s="386"/>
      <c r="F201" s="386"/>
      <c r="G201" s="386"/>
      <c r="H201" s="632"/>
      <c r="I201" s="633"/>
      <c r="J201" s="632"/>
      <c r="K201" s="632"/>
      <c r="L201" s="632"/>
      <c r="M201" s="632"/>
      <c r="N201" s="632"/>
      <c r="O201" s="632"/>
      <c r="P201" s="632"/>
      <c r="Q201" s="632"/>
      <c r="R201" s="632"/>
      <c r="S201" s="632"/>
      <c r="T201" s="632"/>
      <c r="U201" s="632"/>
      <c r="V201" s="632"/>
      <c r="W201" s="632"/>
      <c r="X201" s="632"/>
      <c r="Y201" s="632"/>
      <c r="Z201" s="632"/>
    </row>
    <row r="202" spans="1:26" ht="12.75" customHeight="1">
      <c r="A202" s="632"/>
      <c r="B202" s="632"/>
      <c r="C202" s="632"/>
      <c r="D202" s="386"/>
      <c r="E202" s="386"/>
      <c r="F202" s="386"/>
      <c r="G202" s="386"/>
      <c r="H202" s="632"/>
      <c r="I202" s="633"/>
      <c r="J202" s="632"/>
      <c r="K202" s="632"/>
      <c r="L202" s="632"/>
      <c r="M202" s="632"/>
      <c r="N202" s="632"/>
      <c r="O202" s="632"/>
      <c r="P202" s="632"/>
      <c r="Q202" s="632"/>
      <c r="R202" s="632"/>
      <c r="S202" s="632"/>
      <c r="T202" s="632"/>
      <c r="U202" s="632"/>
      <c r="V202" s="632"/>
      <c r="W202" s="632"/>
      <c r="X202" s="632"/>
      <c r="Y202" s="632"/>
      <c r="Z202" s="632"/>
    </row>
    <row r="203" spans="1:26" ht="12.75" customHeight="1">
      <c r="A203" s="632"/>
      <c r="B203" s="632"/>
      <c r="C203" s="632"/>
      <c r="D203" s="386"/>
      <c r="E203" s="386"/>
      <c r="F203" s="386"/>
      <c r="G203" s="386"/>
      <c r="H203" s="632"/>
      <c r="I203" s="633"/>
      <c r="J203" s="632"/>
      <c r="K203" s="632"/>
      <c r="L203" s="632"/>
      <c r="M203" s="632"/>
      <c r="N203" s="632"/>
      <c r="O203" s="632"/>
      <c r="P203" s="632"/>
      <c r="Q203" s="632"/>
      <c r="R203" s="632"/>
      <c r="S203" s="632"/>
      <c r="T203" s="632"/>
      <c r="U203" s="632"/>
      <c r="V203" s="632"/>
      <c r="W203" s="632"/>
      <c r="X203" s="632"/>
      <c r="Y203" s="632"/>
      <c r="Z203" s="632"/>
    </row>
    <row r="204" spans="1:26" ht="12.75" customHeight="1">
      <c r="A204" s="632"/>
      <c r="B204" s="632"/>
      <c r="C204" s="632"/>
      <c r="D204" s="386"/>
      <c r="E204" s="386"/>
      <c r="F204" s="386"/>
      <c r="G204" s="386"/>
      <c r="H204" s="632"/>
      <c r="I204" s="633"/>
      <c r="J204" s="632"/>
      <c r="K204" s="632"/>
      <c r="L204" s="632"/>
      <c r="M204" s="632"/>
      <c r="N204" s="632"/>
      <c r="O204" s="632"/>
      <c r="P204" s="632"/>
      <c r="Q204" s="632"/>
      <c r="R204" s="632"/>
      <c r="S204" s="632"/>
      <c r="T204" s="632"/>
      <c r="U204" s="632"/>
      <c r="V204" s="632"/>
      <c r="W204" s="632"/>
      <c r="X204" s="632"/>
      <c r="Y204" s="632"/>
      <c r="Z204" s="632"/>
    </row>
    <row r="205" spans="1:26" ht="12.75" customHeight="1">
      <c r="A205" s="632"/>
      <c r="B205" s="632"/>
      <c r="C205" s="632"/>
      <c r="D205" s="386"/>
      <c r="E205" s="386"/>
      <c r="F205" s="386"/>
      <c r="G205" s="386"/>
      <c r="H205" s="632"/>
      <c r="I205" s="633"/>
      <c r="J205" s="632"/>
      <c r="K205" s="632"/>
      <c r="L205" s="632"/>
      <c r="M205" s="632"/>
      <c r="N205" s="632"/>
      <c r="O205" s="632"/>
      <c r="P205" s="632"/>
      <c r="Q205" s="632"/>
      <c r="R205" s="632"/>
      <c r="S205" s="632"/>
      <c r="T205" s="632"/>
      <c r="U205" s="632"/>
      <c r="V205" s="632"/>
      <c r="W205" s="632"/>
      <c r="X205" s="632"/>
      <c r="Y205" s="632"/>
      <c r="Z205" s="632"/>
    </row>
    <row r="206" spans="1:26" ht="12.75" customHeight="1">
      <c r="A206" s="632"/>
      <c r="B206" s="632"/>
      <c r="C206" s="632"/>
      <c r="D206" s="386"/>
      <c r="E206" s="386"/>
      <c r="F206" s="386"/>
      <c r="G206" s="386"/>
      <c r="H206" s="632"/>
      <c r="I206" s="633"/>
      <c r="J206" s="632"/>
      <c r="K206" s="632"/>
      <c r="L206" s="632"/>
      <c r="M206" s="632"/>
      <c r="N206" s="632"/>
      <c r="O206" s="632"/>
      <c r="P206" s="632"/>
      <c r="Q206" s="632"/>
      <c r="R206" s="632"/>
      <c r="S206" s="632"/>
      <c r="T206" s="632"/>
      <c r="U206" s="632"/>
      <c r="V206" s="632"/>
      <c r="W206" s="632"/>
      <c r="X206" s="632"/>
      <c r="Y206" s="632"/>
      <c r="Z206" s="632"/>
    </row>
    <row r="207" spans="1:26" ht="12.75" customHeight="1">
      <c r="A207" s="632"/>
      <c r="B207" s="632"/>
      <c r="C207" s="632"/>
      <c r="D207" s="386"/>
      <c r="E207" s="386"/>
      <c r="F207" s="386"/>
      <c r="G207" s="386"/>
      <c r="H207" s="632"/>
      <c r="I207" s="633"/>
      <c r="J207" s="632"/>
      <c r="K207" s="632"/>
      <c r="L207" s="632"/>
      <c r="M207" s="632"/>
      <c r="N207" s="632"/>
      <c r="O207" s="632"/>
      <c r="P207" s="632"/>
      <c r="Q207" s="632"/>
      <c r="R207" s="632"/>
      <c r="S207" s="632"/>
      <c r="T207" s="632"/>
      <c r="U207" s="632"/>
      <c r="V207" s="632"/>
      <c r="W207" s="632"/>
      <c r="X207" s="632"/>
      <c r="Y207" s="632"/>
      <c r="Z207" s="632"/>
    </row>
    <row r="208" spans="1:26" ht="12.75" customHeight="1">
      <c r="A208" s="632"/>
      <c r="B208" s="632"/>
      <c r="C208" s="632"/>
      <c r="D208" s="386"/>
      <c r="E208" s="386"/>
      <c r="F208" s="386"/>
      <c r="G208" s="386"/>
      <c r="H208" s="632"/>
      <c r="I208" s="633"/>
      <c r="J208" s="632"/>
      <c r="K208" s="632"/>
      <c r="L208" s="632"/>
      <c r="M208" s="632"/>
      <c r="N208" s="632"/>
      <c r="O208" s="632"/>
      <c r="P208" s="632"/>
      <c r="Q208" s="632"/>
      <c r="R208" s="632"/>
      <c r="S208" s="632"/>
      <c r="T208" s="632"/>
      <c r="U208" s="632"/>
      <c r="V208" s="632"/>
      <c r="W208" s="632"/>
      <c r="X208" s="632"/>
      <c r="Y208" s="632"/>
      <c r="Z208" s="632"/>
    </row>
    <row r="209" spans="1:26" ht="12.75" customHeight="1">
      <c r="A209" s="632"/>
      <c r="B209" s="632"/>
      <c r="C209" s="632"/>
      <c r="D209" s="386"/>
      <c r="E209" s="386"/>
      <c r="F209" s="386"/>
      <c r="G209" s="386"/>
      <c r="H209" s="632"/>
      <c r="I209" s="633"/>
      <c r="J209" s="632"/>
      <c r="K209" s="632"/>
      <c r="L209" s="632"/>
      <c r="M209" s="632"/>
      <c r="N209" s="632"/>
      <c r="O209" s="632"/>
      <c r="P209" s="632"/>
      <c r="Q209" s="632"/>
      <c r="R209" s="632"/>
      <c r="S209" s="632"/>
      <c r="T209" s="632"/>
      <c r="U209" s="632"/>
      <c r="V209" s="632"/>
      <c r="W209" s="632"/>
      <c r="X209" s="632"/>
      <c r="Y209" s="632"/>
      <c r="Z209" s="632"/>
    </row>
    <row r="210" spans="1:26" ht="12.75" customHeight="1">
      <c r="A210" s="632"/>
      <c r="B210" s="632"/>
      <c r="C210" s="632"/>
      <c r="D210" s="386"/>
      <c r="E210" s="386"/>
      <c r="F210" s="386"/>
      <c r="G210" s="386"/>
      <c r="H210" s="632"/>
      <c r="I210" s="633"/>
      <c r="J210" s="632"/>
      <c r="K210" s="632"/>
      <c r="L210" s="632"/>
      <c r="M210" s="632"/>
      <c r="N210" s="632"/>
      <c r="O210" s="632"/>
      <c r="P210" s="632"/>
      <c r="Q210" s="632"/>
      <c r="R210" s="632"/>
      <c r="S210" s="632"/>
      <c r="T210" s="632"/>
      <c r="U210" s="632"/>
      <c r="V210" s="632"/>
      <c r="W210" s="632"/>
      <c r="X210" s="632"/>
      <c r="Y210" s="632"/>
      <c r="Z210" s="632"/>
    </row>
    <row r="211" spans="1:26" ht="12.75" customHeight="1">
      <c r="A211" s="632"/>
      <c r="B211" s="632"/>
      <c r="C211" s="632"/>
      <c r="D211" s="386"/>
      <c r="E211" s="386"/>
      <c r="F211" s="386"/>
      <c r="G211" s="386"/>
      <c r="H211" s="632"/>
      <c r="I211" s="633"/>
      <c r="J211" s="632"/>
      <c r="K211" s="632"/>
      <c r="L211" s="632"/>
      <c r="M211" s="632"/>
      <c r="N211" s="632"/>
      <c r="O211" s="632"/>
      <c r="P211" s="632"/>
      <c r="Q211" s="632"/>
      <c r="R211" s="632"/>
      <c r="S211" s="632"/>
      <c r="T211" s="632"/>
      <c r="U211" s="632"/>
      <c r="V211" s="632"/>
      <c r="W211" s="632"/>
      <c r="X211" s="632"/>
      <c r="Y211" s="632"/>
      <c r="Z211" s="632"/>
    </row>
    <row r="212" spans="1:26" ht="12.75" customHeight="1">
      <c r="A212" s="632"/>
      <c r="B212" s="632"/>
      <c r="C212" s="632"/>
      <c r="D212" s="386"/>
      <c r="E212" s="386"/>
      <c r="F212" s="386"/>
      <c r="G212" s="386"/>
      <c r="H212" s="632"/>
      <c r="I212" s="633"/>
      <c r="J212" s="632"/>
      <c r="K212" s="632"/>
      <c r="L212" s="632"/>
      <c r="M212" s="632"/>
      <c r="N212" s="632"/>
      <c r="O212" s="632"/>
      <c r="P212" s="632"/>
      <c r="Q212" s="632"/>
      <c r="R212" s="632"/>
      <c r="S212" s="632"/>
      <c r="T212" s="632"/>
      <c r="U212" s="632"/>
      <c r="V212" s="632"/>
      <c r="W212" s="632"/>
      <c r="X212" s="632"/>
      <c r="Y212" s="632"/>
      <c r="Z212" s="632"/>
    </row>
    <row r="213" spans="1:26" ht="12.75" customHeight="1">
      <c r="A213" s="632"/>
      <c r="B213" s="632"/>
      <c r="C213" s="632"/>
      <c r="D213" s="386"/>
      <c r="E213" s="386"/>
      <c r="F213" s="386"/>
      <c r="G213" s="386"/>
      <c r="H213" s="632"/>
      <c r="I213" s="633"/>
      <c r="J213" s="632"/>
      <c r="K213" s="632"/>
      <c r="L213" s="632"/>
      <c r="M213" s="632"/>
      <c r="N213" s="632"/>
      <c r="O213" s="632"/>
      <c r="P213" s="632"/>
      <c r="Q213" s="632"/>
      <c r="R213" s="632"/>
      <c r="S213" s="632"/>
      <c r="T213" s="632"/>
      <c r="U213" s="632"/>
      <c r="V213" s="632"/>
      <c r="W213" s="632"/>
      <c r="X213" s="632"/>
      <c r="Y213" s="632"/>
      <c r="Z213" s="632"/>
    </row>
    <row r="214" spans="1:26" ht="12.75" customHeight="1">
      <c r="A214" s="632"/>
      <c r="B214" s="632"/>
      <c r="C214" s="632"/>
      <c r="D214" s="386"/>
      <c r="E214" s="386"/>
      <c r="F214" s="386"/>
      <c r="G214" s="386"/>
      <c r="H214" s="632"/>
      <c r="I214" s="633"/>
      <c r="J214" s="632"/>
      <c r="K214" s="632"/>
      <c r="L214" s="632"/>
      <c r="M214" s="632"/>
      <c r="N214" s="632"/>
      <c r="O214" s="632"/>
      <c r="P214" s="632"/>
      <c r="Q214" s="632"/>
      <c r="R214" s="632"/>
      <c r="S214" s="632"/>
      <c r="T214" s="632"/>
      <c r="U214" s="632"/>
      <c r="V214" s="632"/>
      <c r="W214" s="632"/>
      <c r="X214" s="632"/>
      <c r="Y214" s="632"/>
      <c r="Z214" s="632"/>
    </row>
    <row r="215" spans="1:26" ht="12.75" customHeight="1">
      <c r="A215" s="632"/>
      <c r="B215" s="632"/>
      <c r="C215" s="632"/>
      <c r="D215" s="386"/>
      <c r="E215" s="386"/>
      <c r="F215" s="386"/>
      <c r="G215" s="386"/>
      <c r="H215" s="632"/>
      <c r="I215" s="633"/>
      <c r="J215" s="632"/>
      <c r="K215" s="632"/>
      <c r="L215" s="632"/>
      <c r="M215" s="632"/>
      <c r="N215" s="632"/>
      <c r="O215" s="632"/>
      <c r="P215" s="632"/>
      <c r="Q215" s="632"/>
      <c r="R215" s="632"/>
      <c r="S215" s="632"/>
      <c r="T215" s="632"/>
      <c r="U215" s="632"/>
      <c r="V215" s="632"/>
      <c r="W215" s="632"/>
      <c r="X215" s="632"/>
      <c r="Y215" s="632"/>
      <c r="Z215" s="632"/>
    </row>
    <row r="216" spans="1:26" ht="12.75" customHeight="1">
      <c r="A216" s="632"/>
      <c r="B216" s="632"/>
      <c r="C216" s="632"/>
      <c r="D216" s="386"/>
      <c r="E216" s="386"/>
      <c r="F216" s="386"/>
      <c r="G216" s="386"/>
      <c r="H216" s="632"/>
      <c r="I216" s="633"/>
      <c r="J216" s="632"/>
      <c r="K216" s="632"/>
      <c r="L216" s="632"/>
      <c r="M216" s="632"/>
      <c r="N216" s="632"/>
      <c r="O216" s="632"/>
      <c r="P216" s="632"/>
      <c r="Q216" s="632"/>
      <c r="R216" s="632"/>
      <c r="S216" s="632"/>
      <c r="T216" s="632"/>
      <c r="U216" s="632"/>
      <c r="V216" s="632"/>
      <c r="W216" s="632"/>
      <c r="X216" s="632"/>
      <c r="Y216" s="632"/>
      <c r="Z216" s="632"/>
    </row>
    <row r="217" spans="1:26" ht="12.75" customHeight="1">
      <c r="A217" s="632"/>
      <c r="B217" s="632"/>
      <c r="C217" s="632"/>
      <c r="D217" s="386"/>
      <c r="E217" s="386"/>
      <c r="F217" s="386"/>
      <c r="G217" s="386"/>
      <c r="H217" s="632"/>
      <c r="I217" s="633"/>
      <c r="J217" s="632"/>
      <c r="K217" s="632"/>
      <c r="L217" s="632"/>
      <c r="M217" s="632"/>
      <c r="N217" s="632"/>
      <c r="O217" s="632"/>
      <c r="P217" s="632"/>
      <c r="Q217" s="632"/>
      <c r="R217" s="632"/>
      <c r="S217" s="632"/>
      <c r="T217" s="632"/>
      <c r="U217" s="632"/>
      <c r="V217" s="632"/>
      <c r="W217" s="632"/>
      <c r="X217" s="632"/>
      <c r="Y217" s="632"/>
      <c r="Z217" s="632"/>
    </row>
    <row r="218" spans="1:26" ht="12.75" customHeight="1">
      <c r="A218" s="632"/>
      <c r="B218" s="632"/>
      <c r="C218" s="632"/>
      <c r="D218" s="386"/>
      <c r="E218" s="386"/>
      <c r="F218" s="386"/>
      <c r="G218" s="386"/>
      <c r="H218" s="632"/>
      <c r="I218" s="633"/>
      <c r="J218" s="632"/>
      <c r="K218" s="632"/>
      <c r="L218" s="632"/>
      <c r="M218" s="632"/>
      <c r="N218" s="632"/>
      <c r="O218" s="632"/>
      <c r="P218" s="632"/>
      <c r="Q218" s="632"/>
      <c r="R218" s="632"/>
      <c r="S218" s="632"/>
      <c r="T218" s="632"/>
      <c r="U218" s="632"/>
      <c r="V218" s="632"/>
      <c r="W218" s="632"/>
      <c r="X218" s="632"/>
      <c r="Y218" s="632"/>
      <c r="Z218" s="632"/>
    </row>
    <row r="219" spans="1:26" ht="12.75" customHeight="1">
      <c r="A219" s="632"/>
      <c r="B219" s="632"/>
      <c r="C219" s="632"/>
      <c r="D219" s="386"/>
      <c r="E219" s="386"/>
      <c r="F219" s="386"/>
      <c r="G219" s="386"/>
      <c r="H219" s="632"/>
      <c r="I219" s="633"/>
      <c r="J219" s="632"/>
      <c r="K219" s="632"/>
      <c r="L219" s="632"/>
      <c r="M219" s="632"/>
      <c r="N219" s="632"/>
      <c r="O219" s="632"/>
      <c r="P219" s="632"/>
      <c r="Q219" s="632"/>
      <c r="R219" s="632"/>
      <c r="S219" s="632"/>
      <c r="T219" s="632"/>
      <c r="U219" s="632"/>
      <c r="V219" s="632"/>
      <c r="W219" s="632"/>
      <c r="X219" s="632"/>
      <c r="Y219" s="632"/>
      <c r="Z219" s="632"/>
    </row>
    <row r="220" spans="1:26" ht="12.75" customHeight="1">
      <c r="A220" s="632"/>
      <c r="B220" s="632"/>
      <c r="C220" s="632"/>
      <c r="D220" s="386"/>
      <c r="E220" s="386"/>
      <c r="F220" s="386"/>
      <c r="G220" s="386"/>
      <c r="H220" s="632"/>
      <c r="I220" s="633"/>
      <c r="J220" s="632"/>
      <c r="K220" s="632"/>
      <c r="L220" s="632"/>
      <c r="M220" s="632"/>
      <c r="N220" s="632"/>
      <c r="O220" s="632"/>
      <c r="P220" s="632"/>
      <c r="Q220" s="632"/>
      <c r="R220" s="632"/>
      <c r="S220" s="632"/>
      <c r="T220" s="632"/>
      <c r="U220" s="632"/>
      <c r="V220" s="632"/>
      <c r="W220" s="632"/>
      <c r="X220" s="632"/>
      <c r="Y220" s="632"/>
      <c r="Z220" s="632"/>
    </row>
    <row r="221" spans="1:26" ht="12.75" customHeight="1">
      <c r="A221" s="632"/>
      <c r="B221" s="632"/>
      <c r="C221" s="632"/>
      <c r="D221" s="386"/>
      <c r="E221" s="386"/>
      <c r="F221" s="386"/>
      <c r="G221" s="386"/>
      <c r="H221" s="632"/>
      <c r="I221" s="633"/>
      <c r="J221" s="632"/>
      <c r="K221" s="632"/>
      <c r="L221" s="632"/>
      <c r="M221" s="632"/>
      <c r="N221" s="632"/>
      <c r="O221" s="632"/>
      <c r="P221" s="632"/>
      <c r="Q221" s="632"/>
      <c r="R221" s="632"/>
      <c r="S221" s="632"/>
      <c r="T221" s="632"/>
      <c r="U221" s="632"/>
      <c r="V221" s="632"/>
      <c r="W221" s="632"/>
      <c r="X221" s="632"/>
      <c r="Y221" s="632"/>
      <c r="Z221" s="632"/>
    </row>
    <row r="222" spans="1:26" ht="12.75" customHeight="1">
      <c r="A222" s="632"/>
      <c r="B222" s="632"/>
      <c r="C222" s="632"/>
      <c r="D222" s="386"/>
      <c r="E222" s="386"/>
      <c r="F222" s="386"/>
      <c r="G222" s="386"/>
      <c r="H222" s="632"/>
      <c r="I222" s="633"/>
      <c r="J222" s="632"/>
      <c r="K222" s="632"/>
      <c r="L222" s="632"/>
      <c r="M222" s="632"/>
      <c r="N222" s="632"/>
      <c r="O222" s="632"/>
      <c r="P222" s="632"/>
      <c r="Q222" s="632"/>
      <c r="R222" s="632"/>
      <c r="S222" s="632"/>
      <c r="T222" s="632"/>
      <c r="U222" s="632"/>
      <c r="V222" s="632"/>
      <c r="W222" s="632"/>
      <c r="X222" s="632"/>
      <c r="Y222" s="632"/>
      <c r="Z222" s="632"/>
    </row>
    <row r="223" spans="1:26" ht="12.75" customHeight="1">
      <c r="A223" s="632"/>
      <c r="B223" s="632"/>
      <c r="C223" s="632"/>
      <c r="D223" s="386"/>
      <c r="E223" s="386"/>
      <c r="F223" s="386"/>
      <c r="G223" s="386"/>
      <c r="H223" s="632"/>
      <c r="I223" s="633"/>
      <c r="J223" s="632"/>
      <c r="K223" s="632"/>
      <c r="L223" s="632"/>
      <c r="M223" s="632"/>
      <c r="N223" s="632"/>
      <c r="O223" s="632"/>
      <c r="P223" s="632"/>
      <c r="Q223" s="632"/>
      <c r="R223" s="632"/>
      <c r="S223" s="632"/>
      <c r="T223" s="632"/>
      <c r="U223" s="632"/>
      <c r="V223" s="632"/>
      <c r="W223" s="632"/>
      <c r="X223" s="632"/>
      <c r="Y223" s="632"/>
      <c r="Z223" s="632"/>
    </row>
    <row r="224" spans="1:26" ht="12.75" customHeight="1">
      <c r="A224" s="632"/>
      <c r="B224" s="632"/>
      <c r="C224" s="632"/>
      <c r="D224" s="386"/>
      <c r="E224" s="386"/>
      <c r="F224" s="386"/>
      <c r="G224" s="386"/>
      <c r="H224" s="632"/>
      <c r="I224" s="633"/>
      <c r="J224" s="632"/>
      <c r="K224" s="632"/>
      <c r="L224" s="632"/>
      <c r="M224" s="632"/>
      <c r="N224" s="632"/>
      <c r="O224" s="632"/>
      <c r="P224" s="632"/>
      <c r="Q224" s="632"/>
      <c r="R224" s="632"/>
      <c r="S224" s="632"/>
      <c r="T224" s="632"/>
      <c r="U224" s="632"/>
      <c r="V224" s="632"/>
      <c r="W224" s="632"/>
      <c r="X224" s="632"/>
      <c r="Y224" s="632"/>
      <c r="Z224" s="632"/>
    </row>
    <row r="225" spans="1:26" ht="12.75" customHeight="1">
      <c r="A225" s="632"/>
      <c r="B225" s="632"/>
      <c r="C225" s="632"/>
      <c r="D225" s="386"/>
      <c r="E225" s="386"/>
      <c r="F225" s="386"/>
      <c r="G225" s="386"/>
      <c r="H225" s="632"/>
      <c r="I225" s="633"/>
      <c r="J225" s="632"/>
      <c r="K225" s="632"/>
      <c r="L225" s="632"/>
      <c r="M225" s="632"/>
      <c r="N225" s="632"/>
      <c r="O225" s="632"/>
      <c r="P225" s="632"/>
      <c r="Q225" s="632"/>
      <c r="R225" s="632"/>
      <c r="S225" s="632"/>
      <c r="T225" s="632"/>
      <c r="U225" s="632"/>
      <c r="V225" s="632"/>
      <c r="W225" s="632"/>
      <c r="X225" s="632"/>
      <c r="Y225" s="632"/>
      <c r="Z225" s="632"/>
    </row>
    <row r="226" spans="1:26" ht="12.75" customHeight="1">
      <c r="A226" s="632"/>
      <c r="B226" s="632"/>
      <c r="C226" s="632"/>
      <c r="D226" s="386"/>
      <c r="E226" s="386"/>
      <c r="F226" s="386"/>
      <c r="G226" s="386"/>
      <c r="H226" s="632"/>
      <c r="I226" s="633"/>
      <c r="J226" s="632"/>
      <c r="K226" s="632"/>
      <c r="L226" s="632"/>
      <c r="M226" s="632"/>
      <c r="N226" s="632"/>
      <c r="O226" s="632"/>
      <c r="P226" s="632"/>
      <c r="Q226" s="632"/>
      <c r="R226" s="632"/>
      <c r="S226" s="632"/>
      <c r="T226" s="632"/>
      <c r="U226" s="632"/>
      <c r="V226" s="632"/>
      <c r="W226" s="632"/>
      <c r="X226" s="632"/>
      <c r="Y226" s="632"/>
      <c r="Z226" s="632"/>
    </row>
    <row r="227" spans="1:26" ht="12.75" customHeight="1">
      <c r="A227" s="632"/>
      <c r="B227" s="632"/>
      <c r="C227" s="632"/>
      <c r="D227" s="386"/>
      <c r="E227" s="386"/>
      <c r="F227" s="386"/>
      <c r="G227" s="386"/>
      <c r="H227" s="632"/>
      <c r="I227" s="633"/>
      <c r="J227" s="632"/>
      <c r="K227" s="632"/>
      <c r="L227" s="632"/>
      <c r="M227" s="632"/>
      <c r="N227" s="632"/>
      <c r="O227" s="632"/>
      <c r="P227" s="632"/>
      <c r="Q227" s="632"/>
      <c r="R227" s="632"/>
      <c r="S227" s="632"/>
      <c r="T227" s="632"/>
      <c r="U227" s="632"/>
      <c r="V227" s="632"/>
      <c r="W227" s="632"/>
      <c r="X227" s="632"/>
      <c r="Y227" s="632"/>
      <c r="Z227" s="632"/>
    </row>
    <row r="228" spans="1:26" ht="12.75" customHeight="1">
      <c r="A228" s="632"/>
      <c r="B228" s="632"/>
      <c r="C228" s="632"/>
      <c r="D228" s="386"/>
      <c r="E228" s="386"/>
      <c r="F228" s="386"/>
      <c r="G228" s="386"/>
      <c r="H228" s="632"/>
      <c r="I228" s="633"/>
      <c r="J228" s="632"/>
      <c r="K228" s="632"/>
      <c r="L228" s="632"/>
      <c r="M228" s="632"/>
      <c r="N228" s="632"/>
      <c r="O228" s="632"/>
      <c r="P228" s="632"/>
      <c r="Q228" s="632"/>
      <c r="R228" s="632"/>
      <c r="S228" s="632"/>
      <c r="T228" s="632"/>
      <c r="U228" s="632"/>
      <c r="V228" s="632"/>
      <c r="W228" s="632"/>
      <c r="X228" s="632"/>
      <c r="Y228" s="632"/>
      <c r="Z228" s="632"/>
    </row>
    <row r="229" spans="1:26" ht="12.75" customHeight="1">
      <c r="A229" s="632"/>
      <c r="B229" s="632"/>
      <c r="C229" s="632"/>
      <c r="D229" s="386"/>
      <c r="E229" s="386"/>
      <c r="F229" s="386"/>
      <c r="G229" s="386"/>
      <c r="H229" s="632"/>
      <c r="I229" s="633"/>
      <c r="J229" s="632"/>
      <c r="K229" s="632"/>
      <c r="L229" s="632"/>
      <c r="M229" s="632"/>
      <c r="N229" s="632"/>
      <c r="O229" s="632"/>
      <c r="P229" s="632"/>
      <c r="Q229" s="632"/>
      <c r="R229" s="632"/>
      <c r="S229" s="632"/>
      <c r="T229" s="632"/>
      <c r="U229" s="632"/>
      <c r="V229" s="632"/>
      <c r="W229" s="632"/>
      <c r="X229" s="632"/>
      <c r="Y229" s="632"/>
      <c r="Z229" s="632"/>
    </row>
    <row r="230" spans="1:26" ht="12.75" customHeight="1">
      <c r="A230" s="632"/>
      <c r="B230" s="632"/>
      <c r="C230" s="632"/>
      <c r="D230" s="386"/>
      <c r="E230" s="386"/>
      <c r="F230" s="386"/>
      <c r="G230" s="386"/>
      <c r="H230" s="632"/>
      <c r="I230" s="633"/>
      <c r="J230" s="632"/>
      <c r="K230" s="632"/>
      <c r="L230" s="632"/>
      <c r="M230" s="632"/>
      <c r="N230" s="632"/>
      <c r="O230" s="632"/>
      <c r="P230" s="632"/>
      <c r="Q230" s="632"/>
      <c r="R230" s="632"/>
      <c r="S230" s="632"/>
      <c r="T230" s="632"/>
      <c r="U230" s="632"/>
      <c r="V230" s="632"/>
      <c r="W230" s="632"/>
      <c r="X230" s="632"/>
      <c r="Y230" s="632"/>
      <c r="Z230" s="632"/>
    </row>
    <row r="231" spans="1:26" ht="12.75" customHeight="1">
      <c r="A231" s="632"/>
      <c r="B231" s="632"/>
      <c r="C231" s="632"/>
      <c r="D231" s="386"/>
      <c r="E231" s="386"/>
      <c r="F231" s="386"/>
      <c r="G231" s="386"/>
      <c r="H231" s="632"/>
      <c r="I231" s="633"/>
      <c r="J231" s="632"/>
      <c r="K231" s="632"/>
      <c r="L231" s="632"/>
      <c r="M231" s="632"/>
      <c r="N231" s="632"/>
      <c r="O231" s="632"/>
      <c r="P231" s="632"/>
      <c r="Q231" s="632"/>
      <c r="R231" s="632"/>
      <c r="S231" s="632"/>
      <c r="T231" s="632"/>
      <c r="U231" s="632"/>
      <c r="V231" s="632"/>
      <c r="W231" s="632"/>
      <c r="X231" s="632"/>
      <c r="Y231" s="632"/>
      <c r="Z231" s="632"/>
    </row>
    <row r="232" spans="1:26" ht="12.75" customHeight="1">
      <c r="A232" s="632"/>
      <c r="B232" s="632"/>
      <c r="C232" s="632"/>
      <c r="D232" s="386"/>
      <c r="E232" s="386"/>
      <c r="F232" s="386"/>
      <c r="G232" s="386"/>
      <c r="H232" s="632"/>
      <c r="I232" s="633"/>
      <c r="J232" s="632"/>
      <c r="K232" s="632"/>
      <c r="L232" s="632"/>
      <c r="M232" s="632"/>
      <c r="N232" s="632"/>
      <c r="O232" s="632"/>
      <c r="P232" s="632"/>
      <c r="Q232" s="632"/>
      <c r="R232" s="632"/>
      <c r="S232" s="632"/>
      <c r="T232" s="632"/>
      <c r="U232" s="632"/>
      <c r="V232" s="632"/>
      <c r="W232" s="632"/>
      <c r="X232" s="632"/>
      <c r="Y232" s="632"/>
      <c r="Z232" s="632"/>
    </row>
    <row r="233" spans="1:26" ht="12.75" customHeight="1">
      <c r="A233" s="632"/>
      <c r="B233" s="632"/>
      <c r="C233" s="632"/>
      <c r="D233" s="386"/>
      <c r="E233" s="386"/>
      <c r="F233" s="386"/>
      <c r="G233" s="386"/>
      <c r="H233" s="632"/>
      <c r="I233" s="633"/>
      <c r="J233" s="632"/>
      <c r="K233" s="632"/>
      <c r="L233" s="632"/>
      <c r="M233" s="632"/>
      <c r="N233" s="632"/>
      <c r="O233" s="632"/>
      <c r="P233" s="632"/>
      <c r="Q233" s="632"/>
      <c r="R233" s="632"/>
      <c r="S233" s="632"/>
      <c r="T233" s="632"/>
      <c r="U233" s="632"/>
      <c r="V233" s="632"/>
      <c r="W233" s="632"/>
      <c r="X233" s="632"/>
      <c r="Y233" s="632"/>
      <c r="Z233" s="632"/>
    </row>
    <row r="234" spans="1:26" ht="12.75" customHeight="1">
      <c r="A234" s="632"/>
      <c r="B234" s="632"/>
      <c r="C234" s="632"/>
      <c r="D234" s="386"/>
      <c r="E234" s="386"/>
      <c r="F234" s="386"/>
      <c r="G234" s="386"/>
      <c r="H234" s="632"/>
      <c r="I234" s="633"/>
      <c r="J234" s="632"/>
      <c r="K234" s="632"/>
      <c r="L234" s="632"/>
      <c r="M234" s="632"/>
      <c r="N234" s="632"/>
      <c r="O234" s="632"/>
      <c r="P234" s="632"/>
      <c r="Q234" s="632"/>
      <c r="R234" s="632"/>
      <c r="S234" s="632"/>
      <c r="T234" s="632"/>
      <c r="U234" s="632"/>
      <c r="V234" s="632"/>
      <c r="W234" s="632"/>
      <c r="X234" s="632"/>
      <c r="Y234" s="632"/>
      <c r="Z234" s="632"/>
    </row>
    <row r="235" spans="1:26" ht="12.75" customHeight="1">
      <c r="A235" s="632"/>
      <c r="B235" s="632"/>
      <c r="C235" s="632"/>
      <c r="D235" s="386"/>
      <c r="E235" s="386"/>
      <c r="F235" s="386"/>
      <c r="G235" s="386"/>
      <c r="H235" s="632"/>
      <c r="I235" s="633"/>
      <c r="J235" s="632"/>
      <c r="K235" s="632"/>
      <c r="L235" s="632"/>
      <c r="M235" s="632"/>
      <c r="N235" s="632"/>
      <c r="O235" s="632"/>
      <c r="P235" s="632"/>
      <c r="Q235" s="632"/>
      <c r="R235" s="632"/>
      <c r="S235" s="632"/>
      <c r="T235" s="632"/>
      <c r="U235" s="632"/>
      <c r="V235" s="632"/>
      <c r="W235" s="632"/>
      <c r="X235" s="632"/>
      <c r="Y235" s="632"/>
      <c r="Z235" s="632"/>
    </row>
    <row r="236" spans="1:26" ht="12.75" customHeight="1">
      <c r="A236" s="632"/>
      <c r="B236" s="632"/>
      <c r="C236" s="632"/>
      <c r="D236" s="386"/>
      <c r="E236" s="386"/>
      <c r="F236" s="386"/>
      <c r="G236" s="386"/>
      <c r="H236" s="632"/>
      <c r="I236" s="633"/>
      <c r="J236" s="632"/>
      <c r="K236" s="632"/>
      <c r="L236" s="632"/>
      <c r="M236" s="632"/>
      <c r="N236" s="632"/>
      <c r="O236" s="632"/>
      <c r="P236" s="632"/>
      <c r="Q236" s="632"/>
      <c r="R236" s="632"/>
      <c r="S236" s="632"/>
      <c r="T236" s="632"/>
      <c r="U236" s="632"/>
      <c r="V236" s="632"/>
      <c r="W236" s="632"/>
      <c r="X236" s="632"/>
      <c r="Y236" s="632"/>
      <c r="Z236" s="632"/>
    </row>
    <row r="237" spans="1:26" ht="12.75" customHeight="1">
      <c r="A237" s="632"/>
      <c r="B237" s="632"/>
      <c r="C237" s="632"/>
      <c r="D237" s="386"/>
      <c r="E237" s="386"/>
      <c r="F237" s="386"/>
      <c r="G237" s="386"/>
      <c r="H237" s="632"/>
      <c r="I237" s="633"/>
      <c r="J237" s="632"/>
      <c r="K237" s="632"/>
      <c r="L237" s="632"/>
      <c r="M237" s="632"/>
      <c r="N237" s="632"/>
      <c r="O237" s="632"/>
      <c r="P237" s="632"/>
      <c r="Q237" s="632"/>
      <c r="R237" s="632"/>
      <c r="S237" s="632"/>
      <c r="T237" s="632"/>
      <c r="U237" s="632"/>
      <c r="V237" s="632"/>
      <c r="W237" s="632"/>
      <c r="X237" s="632"/>
      <c r="Y237" s="632"/>
      <c r="Z237" s="632"/>
    </row>
    <row r="238" spans="1:26" ht="12.75" customHeight="1">
      <c r="A238" s="632"/>
      <c r="B238" s="632"/>
      <c r="C238" s="632"/>
      <c r="D238" s="386"/>
      <c r="E238" s="386"/>
      <c r="F238" s="386"/>
      <c r="G238" s="386"/>
      <c r="H238" s="632"/>
      <c r="I238" s="633"/>
      <c r="J238" s="632"/>
      <c r="K238" s="632"/>
      <c r="L238" s="632"/>
      <c r="M238" s="632"/>
      <c r="N238" s="632"/>
      <c r="O238" s="632"/>
      <c r="P238" s="632"/>
      <c r="Q238" s="632"/>
      <c r="R238" s="632"/>
      <c r="S238" s="632"/>
      <c r="T238" s="632"/>
      <c r="U238" s="632"/>
      <c r="V238" s="632"/>
      <c r="W238" s="632"/>
      <c r="X238" s="632"/>
      <c r="Y238" s="632"/>
      <c r="Z238" s="632"/>
    </row>
    <row r="239" spans="1:26" ht="12.75" customHeight="1">
      <c r="A239" s="632"/>
      <c r="B239" s="632"/>
      <c r="C239" s="632"/>
      <c r="D239" s="386"/>
      <c r="E239" s="386"/>
      <c r="F239" s="386"/>
      <c r="G239" s="386"/>
      <c r="H239" s="632"/>
      <c r="I239" s="633"/>
      <c r="J239" s="632"/>
      <c r="K239" s="632"/>
      <c r="L239" s="632"/>
      <c r="M239" s="632"/>
      <c r="N239" s="632"/>
      <c r="O239" s="632"/>
      <c r="P239" s="632"/>
      <c r="Q239" s="632"/>
      <c r="R239" s="632"/>
      <c r="S239" s="632"/>
      <c r="T239" s="632"/>
      <c r="U239" s="632"/>
      <c r="V239" s="632"/>
      <c r="W239" s="632"/>
      <c r="X239" s="632"/>
      <c r="Y239" s="632"/>
      <c r="Z239" s="632"/>
    </row>
    <row r="240" spans="1:26" ht="12.75" customHeight="1">
      <c r="A240" s="632"/>
      <c r="B240" s="632"/>
      <c r="C240" s="632"/>
      <c r="D240" s="386"/>
      <c r="E240" s="386"/>
      <c r="F240" s="386"/>
      <c r="G240" s="386"/>
      <c r="H240" s="632"/>
      <c r="I240" s="633"/>
      <c r="J240" s="632"/>
      <c r="K240" s="632"/>
      <c r="L240" s="632"/>
      <c r="M240" s="632"/>
      <c r="N240" s="632"/>
      <c r="O240" s="632"/>
      <c r="P240" s="632"/>
      <c r="Q240" s="632"/>
      <c r="R240" s="632"/>
      <c r="S240" s="632"/>
      <c r="T240" s="632"/>
      <c r="U240" s="632"/>
      <c r="V240" s="632"/>
      <c r="W240" s="632"/>
      <c r="X240" s="632"/>
      <c r="Y240" s="632"/>
      <c r="Z240" s="632"/>
    </row>
    <row r="241" spans="1:26" ht="12.75" customHeight="1">
      <c r="A241" s="632"/>
      <c r="B241" s="632"/>
      <c r="C241" s="632"/>
      <c r="D241" s="386"/>
      <c r="E241" s="386"/>
      <c r="F241" s="386"/>
      <c r="G241" s="386"/>
      <c r="H241" s="632"/>
      <c r="I241" s="633"/>
      <c r="J241" s="632"/>
      <c r="K241" s="632"/>
      <c r="L241" s="632"/>
      <c r="M241" s="632"/>
      <c r="N241" s="632"/>
      <c r="O241" s="632"/>
      <c r="P241" s="632"/>
      <c r="Q241" s="632"/>
      <c r="R241" s="632"/>
      <c r="S241" s="632"/>
      <c r="T241" s="632"/>
      <c r="U241" s="632"/>
      <c r="V241" s="632"/>
      <c r="W241" s="632"/>
      <c r="X241" s="632"/>
      <c r="Y241" s="632"/>
      <c r="Z241" s="632"/>
    </row>
    <row r="242" spans="1:26" ht="12.75" customHeight="1">
      <c r="A242" s="632"/>
      <c r="B242" s="632"/>
      <c r="C242" s="632"/>
      <c r="D242" s="386"/>
      <c r="E242" s="386"/>
      <c r="F242" s="386"/>
      <c r="G242" s="386"/>
      <c r="H242" s="632"/>
      <c r="I242" s="633"/>
      <c r="J242" s="632"/>
      <c r="K242" s="632"/>
      <c r="L242" s="632"/>
      <c r="M242" s="632"/>
      <c r="N242" s="632"/>
      <c r="O242" s="632"/>
      <c r="P242" s="632"/>
      <c r="Q242" s="632"/>
      <c r="R242" s="632"/>
      <c r="S242" s="632"/>
      <c r="T242" s="632"/>
      <c r="U242" s="632"/>
      <c r="V242" s="632"/>
      <c r="W242" s="632"/>
      <c r="X242" s="632"/>
      <c r="Y242" s="632"/>
      <c r="Z242" s="632"/>
    </row>
    <row r="243" spans="1:26" ht="12.75" customHeight="1">
      <c r="A243" s="632"/>
      <c r="B243" s="632"/>
      <c r="C243" s="632"/>
      <c r="D243" s="386"/>
      <c r="E243" s="386"/>
      <c r="F243" s="386"/>
      <c r="G243" s="386"/>
      <c r="H243" s="632"/>
      <c r="I243" s="633"/>
      <c r="J243" s="632"/>
      <c r="K243" s="632"/>
      <c r="L243" s="632"/>
      <c r="M243" s="632"/>
      <c r="N243" s="632"/>
      <c r="O243" s="632"/>
      <c r="P243" s="632"/>
      <c r="Q243" s="632"/>
      <c r="R243" s="632"/>
      <c r="S243" s="632"/>
      <c r="T243" s="632"/>
      <c r="U243" s="632"/>
      <c r="V243" s="632"/>
      <c r="W243" s="632"/>
      <c r="X243" s="632"/>
      <c r="Y243" s="632"/>
      <c r="Z243" s="632"/>
    </row>
    <row r="244" spans="1:26" ht="12.75" customHeight="1">
      <c r="A244" s="632"/>
      <c r="B244" s="632"/>
      <c r="C244" s="632"/>
      <c r="D244" s="386"/>
      <c r="E244" s="386"/>
      <c r="F244" s="386"/>
      <c r="G244" s="386"/>
      <c r="H244" s="632"/>
      <c r="I244" s="633"/>
      <c r="J244" s="632"/>
      <c r="K244" s="632"/>
      <c r="L244" s="632"/>
      <c r="M244" s="632"/>
      <c r="N244" s="632"/>
      <c r="O244" s="632"/>
      <c r="P244" s="632"/>
      <c r="Q244" s="632"/>
      <c r="R244" s="632"/>
      <c r="S244" s="632"/>
      <c r="T244" s="632"/>
      <c r="U244" s="632"/>
      <c r="V244" s="632"/>
      <c r="W244" s="632"/>
      <c r="X244" s="632"/>
      <c r="Y244" s="632"/>
      <c r="Z244" s="632"/>
    </row>
    <row r="245" spans="1:26" ht="12.75" customHeight="1">
      <c r="A245" s="632"/>
      <c r="B245" s="632"/>
      <c r="C245" s="632"/>
      <c r="D245" s="386"/>
      <c r="E245" s="386"/>
      <c r="F245" s="386"/>
      <c r="G245" s="386"/>
      <c r="H245" s="632"/>
      <c r="I245" s="633"/>
      <c r="J245" s="632"/>
      <c r="K245" s="632"/>
      <c r="L245" s="632"/>
      <c r="M245" s="632"/>
      <c r="N245" s="632"/>
      <c r="O245" s="632"/>
      <c r="P245" s="632"/>
      <c r="Q245" s="632"/>
      <c r="R245" s="632"/>
      <c r="S245" s="632"/>
      <c r="T245" s="632"/>
      <c r="U245" s="632"/>
      <c r="V245" s="632"/>
      <c r="W245" s="632"/>
      <c r="X245" s="632"/>
      <c r="Y245" s="632"/>
      <c r="Z245" s="632"/>
    </row>
    <row r="246" spans="1:26" ht="12.75" customHeight="1">
      <c r="A246" s="632"/>
      <c r="B246" s="632"/>
      <c r="C246" s="632"/>
      <c r="D246" s="386"/>
      <c r="E246" s="386"/>
      <c r="F246" s="386"/>
      <c r="G246" s="386"/>
      <c r="H246" s="632"/>
      <c r="I246" s="633"/>
      <c r="J246" s="632"/>
      <c r="K246" s="632"/>
      <c r="L246" s="632"/>
      <c r="M246" s="632"/>
      <c r="N246" s="632"/>
      <c r="O246" s="632"/>
      <c r="P246" s="632"/>
      <c r="Q246" s="632"/>
      <c r="R246" s="632"/>
      <c r="S246" s="632"/>
      <c r="T246" s="632"/>
      <c r="U246" s="632"/>
      <c r="V246" s="632"/>
      <c r="W246" s="632"/>
      <c r="X246" s="632"/>
      <c r="Y246" s="632"/>
      <c r="Z246" s="632"/>
    </row>
    <row r="247" spans="1:26" ht="12.75" customHeight="1">
      <c r="A247" s="632"/>
      <c r="B247" s="632"/>
      <c r="C247" s="632"/>
      <c r="D247" s="386"/>
      <c r="E247" s="386"/>
      <c r="F247" s="386"/>
      <c r="G247" s="386"/>
      <c r="H247" s="632"/>
      <c r="I247" s="633"/>
      <c r="J247" s="632"/>
      <c r="K247" s="632"/>
      <c r="L247" s="632"/>
      <c r="M247" s="632"/>
      <c r="N247" s="632"/>
      <c r="O247" s="632"/>
      <c r="P247" s="632"/>
      <c r="Q247" s="632"/>
      <c r="R247" s="632"/>
      <c r="S247" s="632"/>
      <c r="T247" s="632"/>
      <c r="U247" s="632"/>
      <c r="V247" s="632"/>
      <c r="W247" s="632"/>
      <c r="X247" s="632"/>
      <c r="Y247" s="632"/>
      <c r="Z247" s="632"/>
    </row>
    <row r="248" spans="1:26" ht="12.75" customHeight="1">
      <c r="A248" s="632"/>
      <c r="B248" s="632"/>
      <c r="C248" s="632"/>
      <c r="D248" s="386"/>
      <c r="E248" s="386"/>
      <c r="F248" s="386"/>
      <c r="G248" s="386"/>
      <c r="H248" s="632"/>
      <c r="I248" s="633"/>
      <c r="J248" s="632"/>
      <c r="K248" s="632"/>
      <c r="L248" s="632"/>
      <c r="M248" s="632"/>
      <c r="N248" s="632"/>
      <c r="O248" s="632"/>
      <c r="P248" s="632"/>
      <c r="Q248" s="632"/>
      <c r="R248" s="632"/>
      <c r="S248" s="632"/>
      <c r="T248" s="632"/>
      <c r="U248" s="632"/>
      <c r="V248" s="632"/>
      <c r="W248" s="632"/>
      <c r="X248" s="632"/>
      <c r="Y248" s="632"/>
      <c r="Z248" s="632"/>
    </row>
    <row r="249" spans="1:26" ht="12.75" customHeight="1">
      <c r="A249" s="632"/>
      <c r="B249" s="632"/>
      <c r="C249" s="632"/>
      <c r="D249" s="386"/>
      <c r="E249" s="386"/>
      <c r="F249" s="386"/>
      <c r="G249" s="386"/>
      <c r="H249" s="632"/>
      <c r="I249" s="633"/>
      <c r="J249" s="632"/>
      <c r="K249" s="632"/>
      <c r="L249" s="632"/>
      <c r="M249" s="632"/>
      <c r="N249" s="632"/>
      <c r="O249" s="632"/>
      <c r="P249" s="632"/>
      <c r="Q249" s="632"/>
      <c r="R249" s="632"/>
      <c r="S249" s="632"/>
      <c r="T249" s="632"/>
      <c r="U249" s="632"/>
      <c r="V249" s="632"/>
      <c r="W249" s="632"/>
      <c r="X249" s="632"/>
      <c r="Y249" s="632"/>
      <c r="Z249" s="632"/>
    </row>
    <row r="250" spans="1:26" ht="12.75" customHeight="1">
      <c r="A250" s="632"/>
      <c r="B250" s="632"/>
      <c r="C250" s="632"/>
      <c r="D250" s="386"/>
      <c r="E250" s="386"/>
      <c r="F250" s="386"/>
      <c r="G250" s="386"/>
      <c r="H250" s="632"/>
      <c r="I250" s="633"/>
      <c r="J250" s="632"/>
      <c r="K250" s="632"/>
      <c r="L250" s="632"/>
      <c r="M250" s="632"/>
      <c r="N250" s="632"/>
      <c r="O250" s="632"/>
      <c r="P250" s="632"/>
      <c r="Q250" s="632"/>
      <c r="R250" s="632"/>
      <c r="S250" s="632"/>
      <c r="T250" s="632"/>
      <c r="U250" s="632"/>
      <c r="V250" s="632"/>
      <c r="W250" s="632"/>
      <c r="X250" s="632"/>
      <c r="Y250" s="632"/>
      <c r="Z250" s="632"/>
    </row>
    <row r="251" spans="1:26" ht="12.75" customHeight="1">
      <c r="A251" s="632"/>
      <c r="B251" s="632"/>
      <c r="C251" s="632"/>
      <c r="D251" s="386"/>
      <c r="E251" s="386"/>
      <c r="F251" s="386"/>
      <c r="G251" s="386"/>
      <c r="H251" s="632"/>
      <c r="I251" s="633"/>
      <c r="J251" s="632"/>
      <c r="K251" s="632"/>
      <c r="L251" s="632"/>
      <c r="M251" s="632"/>
      <c r="N251" s="632"/>
      <c r="O251" s="632"/>
      <c r="P251" s="632"/>
      <c r="Q251" s="632"/>
      <c r="R251" s="632"/>
      <c r="S251" s="632"/>
      <c r="T251" s="632"/>
      <c r="U251" s="632"/>
      <c r="V251" s="632"/>
      <c r="W251" s="632"/>
      <c r="X251" s="632"/>
      <c r="Y251" s="632"/>
      <c r="Z251" s="632"/>
    </row>
    <row r="252" spans="1:26" ht="12.75" customHeight="1">
      <c r="A252" s="632"/>
      <c r="B252" s="632"/>
      <c r="C252" s="632"/>
      <c r="D252" s="386"/>
      <c r="E252" s="386"/>
      <c r="F252" s="386"/>
      <c r="G252" s="386"/>
      <c r="H252" s="632"/>
      <c r="I252" s="633"/>
      <c r="J252" s="632"/>
      <c r="K252" s="632"/>
      <c r="L252" s="632"/>
      <c r="M252" s="632"/>
      <c r="N252" s="632"/>
      <c r="O252" s="632"/>
      <c r="P252" s="632"/>
      <c r="Q252" s="632"/>
      <c r="R252" s="632"/>
      <c r="S252" s="632"/>
      <c r="T252" s="632"/>
      <c r="U252" s="632"/>
      <c r="V252" s="632"/>
      <c r="W252" s="632"/>
      <c r="X252" s="632"/>
      <c r="Y252" s="632"/>
      <c r="Z252" s="632"/>
    </row>
    <row r="253" spans="1:26" ht="12.75" customHeight="1">
      <c r="A253" s="632"/>
      <c r="B253" s="632"/>
      <c r="C253" s="632"/>
      <c r="D253" s="386"/>
      <c r="E253" s="386"/>
      <c r="F253" s="386"/>
      <c r="G253" s="386"/>
      <c r="H253" s="632"/>
      <c r="I253" s="633"/>
      <c r="J253" s="632"/>
      <c r="K253" s="632"/>
      <c r="L253" s="632"/>
      <c r="M253" s="632"/>
      <c r="N253" s="632"/>
      <c r="O253" s="632"/>
      <c r="P253" s="632"/>
      <c r="Q253" s="632"/>
      <c r="R253" s="632"/>
      <c r="S253" s="632"/>
      <c r="T253" s="632"/>
      <c r="U253" s="632"/>
      <c r="V253" s="632"/>
      <c r="W253" s="632"/>
      <c r="X253" s="632"/>
      <c r="Y253" s="632"/>
      <c r="Z253" s="632"/>
    </row>
    <row r="254" spans="1:26" ht="12.75" customHeight="1">
      <c r="A254" s="632"/>
      <c r="B254" s="632"/>
      <c r="C254" s="632"/>
      <c r="D254" s="386"/>
      <c r="E254" s="386"/>
      <c r="F254" s="386"/>
      <c r="G254" s="386"/>
      <c r="H254" s="632"/>
      <c r="I254" s="633"/>
      <c r="J254" s="632"/>
      <c r="K254" s="632"/>
      <c r="L254" s="632"/>
      <c r="M254" s="632"/>
      <c r="N254" s="632"/>
      <c r="O254" s="632"/>
      <c r="P254" s="632"/>
      <c r="Q254" s="632"/>
      <c r="R254" s="632"/>
      <c r="S254" s="632"/>
      <c r="T254" s="632"/>
      <c r="U254" s="632"/>
      <c r="V254" s="632"/>
      <c r="W254" s="632"/>
      <c r="X254" s="632"/>
      <c r="Y254" s="632"/>
      <c r="Z254" s="632"/>
    </row>
    <row r="255" spans="1:26" ht="12.75" customHeight="1">
      <c r="A255" s="632"/>
      <c r="B255" s="632"/>
      <c r="C255" s="632"/>
      <c r="D255" s="386"/>
      <c r="E255" s="386"/>
      <c r="F255" s="386"/>
      <c r="G255" s="386"/>
      <c r="H255" s="632"/>
      <c r="I255" s="633"/>
      <c r="J255" s="632"/>
      <c r="K255" s="632"/>
      <c r="L255" s="632"/>
      <c r="M255" s="632"/>
      <c r="N255" s="632"/>
      <c r="O255" s="632"/>
      <c r="P255" s="632"/>
      <c r="Q255" s="632"/>
      <c r="R255" s="632"/>
      <c r="S255" s="632"/>
      <c r="T255" s="632"/>
      <c r="U255" s="632"/>
      <c r="V255" s="632"/>
      <c r="W255" s="632"/>
      <c r="X255" s="632"/>
      <c r="Y255" s="632"/>
      <c r="Z255" s="632"/>
    </row>
    <row r="256" spans="1:26" ht="12.75" customHeight="1">
      <c r="A256" s="632"/>
      <c r="B256" s="632"/>
      <c r="C256" s="632"/>
      <c r="D256" s="386"/>
      <c r="E256" s="386"/>
      <c r="F256" s="386"/>
      <c r="G256" s="386"/>
      <c r="H256" s="632"/>
      <c r="I256" s="633"/>
      <c r="J256" s="632"/>
      <c r="K256" s="632"/>
      <c r="L256" s="632"/>
      <c r="M256" s="632"/>
      <c r="N256" s="632"/>
      <c r="O256" s="632"/>
      <c r="P256" s="632"/>
      <c r="Q256" s="632"/>
      <c r="R256" s="632"/>
      <c r="S256" s="632"/>
      <c r="T256" s="632"/>
      <c r="U256" s="632"/>
      <c r="V256" s="632"/>
      <c r="W256" s="632"/>
      <c r="X256" s="632"/>
      <c r="Y256" s="632"/>
      <c r="Z256" s="632"/>
    </row>
    <row r="257" spans="1:26" ht="12.75" customHeight="1">
      <c r="A257" s="632"/>
      <c r="B257" s="632"/>
      <c r="C257" s="632"/>
      <c r="D257" s="386"/>
      <c r="E257" s="386"/>
      <c r="F257" s="386"/>
      <c r="G257" s="386"/>
      <c r="H257" s="632"/>
      <c r="I257" s="633"/>
      <c r="J257" s="632"/>
      <c r="K257" s="632"/>
      <c r="L257" s="632"/>
      <c r="M257" s="632"/>
      <c r="N257" s="632"/>
      <c r="O257" s="632"/>
      <c r="P257" s="632"/>
      <c r="Q257" s="632"/>
      <c r="R257" s="632"/>
      <c r="S257" s="632"/>
      <c r="T257" s="632"/>
      <c r="U257" s="632"/>
      <c r="V257" s="632"/>
      <c r="W257" s="632"/>
      <c r="X257" s="632"/>
      <c r="Y257" s="632"/>
      <c r="Z257" s="632"/>
    </row>
    <row r="258" spans="1:26" ht="12.75" customHeight="1">
      <c r="A258" s="632"/>
      <c r="B258" s="632"/>
      <c r="C258" s="632"/>
      <c r="D258" s="386"/>
      <c r="E258" s="386"/>
      <c r="F258" s="386"/>
      <c r="G258" s="386"/>
      <c r="H258" s="632"/>
      <c r="I258" s="633"/>
      <c r="J258" s="632"/>
      <c r="K258" s="632"/>
      <c r="L258" s="632"/>
      <c r="M258" s="632"/>
      <c r="N258" s="632"/>
      <c r="O258" s="632"/>
      <c r="P258" s="632"/>
      <c r="Q258" s="632"/>
      <c r="R258" s="632"/>
      <c r="S258" s="632"/>
      <c r="T258" s="632"/>
      <c r="U258" s="632"/>
      <c r="V258" s="632"/>
      <c r="W258" s="632"/>
      <c r="X258" s="632"/>
      <c r="Y258" s="632"/>
      <c r="Z258" s="632"/>
    </row>
    <row r="259" spans="1:26" ht="12.75" customHeight="1">
      <c r="A259" s="632"/>
      <c r="B259" s="632"/>
      <c r="C259" s="632"/>
      <c r="D259" s="386"/>
      <c r="E259" s="386"/>
      <c r="F259" s="386"/>
      <c r="G259" s="386"/>
      <c r="H259" s="632"/>
      <c r="I259" s="633"/>
      <c r="J259" s="632"/>
      <c r="K259" s="632"/>
      <c r="L259" s="632"/>
      <c r="M259" s="632"/>
      <c r="N259" s="632"/>
      <c r="O259" s="632"/>
      <c r="P259" s="632"/>
      <c r="Q259" s="632"/>
      <c r="R259" s="632"/>
      <c r="S259" s="632"/>
      <c r="T259" s="632"/>
      <c r="U259" s="632"/>
      <c r="V259" s="632"/>
      <c r="W259" s="632"/>
      <c r="X259" s="632"/>
      <c r="Y259" s="632"/>
      <c r="Z259" s="632"/>
    </row>
    <row r="260" spans="1:26" ht="12.75" customHeight="1">
      <c r="A260" s="632"/>
      <c r="B260" s="632"/>
      <c r="C260" s="632"/>
      <c r="D260" s="386"/>
      <c r="E260" s="386"/>
      <c r="F260" s="386"/>
      <c r="G260" s="386"/>
      <c r="H260" s="632"/>
      <c r="I260" s="633"/>
      <c r="J260" s="632"/>
      <c r="K260" s="632"/>
      <c r="L260" s="632"/>
      <c r="M260" s="632"/>
      <c r="N260" s="632"/>
      <c r="O260" s="632"/>
      <c r="P260" s="632"/>
      <c r="Q260" s="632"/>
      <c r="R260" s="632"/>
      <c r="S260" s="632"/>
      <c r="T260" s="632"/>
      <c r="U260" s="632"/>
      <c r="V260" s="632"/>
      <c r="W260" s="632"/>
      <c r="X260" s="632"/>
      <c r="Y260" s="632"/>
      <c r="Z260" s="632"/>
    </row>
    <row r="261" spans="1:26" ht="12.75" customHeight="1">
      <c r="A261" s="632"/>
      <c r="B261" s="632"/>
      <c r="C261" s="632"/>
      <c r="D261" s="386"/>
      <c r="E261" s="386"/>
      <c r="F261" s="386"/>
      <c r="G261" s="386"/>
      <c r="H261" s="632"/>
      <c r="I261" s="633"/>
      <c r="J261" s="632"/>
      <c r="K261" s="632"/>
      <c r="L261" s="632"/>
      <c r="M261" s="632"/>
      <c r="N261" s="632"/>
      <c r="O261" s="632"/>
      <c r="P261" s="632"/>
      <c r="Q261" s="632"/>
      <c r="R261" s="632"/>
      <c r="S261" s="632"/>
      <c r="T261" s="632"/>
      <c r="U261" s="632"/>
      <c r="V261" s="632"/>
      <c r="W261" s="632"/>
      <c r="X261" s="632"/>
      <c r="Y261" s="632"/>
      <c r="Z261" s="632"/>
    </row>
    <row r="262" spans="1:26" ht="12.75" customHeight="1">
      <c r="A262" s="632"/>
      <c r="B262" s="632"/>
      <c r="C262" s="632"/>
      <c r="D262" s="386"/>
      <c r="E262" s="386"/>
      <c r="F262" s="386"/>
      <c r="G262" s="386"/>
      <c r="H262" s="632"/>
      <c r="I262" s="633"/>
      <c r="J262" s="632"/>
      <c r="K262" s="632"/>
      <c r="L262" s="632"/>
      <c r="M262" s="632"/>
      <c r="N262" s="632"/>
      <c r="O262" s="632"/>
      <c r="P262" s="632"/>
      <c r="Q262" s="632"/>
      <c r="R262" s="632"/>
      <c r="S262" s="632"/>
      <c r="T262" s="632"/>
      <c r="U262" s="632"/>
      <c r="V262" s="632"/>
      <c r="W262" s="632"/>
      <c r="X262" s="632"/>
      <c r="Y262" s="632"/>
      <c r="Z262" s="632"/>
    </row>
    <row r="263" spans="1:26" ht="12.75" customHeight="1">
      <c r="A263" s="632"/>
      <c r="B263" s="632"/>
      <c r="C263" s="632"/>
      <c r="D263" s="386"/>
      <c r="E263" s="386"/>
      <c r="F263" s="386"/>
      <c r="G263" s="386"/>
      <c r="H263" s="632"/>
      <c r="I263" s="633"/>
      <c r="J263" s="632"/>
      <c r="K263" s="632"/>
      <c r="L263" s="632"/>
      <c r="M263" s="632"/>
      <c r="N263" s="632"/>
      <c r="O263" s="632"/>
      <c r="P263" s="632"/>
      <c r="Q263" s="632"/>
      <c r="R263" s="632"/>
      <c r="S263" s="632"/>
      <c r="T263" s="632"/>
      <c r="U263" s="632"/>
      <c r="V263" s="632"/>
      <c r="W263" s="632"/>
      <c r="X263" s="632"/>
      <c r="Y263" s="632"/>
      <c r="Z263" s="632"/>
    </row>
    <row r="264" spans="1:26" ht="12.75" customHeight="1">
      <c r="A264" s="632"/>
      <c r="B264" s="632"/>
      <c r="C264" s="632"/>
      <c r="D264" s="386"/>
      <c r="E264" s="386"/>
      <c r="F264" s="386"/>
      <c r="G264" s="386"/>
      <c r="H264" s="632"/>
      <c r="I264" s="633"/>
      <c r="J264" s="632"/>
      <c r="K264" s="632"/>
      <c r="L264" s="632"/>
      <c r="M264" s="632"/>
      <c r="N264" s="632"/>
      <c r="O264" s="632"/>
      <c r="P264" s="632"/>
      <c r="Q264" s="632"/>
      <c r="R264" s="632"/>
      <c r="S264" s="632"/>
      <c r="T264" s="632"/>
      <c r="U264" s="632"/>
      <c r="V264" s="632"/>
      <c r="W264" s="632"/>
      <c r="X264" s="632"/>
      <c r="Y264" s="632"/>
      <c r="Z264" s="632"/>
    </row>
    <row r="265" spans="1:26" ht="12.75" customHeight="1">
      <c r="A265" s="632"/>
      <c r="B265" s="632"/>
      <c r="C265" s="632"/>
      <c r="D265" s="386"/>
      <c r="E265" s="386"/>
      <c r="F265" s="386"/>
      <c r="G265" s="386"/>
      <c r="H265" s="632"/>
      <c r="I265" s="633"/>
      <c r="J265" s="632"/>
      <c r="K265" s="632"/>
      <c r="L265" s="632"/>
      <c r="M265" s="632"/>
      <c r="N265" s="632"/>
      <c r="O265" s="632"/>
      <c r="P265" s="632"/>
      <c r="Q265" s="632"/>
      <c r="R265" s="632"/>
      <c r="S265" s="632"/>
      <c r="T265" s="632"/>
      <c r="U265" s="632"/>
      <c r="V265" s="632"/>
      <c r="W265" s="632"/>
      <c r="X265" s="632"/>
      <c r="Y265" s="632"/>
      <c r="Z265" s="632"/>
    </row>
    <row r="266" spans="1:26" ht="12.75" customHeight="1">
      <c r="A266" s="632"/>
      <c r="B266" s="632"/>
      <c r="C266" s="632"/>
      <c r="D266" s="386"/>
      <c r="E266" s="386"/>
      <c r="F266" s="386"/>
      <c r="G266" s="386"/>
      <c r="H266" s="632"/>
      <c r="I266" s="633"/>
      <c r="J266" s="632"/>
      <c r="K266" s="632"/>
      <c r="L266" s="632"/>
      <c r="M266" s="632"/>
      <c r="N266" s="632"/>
      <c r="O266" s="632"/>
      <c r="P266" s="632"/>
      <c r="Q266" s="632"/>
      <c r="R266" s="632"/>
      <c r="S266" s="632"/>
      <c r="T266" s="632"/>
      <c r="U266" s="632"/>
      <c r="V266" s="632"/>
      <c r="W266" s="632"/>
      <c r="X266" s="632"/>
      <c r="Y266" s="632"/>
      <c r="Z266" s="632"/>
    </row>
    <row r="267" spans="1:26" ht="12.75" customHeight="1">
      <c r="A267" s="632"/>
      <c r="B267" s="632"/>
      <c r="C267" s="632"/>
      <c r="D267" s="386"/>
      <c r="E267" s="386"/>
      <c r="F267" s="386"/>
      <c r="G267" s="386"/>
      <c r="H267" s="632"/>
      <c r="I267" s="633"/>
      <c r="J267" s="632"/>
      <c r="K267" s="632"/>
      <c r="L267" s="632"/>
      <c r="M267" s="632"/>
      <c r="N267" s="632"/>
      <c r="O267" s="632"/>
      <c r="P267" s="632"/>
      <c r="Q267" s="632"/>
      <c r="R267" s="632"/>
      <c r="S267" s="632"/>
      <c r="T267" s="632"/>
      <c r="U267" s="632"/>
      <c r="V267" s="632"/>
      <c r="W267" s="632"/>
      <c r="X267" s="632"/>
      <c r="Y267" s="632"/>
      <c r="Z267" s="632"/>
    </row>
    <row r="268" spans="1:26" ht="12.75" customHeight="1">
      <c r="A268" s="632"/>
      <c r="B268" s="632"/>
      <c r="C268" s="632"/>
      <c r="D268" s="386"/>
      <c r="E268" s="386"/>
      <c r="F268" s="386"/>
      <c r="G268" s="386"/>
      <c r="H268" s="632"/>
      <c r="I268" s="633"/>
      <c r="J268" s="632"/>
      <c r="K268" s="632"/>
      <c r="L268" s="632"/>
      <c r="M268" s="632"/>
      <c r="N268" s="632"/>
      <c r="O268" s="632"/>
      <c r="P268" s="632"/>
      <c r="Q268" s="632"/>
      <c r="R268" s="632"/>
      <c r="S268" s="632"/>
      <c r="T268" s="632"/>
      <c r="U268" s="632"/>
      <c r="V268" s="632"/>
      <c r="W268" s="632"/>
      <c r="X268" s="632"/>
      <c r="Y268" s="632"/>
      <c r="Z268" s="632"/>
    </row>
    <row r="269" spans="1:26" ht="12.75" customHeight="1">
      <c r="A269" s="632"/>
      <c r="B269" s="632"/>
      <c r="C269" s="632"/>
      <c r="D269" s="386"/>
      <c r="E269" s="386"/>
      <c r="F269" s="386"/>
      <c r="G269" s="386"/>
      <c r="H269" s="632"/>
      <c r="I269" s="633"/>
      <c r="J269" s="632"/>
      <c r="K269" s="632"/>
      <c r="L269" s="632"/>
      <c r="M269" s="632"/>
      <c r="N269" s="632"/>
      <c r="O269" s="632"/>
      <c r="P269" s="632"/>
      <c r="Q269" s="632"/>
      <c r="R269" s="632"/>
      <c r="S269" s="632"/>
      <c r="T269" s="632"/>
      <c r="U269" s="632"/>
      <c r="V269" s="632"/>
      <c r="W269" s="632"/>
      <c r="X269" s="632"/>
      <c r="Y269" s="632"/>
      <c r="Z269" s="632"/>
    </row>
    <row r="270" spans="1:26" ht="12.75" customHeight="1">
      <c r="A270" s="632"/>
      <c r="B270" s="632"/>
      <c r="C270" s="632"/>
      <c r="D270" s="386"/>
      <c r="E270" s="386"/>
      <c r="F270" s="386"/>
      <c r="G270" s="386"/>
      <c r="H270" s="632"/>
      <c r="I270" s="633"/>
      <c r="J270" s="632"/>
      <c r="K270" s="632"/>
      <c r="L270" s="632"/>
      <c r="M270" s="632"/>
      <c r="N270" s="632"/>
      <c r="O270" s="632"/>
      <c r="P270" s="632"/>
      <c r="Q270" s="632"/>
      <c r="R270" s="632"/>
      <c r="S270" s="632"/>
      <c r="T270" s="632"/>
      <c r="U270" s="632"/>
      <c r="V270" s="632"/>
      <c r="W270" s="632"/>
      <c r="X270" s="632"/>
      <c r="Y270" s="632"/>
      <c r="Z270" s="632"/>
    </row>
    <row r="271" spans="1:26" ht="12.75" customHeight="1">
      <c r="A271" s="632"/>
      <c r="B271" s="632"/>
      <c r="C271" s="632"/>
      <c r="D271" s="386"/>
      <c r="E271" s="386"/>
      <c r="F271" s="386"/>
      <c r="G271" s="386"/>
      <c r="H271" s="632"/>
      <c r="I271" s="633"/>
      <c r="J271" s="632"/>
      <c r="K271" s="632"/>
      <c r="L271" s="632"/>
      <c r="M271" s="632"/>
      <c r="N271" s="632"/>
      <c r="O271" s="632"/>
      <c r="P271" s="632"/>
      <c r="Q271" s="632"/>
      <c r="R271" s="632"/>
      <c r="S271" s="632"/>
      <c r="T271" s="632"/>
      <c r="U271" s="632"/>
      <c r="V271" s="632"/>
      <c r="W271" s="632"/>
      <c r="X271" s="632"/>
      <c r="Y271" s="632"/>
      <c r="Z271" s="632"/>
    </row>
    <row r="272" spans="1:26" ht="12.75" customHeight="1">
      <c r="A272" s="632"/>
      <c r="B272" s="632"/>
      <c r="C272" s="632"/>
      <c r="D272" s="386"/>
      <c r="E272" s="386"/>
      <c r="F272" s="386"/>
      <c r="G272" s="386"/>
      <c r="H272" s="632"/>
      <c r="I272" s="633"/>
      <c r="J272" s="632"/>
      <c r="K272" s="632"/>
      <c r="L272" s="632"/>
      <c r="M272" s="632"/>
      <c r="N272" s="632"/>
      <c r="O272" s="632"/>
      <c r="P272" s="632"/>
      <c r="Q272" s="632"/>
      <c r="R272" s="632"/>
      <c r="S272" s="632"/>
      <c r="T272" s="632"/>
      <c r="U272" s="632"/>
      <c r="V272" s="632"/>
      <c r="W272" s="632"/>
      <c r="X272" s="632"/>
      <c r="Y272" s="632"/>
      <c r="Z272" s="632"/>
    </row>
    <row r="273" spans="1:26" ht="12.75" customHeight="1">
      <c r="A273" s="632"/>
      <c r="B273" s="632"/>
      <c r="C273" s="632"/>
      <c r="D273" s="386"/>
      <c r="E273" s="386"/>
      <c r="F273" s="386"/>
      <c r="G273" s="386"/>
      <c r="H273" s="632"/>
      <c r="I273" s="633"/>
      <c r="J273" s="632"/>
      <c r="K273" s="632"/>
      <c r="L273" s="632"/>
      <c r="M273" s="632"/>
      <c r="N273" s="632"/>
      <c r="O273" s="632"/>
      <c r="P273" s="632"/>
      <c r="Q273" s="632"/>
      <c r="R273" s="632"/>
      <c r="S273" s="632"/>
      <c r="T273" s="632"/>
      <c r="U273" s="632"/>
      <c r="V273" s="632"/>
      <c r="W273" s="632"/>
      <c r="X273" s="632"/>
      <c r="Y273" s="632"/>
      <c r="Z273" s="632"/>
    </row>
    <row r="274" spans="1:26" ht="12.75" customHeight="1">
      <c r="A274" s="632"/>
      <c r="B274" s="632"/>
      <c r="C274" s="632"/>
      <c r="D274" s="386"/>
      <c r="E274" s="386"/>
      <c r="F274" s="386"/>
      <c r="G274" s="386"/>
      <c r="H274" s="632"/>
      <c r="I274" s="633"/>
      <c r="J274" s="632"/>
      <c r="K274" s="632"/>
      <c r="L274" s="632"/>
      <c r="M274" s="632"/>
      <c r="N274" s="632"/>
      <c r="O274" s="632"/>
      <c r="P274" s="632"/>
      <c r="Q274" s="632"/>
      <c r="R274" s="632"/>
      <c r="S274" s="632"/>
      <c r="T274" s="632"/>
      <c r="U274" s="632"/>
      <c r="V274" s="632"/>
      <c r="W274" s="632"/>
      <c r="X274" s="632"/>
      <c r="Y274" s="632"/>
      <c r="Z274" s="632"/>
    </row>
    <row r="275" spans="1:26" ht="12.75" customHeight="1">
      <c r="A275" s="632"/>
      <c r="B275" s="632"/>
      <c r="C275" s="632"/>
      <c r="D275" s="386"/>
      <c r="E275" s="386"/>
      <c r="F275" s="386"/>
      <c r="G275" s="386"/>
      <c r="H275" s="632"/>
      <c r="I275" s="633"/>
      <c r="J275" s="632"/>
      <c r="K275" s="632"/>
      <c r="L275" s="632"/>
      <c r="M275" s="632"/>
      <c r="N275" s="632"/>
      <c r="O275" s="632"/>
      <c r="P275" s="632"/>
      <c r="Q275" s="632"/>
      <c r="R275" s="632"/>
      <c r="S275" s="632"/>
      <c r="T275" s="632"/>
      <c r="U275" s="632"/>
      <c r="V275" s="632"/>
      <c r="W275" s="632"/>
      <c r="X275" s="632"/>
      <c r="Y275" s="632"/>
      <c r="Z275" s="632"/>
    </row>
    <row r="276" spans="1:26" ht="12.75" customHeight="1">
      <c r="A276" s="632"/>
      <c r="B276" s="632"/>
      <c r="C276" s="632"/>
      <c r="D276" s="386"/>
      <c r="E276" s="386"/>
      <c r="F276" s="386"/>
      <c r="G276" s="386"/>
      <c r="H276" s="632"/>
      <c r="I276" s="633"/>
      <c r="J276" s="632"/>
      <c r="K276" s="632"/>
      <c r="L276" s="632"/>
      <c r="M276" s="632"/>
      <c r="N276" s="632"/>
      <c r="O276" s="632"/>
      <c r="P276" s="632"/>
      <c r="Q276" s="632"/>
      <c r="R276" s="632"/>
      <c r="S276" s="632"/>
      <c r="T276" s="632"/>
      <c r="U276" s="632"/>
      <c r="V276" s="632"/>
      <c r="W276" s="632"/>
      <c r="X276" s="632"/>
      <c r="Y276" s="632"/>
      <c r="Z276" s="632"/>
    </row>
    <row r="277" spans="1:26" ht="12.75" customHeight="1">
      <c r="A277" s="632"/>
      <c r="B277" s="632"/>
      <c r="C277" s="632"/>
      <c r="D277" s="386"/>
      <c r="E277" s="386"/>
      <c r="F277" s="386"/>
      <c r="G277" s="386"/>
      <c r="H277" s="632"/>
      <c r="I277" s="633"/>
      <c r="J277" s="632"/>
      <c r="K277" s="632"/>
      <c r="L277" s="632"/>
      <c r="M277" s="632"/>
      <c r="N277" s="632"/>
      <c r="O277" s="632"/>
      <c r="P277" s="632"/>
      <c r="Q277" s="632"/>
      <c r="R277" s="632"/>
      <c r="S277" s="632"/>
      <c r="T277" s="632"/>
      <c r="U277" s="632"/>
      <c r="V277" s="632"/>
      <c r="W277" s="632"/>
      <c r="X277" s="632"/>
      <c r="Y277" s="632"/>
      <c r="Z277" s="632"/>
    </row>
    <row r="278" spans="1:26" ht="12.75" customHeight="1">
      <c r="A278" s="632"/>
      <c r="B278" s="632"/>
      <c r="C278" s="632"/>
      <c r="D278" s="386"/>
      <c r="E278" s="386"/>
      <c r="F278" s="386"/>
      <c r="G278" s="386"/>
      <c r="H278" s="632"/>
      <c r="I278" s="633"/>
      <c r="J278" s="632"/>
      <c r="K278" s="632"/>
      <c r="L278" s="632"/>
      <c r="M278" s="632"/>
      <c r="N278" s="632"/>
      <c r="O278" s="632"/>
      <c r="P278" s="632"/>
      <c r="Q278" s="632"/>
      <c r="R278" s="632"/>
      <c r="S278" s="632"/>
      <c r="T278" s="632"/>
      <c r="U278" s="632"/>
      <c r="V278" s="632"/>
      <c r="W278" s="632"/>
      <c r="X278" s="632"/>
      <c r="Y278" s="632"/>
      <c r="Z278" s="632"/>
    </row>
    <row r="279" spans="1:26" ht="12.75" customHeight="1">
      <c r="A279" s="632"/>
      <c r="B279" s="632"/>
      <c r="C279" s="632"/>
      <c r="D279" s="386"/>
      <c r="E279" s="386"/>
      <c r="F279" s="386"/>
      <c r="G279" s="386"/>
      <c r="H279" s="632"/>
      <c r="I279" s="633"/>
      <c r="J279" s="632"/>
      <c r="K279" s="632"/>
      <c r="L279" s="632"/>
      <c r="M279" s="632"/>
      <c r="N279" s="632"/>
      <c r="O279" s="632"/>
      <c r="P279" s="632"/>
      <c r="Q279" s="632"/>
      <c r="R279" s="632"/>
      <c r="S279" s="632"/>
      <c r="T279" s="632"/>
      <c r="U279" s="632"/>
      <c r="V279" s="632"/>
      <c r="W279" s="632"/>
      <c r="X279" s="632"/>
      <c r="Y279" s="632"/>
      <c r="Z279" s="632"/>
    </row>
    <row r="280" spans="1:26" ht="12.75" customHeight="1">
      <c r="A280" s="632"/>
      <c r="B280" s="632"/>
      <c r="C280" s="632"/>
      <c r="D280" s="386"/>
      <c r="E280" s="386"/>
      <c r="F280" s="386"/>
      <c r="G280" s="386"/>
      <c r="H280" s="632"/>
      <c r="I280" s="633"/>
      <c r="J280" s="632"/>
      <c r="K280" s="632"/>
      <c r="L280" s="632"/>
      <c r="M280" s="632"/>
      <c r="N280" s="632"/>
      <c r="O280" s="632"/>
      <c r="P280" s="632"/>
      <c r="Q280" s="632"/>
      <c r="R280" s="632"/>
      <c r="S280" s="632"/>
      <c r="T280" s="632"/>
      <c r="U280" s="632"/>
      <c r="V280" s="632"/>
      <c r="W280" s="632"/>
      <c r="X280" s="632"/>
      <c r="Y280" s="632"/>
      <c r="Z280" s="632"/>
    </row>
    <row r="281" spans="1:26" ht="12.75" customHeight="1">
      <c r="A281" s="632"/>
      <c r="B281" s="632"/>
      <c r="C281" s="632"/>
      <c r="D281" s="386"/>
      <c r="E281" s="386"/>
      <c r="F281" s="386"/>
      <c r="G281" s="386"/>
      <c r="H281" s="632"/>
      <c r="I281" s="633"/>
      <c r="J281" s="632"/>
      <c r="K281" s="632"/>
      <c r="L281" s="632"/>
      <c r="M281" s="632"/>
      <c r="N281" s="632"/>
      <c r="O281" s="632"/>
      <c r="P281" s="632"/>
      <c r="Q281" s="632"/>
      <c r="R281" s="632"/>
      <c r="S281" s="632"/>
      <c r="T281" s="632"/>
      <c r="U281" s="632"/>
      <c r="V281" s="632"/>
      <c r="W281" s="632"/>
      <c r="X281" s="632"/>
      <c r="Y281" s="632"/>
      <c r="Z281" s="632"/>
    </row>
    <row r="282" spans="1:26" ht="12.75" customHeight="1">
      <c r="A282" s="632"/>
      <c r="B282" s="632"/>
      <c r="C282" s="632"/>
      <c r="D282" s="386"/>
      <c r="E282" s="386"/>
      <c r="F282" s="386"/>
      <c r="G282" s="386"/>
      <c r="H282" s="632"/>
      <c r="I282" s="633"/>
      <c r="J282" s="632"/>
      <c r="K282" s="632"/>
      <c r="L282" s="632"/>
      <c r="M282" s="632"/>
      <c r="N282" s="632"/>
      <c r="O282" s="632"/>
      <c r="P282" s="632"/>
      <c r="Q282" s="632"/>
      <c r="R282" s="632"/>
      <c r="S282" s="632"/>
      <c r="T282" s="632"/>
      <c r="U282" s="632"/>
      <c r="V282" s="632"/>
      <c r="W282" s="632"/>
      <c r="X282" s="632"/>
      <c r="Y282" s="632"/>
      <c r="Z282" s="632"/>
    </row>
    <row r="283" spans="1:26" ht="12.75" customHeight="1">
      <c r="A283" s="632"/>
      <c r="B283" s="632"/>
      <c r="C283" s="632"/>
      <c r="D283" s="386"/>
      <c r="E283" s="386"/>
      <c r="F283" s="386"/>
      <c r="G283" s="386"/>
      <c r="H283" s="632"/>
      <c r="I283" s="633"/>
      <c r="J283" s="632"/>
      <c r="K283" s="632"/>
      <c r="L283" s="632"/>
      <c r="M283" s="632"/>
      <c r="N283" s="632"/>
      <c r="O283" s="632"/>
      <c r="P283" s="632"/>
      <c r="Q283" s="632"/>
      <c r="R283" s="632"/>
      <c r="S283" s="632"/>
      <c r="T283" s="632"/>
      <c r="U283" s="632"/>
      <c r="V283" s="632"/>
      <c r="W283" s="632"/>
      <c r="X283" s="632"/>
      <c r="Y283" s="632"/>
      <c r="Z283" s="632"/>
    </row>
    <row r="284" spans="1:26" ht="12.75" customHeight="1">
      <c r="A284" s="632"/>
      <c r="B284" s="632"/>
      <c r="C284" s="632"/>
      <c r="D284" s="386"/>
      <c r="E284" s="386"/>
      <c r="F284" s="386"/>
      <c r="G284" s="386"/>
      <c r="H284" s="632"/>
      <c r="I284" s="633"/>
      <c r="J284" s="632"/>
      <c r="K284" s="632"/>
      <c r="L284" s="632"/>
      <c r="M284" s="632"/>
      <c r="N284" s="632"/>
      <c r="O284" s="632"/>
      <c r="P284" s="632"/>
      <c r="Q284" s="632"/>
      <c r="R284" s="632"/>
      <c r="S284" s="632"/>
      <c r="T284" s="632"/>
      <c r="U284" s="632"/>
      <c r="V284" s="632"/>
      <c r="W284" s="632"/>
      <c r="X284" s="632"/>
      <c r="Y284" s="632"/>
      <c r="Z284" s="632"/>
    </row>
    <row r="285" spans="1:26" ht="12.75" customHeight="1">
      <c r="A285" s="632"/>
      <c r="B285" s="632"/>
      <c r="C285" s="632"/>
      <c r="D285" s="386"/>
      <c r="E285" s="386"/>
      <c r="F285" s="386"/>
      <c r="G285" s="386"/>
      <c r="H285" s="632"/>
      <c r="I285" s="633"/>
      <c r="J285" s="632"/>
      <c r="K285" s="632"/>
      <c r="L285" s="632"/>
      <c r="M285" s="632"/>
      <c r="N285" s="632"/>
      <c r="O285" s="632"/>
      <c r="P285" s="632"/>
      <c r="Q285" s="632"/>
      <c r="R285" s="632"/>
      <c r="S285" s="632"/>
      <c r="T285" s="632"/>
      <c r="U285" s="632"/>
      <c r="V285" s="632"/>
      <c r="W285" s="632"/>
      <c r="X285" s="632"/>
      <c r="Y285" s="632"/>
      <c r="Z285" s="632"/>
    </row>
    <row r="286" spans="1:26" ht="12.75" customHeight="1">
      <c r="A286" s="632"/>
      <c r="B286" s="632"/>
      <c r="C286" s="632"/>
      <c r="D286" s="386"/>
      <c r="E286" s="386"/>
      <c r="F286" s="386"/>
      <c r="G286" s="386"/>
      <c r="H286" s="632"/>
      <c r="I286" s="633"/>
      <c r="J286" s="632"/>
      <c r="K286" s="632"/>
      <c r="L286" s="632"/>
      <c r="M286" s="632"/>
      <c r="N286" s="632"/>
      <c r="O286" s="632"/>
      <c r="P286" s="632"/>
      <c r="Q286" s="632"/>
      <c r="R286" s="632"/>
      <c r="S286" s="632"/>
      <c r="T286" s="632"/>
      <c r="U286" s="632"/>
      <c r="V286" s="632"/>
      <c r="W286" s="632"/>
      <c r="X286" s="632"/>
      <c r="Y286" s="632"/>
      <c r="Z286" s="632"/>
    </row>
    <row r="287" spans="1:26" ht="12.75" customHeight="1">
      <c r="A287" s="632"/>
      <c r="B287" s="632"/>
      <c r="C287" s="632"/>
      <c r="D287" s="386"/>
      <c r="E287" s="386"/>
      <c r="F287" s="386"/>
      <c r="G287" s="386"/>
      <c r="H287" s="632"/>
      <c r="I287" s="633"/>
      <c r="J287" s="632"/>
      <c r="K287" s="632"/>
      <c r="L287" s="632"/>
      <c r="M287" s="632"/>
      <c r="N287" s="632"/>
      <c r="O287" s="632"/>
      <c r="P287" s="632"/>
      <c r="Q287" s="632"/>
      <c r="R287" s="632"/>
      <c r="S287" s="632"/>
      <c r="T287" s="632"/>
      <c r="U287" s="632"/>
      <c r="V287" s="632"/>
      <c r="W287" s="632"/>
      <c r="X287" s="632"/>
      <c r="Y287" s="632"/>
      <c r="Z287" s="632"/>
    </row>
    <row r="288" spans="1:26" ht="12.75" customHeight="1">
      <c r="A288" s="632"/>
      <c r="B288" s="632"/>
      <c r="C288" s="632"/>
      <c r="D288" s="386"/>
      <c r="E288" s="386"/>
      <c r="F288" s="386"/>
      <c r="G288" s="386"/>
      <c r="H288" s="632"/>
      <c r="I288" s="633"/>
      <c r="J288" s="632"/>
      <c r="K288" s="632"/>
      <c r="L288" s="632"/>
      <c r="M288" s="632"/>
      <c r="N288" s="632"/>
      <c r="O288" s="632"/>
      <c r="P288" s="632"/>
      <c r="Q288" s="632"/>
      <c r="R288" s="632"/>
      <c r="S288" s="632"/>
      <c r="T288" s="632"/>
      <c r="U288" s="632"/>
      <c r="V288" s="632"/>
      <c r="W288" s="632"/>
      <c r="X288" s="632"/>
      <c r="Y288" s="632"/>
      <c r="Z288" s="632"/>
    </row>
    <row r="289" spans="1:26" ht="12.75" customHeight="1">
      <c r="A289" s="632"/>
      <c r="B289" s="632"/>
      <c r="C289" s="632"/>
      <c r="D289" s="386"/>
      <c r="E289" s="386"/>
      <c r="F289" s="386"/>
      <c r="G289" s="386"/>
      <c r="H289" s="632"/>
      <c r="I289" s="633"/>
      <c r="J289" s="632"/>
      <c r="K289" s="632"/>
      <c r="L289" s="632"/>
      <c r="M289" s="632"/>
      <c r="N289" s="632"/>
      <c r="O289" s="632"/>
      <c r="P289" s="632"/>
      <c r="Q289" s="632"/>
      <c r="R289" s="632"/>
      <c r="S289" s="632"/>
      <c r="T289" s="632"/>
      <c r="U289" s="632"/>
      <c r="V289" s="632"/>
      <c r="W289" s="632"/>
      <c r="X289" s="632"/>
      <c r="Y289" s="632"/>
      <c r="Z289" s="632"/>
    </row>
    <row r="290" spans="1:26" ht="12.75" customHeight="1">
      <c r="A290" s="632"/>
      <c r="B290" s="632"/>
      <c r="C290" s="632"/>
      <c r="D290" s="386"/>
      <c r="E290" s="386"/>
      <c r="F290" s="386"/>
      <c r="G290" s="386"/>
      <c r="H290" s="632"/>
      <c r="I290" s="633"/>
      <c r="J290" s="632"/>
      <c r="K290" s="632"/>
      <c r="L290" s="632"/>
      <c r="M290" s="632"/>
      <c r="N290" s="632"/>
      <c r="O290" s="632"/>
      <c r="P290" s="632"/>
      <c r="Q290" s="632"/>
      <c r="R290" s="632"/>
      <c r="S290" s="632"/>
      <c r="T290" s="632"/>
      <c r="U290" s="632"/>
      <c r="V290" s="632"/>
      <c r="W290" s="632"/>
      <c r="X290" s="632"/>
      <c r="Y290" s="632"/>
      <c r="Z290" s="632"/>
    </row>
    <row r="291" spans="1:26" ht="12.75" customHeight="1">
      <c r="A291" s="632"/>
      <c r="B291" s="632"/>
      <c r="C291" s="632"/>
      <c r="D291" s="386"/>
      <c r="E291" s="386"/>
      <c r="F291" s="386"/>
      <c r="G291" s="386"/>
      <c r="H291" s="632"/>
      <c r="I291" s="633"/>
      <c r="J291" s="632"/>
      <c r="K291" s="632"/>
      <c r="L291" s="632"/>
      <c r="M291" s="632"/>
      <c r="N291" s="632"/>
      <c r="O291" s="632"/>
      <c r="P291" s="632"/>
      <c r="Q291" s="632"/>
      <c r="R291" s="632"/>
      <c r="S291" s="632"/>
      <c r="T291" s="632"/>
      <c r="U291" s="632"/>
      <c r="V291" s="632"/>
      <c r="W291" s="632"/>
      <c r="X291" s="632"/>
      <c r="Y291" s="632"/>
      <c r="Z291" s="632"/>
    </row>
    <row r="292" spans="1:26" ht="12.75" customHeight="1">
      <c r="A292" s="632"/>
      <c r="B292" s="632"/>
      <c r="C292" s="632"/>
      <c r="D292" s="386"/>
      <c r="E292" s="386"/>
      <c r="F292" s="386"/>
      <c r="G292" s="386"/>
      <c r="H292" s="632"/>
      <c r="I292" s="633"/>
      <c r="J292" s="632"/>
      <c r="K292" s="632"/>
      <c r="L292" s="632"/>
      <c r="M292" s="632"/>
      <c r="N292" s="632"/>
      <c r="O292" s="632"/>
      <c r="P292" s="632"/>
      <c r="Q292" s="632"/>
      <c r="R292" s="632"/>
      <c r="S292" s="632"/>
      <c r="T292" s="632"/>
      <c r="U292" s="632"/>
      <c r="V292" s="632"/>
      <c r="W292" s="632"/>
      <c r="X292" s="632"/>
      <c r="Y292" s="632"/>
      <c r="Z292" s="632"/>
    </row>
    <row r="293" spans="1:26" ht="12.75" customHeight="1">
      <c r="A293" s="632"/>
      <c r="B293" s="632"/>
      <c r="C293" s="632"/>
      <c r="D293" s="386"/>
      <c r="E293" s="386"/>
      <c r="F293" s="386"/>
      <c r="G293" s="386"/>
      <c r="H293" s="632"/>
      <c r="I293" s="633"/>
      <c r="J293" s="632"/>
      <c r="K293" s="632"/>
      <c r="L293" s="632"/>
      <c r="M293" s="632"/>
      <c r="N293" s="632"/>
      <c r="O293" s="632"/>
      <c r="P293" s="632"/>
      <c r="Q293" s="632"/>
      <c r="R293" s="632"/>
      <c r="S293" s="632"/>
      <c r="T293" s="632"/>
      <c r="U293" s="632"/>
      <c r="V293" s="632"/>
      <c r="W293" s="632"/>
      <c r="X293" s="632"/>
      <c r="Y293" s="632"/>
      <c r="Z293" s="632"/>
    </row>
    <row r="294" spans="1:26" ht="12.75" customHeight="1">
      <c r="A294" s="632"/>
      <c r="B294" s="632"/>
      <c r="C294" s="632"/>
      <c r="D294" s="386"/>
      <c r="E294" s="386"/>
      <c r="F294" s="386"/>
      <c r="G294" s="386"/>
      <c r="H294" s="632"/>
      <c r="I294" s="633"/>
      <c r="J294" s="632"/>
      <c r="K294" s="632"/>
      <c r="L294" s="632"/>
      <c r="M294" s="632"/>
      <c r="N294" s="632"/>
      <c r="O294" s="632"/>
      <c r="P294" s="632"/>
      <c r="Q294" s="632"/>
      <c r="R294" s="632"/>
      <c r="S294" s="632"/>
      <c r="T294" s="632"/>
      <c r="U294" s="632"/>
      <c r="V294" s="632"/>
      <c r="W294" s="632"/>
      <c r="X294" s="632"/>
      <c r="Y294" s="632"/>
      <c r="Z294" s="632"/>
    </row>
    <row r="295" spans="1:26" ht="12.75" customHeight="1">
      <c r="A295" s="632"/>
      <c r="B295" s="632"/>
      <c r="C295" s="632"/>
      <c r="D295" s="386"/>
      <c r="E295" s="386"/>
      <c r="F295" s="386"/>
      <c r="G295" s="386"/>
      <c r="H295" s="632"/>
      <c r="I295" s="633"/>
      <c r="J295" s="632"/>
      <c r="K295" s="632"/>
      <c r="L295" s="632"/>
      <c r="M295" s="632"/>
      <c r="N295" s="632"/>
      <c r="O295" s="632"/>
      <c r="P295" s="632"/>
      <c r="Q295" s="632"/>
      <c r="R295" s="632"/>
      <c r="S295" s="632"/>
      <c r="T295" s="632"/>
      <c r="U295" s="632"/>
      <c r="V295" s="632"/>
      <c r="W295" s="632"/>
      <c r="X295" s="632"/>
      <c r="Y295" s="632"/>
      <c r="Z295" s="632"/>
    </row>
    <row r="296" spans="1:26" ht="12.75" customHeight="1">
      <c r="A296" s="632"/>
      <c r="B296" s="632"/>
      <c r="C296" s="632"/>
      <c r="D296" s="386"/>
      <c r="E296" s="386"/>
      <c r="F296" s="386"/>
      <c r="G296" s="386"/>
      <c r="H296" s="632"/>
      <c r="I296" s="633"/>
      <c r="J296" s="632"/>
      <c r="K296" s="632"/>
      <c r="L296" s="632"/>
      <c r="M296" s="632"/>
      <c r="N296" s="632"/>
      <c r="O296" s="632"/>
      <c r="P296" s="632"/>
      <c r="Q296" s="632"/>
      <c r="R296" s="632"/>
      <c r="S296" s="632"/>
      <c r="T296" s="632"/>
      <c r="U296" s="632"/>
      <c r="V296" s="632"/>
      <c r="W296" s="632"/>
      <c r="X296" s="632"/>
      <c r="Y296" s="632"/>
      <c r="Z296" s="632"/>
    </row>
    <row r="297" spans="1:26" ht="12.75" customHeight="1">
      <c r="A297" s="632"/>
      <c r="B297" s="632"/>
      <c r="C297" s="632"/>
      <c r="D297" s="386"/>
      <c r="E297" s="386"/>
      <c r="F297" s="386"/>
      <c r="G297" s="386"/>
      <c r="H297" s="632"/>
      <c r="I297" s="633"/>
      <c r="J297" s="632"/>
      <c r="K297" s="632"/>
      <c r="L297" s="632"/>
      <c r="M297" s="632"/>
      <c r="N297" s="632"/>
      <c r="O297" s="632"/>
      <c r="P297" s="632"/>
      <c r="Q297" s="632"/>
      <c r="R297" s="632"/>
      <c r="S297" s="632"/>
      <c r="T297" s="632"/>
      <c r="U297" s="632"/>
      <c r="V297" s="632"/>
      <c r="W297" s="632"/>
      <c r="X297" s="632"/>
      <c r="Y297" s="632"/>
      <c r="Z297" s="632"/>
    </row>
    <row r="298" spans="1:26" ht="12.75" customHeight="1">
      <c r="A298" s="632"/>
      <c r="B298" s="632"/>
      <c r="C298" s="632"/>
      <c r="D298" s="386"/>
      <c r="E298" s="386"/>
      <c r="F298" s="386"/>
      <c r="G298" s="386"/>
      <c r="H298" s="632"/>
      <c r="I298" s="633"/>
      <c r="J298" s="632"/>
      <c r="K298" s="632"/>
      <c r="L298" s="632"/>
      <c r="M298" s="632"/>
      <c r="N298" s="632"/>
      <c r="O298" s="632"/>
      <c r="P298" s="632"/>
      <c r="Q298" s="632"/>
      <c r="R298" s="632"/>
      <c r="S298" s="632"/>
      <c r="T298" s="632"/>
      <c r="U298" s="632"/>
      <c r="V298" s="632"/>
      <c r="W298" s="632"/>
      <c r="X298" s="632"/>
      <c r="Y298" s="632"/>
      <c r="Z298" s="632"/>
    </row>
    <row r="299" spans="1:26" ht="12.75" customHeight="1">
      <c r="A299" s="632"/>
      <c r="B299" s="632"/>
      <c r="C299" s="632"/>
      <c r="D299" s="386"/>
      <c r="E299" s="386"/>
      <c r="F299" s="386"/>
      <c r="G299" s="386"/>
      <c r="H299" s="632"/>
      <c r="I299" s="633"/>
      <c r="J299" s="632"/>
      <c r="K299" s="632"/>
      <c r="L299" s="632"/>
      <c r="M299" s="632"/>
      <c r="N299" s="632"/>
      <c r="O299" s="632"/>
      <c r="P299" s="632"/>
      <c r="Q299" s="632"/>
      <c r="R299" s="632"/>
      <c r="S299" s="632"/>
      <c r="T299" s="632"/>
      <c r="U299" s="632"/>
      <c r="V299" s="632"/>
      <c r="W299" s="632"/>
      <c r="X299" s="632"/>
      <c r="Y299" s="632"/>
      <c r="Z299" s="632"/>
    </row>
    <row r="300" spans="1:26" ht="12.75" customHeight="1">
      <c r="A300" s="632"/>
      <c r="B300" s="632"/>
      <c r="C300" s="632"/>
      <c r="D300" s="386"/>
      <c r="E300" s="386"/>
      <c r="F300" s="386"/>
      <c r="G300" s="386"/>
      <c r="H300" s="632"/>
      <c r="I300" s="633"/>
      <c r="J300" s="632"/>
      <c r="K300" s="632"/>
      <c r="L300" s="632"/>
      <c r="M300" s="632"/>
      <c r="N300" s="632"/>
      <c r="O300" s="632"/>
      <c r="P300" s="632"/>
      <c r="Q300" s="632"/>
      <c r="R300" s="632"/>
      <c r="S300" s="632"/>
      <c r="T300" s="632"/>
      <c r="U300" s="632"/>
      <c r="V300" s="632"/>
      <c r="W300" s="632"/>
      <c r="X300" s="632"/>
      <c r="Y300" s="632"/>
      <c r="Z300" s="632"/>
    </row>
    <row r="301" spans="1:26" ht="12.75" customHeight="1">
      <c r="A301" s="632"/>
      <c r="B301" s="632"/>
      <c r="C301" s="632"/>
      <c r="D301" s="386"/>
      <c r="E301" s="386"/>
      <c r="F301" s="386"/>
      <c r="G301" s="386"/>
      <c r="H301" s="632"/>
      <c r="I301" s="633"/>
      <c r="J301" s="632"/>
      <c r="K301" s="632"/>
      <c r="L301" s="632"/>
      <c r="M301" s="632"/>
      <c r="N301" s="632"/>
      <c r="O301" s="632"/>
      <c r="P301" s="632"/>
      <c r="Q301" s="632"/>
      <c r="R301" s="632"/>
      <c r="S301" s="632"/>
      <c r="T301" s="632"/>
      <c r="U301" s="632"/>
      <c r="V301" s="632"/>
      <c r="W301" s="632"/>
      <c r="X301" s="632"/>
      <c r="Y301" s="632"/>
      <c r="Z301" s="632"/>
    </row>
    <row r="302" spans="1:26" ht="12.75" customHeight="1">
      <c r="A302" s="632"/>
      <c r="B302" s="632"/>
      <c r="C302" s="632"/>
      <c r="D302" s="386"/>
      <c r="E302" s="386"/>
      <c r="F302" s="386"/>
      <c r="G302" s="386"/>
      <c r="H302" s="632"/>
      <c r="I302" s="633"/>
      <c r="J302" s="632"/>
      <c r="K302" s="632"/>
      <c r="L302" s="632"/>
      <c r="M302" s="632"/>
      <c r="N302" s="632"/>
      <c r="O302" s="632"/>
      <c r="P302" s="632"/>
      <c r="Q302" s="632"/>
      <c r="R302" s="632"/>
      <c r="S302" s="632"/>
      <c r="T302" s="632"/>
      <c r="U302" s="632"/>
      <c r="V302" s="632"/>
      <c r="W302" s="632"/>
      <c r="X302" s="632"/>
      <c r="Y302" s="632"/>
      <c r="Z302" s="632"/>
    </row>
    <row r="303" spans="1:26" ht="12.75" customHeight="1">
      <c r="A303" s="632"/>
      <c r="B303" s="632"/>
      <c r="C303" s="632"/>
      <c r="D303" s="386"/>
      <c r="E303" s="386"/>
      <c r="F303" s="386"/>
      <c r="G303" s="386"/>
      <c r="H303" s="632"/>
      <c r="I303" s="633"/>
      <c r="J303" s="632"/>
      <c r="K303" s="632"/>
      <c r="L303" s="632"/>
      <c r="M303" s="632"/>
      <c r="N303" s="632"/>
      <c r="O303" s="632"/>
      <c r="P303" s="632"/>
      <c r="Q303" s="632"/>
      <c r="R303" s="632"/>
      <c r="S303" s="632"/>
      <c r="T303" s="632"/>
      <c r="U303" s="632"/>
      <c r="V303" s="632"/>
      <c r="W303" s="632"/>
      <c r="X303" s="632"/>
      <c r="Y303" s="632"/>
      <c r="Z303" s="632"/>
    </row>
    <row r="304" spans="1:26" ht="12.75" customHeight="1">
      <c r="A304" s="632"/>
      <c r="B304" s="632"/>
      <c r="C304" s="632"/>
      <c r="D304" s="386"/>
      <c r="E304" s="386"/>
      <c r="F304" s="386"/>
      <c r="G304" s="386"/>
      <c r="H304" s="632"/>
      <c r="I304" s="633"/>
      <c r="J304" s="632"/>
      <c r="K304" s="632"/>
      <c r="L304" s="632"/>
      <c r="M304" s="632"/>
      <c r="N304" s="632"/>
      <c r="O304" s="632"/>
      <c r="P304" s="632"/>
      <c r="Q304" s="632"/>
      <c r="R304" s="632"/>
      <c r="S304" s="632"/>
      <c r="T304" s="632"/>
      <c r="U304" s="632"/>
      <c r="V304" s="632"/>
      <c r="W304" s="632"/>
      <c r="X304" s="632"/>
      <c r="Y304" s="632"/>
      <c r="Z304" s="632"/>
    </row>
    <row r="305" spans="1:26" ht="12.75" customHeight="1">
      <c r="A305" s="632"/>
      <c r="B305" s="632"/>
      <c r="C305" s="632"/>
      <c r="D305" s="386"/>
      <c r="E305" s="386"/>
      <c r="F305" s="386"/>
      <c r="G305" s="386"/>
      <c r="H305" s="632"/>
      <c r="I305" s="633"/>
      <c r="J305" s="632"/>
      <c r="K305" s="632"/>
      <c r="L305" s="632"/>
      <c r="M305" s="632"/>
      <c r="N305" s="632"/>
      <c r="O305" s="632"/>
      <c r="P305" s="632"/>
      <c r="Q305" s="632"/>
      <c r="R305" s="632"/>
      <c r="S305" s="632"/>
      <c r="T305" s="632"/>
      <c r="U305" s="632"/>
      <c r="V305" s="632"/>
      <c r="W305" s="632"/>
      <c r="X305" s="632"/>
      <c r="Y305" s="632"/>
      <c r="Z305" s="632"/>
    </row>
    <row r="306" spans="1:26" ht="12.75" customHeight="1">
      <c r="A306" s="632"/>
      <c r="B306" s="632"/>
      <c r="C306" s="632"/>
      <c r="D306" s="386"/>
      <c r="E306" s="386"/>
      <c r="F306" s="386"/>
      <c r="G306" s="386"/>
      <c r="H306" s="632"/>
      <c r="I306" s="633"/>
      <c r="J306" s="632"/>
      <c r="K306" s="632"/>
      <c r="L306" s="632"/>
      <c r="M306" s="632"/>
      <c r="N306" s="632"/>
      <c r="O306" s="632"/>
      <c r="P306" s="632"/>
      <c r="Q306" s="632"/>
      <c r="R306" s="632"/>
      <c r="S306" s="632"/>
      <c r="T306" s="632"/>
      <c r="U306" s="632"/>
      <c r="V306" s="632"/>
      <c r="W306" s="632"/>
      <c r="X306" s="632"/>
      <c r="Y306" s="632"/>
      <c r="Z306" s="632"/>
    </row>
    <row r="307" spans="1:26" ht="12.75" customHeight="1">
      <c r="A307" s="632"/>
      <c r="B307" s="632"/>
      <c r="C307" s="632"/>
      <c r="D307" s="386"/>
      <c r="E307" s="386"/>
      <c r="F307" s="386"/>
      <c r="G307" s="386"/>
      <c r="H307" s="632"/>
      <c r="I307" s="633"/>
      <c r="J307" s="632"/>
      <c r="K307" s="632"/>
      <c r="L307" s="632"/>
      <c r="M307" s="632"/>
      <c r="N307" s="632"/>
      <c r="O307" s="632"/>
      <c r="P307" s="632"/>
      <c r="Q307" s="632"/>
      <c r="R307" s="632"/>
      <c r="S307" s="632"/>
      <c r="T307" s="632"/>
      <c r="U307" s="632"/>
      <c r="V307" s="632"/>
      <c r="W307" s="632"/>
      <c r="X307" s="632"/>
      <c r="Y307" s="632"/>
      <c r="Z307" s="632"/>
    </row>
    <row r="308" spans="1:26" ht="12.75" customHeight="1">
      <c r="A308" s="632"/>
      <c r="B308" s="632"/>
      <c r="C308" s="632"/>
      <c r="D308" s="386"/>
      <c r="E308" s="386"/>
      <c r="F308" s="386"/>
      <c r="G308" s="386"/>
      <c r="H308" s="632"/>
      <c r="I308" s="633"/>
      <c r="J308" s="632"/>
      <c r="K308" s="632"/>
      <c r="L308" s="632"/>
      <c r="M308" s="632"/>
      <c r="N308" s="632"/>
      <c r="O308" s="632"/>
      <c r="P308" s="632"/>
      <c r="Q308" s="632"/>
      <c r="R308" s="632"/>
      <c r="S308" s="632"/>
      <c r="T308" s="632"/>
      <c r="U308" s="632"/>
      <c r="V308" s="632"/>
      <c r="W308" s="632"/>
      <c r="X308" s="632"/>
      <c r="Y308" s="632"/>
      <c r="Z308" s="632"/>
    </row>
    <row r="309" spans="1:26" ht="12.75" customHeight="1">
      <c r="A309" s="632"/>
      <c r="B309" s="632"/>
      <c r="C309" s="632"/>
      <c r="D309" s="386"/>
      <c r="E309" s="386"/>
      <c r="F309" s="386"/>
      <c r="G309" s="386"/>
      <c r="H309" s="632"/>
      <c r="I309" s="633"/>
      <c r="J309" s="632"/>
      <c r="K309" s="632"/>
      <c r="L309" s="632"/>
      <c r="M309" s="632"/>
      <c r="N309" s="632"/>
      <c r="O309" s="632"/>
      <c r="P309" s="632"/>
      <c r="Q309" s="632"/>
      <c r="R309" s="632"/>
      <c r="S309" s="632"/>
      <c r="T309" s="632"/>
      <c r="U309" s="632"/>
      <c r="V309" s="632"/>
      <c r="W309" s="632"/>
      <c r="X309" s="632"/>
      <c r="Y309" s="632"/>
      <c r="Z309" s="632"/>
    </row>
    <row r="310" spans="1:26" ht="12.75" customHeight="1">
      <c r="A310" s="632"/>
      <c r="B310" s="632"/>
      <c r="C310" s="632"/>
      <c r="D310" s="386"/>
      <c r="E310" s="386"/>
      <c r="F310" s="386"/>
      <c r="G310" s="386"/>
      <c r="H310" s="632"/>
      <c r="I310" s="633"/>
      <c r="J310" s="632"/>
      <c r="K310" s="632"/>
      <c r="L310" s="632"/>
      <c r="M310" s="632"/>
      <c r="N310" s="632"/>
      <c r="O310" s="632"/>
      <c r="P310" s="632"/>
      <c r="Q310" s="632"/>
      <c r="R310" s="632"/>
      <c r="S310" s="632"/>
      <c r="T310" s="632"/>
      <c r="U310" s="632"/>
      <c r="V310" s="632"/>
      <c r="W310" s="632"/>
      <c r="X310" s="632"/>
      <c r="Y310" s="632"/>
      <c r="Z310" s="632"/>
    </row>
    <row r="311" spans="1:26" ht="12.75" customHeight="1">
      <c r="A311" s="632"/>
      <c r="B311" s="632"/>
      <c r="C311" s="632"/>
      <c r="D311" s="386"/>
      <c r="E311" s="386"/>
      <c r="F311" s="386"/>
      <c r="G311" s="386"/>
      <c r="H311" s="632"/>
      <c r="I311" s="633"/>
      <c r="J311" s="632"/>
      <c r="K311" s="632"/>
      <c r="L311" s="632"/>
      <c r="M311" s="632"/>
      <c r="N311" s="632"/>
      <c r="O311" s="632"/>
      <c r="P311" s="632"/>
      <c r="Q311" s="632"/>
      <c r="R311" s="632"/>
      <c r="S311" s="632"/>
      <c r="T311" s="632"/>
      <c r="U311" s="632"/>
      <c r="V311" s="632"/>
      <c r="W311" s="632"/>
      <c r="X311" s="632"/>
      <c r="Y311" s="632"/>
      <c r="Z311" s="632"/>
    </row>
    <row r="312" spans="1:26" ht="12.75" customHeight="1">
      <c r="A312" s="632"/>
      <c r="B312" s="632"/>
      <c r="C312" s="632"/>
      <c r="D312" s="386"/>
      <c r="E312" s="386"/>
      <c r="F312" s="386"/>
      <c r="G312" s="386"/>
      <c r="H312" s="632"/>
      <c r="I312" s="633"/>
      <c r="J312" s="632"/>
      <c r="K312" s="632"/>
      <c r="L312" s="632"/>
      <c r="M312" s="632"/>
      <c r="N312" s="632"/>
      <c r="O312" s="632"/>
      <c r="P312" s="632"/>
      <c r="Q312" s="632"/>
      <c r="R312" s="632"/>
      <c r="S312" s="632"/>
      <c r="T312" s="632"/>
      <c r="U312" s="632"/>
      <c r="V312" s="632"/>
      <c r="W312" s="632"/>
      <c r="X312" s="632"/>
      <c r="Y312" s="632"/>
      <c r="Z312" s="632"/>
    </row>
    <row r="313" spans="1:26" ht="12.75" customHeight="1">
      <c r="A313" s="632"/>
      <c r="B313" s="632"/>
      <c r="C313" s="632"/>
      <c r="D313" s="386"/>
      <c r="E313" s="386"/>
      <c r="F313" s="386"/>
      <c r="G313" s="386"/>
      <c r="H313" s="632"/>
      <c r="I313" s="633"/>
      <c r="J313" s="632"/>
      <c r="K313" s="632"/>
      <c r="L313" s="632"/>
      <c r="M313" s="632"/>
      <c r="N313" s="632"/>
      <c r="O313" s="632"/>
      <c r="P313" s="632"/>
      <c r="Q313" s="632"/>
      <c r="R313" s="632"/>
      <c r="S313" s="632"/>
      <c r="T313" s="632"/>
      <c r="U313" s="632"/>
      <c r="V313" s="632"/>
      <c r="W313" s="632"/>
      <c r="X313" s="632"/>
      <c r="Y313" s="632"/>
      <c r="Z313" s="632"/>
    </row>
    <row r="314" spans="1:26" ht="12.75" customHeight="1">
      <c r="A314" s="632"/>
      <c r="B314" s="632"/>
      <c r="C314" s="632"/>
      <c r="D314" s="386"/>
      <c r="E314" s="386"/>
      <c r="F314" s="386"/>
      <c r="G314" s="386"/>
      <c r="H314" s="632"/>
      <c r="I314" s="633"/>
      <c r="J314" s="632"/>
      <c r="K314" s="632"/>
      <c r="L314" s="632"/>
      <c r="M314" s="632"/>
      <c r="N314" s="632"/>
      <c r="O314" s="632"/>
      <c r="P314" s="632"/>
      <c r="Q314" s="632"/>
      <c r="R314" s="632"/>
      <c r="S314" s="632"/>
      <c r="T314" s="632"/>
      <c r="U314" s="632"/>
      <c r="V314" s="632"/>
      <c r="W314" s="632"/>
      <c r="X314" s="632"/>
      <c r="Y314" s="632"/>
      <c r="Z314" s="632"/>
    </row>
    <row r="315" spans="1:26" ht="12.75" customHeight="1">
      <c r="A315" s="632"/>
      <c r="B315" s="632"/>
      <c r="C315" s="632"/>
      <c r="D315" s="386"/>
      <c r="E315" s="386"/>
      <c r="F315" s="386"/>
      <c r="G315" s="386"/>
      <c r="H315" s="632"/>
      <c r="I315" s="633"/>
      <c r="J315" s="632"/>
      <c r="K315" s="632"/>
      <c r="L315" s="632"/>
      <c r="M315" s="632"/>
      <c r="N315" s="632"/>
      <c r="O315" s="632"/>
      <c r="P315" s="632"/>
      <c r="Q315" s="632"/>
      <c r="R315" s="632"/>
      <c r="S315" s="632"/>
      <c r="T315" s="632"/>
      <c r="U315" s="632"/>
      <c r="V315" s="632"/>
      <c r="W315" s="632"/>
      <c r="X315" s="632"/>
      <c r="Y315" s="632"/>
      <c r="Z315" s="632"/>
    </row>
    <row r="316" spans="1:26" ht="12.75" customHeight="1">
      <c r="A316" s="632"/>
      <c r="B316" s="632"/>
      <c r="C316" s="632"/>
      <c r="D316" s="386"/>
      <c r="E316" s="386"/>
      <c r="F316" s="386"/>
      <c r="G316" s="386"/>
      <c r="H316" s="632"/>
      <c r="I316" s="633"/>
      <c r="J316" s="632"/>
      <c r="K316" s="632"/>
      <c r="L316" s="632"/>
      <c r="M316" s="632"/>
      <c r="N316" s="632"/>
      <c r="O316" s="632"/>
      <c r="P316" s="632"/>
      <c r="Q316" s="632"/>
      <c r="R316" s="632"/>
      <c r="S316" s="632"/>
      <c r="T316" s="632"/>
      <c r="U316" s="632"/>
      <c r="V316" s="632"/>
      <c r="W316" s="632"/>
      <c r="X316" s="632"/>
      <c r="Y316" s="632"/>
      <c r="Z316" s="632"/>
    </row>
    <row r="317" spans="1:26" ht="12.75" customHeight="1">
      <c r="A317" s="632"/>
      <c r="B317" s="632"/>
      <c r="C317" s="632"/>
      <c r="D317" s="386"/>
      <c r="E317" s="386"/>
      <c r="F317" s="386"/>
      <c r="G317" s="386"/>
      <c r="H317" s="632"/>
      <c r="I317" s="633"/>
      <c r="J317" s="632"/>
      <c r="K317" s="632"/>
      <c r="L317" s="632"/>
      <c r="M317" s="632"/>
      <c r="N317" s="632"/>
      <c r="O317" s="632"/>
      <c r="P317" s="632"/>
      <c r="Q317" s="632"/>
      <c r="R317" s="632"/>
      <c r="S317" s="632"/>
      <c r="T317" s="632"/>
      <c r="U317" s="632"/>
      <c r="V317" s="632"/>
      <c r="W317" s="632"/>
      <c r="X317" s="632"/>
      <c r="Y317" s="632"/>
      <c r="Z317" s="632"/>
    </row>
    <row r="318" spans="1:26" ht="12.75" customHeight="1">
      <c r="A318" s="632"/>
      <c r="B318" s="632"/>
      <c r="C318" s="632"/>
      <c r="D318" s="386"/>
      <c r="E318" s="386"/>
      <c r="F318" s="386"/>
      <c r="G318" s="386"/>
      <c r="H318" s="632"/>
      <c r="I318" s="633"/>
      <c r="J318" s="632"/>
      <c r="K318" s="632"/>
      <c r="L318" s="632"/>
      <c r="M318" s="632"/>
      <c r="N318" s="632"/>
      <c r="O318" s="632"/>
      <c r="P318" s="632"/>
      <c r="Q318" s="632"/>
      <c r="R318" s="632"/>
      <c r="S318" s="632"/>
      <c r="T318" s="632"/>
      <c r="U318" s="632"/>
      <c r="V318" s="632"/>
      <c r="W318" s="632"/>
      <c r="X318" s="632"/>
      <c r="Y318" s="632"/>
      <c r="Z318" s="632"/>
    </row>
    <row r="319" spans="1:26" ht="12.75" customHeight="1">
      <c r="A319" s="632"/>
      <c r="B319" s="632"/>
      <c r="C319" s="632"/>
      <c r="D319" s="386"/>
      <c r="E319" s="386"/>
      <c r="F319" s="386"/>
      <c r="G319" s="386"/>
      <c r="H319" s="632"/>
      <c r="I319" s="633"/>
      <c r="J319" s="632"/>
      <c r="K319" s="632"/>
      <c r="L319" s="632"/>
      <c r="M319" s="632"/>
      <c r="N319" s="632"/>
      <c r="O319" s="632"/>
      <c r="P319" s="632"/>
      <c r="Q319" s="632"/>
      <c r="R319" s="632"/>
      <c r="S319" s="632"/>
      <c r="T319" s="632"/>
      <c r="U319" s="632"/>
      <c r="V319" s="632"/>
      <c r="W319" s="632"/>
      <c r="X319" s="632"/>
      <c r="Y319" s="632"/>
      <c r="Z319" s="632"/>
    </row>
    <row r="320" spans="1:26" ht="12.75" customHeight="1">
      <c r="A320" s="632"/>
      <c r="B320" s="632"/>
      <c r="C320" s="632"/>
      <c r="D320" s="386"/>
      <c r="E320" s="386"/>
      <c r="F320" s="386"/>
      <c r="G320" s="386"/>
      <c r="H320" s="632"/>
      <c r="I320" s="633"/>
      <c r="J320" s="632"/>
      <c r="K320" s="632"/>
      <c r="L320" s="632"/>
      <c r="M320" s="632"/>
      <c r="N320" s="632"/>
      <c r="O320" s="632"/>
      <c r="P320" s="632"/>
      <c r="Q320" s="632"/>
      <c r="R320" s="632"/>
      <c r="S320" s="632"/>
      <c r="T320" s="632"/>
      <c r="U320" s="632"/>
      <c r="V320" s="632"/>
      <c r="W320" s="632"/>
      <c r="X320" s="632"/>
      <c r="Y320" s="632"/>
      <c r="Z320" s="632"/>
    </row>
    <row r="321" spans="1:26" ht="12.75" customHeight="1">
      <c r="A321" s="632"/>
      <c r="B321" s="632"/>
      <c r="C321" s="632"/>
      <c r="D321" s="386"/>
      <c r="E321" s="386"/>
      <c r="F321" s="386"/>
      <c r="G321" s="386"/>
      <c r="H321" s="632"/>
      <c r="I321" s="633"/>
      <c r="J321" s="632"/>
      <c r="K321" s="632"/>
      <c r="L321" s="632"/>
      <c r="M321" s="632"/>
      <c r="N321" s="632"/>
      <c r="O321" s="632"/>
      <c r="P321" s="632"/>
      <c r="Q321" s="632"/>
      <c r="R321" s="632"/>
      <c r="S321" s="632"/>
      <c r="T321" s="632"/>
      <c r="U321" s="632"/>
      <c r="V321" s="632"/>
      <c r="W321" s="632"/>
      <c r="X321" s="632"/>
      <c r="Y321" s="632"/>
      <c r="Z321" s="632"/>
    </row>
    <row r="322" spans="1:26" ht="12.75" customHeight="1">
      <c r="A322" s="632"/>
      <c r="B322" s="632"/>
      <c r="C322" s="632"/>
      <c r="D322" s="386"/>
      <c r="E322" s="386"/>
      <c r="F322" s="386"/>
      <c r="G322" s="386"/>
      <c r="H322" s="632"/>
      <c r="I322" s="633"/>
      <c r="J322" s="632"/>
      <c r="K322" s="632"/>
      <c r="L322" s="632"/>
      <c r="M322" s="632"/>
      <c r="N322" s="632"/>
      <c r="O322" s="632"/>
      <c r="P322" s="632"/>
      <c r="Q322" s="632"/>
      <c r="R322" s="632"/>
      <c r="S322" s="632"/>
      <c r="T322" s="632"/>
      <c r="U322" s="632"/>
      <c r="V322" s="632"/>
      <c r="W322" s="632"/>
      <c r="X322" s="632"/>
      <c r="Y322" s="632"/>
      <c r="Z322" s="632"/>
    </row>
    <row r="323" spans="1:26" ht="12.75" customHeight="1">
      <c r="A323" s="632"/>
      <c r="B323" s="632"/>
      <c r="C323" s="632"/>
      <c r="D323" s="386"/>
      <c r="E323" s="386"/>
      <c r="F323" s="386"/>
      <c r="G323" s="386"/>
      <c r="H323" s="632"/>
      <c r="I323" s="633"/>
      <c r="J323" s="632"/>
      <c r="K323" s="632"/>
      <c r="L323" s="632"/>
      <c r="M323" s="632"/>
      <c r="N323" s="632"/>
      <c r="O323" s="632"/>
      <c r="P323" s="632"/>
      <c r="Q323" s="632"/>
      <c r="R323" s="632"/>
      <c r="S323" s="632"/>
      <c r="T323" s="632"/>
      <c r="U323" s="632"/>
      <c r="V323" s="632"/>
      <c r="W323" s="632"/>
      <c r="X323" s="632"/>
      <c r="Y323" s="632"/>
      <c r="Z323" s="632"/>
    </row>
    <row r="324" spans="1:26" ht="12.75" customHeight="1">
      <c r="A324" s="632"/>
      <c r="B324" s="632"/>
      <c r="C324" s="632"/>
      <c r="D324" s="386"/>
      <c r="E324" s="386"/>
      <c r="F324" s="386"/>
      <c r="G324" s="386"/>
      <c r="H324" s="632"/>
      <c r="I324" s="633"/>
      <c r="J324" s="632"/>
      <c r="K324" s="632"/>
      <c r="L324" s="632"/>
      <c r="M324" s="632"/>
      <c r="N324" s="632"/>
      <c r="O324" s="632"/>
      <c r="P324" s="632"/>
      <c r="Q324" s="632"/>
      <c r="R324" s="632"/>
      <c r="S324" s="632"/>
      <c r="T324" s="632"/>
      <c r="U324" s="632"/>
      <c r="V324" s="632"/>
      <c r="W324" s="632"/>
      <c r="X324" s="632"/>
      <c r="Y324" s="632"/>
      <c r="Z324" s="632"/>
    </row>
    <row r="325" spans="1:26" ht="12.75" customHeight="1">
      <c r="A325" s="632"/>
      <c r="B325" s="632"/>
      <c r="C325" s="632"/>
      <c r="D325" s="386"/>
      <c r="E325" s="386"/>
      <c r="F325" s="386"/>
      <c r="G325" s="386"/>
      <c r="H325" s="632"/>
      <c r="I325" s="633"/>
      <c r="J325" s="632"/>
      <c r="K325" s="632"/>
      <c r="L325" s="632"/>
      <c r="M325" s="632"/>
      <c r="N325" s="632"/>
      <c r="O325" s="632"/>
      <c r="P325" s="632"/>
      <c r="Q325" s="632"/>
      <c r="R325" s="632"/>
      <c r="S325" s="632"/>
      <c r="T325" s="632"/>
      <c r="U325" s="632"/>
      <c r="V325" s="632"/>
      <c r="W325" s="632"/>
      <c r="X325" s="632"/>
      <c r="Y325" s="632"/>
      <c r="Z325" s="632"/>
    </row>
    <row r="326" spans="1:26" ht="12.75" customHeight="1">
      <c r="A326" s="632"/>
      <c r="B326" s="632"/>
      <c r="C326" s="632"/>
      <c r="D326" s="386"/>
      <c r="E326" s="386"/>
      <c r="F326" s="386"/>
      <c r="G326" s="386"/>
      <c r="H326" s="632"/>
      <c r="I326" s="633"/>
      <c r="J326" s="632"/>
      <c r="K326" s="632"/>
      <c r="L326" s="632"/>
      <c r="M326" s="632"/>
      <c r="N326" s="632"/>
      <c r="O326" s="632"/>
      <c r="P326" s="632"/>
      <c r="Q326" s="632"/>
      <c r="R326" s="632"/>
      <c r="S326" s="632"/>
      <c r="T326" s="632"/>
      <c r="U326" s="632"/>
      <c r="V326" s="632"/>
      <c r="W326" s="632"/>
      <c r="X326" s="632"/>
      <c r="Y326" s="632"/>
      <c r="Z326" s="632"/>
    </row>
    <row r="327" spans="1:26" ht="12.75" customHeight="1">
      <c r="A327" s="632"/>
      <c r="B327" s="632"/>
      <c r="C327" s="632"/>
      <c r="D327" s="386"/>
      <c r="E327" s="386"/>
      <c r="F327" s="386"/>
      <c r="G327" s="386"/>
      <c r="H327" s="632"/>
      <c r="I327" s="633"/>
      <c r="J327" s="632"/>
      <c r="K327" s="632"/>
      <c r="L327" s="632"/>
      <c r="M327" s="632"/>
      <c r="N327" s="632"/>
      <c r="O327" s="632"/>
      <c r="P327" s="632"/>
      <c r="Q327" s="632"/>
      <c r="R327" s="632"/>
      <c r="S327" s="632"/>
      <c r="T327" s="632"/>
      <c r="U327" s="632"/>
      <c r="V327" s="632"/>
      <c r="W327" s="632"/>
      <c r="X327" s="632"/>
      <c r="Y327" s="632"/>
      <c r="Z327" s="632"/>
    </row>
    <row r="328" spans="1:26" ht="12.75" customHeight="1">
      <c r="A328" s="632"/>
      <c r="B328" s="632"/>
      <c r="C328" s="632"/>
      <c r="D328" s="386"/>
      <c r="E328" s="386"/>
      <c r="F328" s="386"/>
      <c r="G328" s="386"/>
      <c r="H328" s="632"/>
      <c r="I328" s="633"/>
      <c r="J328" s="632"/>
      <c r="K328" s="632"/>
      <c r="L328" s="632"/>
      <c r="M328" s="632"/>
      <c r="N328" s="632"/>
      <c r="O328" s="632"/>
      <c r="P328" s="632"/>
      <c r="Q328" s="632"/>
      <c r="R328" s="632"/>
      <c r="S328" s="632"/>
      <c r="T328" s="632"/>
      <c r="U328" s="632"/>
      <c r="V328" s="632"/>
      <c r="W328" s="632"/>
      <c r="X328" s="632"/>
      <c r="Y328" s="632"/>
      <c r="Z328" s="632"/>
    </row>
    <row r="329" spans="1:26" ht="12.75" customHeight="1">
      <c r="A329" s="632"/>
      <c r="B329" s="632"/>
      <c r="C329" s="632"/>
      <c r="D329" s="386"/>
      <c r="E329" s="386"/>
      <c r="F329" s="386"/>
      <c r="G329" s="386"/>
      <c r="H329" s="632"/>
      <c r="I329" s="633"/>
      <c r="J329" s="632"/>
      <c r="K329" s="632"/>
      <c r="L329" s="632"/>
      <c r="M329" s="632"/>
      <c r="N329" s="632"/>
      <c r="O329" s="632"/>
      <c r="P329" s="632"/>
      <c r="Q329" s="632"/>
      <c r="R329" s="632"/>
      <c r="S329" s="632"/>
      <c r="T329" s="632"/>
      <c r="U329" s="632"/>
      <c r="V329" s="632"/>
      <c r="W329" s="632"/>
      <c r="X329" s="632"/>
      <c r="Y329" s="632"/>
      <c r="Z329" s="632"/>
    </row>
    <row r="330" spans="1:26" ht="12.75" customHeight="1">
      <c r="A330" s="632"/>
      <c r="B330" s="632"/>
      <c r="C330" s="632"/>
      <c r="D330" s="386"/>
      <c r="E330" s="386"/>
      <c r="F330" s="386"/>
      <c r="G330" s="386"/>
      <c r="H330" s="632"/>
      <c r="I330" s="633"/>
      <c r="J330" s="632"/>
      <c r="K330" s="632"/>
      <c r="L330" s="632"/>
      <c r="M330" s="632"/>
      <c r="N330" s="632"/>
      <c r="O330" s="632"/>
      <c r="P330" s="632"/>
      <c r="Q330" s="632"/>
      <c r="R330" s="632"/>
      <c r="S330" s="632"/>
      <c r="T330" s="632"/>
      <c r="U330" s="632"/>
      <c r="V330" s="632"/>
      <c r="W330" s="632"/>
      <c r="X330" s="632"/>
      <c r="Y330" s="632"/>
      <c r="Z330" s="632"/>
    </row>
    <row r="331" spans="1:26" ht="12.75" customHeight="1">
      <c r="A331" s="632"/>
      <c r="B331" s="632"/>
      <c r="C331" s="632"/>
      <c r="D331" s="386"/>
      <c r="E331" s="386"/>
      <c r="F331" s="386"/>
      <c r="G331" s="386"/>
      <c r="H331" s="632"/>
      <c r="I331" s="633"/>
      <c r="J331" s="632"/>
      <c r="K331" s="632"/>
      <c r="L331" s="632"/>
      <c r="M331" s="632"/>
      <c r="N331" s="632"/>
      <c r="O331" s="632"/>
      <c r="P331" s="632"/>
      <c r="Q331" s="632"/>
      <c r="R331" s="632"/>
      <c r="S331" s="632"/>
      <c r="T331" s="632"/>
      <c r="U331" s="632"/>
      <c r="V331" s="632"/>
      <c r="W331" s="632"/>
      <c r="X331" s="632"/>
      <c r="Y331" s="632"/>
      <c r="Z331" s="632"/>
    </row>
    <row r="332" spans="1:26" ht="12.75" customHeight="1">
      <c r="A332" s="632"/>
      <c r="B332" s="632"/>
      <c r="C332" s="632"/>
      <c r="D332" s="386"/>
      <c r="E332" s="386"/>
      <c r="F332" s="386"/>
      <c r="G332" s="386"/>
      <c r="H332" s="632"/>
      <c r="I332" s="633"/>
      <c r="J332" s="632"/>
      <c r="K332" s="632"/>
      <c r="L332" s="632"/>
      <c r="M332" s="632"/>
      <c r="N332" s="632"/>
      <c r="O332" s="632"/>
      <c r="P332" s="632"/>
      <c r="Q332" s="632"/>
      <c r="R332" s="632"/>
      <c r="S332" s="632"/>
      <c r="T332" s="632"/>
      <c r="U332" s="632"/>
      <c r="V332" s="632"/>
      <c r="W332" s="632"/>
      <c r="X332" s="632"/>
      <c r="Y332" s="632"/>
      <c r="Z332" s="632"/>
    </row>
    <row r="333" spans="1:26" ht="12.75" customHeight="1">
      <c r="A333" s="632"/>
      <c r="B333" s="632"/>
      <c r="C333" s="632"/>
      <c r="D333" s="386"/>
      <c r="E333" s="386"/>
      <c r="F333" s="386"/>
      <c r="G333" s="386"/>
      <c r="H333" s="632"/>
      <c r="I333" s="633"/>
      <c r="J333" s="632"/>
      <c r="K333" s="632"/>
      <c r="L333" s="632"/>
      <c r="M333" s="632"/>
      <c r="N333" s="632"/>
      <c r="O333" s="632"/>
      <c r="P333" s="632"/>
      <c r="Q333" s="632"/>
      <c r="R333" s="632"/>
      <c r="S333" s="632"/>
      <c r="T333" s="632"/>
      <c r="U333" s="632"/>
      <c r="V333" s="632"/>
      <c r="W333" s="632"/>
      <c r="X333" s="632"/>
      <c r="Y333" s="632"/>
      <c r="Z333" s="632"/>
    </row>
    <row r="334" spans="1:26" ht="12.75" customHeight="1">
      <c r="A334" s="632"/>
      <c r="B334" s="632"/>
      <c r="C334" s="632"/>
      <c r="D334" s="386"/>
      <c r="E334" s="386"/>
      <c r="F334" s="386"/>
      <c r="G334" s="386"/>
      <c r="H334" s="632"/>
      <c r="I334" s="633"/>
      <c r="J334" s="632"/>
      <c r="K334" s="632"/>
      <c r="L334" s="632"/>
      <c r="M334" s="632"/>
      <c r="N334" s="632"/>
      <c r="O334" s="632"/>
      <c r="P334" s="632"/>
      <c r="Q334" s="632"/>
      <c r="R334" s="632"/>
      <c r="S334" s="632"/>
      <c r="T334" s="632"/>
      <c r="U334" s="632"/>
      <c r="V334" s="632"/>
      <c r="W334" s="632"/>
      <c r="X334" s="632"/>
      <c r="Y334" s="632"/>
      <c r="Z334" s="632"/>
    </row>
    <row r="335" spans="1:26" ht="12.75" customHeight="1">
      <c r="A335" s="632"/>
      <c r="B335" s="632"/>
      <c r="C335" s="632"/>
      <c r="D335" s="386"/>
      <c r="E335" s="386"/>
      <c r="F335" s="386"/>
      <c r="G335" s="386"/>
      <c r="H335" s="632"/>
      <c r="I335" s="633"/>
      <c r="J335" s="632"/>
      <c r="K335" s="632"/>
      <c r="L335" s="632"/>
      <c r="M335" s="632"/>
      <c r="N335" s="632"/>
      <c r="O335" s="632"/>
      <c r="P335" s="632"/>
      <c r="Q335" s="632"/>
      <c r="R335" s="632"/>
      <c r="S335" s="632"/>
      <c r="T335" s="632"/>
      <c r="U335" s="632"/>
      <c r="V335" s="632"/>
      <c r="W335" s="632"/>
      <c r="X335" s="632"/>
      <c r="Y335" s="632"/>
      <c r="Z335" s="632"/>
    </row>
    <row r="336" spans="1:26" ht="12.75" customHeight="1">
      <c r="A336" s="632"/>
      <c r="B336" s="632"/>
      <c r="C336" s="632"/>
      <c r="D336" s="386"/>
      <c r="E336" s="386"/>
      <c r="F336" s="386"/>
      <c r="G336" s="386"/>
      <c r="H336" s="632"/>
      <c r="I336" s="633"/>
      <c r="J336" s="632"/>
      <c r="K336" s="632"/>
      <c r="L336" s="632"/>
      <c r="M336" s="632"/>
      <c r="N336" s="632"/>
      <c r="O336" s="632"/>
      <c r="P336" s="632"/>
      <c r="Q336" s="632"/>
      <c r="R336" s="632"/>
      <c r="S336" s="632"/>
      <c r="T336" s="632"/>
      <c r="U336" s="632"/>
      <c r="V336" s="632"/>
      <c r="W336" s="632"/>
      <c r="X336" s="632"/>
      <c r="Y336" s="632"/>
      <c r="Z336" s="632"/>
    </row>
    <row r="337" spans="1:26" ht="12.75" customHeight="1">
      <c r="A337" s="632"/>
      <c r="B337" s="632"/>
      <c r="C337" s="632"/>
      <c r="D337" s="386"/>
      <c r="E337" s="386"/>
      <c r="F337" s="386"/>
      <c r="G337" s="386"/>
      <c r="H337" s="632"/>
      <c r="I337" s="633"/>
      <c r="J337" s="632"/>
      <c r="K337" s="632"/>
      <c r="L337" s="632"/>
      <c r="M337" s="632"/>
      <c r="N337" s="632"/>
      <c r="O337" s="632"/>
      <c r="P337" s="632"/>
      <c r="Q337" s="632"/>
      <c r="R337" s="632"/>
      <c r="S337" s="632"/>
      <c r="T337" s="632"/>
      <c r="U337" s="632"/>
      <c r="V337" s="632"/>
      <c r="W337" s="632"/>
      <c r="X337" s="632"/>
      <c r="Y337" s="632"/>
      <c r="Z337" s="632"/>
    </row>
    <row r="338" spans="1:26" ht="12.75" customHeight="1">
      <c r="A338" s="632"/>
      <c r="B338" s="632"/>
      <c r="C338" s="632"/>
      <c r="D338" s="386"/>
      <c r="E338" s="386"/>
      <c r="F338" s="386"/>
      <c r="G338" s="386"/>
      <c r="H338" s="632"/>
      <c r="I338" s="633"/>
      <c r="J338" s="632"/>
      <c r="K338" s="632"/>
      <c r="L338" s="632"/>
      <c r="M338" s="632"/>
      <c r="N338" s="632"/>
      <c r="O338" s="632"/>
      <c r="P338" s="632"/>
      <c r="Q338" s="632"/>
      <c r="R338" s="632"/>
      <c r="S338" s="632"/>
      <c r="T338" s="632"/>
      <c r="U338" s="632"/>
      <c r="V338" s="632"/>
      <c r="W338" s="632"/>
      <c r="X338" s="632"/>
      <c r="Y338" s="632"/>
      <c r="Z338" s="632"/>
    </row>
    <row r="339" spans="1:26" ht="12.75" customHeight="1">
      <c r="A339" s="632"/>
      <c r="B339" s="632"/>
      <c r="C339" s="632"/>
      <c r="D339" s="386"/>
      <c r="E339" s="386"/>
      <c r="F339" s="386"/>
      <c r="G339" s="386"/>
      <c r="H339" s="632"/>
      <c r="I339" s="633"/>
      <c r="J339" s="632"/>
      <c r="K339" s="632"/>
      <c r="L339" s="632"/>
      <c r="M339" s="632"/>
      <c r="N339" s="632"/>
      <c r="O339" s="632"/>
      <c r="P339" s="632"/>
      <c r="Q339" s="632"/>
      <c r="R339" s="632"/>
      <c r="S339" s="632"/>
      <c r="T339" s="632"/>
      <c r="U339" s="632"/>
      <c r="V339" s="632"/>
      <c r="W339" s="632"/>
      <c r="X339" s="632"/>
      <c r="Y339" s="632"/>
      <c r="Z339" s="632"/>
    </row>
    <row r="340" spans="1:26" ht="12.75" customHeight="1">
      <c r="A340" s="632"/>
      <c r="B340" s="632"/>
      <c r="C340" s="632"/>
      <c r="D340" s="386"/>
      <c r="E340" s="386"/>
      <c r="F340" s="386"/>
      <c r="G340" s="386"/>
      <c r="H340" s="632"/>
      <c r="I340" s="633"/>
      <c r="J340" s="632"/>
      <c r="K340" s="632"/>
      <c r="L340" s="632"/>
      <c r="M340" s="632"/>
      <c r="N340" s="632"/>
      <c r="O340" s="632"/>
      <c r="P340" s="632"/>
      <c r="Q340" s="632"/>
      <c r="R340" s="632"/>
      <c r="S340" s="632"/>
      <c r="T340" s="632"/>
      <c r="U340" s="632"/>
      <c r="V340" s="632"/>
      <c r="W340" s="632"/>
      <c r="X340" s="632"/>
      <c r="Y340" s="632"/>
      <c r="Z340" s="632"/>
    </row>
    <row r="341" spans="1:26" ht="12.75" customHeight="1">
      <c r="A341" s="632"/>
      <c r="B341" s="632"/>
      <c r="C341" s="632"/>
      <c r="D341" s="386"/>
      <c r="E341" s="386"/>
      <c r="F341" s="386"/>
      <c r="G341" s="386"/>
      <c r="H341" s="632"/>
      <c r="I341" s="633"/>
      <c r="J341" s="632"/>
      <c r="K341" s="632"/>
      <c r="L341" s="632"/>
      <c r="M341" s="632"/>
      <c r="N341" s="632"/>
      <c r="O341" s="632"/>
      <c r="P341" s="632"/>
      <c r="Q341" s="632"/>
      <c r="R341" s="632"/>
      <c r="S341" s="632"/>
      <c r="T341" s="632"/>
      <c r="U341" s="632"/>
      <c r="V341" s="632"/>
      <c r="W341" s="632"/>
      <c r="X341" s="632"/>
      <c r="Y341" s="632"/>
      <c r="Z341" s="632"/>
    </row>
    <row r="342" spans="1:26" ht="12.75" customHeight="1">
      <c r="A342" s="632"/>
      <c r="B342" s="632"/>
      <c r="C342" s="632"/>
      <c r="D342" s="386"/>
      <c r="E342" s="386"/>
      <c r="F342" s="386"/>
      <c r="G342" s="386"/>
      <c r="H342" s="632"/>
      <c r="I342" s="633"/>
      <c r="J342" s="632"/>
      <c r="K342" s="632"/>
      <c r="L342" s="632"/>
      <c r="M342" s="632"/>
      <c r="N342" s="632"/>
      <c r="O342" s="632"/>
      <c r="P342" s="632"/>
      <c r="Q342" s="632"/>
      <c r="R342" s="632"/>
      <c r="S342" s="632"/>
      <c r="T342" s="632"/>
      <c r="U342" s="632"/>
      <c r="V342" s="632"/>
      <c r="W342" s="632"/>
      <c r="X342" s="632"/>
      <c r="Y342" s="632"/>
      <c r="Z342" s="632"/>
    </row>
    <row r="343" spans="1:26" ht="12.75" customHeight="1">
      <c r="A343" s="632"/>
      <c r="B343" s="632"/>
      <c r="C343" s="632"/>
      <c r="D343" s="386"/>
      <c r="E343" s="386"/>
      <c r="F343" s="386"/>
      <c r="G343" s="386"/>
      <c r="H343" s="632"/>
      <c r="I343" s="633"/>
      <c r="J343" s="632"/>
      <c r="K343" s="632"/>
      <c r="L343" s="632"/>
      <c r="M343" s="632"/>
      <c r="N343" s="632"/>
      <c r="O343" s="632"/>
      <c r="P343" s="632"/>
      <c r="Q343" s="632"/>
      <c r="R343" s="632"/>
      <c r="S343" s="632"/>
      <c r="T343" s="632"/>
      <c r="U343" s="632"/>
      <c r="V343" s="632"/>
      <c r="W343" s="632"/>
      <c r="X343" s="632"/>
      <c r="Y343" s="632"/>
      <c r="Z343" s="632"/>
    </row>
    <row r="344" spans="1:26" ht="12.75" customHeight="1">
      <c r="A344" s="632"/>
      <c r="B344" s="632"/>
      <c r="C344" s="632"/>
      <c r="D344" s="386"/>
      <c r="E344" s="386"/>
      <c r="F344" s="386"/>
      <c r="G344" s="386"/>
      <c r="H344" s="632"/>
      <c r="I344" s="633"/>
      <c r="J344" s="632"/>
      <c r="K344" s="632"/>
      <c r="L344" s="632"/>
      <c r="M344" s="632"/>
      <c r="N344" s="632"/>
      <c r="O344" s="632"/>
      <c r="P344" s="632"/>
      <c r="Q344" s="632"/>
      <c r="R344" s="632"/>
      <c r="S344" s="632"/>
      <c r="T344" s="632"/>
      <c r="U344" s="632"/>
      <c r="V344" s="632"/>
      <c r="W344" s="632"/>
      <c r="X344" s="632"/>
      <c r="Y344" s="632"/>
      <c r="Z344" s="632"/>
    </row>
    <row r="345" spans="1:26" ht="12.75" customHeight="1">
      <c r="A345" s="632"/>
      <c r="B345" s="632"/>
      <c r="C345" s="632"/>
      <c r="D345" s="386"/>
      <c r="E345" s="386"/>
      <c r="F345" s="386"/>
      <c r="G345" s="386"/>
      <c r="H345" s="632"/>
      <c r="I345" s="633"/>
      <c r="J345" s="632"/>
      <c r="K345" s="632"/>
      <c r="L345" s="632"/>
      <c r="M345" s="632"/>
      <c r="N345" s="632"/>
      <c r="O345" s="632"/>
      <c r="P345" s="632"/>
      <c r="Q345" s="632"/>
      <c r="R345" s="632"/>
      <c r="S345" s="632"/>
      <c r="T345" s="632"/>
      <c r="U345" s="632"/>
      <c r="V345" s="632"/>
      <c r="W345" s="632"/>
      <c r="X345" s="632"/>
      <c r="Y345" s="632"/>
      <c r="Z345" s="632"/>
    </row>
    <row r="346" spans="1:26" ht="12.75" customHeight="1">
      <c r="A346" s="632"/>
      <c r="B346" s="632"/>
      <c r="C346" s="632"/>
      <c r="D346" s="386"/>
      <c r="E346" s="386"/>
      <c r="F346" s="386"/>
      <c r="G346" s="386"/>
      <c r="H346" s="632"/>
      <c r="I346" s="633"/>
      <c r="J346" s="632"/>
      <c r="K346" s="632"/>
      <c r="L346" s="632"/>
      <c r="M346" s="632"/>
      <c r="N346" s="632"/>
      <c r="O346" s="632"/>
      <c r="P346" s="632"/>
      <c r="Q346" s="632"/>
      <c r="R346" s="632"/>
      <c r="S346" s="632"/>
      <c r="T346" s="632"/>
      <c r="U346" s="632"/>
      <c r="V346" s="632"/>
      <c r="W346" s="632"/>
      <c r="X346" s="632"/>
      <c r="Y346" s="632"/>
      <c r="Z346" s="632"/>
    </row>
    <row r="347" spans="1:26" ht="12.75" customHeight="1">
      <c r="A347" s="632"/>
      <c r="B347" s="632"/>
      <c r="C347" s="632"/>
      <c r="D347" s="386"/>
      <c r="E347" s="386"/>
      <c r="F347" s="386"/>
      <c r="G347" s="386"/>
      <c r="H347" s="632"/>
      <c r="I347" s="633"/>
      <c r="J347" s="632"/>
      <c r="K347" s="632"/>
      <c r="L347" s="632"/>
      <c r="M347" s="632"/>
      <c r="N347" s="632"/>
      <c r="O347" s="632"/>
      <c r="P347" s="632"/>
      <c r="Q347" s="632"/>
      <c r="R347" s="632"/>
      <c r="S347" s="632"/>
      <c r="T347" s="632"/>
      <c r="U347" s="632"/>
      <c r="V347" s="632"/>
      <c r="W347" s="632"/>
      <c r="X347" s="632"/>
      <c r="Y347" s="632"/>
      <c r="Z347" s="632"/>
    </row>
    <row r="348" spans="1:26" ht="12.75" customHeight="1">
      <c r="A348" s="632"/>
      <c r="B348" s="632"/>
      <c r="C348" s="632"/>
      <c r="D348" s="386"/>
      <c r="E348" s="386"/>
      <c r="F348" s="386"/>
      <c r="G348" s="386"/>
      <c r="H348" s="632"/>
      <c r="I348" s="633"/>
      <c r="J348" s="632"/>
      <c r="K348" s="632"/>
      <c r="L348" s="632"/>
      <c r="M348" s="632"/>
      <c r="N348" s="632"/>
      <c r="O348" s="632"/>
      <c r="P348" s="632"/>
      <c r="Q348" s="632"/>
      <c r="R348" s="632"/>
      <c r="S348" s="632"/>
      <c r="T348" s="632"/>
      <c r="U348" s="632"/>
      <c r="V348" s="632"/>
      <c r="W348" s="632"/>
      <c r="X348" s="632"/>
      <c r="Y348" s="632"/>
      <c r="Z348" s="632"/>
    </row>
    <row r="349" spans="1:26" ht="12.75" customHeight="1">
      <c r="A349" s="632"/>
      <c r="B349" s="632"/>
      <c r="C349" s="632"/>
      <c r="D349" s="386"/>
      <c r="E349" s="386"/>
      <c r="F349" s="386"/>
      <c r="G349" s="386"/>
      <c r="H349" s="632"/>
      <c r="I349" s="633"/>
      <c r="J349" s="632"/>
      <c r="K349" s="632"/>
      <c r="L349" s="632"/>
      <c r="M349" s="632"/>
      <c r="N349" s="632"/>
      <c r="O349" s="632"/>
      <c r="P349" s="632"/>
      <c r="Q349" s="632"/>
      <c r="R349" s="632"/>
      <c r="S349" s="632"/>
      <c r="T349" s="632"/>
      <c r="U349" s="632"/>
      <c r="V349" s="632"/>
      <c r="W349" s="632"/>
      <c r="X349" s="632"/>
      <c r="Y349" s="632"/>
      <c r="Z349" s="632"/>
    </row>
    <row r="350" spans="1:26" ht="12.75" customHeight="1">
      <c r="A350" s="632"/>
      <c r="B350" s="632"/>
      <c r="C350" s="632"/>
      <c r="D350" s="386"/>
      <c r="E350" s="386"/>
      <c r="F350" s="386"/>
      <c r="G350" s="386"/>
      <c r="H350" s="632"/>
      <c r="I350" s="633"/>
      <c r="J350" s="632"/>
      <c r="K350" s="632"/>
      <c r="L350" s="632"/>
      <c r="M350" s="632"/>
      <c r="N350" s="632"/>
      <c r="O350" s="632"/>
      <c r="P350" s="632"/>
      <c r="Q350" s="632"/>
      <c r="R350" s="632"/>
      <c r="S350" s="632"/>
      <c r="T350" s="632"/>
      <c r="U350" s="632"/>
      <c r="V350" s="632"/>
      <c r="W350" s="632"/>
      <c r="X350" s="632"/>
      <c r="Y350" s="632"/>
      <c r="Z350" s="632"/>
    </row>
    <row r="351" spans="1:26" ht="12.75" customHeight="1">
      <c r="A351" s="632"/>
      <c r="B351" s="632"/>
      <c r="C351" s="632"/>
      <c r="D351" s="386"/>
      <c r="E351" s="386"/>
      <c r="F351" s="386"/>
      <c r="G351" s="386"/>
      <c r="H351" s="632"/>
      <c r="I351" s="633"/>
      <c r="J351" s="632"/>
      <c r="K351" s="632"/>
      <c r="L351" s="632"/>
      <c r="M351" s="632"/>
      <c r="N351" s="632"/>
      <c r="O351" s="632"/>
      <c r="P351" s="632"/>
      <c r="Q351" s="632"/>
      <c r="R351" s="632"/>
      <c r="S351" s="632"/>
      <c r="T351" s="632"/>
      <c r="U351" s="632"/>
      <c r="V351" s="632"/>
      <c r="W351" s="632"/>
      <c r="X351" s="632"/>
      <c r="Y351" s="632"/>
      <c r="Z351" s="632"/>
    </row>
    <row r="352" spans="1:26" ht="12.75" customHeight="1">
      <c r="A352" s="632"/>
      <c r="B352" s="632"/>
      <c r="C352" s="632"/>
      <c r="D352" s="386"/>
      <c r="E352" s="386"/>
      <c r="F352" s="386"/>
      <c r="G352" s="386"/>
      <c r="H352" s="632"/>
      <c r="I352" s="633"/>
      <c r="J352" s="632"/>
      <c r="K352" s="632"/>
      <c r="L352" s="632"/>
      <c r="M352" s="632"/>
      <c r="N352" s="632"/>
      <c r="O352" s="632"/>
      <c r="P352" s="632"/>
      <c r="Q352" s="632"/>
      <c r="R352" s="632"/>
      <c r="S352" s="632"/>
      <c r="T352" s="632"/>
      <c r="U352" s="632"/>
      <c r="V352" s="632"/>
      <c r="W352" s="632"/>
      <c r="X352" s="632"/>
      <c r="Y352" s="632"/>
      <c r="Z352" s="632"/>
    </row>
    <row r="353" spans="1:26" ht="12.75" customHeight="1">
      <c r="A353" s="632"/>
      <c r="B353" s="632"/>
      <c r="C353" s="632"/>
      <c r="D353" s="386"/>
      <c r="E353" s="386"/>
      <c r="F353" s="386"/>
      <c r="G353" s="386"/>
      <c r="H353" s="632"/>
      <c r="I353" s="633"/>
      <c r="J353" s="632"/>
      <c r="K353" s="632"/>
      <c r="L353" s="632"/>
      <c r="M353" s="632"/>
      <c r="N353" s="632"/>
      <c r="O353" s="632"/>
      <c r="P353" s="632"/>
      <c r="Q353" s="632"/>
      <c r="R353" s="632"/>
      <c r="S353" s="632"/>
      <c r="T353" s="632"/>
      <c r="U353" s="632"/>
      <c r="V353" s="632"/>
      <c r="W353" s="632"/>
      <c r="X353" s="632"/>
      <c r="Y353" s="632"/>
      <c r="Z353" s="632"/>
    </row>
    <row r="354" spans="1:26" ht="12.75" customHeight="1">
      <c r="A354" s="632"/>
      <c r="B354" s="632"/>
      <c r="C354" s="632"/>
      <c r="D354" s="386"/>
      <c r="E354" s="386"/>
      <c r="F354" s="386"/>
      <c r="G354" s="386"/>
      <c r="H354" s="632"/>
      <c r="I354" s="633"/>
      <c r="J354" s="632"/>
      <c r="K354" s="632"/>
      <c r="L354" s="632"/>
      <c r="M354" s="632"/>
      <c r="N354" s="632"/>
      <c r="O354" s="632"/>
      <c r="P354" s="632"/>
      <c r="Q354" s="632"/>
      <c r="R354" s="632"/>
      <c r="S354" s="632"/>
      <c r="T354" s="632"/>
      <c r="U354" s="632"/>
      <c r="V354" s="632"/>
      <c r="W354" s="632"/>
      <c r="X354" s="632"/>
      <c r="Y354" s="632"/>
      <c r="Z354" s="632"/>
    </row>
    <row r="355" spans="1:26" ht="12.75" customHeight="1">
      <c r="A355" s="632"/>
      <c r="B355" s="632"/>
      <c r="C355" s="632"/>
      <c r="D355" s="386"/>
      <c r="E355" s="386"/>
      <c r="F355" s="386"/>
      <c r="G355" s="386"/>
      <c r="H355" s="632"/>
      <c r="I355" s="633"/>
      <c r="J355" s="632"/>
      <c r="K355" s="632"/>
      <c r="L355" s="632"/>
      <c r="M355" s="632"/>
      <c r="N355" s="632"/>
      <c r="O355" s="632"/>
      <c r="P355" s="632"/>
      <c r="Q355" s="632"/>
      <c r="R355" s="632"/>
      <c r="S355" s="632"/>
      <c r="T355" s="632"/>
      <c r="U355" s="632"/>
      <c r="V355" s="632"/>
      <c r="W355" s="632"/>
      <c r="X355" s="632"/>
      <c r="Y355" s="632"/>
      <c r="Z355" s="632"/>
    </row>
    <row r="356" spans="1:26" ht="12.75" customHeight="1">
      <c r="A356" s="632"/>
      <c r="B356" s="632"/>
      <c r="C356" s="632"/>
      <c r="D356" s="386"/>
      <c r="E356" s="386"/>
      <c r="F356" s="386"/>
      <c r="G356" s="386"/>
      <c r="H356" s="632"/>
      <c r="I356" s="633"/>
      <c r="J356" s="632"/>
      <c r="K356" s="632"/>
      <c r="L356" s="632"/>
      <c r="M356" s="632"/>
      <c r="N356" s="632"/>
      <c r="O356" s="632"/>
      <c r="P356" s="632"/>
      <c r="Q356" s="632"/>
      <c r="R356" s="632"/>
      <c r="S356" s="632"/>
      <c r="T356" s="632"/>
      <c r="U356" s="632"/>
      <c r="V356" s="632"/>
      <c r="W356" s="632"/>
      <c r="X356" s="632"/>
      <c r="Y356" s="632"/>
      <c r="Z356" s="632"/>
    </row>
    <row r="357" spans="1:26" ht="12.75" customHeight="1">
      <c r="A357" s="632"/>
      <c r="B357" s="632"/>
      <c r="C357" s="632"/>
      <c r="D357" s="386"/>
      <c r="E357" s="386"/>
      <c r="F357" s="386"/>
      <c r="G357" s="386"/>
      <c r="H357" s="632"/>
      <c r="I357" s="633"/>
      <c r="J357" s="632"/>
      <c r="K357" s="632"/>
      <c r="L357" s="632"/>
      <c r="M357" s="632"/>
      <c r="N357" s="632"/>
      <c r="O357" s="632"/>
      <c r="P357" s="632"/>
      <c r="Q357" s="632"/>
      <c r="R357" s="632"/>
      <c r="S357" s="632"/>
      <c r="T357" s="632"/>
      <c r="U357" s="632"/>
      <c r="V357" s="632"/>
      <c r="W357" s="632"/>
      <c r="X357" s="632"/>
      <c r="Y357" s="632"/>
      <c r="Z357" s="632"/>
    </row>
    <row r="358" spans="1:26" ht="12.75" customHeight="1">
      <c r="A358" s="632"/>
      <c r="B358" s="632"/>
      <c r="C358" s="632"/>
      <c r="D358" s="386"/>
      <c r="E358" s="386"/>
      <c r="F358" s="386"/>
      <c r="G358" s="386"/>
      <c r="H358" s="632"/>
      <c r="I358" s="633"/>
      <c r="J358" s="632"/>
      <c r="K358" s="632"/>
      <c r="L358" s="632"/>
      <c r="M358" s="632"/>
      <c r="N358" s="632"/>
      <c r="O358" s="632"/>
      <c r="P358" s="632"/>
      <c r="Q358" s="632"/>
      <c r="R358" s="632"/>
      <c r="S358" s="632"/>
      <c r="T358" s="632"/>
      <c r="U358" s="632"/>
      <c r="V358" s="632"/>
      <c r="W358" s="632"/>
      <c r="X358" s="632"/>
      <c r="Y358" s="632"/>
      <c r="Z358" s="632"/>
    </row>
    <row r="359" spans="1:26" ht="12.75" customHeight="1">
      <c r="A359" s="632"/>
      <c r="B359" s="632"/>
      <c r="C359" s="632"/>
      <c r="D359" s="386"/>
      <c r="E359" s="386"/>
      <c r="F359" s="386"/>
      <c r="G359" s="386"/>
      <c r="H359" s="632"/>
      <c r="I359" s="633"/>
      <c r="J359" s="632"/>
      <c r="K359" s="632"/>
      <c r="L359" s="632"/>
      <c r="M359" s="632"/>
      <c r="N359" s="632"/>
      <c r="O359" s="632"/>
      <c r="P359" s="632"/>
      <c r="Q359" s="632"/>
      <c r="R359" s="632"/>
      <c r="S359" s="632"/>
      <c r="T359" s="632"/>
      <c r="U359" s="632"/>
      <c r="V359" s="632"/>
      <c r="W359" s="632"/>
      <c r="X359" s="632"/>
      <c r="Y359" s="632"/>
      <c r="Z359" s="632"/>
    </row>
    <row r="360" spans="1:26" ht="12.75" customHeight="1">
      <c r="A360" s="632"/>
      <c r="B360" s="632"/>
      <c r="C360" s="632"/>
      <c r="D360" s="386"/>
      <c r="E360" s="386"/>
      <c r="F360" s="386"/>
      <c r="G360" s="386"/>
      <c r="H360" s="632"/>
      <c r="I360" s="633"/>
      <c r="J360" s="632"/>
      <c r="K360" s="632"/>
      <c r="L360" s="632"/>
      <c r="M360" s="632"/>
      <c r="N360" s="632"/>
      <c r="O360" s="632"/>
      <c r="P360" s="632"/>
      <c r="Q360" s="632"/>
      <c r="R360" s="632"/>
      <c r="S360" s="632"/>
      <c r="T360" s="632"/>
      <c r="U360" s="632"/>
      <c r="V360" s="632"/>
      <c r="W360" s="632"/>
      <c r="X360" s="632"/>
      <c r="Y360" s="632"/>
      <c r="Z360" s="632"/>
    </row>
    <row r="361" spans="1:26" ht="12.75" customHeight="1">
      <c r="A361" s="632"/>
      <c r="B361" s="632"/>
      <c r="C361" s="632"/>
      <c r="D361" s="386"/>
      <c r="E361" s="386"/>
      <c r="F361" s="386"/>
      <c r="G361" s="386"/>
      <c r="H361" s="632"/>
      <c r="I361" s="633"/>
      <c r="J361" s="632"/>
      <c r="K361" s="632"/>
      <c r="L361" s="632"/>
      <c r="M361" s="632"/>
      <c r="N361" s="632"/>
      <c r="O361" s="632"/>
      <c r="P361" s="632"/>
      <c r="Q361" s="632"/>
      <c r="R361" s="632"/>
      <c r="S361" s="632"/>
      <c r="T361" s="632"/>
      <c r="U361" s="632"/>
      <c r="V361" s="632"/>
      <c r="W361" s="632"/>
      <c r="X361" s="632"/>
      <c r="Y361" s="632"/>
      <c r="Z361" s="632"/>
    </row>
    <row r="362" spans="1:26" ht="12.75" customHeight="1">
      <c r="A362" s="632"/>
      <c r="B362" s="632"/>
      <c r="C362" s="632"/>
      <c r="D362" s="386"/>
      <c r="E362" s="386"/>
      <c r="F362" s="386"/>
      <c r="G362" s="386"/>
      <c r="H362" s="632"/>
      <c r="I362" s="633"/>
      <c r="J362" s="632"/>
      <c r="K362" s="632"/>
      <c r="L362" s="632"/>
      <c r="M362" s="632"/>
      <c r="N362" s="632"/>
      <c r="O362" s="632"/>
      <c r="P362" s="632"/>
      <c r="Q362" s="632"/>
      <c r="R362" s="632"/>
      <c r="S362" s="632"/>
      <c r="T362" s="632"/>
      <c r="U362" s="632"/>
      <c r="V362" s="632"/>
      <c r="W362" s="632"/>
      <c r="X362" s="632"/>
      <c r="Y362" s="632"/>
      <c r="Z362" s="632"/>
    </row>
    <row r="363" spans="1:26" ht="12.75" customHeight="1">
      <c r="A363" s="632"/>
      <c r="B363" s="632"/>
      <c r="C363" s="632"/>
      <c r="D363" s="386"/>
      <c r="E363" s="386"/>
      <c r="F363" s="386"/>
      <c r="G363" s="386"/>
      <c r="H363" s="632"/>
      <c r="I363" s="633"/>
      <c r="J363" s="632"/>
      <c r="K363" s="632"/>
      <c r="L363" s="632"/>
      <c r="M363" s="632"/>
      <c r="N363" s="632"/>
      <c r="O363" s="632"/>
      <c r="P363" s="632"/>
      <c r="Q363" s="632"/>
      <c r="R363" s="632"/>
      <c r="S363" s="632"/>
      <c r="T363" s="632"/>
      <c r="U363" s="632"/>
      <c r="V363" s="632"/>
      <c r="W363" s="632"/>
      <c r="X363" s="632"/>
      <c r="Y363" s="632"/>
      <c r="Z363" s="632"/>
    </row>
    <row r="364" spans="1:26" ht="12.75" customHeight="1">
      <c r="A364" s="632"/>
      <c r="B364" s="632"/>
      <c r="C364" s="632"/>
      <c r="D364" s="386"/>
      <c r="E364" s="386"/>
      <c r="F364" s="386"/>
      <c r="G364" s="386"/>
      <c r="H364" s="632"/>
      <c r="I364" s="633"/>
      <c r="J364" s="632"/>
      <c r="K364" s="632"/>
      <c r="L364" s="632"/>
      <c r="M364" s="632"/>
      <c r="N364" s="632"/>
      <c r="O364" s="632"/>
      <c r="P364" s="632"/>
      <c r="Q364" s="632"/>
      <c r="R364" s="632"/>
      <c r="S364" s="632"/>
      <c r="T364" s="632"/>
      <c r="U364" s="632"/>
      <c r="V364" s="632"/>
      <c r="W364" s="632"/>
      <c r="X364" s="632"/>
      <c r="Y364" s="632"/>
      <c r="Z364" s="632"/>
    </row>
    <row r="365" spans="1:26" ht="12.75" customHeight="1">
      <c r="A365" s="632"/>
      <c r="B365" s="632"/>
      <c r="C365" s="632"/>
      <c r="D365" s="386"/>
      <c r="E365" s="386"/>
      <c r="F365" s="386"/>
      <c r="G365" s="386"/>
      <c r="H365" s="632"/>
      <c r="I365" s="633"/>
      <c r="J365" s="632"/>
      <c r="K365" s="632"/>
      <c r="L365" s="632"/>
      <c r="M365" s="632"/>
      <c r="N365" s="632"/>
      <c r="O365" s="632"/>
      <c r="P365" s="632"/>
      <c r="Q365" s="632"/>
      <c r="R365" s="632"/>
      <c r="S365" s="632"/>
      <c r="T365" s="632"/>
      <c r="U365" s="632"/>
      <c r="V365" s="632"/>
      <c r="W365" s="632"/>
      <c r="X365" s="632"/>
      <c r="Y365" s="632"/>
      <c r="Z365" s="632"/>
    </row>
    <row r="366" spans="1:26" ht="12.75" customHeight="1">
      <c r="A366" s="632"/>
      <c r="B366" s="632"/>
      <c r="C366" s="632"/>
      <c r="D366" s="386"/>
      <c r="E366" s="386"/>
      <c r="F366" s="386"/>
      <c r="G366" s="386"/>
      <c r="H366" s="632"/>
      <c r="I366" s="633"/>
      <c r="J366" s="632"/>
      <c r="K366" s="632"/>
      <c r="L366" s="632"/>
      <c r="M366" s="632"/>
      <c r="N366" s="632"/>
      <c r="O366" s="632"/>
      <c r="P366" s="632"/>
      <c r="Q366" s="632"/>
      <c r="R366" s="632"/>
      <c r="S366" s="632"/>
      <c r="T366" s="632"/>
      <c r="U366" s="632"/>
      <c r="V366" s="632"/>
      <c r="W366" s="632"/>
      <c r="X366" s="632"/>
      <c r="Y366" s="632"/>
      <c r="Z366" s="632"/>
    </row>
    <row r="367" spans="1:26" ht="12.75" customHeight="1">
      <c r="A367" s="632"/>
      <c r="B367" s="632"/>
      <c r="C367" s="632"/>
      <c r="D367" s="386"/>
      <c r="E367" s="386"/>
      <c r="F367" s="386"/>
      <c r="G367" s="386"/>
      <c r="H367" s="632"/>
      <c r="I367" s="633"/>
      <c r="J367" s="632"/>
      <c r="K367" s="632"/>
      <c r="L367" s="632"/>
      <c r="M367" s="632"/>
      <c r="N367" s="632"/>
      <c r="O367" s="632"/>
      <c r="P367" s="632"/>
      <c r="Q367" s="632"/>
      <c r="R367" s="632"/>
      <c r="S367" s="632"/>
      <c r="T367" s="632"/>
      <c r="U367" s="632"/>
      <c r="V367" s="632"/>
      <c r="W367" s="632"/>
      <c r="X367" s="632"/>
      <c r="Y367" s="632"/>
      <c r="Z367" s="632"/>
    </row>
    <row r="368" spans="1:26" ht="12.75" customHeight="1">
      <c r="A368" s="632"/>
      <c r="B368" s="632"/>
      <c r="C368" s="632"/>
      <c r="D368" s="386"/>
      <c r="E368" s="386"/>
      <c r="F368" s="386"/>
      <c r="G368" s="386"/>
      <c r="H368" s="632"/>
      <c r="I368" s="633"/>
      <c r="J368" s="632"/>
      <c r="K368" s="632"/>
      <c r="L368" s="632"/>
      <c r="M368" s="632"/>
      <c r="N368" s="632"/>
      <c r="O368" s="632"/>
      <c r="P368" s="632"/>
      <c r="Q368" s="632"/>
      <c r="R368" s="632"/>
      <c r="S368" s="632"/>
      <c r="T368" s="632"/>
      <c r="U368" s="632"/>
      <c r="V368" s="632"/>
      <c r="W368" s="632"/>
      <c r="X368" s="632"/>
      <c r="Y368" s="632"/>
      <c r="Z368" s="632"/>
    </row>
    <row r="369" spans="1:26" ht="12.75" customHeight="1">
      <c r="A369" s="632"/>
      <c r="B369" s="632"/>
      <c r="C369" s="632"/>
      <c r="D369" s="386"/>
      <c r="E369" s="386"/>
      <c r="F369" s="386"/>
      <c r="G369" s="386"/>
      <c r="H369" s="632"/>
      <c r="I369" s="633"/>
      <c r="J369" s="632"/>
      <c r="K369" s="632"/>
      <c r="L369" s="632"/>
      <c r="M369" s="632"/>
      <c r="N369" s="632"/>
      <c r="O369" s="632"/>
      <c r="P369" s="632"/>
      <c r="Q369" s="632"/>
      <c r="R369" s="632"/>
      <c r="S369" s="632"/>
      <c r="T369" s="632"/>
      <c r="U369" s="632"/>
      <c r="V369" s="632"/>
      <c r="W369" s="632"/>
      <c r="X369" s="632"/>
      <c r="Y369" s="632"/>
      <c r="Z369" s="632"/>
    </row>
    <row r="370" spans="1:26" ht="12.75" customHeight="1">
      <c r="A370" s="632"/>
      <c r="B370" s="632"/>
      <c r="C370" s="632"/>
      <c r="D370" s="386"/>
      <c r="E370" s="386"/>
      <c r="F370" s="386"/>
      <c r="G370" s="386"/>
      <c r="H370" s="632"/>
      <c r="I370" s="633"/>
      <c r="J370" s="632"/>
      <c r="K370" s="632"/>
      <c r="L370" s="632"/>
      <c r="M370" s="632"/>
      <c r="N370" s="632"/>
      <c r="O370" s="632"/>
      <c r="P370" s="632"/>
      <c r="Q370" s="632"/>
      <c r="R370" s="632"/>
      <c r="S370" s="632"/>
      <c r="T370" s="632"/>
      <c r="U370" s="632"/>
      <c r="V370" s="632"/>
      <c r="W370" s="632"/>
      <c r="X370" s="632"/>
      <c r="Y370" s="632"/>
      <c r="Z370" s="632"/>
    </row>
    <row r="371" spans="1:26" ht="12.75" customHeight="1">
      <c r="A371" s="632"/>
      <c r="B371" s="632"/>
      <c r="C371" s="632"/>
      <c r="D371" s="386"/>
      <c r="E371" s="386"/>
      <c r="F371" s="386"/>
      <c r="G371" s="386"/>
      <c r="H371" s="632"/>
      <c r="I371" s="633"/>
      <c r="J371" s="632"/>
      <c r="K371" s="632"/>
      <c r="L371" s="632"/>
      <c r="M371" s="632"/>
      <c r="N371" s="632"/>
      <c r="O371" s="632"/>
      <c r="P371" s="632"/>
      <c r="Q371" s="632"/>
      <c r="R371" s="632"/>
      <c r="S371" s="632"/>
      <c r="T371" s="632"/>
      <c r="U371" s="632"/>
      <c r="V371" s="632"/>
      <c r="W371" s="632"/>
      <c r="X371" s="632"/>
      <c r="Y371" s="632"/>
      <c r="Z371" s="632"/>
    </row>
    <row r="372" spans="1:26" ht="12.75" customHeight="1">
      <c r="A372" s="632"/>
      <c r="B372" s="632"/>
      <c r="C372" s="632"/>
      <c r="D372" s="386"/>
      <c r="E372" s="386"/>
      <c r="F372" s="386"/>
      <c r="G372" s="386"/>
      <c r="H372" s="632"/>
      <c r="I372" s="633"/>
      <c r="J372" s="632"/>
      <c r="K372" s="632"/>
      <c r="L372" s="632"/>
      <c r="M372" s="632"/>
      <c r="N372" s="632"/>
      <c r="O372" s="632"/>
      <c r="P372" s="632"/>
      <c r="Q372" s="632"/>
      <c r="R372" s="632"/>
      <c r="S372" s="632"/>
      <c r="T372" s="632"/>
      <c r="U372" s="632"/>
      <c r="V372" s="632"/>
      <c r="W372" s="632"/>
      <c r="X372" s="632"/>
      <c r="Y372" s="632"/>
      <c r="Z372" s="632"/>
    </row>
    <row r="373" spans="1:26" ht="12.75" customHeight="1">
      <c r="A373" s="632"/>
      <c r="B373" s="632"/>
      <c r="C373" s="632"/>
      <c r="D373" s="386"/>
      <c r="E373" s="386"/>
      <c r="F373" s="386"/>
      <c r="G373" s="386"/>
      <c r="H373" s="632"/>
      <c r="I373" s="633"/>
      <c r="J373" s="632"/>
      <c r="K373" s="632"/>
      <c r="L373" s="632"/>
      <c r="M373" s="632"/>
      <c r="N373" s="632"/>
      <c r="O373" s="632"/>
      <c r="P373" s="632"/>
      <c r="Q373" s="632"/>
      <c r="R373" s="632"/>
      <c r="S373" s="632"/>
      <c r="T373" s="632"/>
      <c r="U373" s="632"/>
      <c r="V373" s="632"/>
      <c r="W373" s="632"/>
      <c r="X373" s="632"/>
      <c r="Y373" s="632"/>
      <c r="Z373" s="632"/>
    </row>
    <row r="374" spans="1:26" ht="12.75" customHeight="1">
      <c r="A374" s="632"/>
      <c r="B374" s="632"/>
      <c r="C374" s="632"/>
      <c r="D374" s="386"/>
      <c r="E374" s="386"/>
      <c r="F374" s="386"/>
      <c r="G374" s="386"/>
      <c r="H374" s="632"/>
      <c r="I374" s="633"/>
      <c r="J374" s="632"/>
      <c r="K374" s="632"/>
      <c r="L374" s="632"/>
      <c r="M374" s="632"/>
      <c r="N374" s="632"/>
      <c r="O374" s="632"/>
      <c r="P374" s="632"/>
      <c r="Q374" s="632"/>
      <c r="R374" s="632"/>
      <c r="S374" s="632"/>
      <c r="T374" s="632"/>
      <c r="U374" s="632"/>
      <c r="V374" s="632"/>
      <c r="W374" s="632"/>
      <c r="X374" s="632"/>
      <c r="Y374" s="632"/>
      <c r="Z374" s="632"/>
    </row>
    <row r="375" spans="1:26" ht="12.75" customHeight="1">
      <c r="A375" s="632"/>
      <c r="B375" s="632"/>
      <c r="C375" s="632"/>
      <c r="D375" s="386"/>
      <c r="E375" s="386"/>
      <c r="F375" s="386"/>
      <c r="G375" s="386"/>
      <c r="H375" s="632"/>
      <c r="I375" s="633"/>
      <c r="J375" s="632"/>
      <c r="K375" s="632"/>
      <c r="L375" s="632"/>
      <c r="M375" s="632"/>
      <c r="N375" s="632"/>
      <c r="O375" s="632"/>
      <c r="P375" s="632"/>
      <c r="Q375" s="632"/>
      <c r="R375" s="632"/>
      <c r="S375" s="632"/>
      <c r="T375" s="632"/>
      <c r="U375" s="632"/>
      <c r="V375" s="632"/>
      <c r="W375" s="632"/>
      <c r="X375" s="632"/>
      <c r="Y375" s="632"/>
      <c r="Z375" s="632"/>
    </row>
    <row r="376" spans="1:26" ht="12.75" customHeight="1">
      <c r="A376" s="632"/>
      <c r="B376" s="632"/>
      <c r="C376" s="632"/>
      <c r="D376" s="386"/>
      <c r="E376" s="386"/>
      <c r="F376" s="386"/>
      <c r="G376" s="386"/>
      <c r="H376" s="632"/>
      <c r="I376" s="633"/>
      <c r="J376" s="632"/>
      <c r="K376" s="632"/>
      <c r="L376" s="632"/>
      <c r="M376" s="632"/>
      <c r="N376" s="632"/>
      <c r="O376" s="632"/>
      <c r="P376" s="632"/>
      <c r="Q376" s="632"/>
      <c r="R376" s="632"/>
      <c r="S376" s="632"/>
      <c r="T376" s="632"/>
      <c r="U376" s="632"/>
      <c r="V376" s="632"/>
      <c r="W376" s="632"/>
      <c r="X376" s="632"/>
      <c r="Y376" s="632"/>
      <c r="Z376" s="632"/>
    </row>
    <row r="377" spans="1:26" ht="12.75" customHeight="1">
      <c r="A377" s="632"/>
      <c r="B377" s="632"/>
      <c r="C377" s="632"/>
      <c r="D377" s="386"/>
      <c r="E377" s="386"/>
      <c r="F377" s="386"/>
      <c r="G377" s="386"/>
      <c r="H377" s="632"/>
      <c r="I377" s="633"/>
      <c r="J377" s="632"/>
      <c r="K377" s="632"/>
      <c r="L377" s="632"/>
      <c r="M377" s="632"/>
      <c r="N377" s="632"/>
      <c r="O377" s="632"/>
      <c r="P377" s="632"/>
      <c r="Q377" s="632"/>
      <c r="R377" s="632"/>
      <c r="S377" s="632"/>
      <c r="T377" s="632"/>
      <c r="U377" s="632"/>
      <c r="V377" s="632"/>
      <c r="W377" s="632"/>
      <c r="X377" s="632"/>
      <c r="Y377" s="632"/>
      <c r="Z377" s="632"/>
    </row>
    <row r="378" spans="1:26" ht="12.75" customHeight="1">
      <c r="A378" s="632"/>
      <c r="B378" s="632"/>
      <c r="C378" s="632"/>
      <c r="D378" s="386"/>
      <c r="E378" s="386"/>
      <c r="F378" s="386"/>
      <c r="G378" s="386"/>
      <c r="H378" s="632"/>
      <c r="I378" s="633"/>
      <c r="J378" s="632"/>
      <c r="K378" s="632"/>
      <c r="L378" s="632"/>
      <c r="M378" s="632"/>
      <c r="N378" s="632"/>
      <c r="O378" s="632"/>
      <c r="P378" s="632"/>
      <c r="Q378" s="632"/>
      <c r="R378" s="632"/>
      <c r="S378" s="632"/>
      <c r="T378" s="632"/>
      <c r="U378" s="632"/>
      <c r="V378" s="632"/>
      <c r="W378" s="632"/>
      <c r="X378" s="632"/>
      <c r="Y378" s="632"/>
      <c r="Z378" s="632"/>
    </row>
    <row r="379" spans="1:26" ht="12.75" customHeight="1">
      <c r="A379" s="632"/>
      <c r="B379" s="632"/>
      <c r="C379" s="632"/>
      <c r="D379" s="386"/>
      <c r="E379" s="386"/>
      <c r="F379" s="386"/>
      <c r="G379" s="386"/>
      <c r="H379" s="632"/>
      <c r="I379" s="633"/>
      <c r="J379" s="632"/>
      <c r="K379" s="632"/>
      <c r="L379" s="632"/>
      <c r="M379" s="632"/>
      <c r="N379" s="632"/>
      <c r="O379" s="632"/>
      <c r="P379" s="632"/>
      <c r="Q379" s="632"/>
      <c r="R379" s="632"/>
      <c r="S379" s="632"/>
      <c r="T379" s="632"/>
      <c r="U379" s="632"/>
      <c r="V379" s="632"/>
      <c r="W379" s="632"/>
      <c r="X379" s="632"/>
      <c r="Y379" s="632"/>
      <c r="Z379" s="632"/>
    </row>
    <row r="380" spans="1:26" ht="12.75" customHeight="1">
      <c r="A380" s="632"/>
      <c r="B380" s="632"/>
      <c r="C380" s="632"/>
      <c r="D380" s="386"/>
      <c r="E380" s="386"/>
      <c r="F380" s="386"/>
      <c r="G380" s="386"/>
      <c r="H380" s="632"/>
      <c r="I380" s="633"/>
      <c r="J380" s="632"/>
      <c r="K380" s="632"/>
      <c r="L380" s="632"/>
      <c r="M380" s="632"/>
      <c r="N380" s="632"/>
      <c r="O380" s="632"/>
      <c r="P380" s="632"/>
      <c r="Q380" s="632"/>
      <c r="R380" s="632"/>
      <c r="S380" s="632"/>
      <c r="T380" s="632"/>
      <c r="U380" s="632"/>
      <c r="V380" s="632"/>
      <c r="W380" s="632"/>
      <c r="X380" s="632"/>
      <c r="Y380" s="632"/>
      <c r="Z380" s="632"/>
    </row>
    <row r="381" spans="1:26" ht="12.75" customHeight="1">
      <c r="A381" s="632"/>
      <c r="B381" s="632"/>
      <c r="C381" s="632"/>
      <c r="D381" s="386"/>
      <c r="E381" s="386"/>
      <c r="F381" s="386"/>
      <c r="G381" s="386"/>
      <c r="H381" s="632"/>
      <c r="I381" s="633"/>
      <c r="J381" s="632"/>
      <c r="K381" s="632"/>
      <c r="L381" s="632"/>
      <c r="M381" s="632"/>
      <c r="N381" s="632"/>
      <c r="O381" s="632"/>
      <c r="P381" s="632"/>
      <c r="Q381" s="632"/>
      <c r="R381" s="632"/>
      <c r="S381" s="632"/>
      <c r="T381" s="632"/>
      <c r="U381" s="632"/>
      <c r="V381" s="632"/>
      <c r="W381" s="632"/>
      <c r="X381" s="632"/>
      <c r="Y381" s="632"/>
      <c r="Z381" s="632"/>
    </row>
    <row r="382" spans="1:26" ht="12.75" customHeight="1">
      <c r="A382" s="632"/>
      <c r="B382" s="632"/>
      <c r="C382" s="632"/>
      <c r="D382" s="386"/>
      <c r="E382" s="386"/>
      <c r="F382" s="386"/>
      <c r="G382" s="386"/>
      <c r="H382" s="632"/>
      <c r="I382" s="633"/>
      <c r="J382" s="632"/>
      <c r="K382" s="632"/>
      <c r="L382" s="632"/>
      <c r="M382" s="632"/>
      <c r="N382" s="632"/>
      <c r="O382" s="632"/>
      <c r="P382" s="632"/>
      <c r="Q382" s="632"/>
      <c r="R382" s="632"/>
      <c r="S382" s="632"/>
      <c r="T382" s="632"/>
      <c r="U382" s="632"/>
      <c r="V382" s="632"/>
      <c r="W382" s="632"/>
      <c r="X382" s="632"/>
      <c r="Y382" s="632"/>
      <c r="Z382" s="632"/>
    </row>
    <row r="383" spans="1:26" ht="12.75" customHeight="1">
      <c r="A383" s="632"/>
      <c r="B383" s="632"/>
      <c r="C383" s="632"/>
      <c r="D383" s="386"/>
      <c r="E383" s="386"/>
      <c r="F383" s="386"/>
      <c r="G383" s="386"/>
      <c r="H383" s="632"/>
      <c r="I383" s="633"/>
      <c r="J383" s="632"/>
      <c r="K383" s="632"/>
      <c r="L383" s="632"/>
      <c r="M383" s="632"/>
      <c r="N383" s="632"/>
      <c r="O383" s="632"/>
      <c r="P383" s="632"/>
      <c r="Q383" s="632"/>
      <c r="R383" s="632"/>
      <c r="S383" s="632"/>
      <c r="T383" s="632"/>
      <c r="U383" s="632"/>
      <c r="V383" s="632"/>
      <c r="W383" s="632"/>
      <c r="X383" s="632"/>
      <c r="Y383" s="632"/>
      <c r="Z383" s="632"/>
    </row>
    <row r="384" spans="1:26" ht="12.75" customHeight="1">
      <c r="A384" s="632"/>
      <c r="B384" s="632"/>
      <c r="C384" s="632"/>
      <c r="D384" s="386"/>
      <c r="E384" s="386"/>
      <c r="F384" s="386"/>
      <c r="G384" s="386"/>
      <c r="H384" s="632"/>
      <c r="I384" s="633"/>
      <c r="J384" s="632"/>
      <c r="K384" s="632"/>
      <c r="L384" s="632"/>
      <c r="M384" s="632"/>
      <c r="N384" s="632"/>
      <c r="O384" s="632"/>
      <c r="P384" s="632"/>
      <c r="Q384" s="632"/>
      <c r="R384" s="632"/>
      <c r="S384" s="632"/>
      <c r="T384" s="632"/>
      <c r="U384" s="632"/>
      <c r="V384" s="632"/>
      <c r="W384" s="632"/>
      <c r="X384" s="632"/>
      <c r="Y384" s="632"/>
      <c r="Z384" s="632"/>
    </row>
    <row r="385" spans="1:26" ht="12.75" customHeight="1">
      <c r="A385" s="632"/>
      <c r="B385" s="632"/>
      <c r="C385" s="632"/>
      <c r="D385" s="386"/>
      <c r="E385" s="386"/>
      <c r="F385" s="386"/>
      <c r="G385" s="386"/>
      <c r="H385" s="632"/>
      <c r="I385" s="633"/>
      <c r="J385" s="632"/>
      <c r="K385" s="632"/>
      <c r="L385" s="632"/>
      <c r="M385" s="632"/>
      <c r="N385" s="632"/>
      <c r="O385" s="632"/>
      <c r="P385" s="632"/>
      <c r="Q385" s="632"/>
      <c r="R385" s="632"/>
      <c r="S385" s="632"/>
      <c r="T385" s="632"/>
      <c r="U385" s="632"/>
      <c r="V385" s="632"/>
      <c r="W385" s="632"/>
      <c r="X385" s="632"/>
      <c r="Y385" s="632"/>
      <c r="Z385" s="632"/>
    </row>
    <row r="386" spans="1:26" ht="12.75" customHeight="1">
      <c r="A386" s="632"/>
      <c r="B386" s="632"/>
      <c r="C386" s="632"/>
      <c r="D386" s="386"/>
      <c r="E386" s="386"/>
      <c r="F386" s="386"/>
      <c r="G386" s="386"/>
      <c r="H386" s="632"/>
      <c r="I386" s="633"/>
      <c r="J386" s="632"/>
      <c r="K386" s="632"/>
      <c r="L386" s="632"/>
      <c r="M386" s="632"/>
      <c r="N386" s="632"/>
      <c r="O386" s="632"/>
      <c r="P386" s="632"/>
      <c r="Q386" s="632"/>
      <c r="R386" s="632"/>
      <c r="S386" s="632"/>
      <c r="T386" s="632"/>
      <c r="U386" s="632"/>
      <c r="V386" s="632"/>
      <c r="W386" s="632"/>
      <c r="X386" s="632"/>
      <c r="Y386" s="632"/>
      <c r="Z386" s="632"/>
    </row>
    <row r="387" spans="1:26" ht="12.75" customHeight="1">
      <c r="A387" s="632"/>
      <c r="B387" s="632"/>
      <c r="C387" s="632"/>
      <c r="D387" s="386"/>
      <c r="E387" s="386"/>
      <c r="F387" s="386"/>
      <c r="G387" s="386"/>
      <c r="H387" s="632"/>
      <c r="I387" s="633"/>
      <c r="J387" s="632"/>
      <c r="K387" s="632"/>
      <c r="L387" s="632"/>
      <c r="M387" s="632"/>
      <c r="N387" s="632"/>
      <c r="O387" s="632"/>
      <c r="P387" s="632"/>
      <c r="Q387" s="632"/>
      <c r="R387" s="632"/>
      <c r="S387" s="632"/>
      <c r="T387" s="632"/>
      <c r="U387" s="632"/>
      <c r="V387" s="632"/>
      <c r="W387" s="632"/>
      <c r="X387" s="632"/>
      <c r="Y387" s="632"/>
      <c r="Z387" s="632"/>
    </row>
    <row r="388" spans="1:26" ht="12.75" customHeight="1">
      <c r="A388" s="632"/>
      <c r="B388" s="632"/>
      <c r="C388" s="632"/>
      <c r="D388" s="386"/>
      <c r="E388" s="386"/>
      <c r="F388" s="386"/>
      <c r="G388" s="386"/>
      <c r="H388" s="632"/>
      <c r="I388" s="633"/>
      <c r="J388" s="632"/>
      <c r="K388" s="632"/>
      <c r="L388" s="632"/>
      <c r="M388" s="632"/>
      <c r="N388" s="632"/>
      <c r="O388" s="632"/>
      <c r="P388" s="632"/>
      <c r="Q388" s="632"/>
      <c r="R388" s="632"/>
      <c r="S388" s="632"/>
      <c r="T388" s="632"/>
      <c r="U388" s="632"/>
      <c r="V388" s="632"/>
      <c r="W388" s="632"/>
      <c r="X388" s="632"/>
      <c r="Y388" s="632"/>
      <c r="Z388" s="632"/>
    </row>
    <row r="389" spans="1:26" ht="12.75" customHeight="1">
      <c r="A389" s="632"/>
      <c r="B389" s="632"/>
      <c r="C389" s="632"/>
      <c r="D389" s="386"/>
      <c r="E389" s="386"/>
      <c r="F389" s="386"/>
      <c r="G389" s="386"/>
      <c r="H389" s="632"/>
      <c r="I389" s="633"/>
      <c r="J389" s="632"/>
      <c r="K389" s="632"/>
      <c r="L389" s="632"/>
      <c r="M389" s="632"/>
      <c r="N389" s="632"/>
      <c r="O389" s="632"/>
      <c r="P389" s="632"/>
      <c r="Q389" s="632"/>
      <c r="R389" s="632"/>
      <c r="S389" s="632"/>
      <c r="T389" s="632"/>
      <c r="U389" s="632"/>
      <c r="V389" s="632"/>
      <c r="W389" s="632"/>
      <c r="X389" s="632"/>
      <c r="Y389" s="632"/>
      <c r="Z389" s="632"/>
    </row>
    <row r="390" spans="1:26" ht="12.75" customHeight="1">
      <c r="A390" s="632"/>
      <c r="B390" s="632"/>
      <c r="C390" s="632"/>
      <c r="D390" s="386"/>
      <c r="E390" s="386"/>
      <c r="F390" s="386"/>
      <c r="G390" s="386"/>
      <c r="H390" s="632"/>
      <c r="I390" s="633"/>
      <c r="J390" s="632"/>
      <c r="K390" s="632"/>
      <c r="L390" s="632"/>
      <c r="M390" s="632"/>
      <c r="N390" s="632"/>
      <c r="O390" s="632"/>
      <c r="P390" s="632"/>
      <c r="Q390" s="632"/>
      <c r="R390" s="632"/>
      <c r="S390" s="632"/>
      <c r="T390" s="632"/>
      <c r="U390" s="632"/>
      <c r="V390" s="632"/>
      <c r="W390" s="632"/>
      <c r="X390" s="632"/>
      <c r="Y390" s="632"/>
      <c r="Z390" s="632"/>
    </row>
    <row r="391" spans="1:26" ht="12.75" customHeight="1">
      <c r="A391" s="632"/>
      <c r="B391" s="632"/>
      <c r="C391" s="632"/>
      <c r="D391" s="386"/>
      <c r="E391" s="386"/>
      <c r="F391" s="386"/>
      <c r="G391" s="386"/>
      <c r="H391" s="632"/>
      <c r="I391" s="633"/>
      <c r="J391" s="632"/>
      <c r="K391" s="632"/>
      <c r="L391" s="632"/>
      <c r="M391" s="632"/>
      <c r="N391" s="632"/>
      <c r="O391" s="632"/>
      <c r="P391" s="632"/>
      <c r="Q391" s="632"/>
      <c r="R391" s="632"/>
      <c r="S391" s="632"/>
      <c r="T391" s="632"/>
      <c r="U391" s="632"/>
      <c r="V391" s="632"/>
      <c r="W391" s="632"/>
      <c r="X391" s="632"/>
      <c r="Y391" s="632"/>
      <c r="Z391" s="632"/>
    </row>
    <row r="392" spans="1:26" ht="12.75" customHeight="1">
      <c r="A392" s="632"/>
      <c r="B392" s="632"/>
      <c r="C392" s="632"/>
      <c r="D392" s="386"/>
      <c r="E392" s="386"/>
      <c r="F392" s="386"/>
      <c r="G392" s="386"/>
      <c r="H392" s="632"/>
      <c r="I392" s="633"/>
      <c r="J392" s="632"/>
      <c r="K392" s="632"/>
      <c r="L392" s="632"/>
      <c r="M392" s="632"/>
      <c r="N392" s="632"/>
      <c r="O392" s="632"/>
      <c r="P392" s="632"/>
      <c r="Q392" s="632"/>
      <c r="R392" s="632"/>
      <c r="S392" s="632"/>
      <c r="T392" s="632"/>
      <c r="U392" s="632"/>
      <c r="V392" s="632"/>
      <c r="W392" s="632"/>
      <c r="X392" s="632"/>
      <c r="Y392" s="632"/>
      <c r="Z392" s="632"/>
    </row>
    <row r="393" spans="1:26" ht="12.75" customHeight="1">
      <c r="A393" s="632"/>
      <c r="B393" s="632"/>
      <c r="C393" s="632"/>
      <c r="D393" s="386"/>
      <c r="E393" s="386"/>
      <c r="F393" s="386"/>
      <c r="G393" s="386"/>
      <c r="H393" s="632"/>
      <c r="I393" s="633"/>
      <c r="J393" s="632"/>
      <c r="K393" s="632"/>
      <c r="L393" s="632"/>
      <c r="M393" s="632"/>
      <c r="N393" s="632"/>
      <c r="O393" s="632"/>
      <c r="P393" s="632"/>
      <c r="Q393" s="632"/>
      <c r="R393" s="632"/>
      <c r="S393" s="632"/>
      <c r="T393" s="632"/>
      <c r="U393" s="632"/>
      <c r="V393" s="632"/>
      <c r="W393" s="632"/>
      <c r="X393" s="632"/>
      <c r="Y393" s="632"/>
      <c r="Z393" s="632"/>
    </row>
    <row r="394" spans="1:26" ht="12.75" customHeight="1">
      <c r="A394" s="632"/>
      <c r="B394" s="632"/>
      <c r="C394" s="632"/>
      <c r="D394" s="386"/>
      <c r="E394" s="386"/>
      <c r="F394" s="386"/>
      <c r="G394" s="386"/>
      <c r="H394" s="632"/>
      <c r="I394" s="633"/>
      <c r="J394" s="632"/>
      <c r="K394" s="632"/>
      <c r="L394" s="632"/>
      <c r="M394" s="632"/>
      <c r="N394" s="632"/>
      <c r="O394" s="632"/>
      <c r="P394" s="632"/>
      <c r="Q394" s="632"/>
      <c r="R394" s="632"/>
      <c r="S394" s="632"/>
      <c r="T394" s="632"/>
      <c r="U394" s="632"/>
      <c r="V394" s="632"/>
      <c r="W394" s="632"/>
      <c r="X394" s="632"/>
      <c r="Y394" s="632"/>
      <c r="Z394" s="632"/>
    </row>
    <row r="395" spans="1:26" ht="12.75" customHeight="1">
      <c r="A395" s="632"/>
      <c r="B395" s="632"/>
      <c r="C395" s="632"/>
      <c r="D395" s="386"/>
      <c r="E395" s="386"/>
      <c r="F395" s="386"/>
      <c r="G395" s="386"/>
      <c r="H395" s="632"/>
      <c r="I395" s="633"/>
      <c r="J395" s="632"/>
      <c r="K395" s="632"/>
      <c r="L395" s="632"/>
      <c r="M395" s="632"/>
      <c r="N395" s="632"/>
      <c r="O395" s="632"/>
      <c r="P395" s="632"/>
      <c r="Q395" s="632"/>
      <c r="R395" s="632"/>
      <c r="S395" s="632"/>
      <c r="T395" s="632"/>
      <c r="U395" s="632"/>
      <c r="V395" s="632"/>
      <c r="W395" s="632"/>
      <c r="X395" s="632"/>
      <c r="Y395" s="632"/>
      <c r="Z395" s="632"/>
    </row>
    <row r="396" spans="1:26" ht="12.75" customHeight="1">
      <c r="A396" s="632"/>
      <c r="B396" s="632"/>
      <c r="C396" s="632"/>
      <c r="D396" s="386"/>
      <c r="E396" s="386"/>
      <c r="F396" s="386"/>
      <c r="G396" s="386"/>
      <c r="H396" s="632"/>
      <c r="I396" s="633"/>
      <c r="J396" s="632"/>
      <c r="K396" s="632"/>
      <c r="L396" s="632"/>
      <c r="M396" s="632"/>
      <c r="N396" s="632"/>
      <c r="O396" s="632"/>
      <c r="P396" s="632"/>
      <c r="Q396" s="632"/>
      <c r="R396" s="632"/>
      <c r="S396" s="632"/>
      <c r="T396" s="632"/>
      <c r="U396" s="632"/>
      <c r="V396" s="632"/>
      <c r="W396" s="632"/>
      <c r="X396" s="632"/>
      <c r="Y396" s="632"/>
      <c r="Z396" s="632"/>
    </row>
    <row r="397" spans="1:26" ht="12.75" customHeight="1">
      <c r="A397" s="632"/>
      <c r="B397" s="632"/>
      <c r="C397" s="632"/>
      <c r="D397" s="386"/>
      <c r="E397" s="386"/>
      <c r="F397" s="386"/>
      <c r="G397" s="386"/>
      <c r="H397" s="632"/>
      <c r="I397" s="633"/>
      <c r="J397" s="632"/>
      <c r="K397" s="632"/>
      <c r="L397" s="632"/>
      <c r="M397" s="632"/>
      <c r="N397" s="632"/>
      <c r="O397" s="632"/>
      <c r="P397" s="632"/>
      <c r="Q397" s="632"/>
      <c r="R397" s="632"/>
      <c r="S397" s="632"/>
      <c r="T397" s="632"/>
      <c r="U397" s="632"/>
      <c r="V397" s="632"/>
      <c r="W397" s="632"/>
      <c r="X397" s="632"/>
      <c r="Y397" s="632"/>
      <c r="Z397" s="632"/>
    </row>
    <row r="398" spans="1:26" ht="12.75" customHeight="1">
      <c r="A398" s="632"/>
      <c r="B398" s="632"/>
      <c r="C398" s="632"/>
      <c r="D398" s="386"/>
      <c r="E398" s="386"/>
      <c r="F398" s="386"/>
      <c r="G398" s="386"/>
      <c r="H398" s="632"/>
      <c r="I398" s="633"/>
      <c r="J398" s="632"/>
      <c r="K398" s="632"/>
      <c r="L398" s="632"/>
      <c r="M398" s="632"/>
      <c r="N398" s="632"/>
      <c r="O398" s="632"/>
      <c r="P398" s="632"/>
      <c r="Q398" s="632"/>
      <c r="R398" s="632"/>
      <c r="S398" s="632"/>
      <c r="T398" s="632"/>
      <c r="U398" s="632"/>
      <c r="V398" s="632"/>
      <c r="W398" s="632"/>
      <c r="X398" s="632"/>
      <c r="Y398" s="632"/>
      <c r="Z398" s="632"/>
    </row>
    <row r="399" spans="1:26" ht="12.75" customHeight="1">
      <c r="A399" s="632"/>
      <c r="B399" s="632"/>
      <c r="C399" s="632"/>
      <c r="D399" s="386"/>
      <c r="E399" s="386"/>
      <c r="F399" s="386"/>
      <c r="G399" s="386"/>
      <c r="H399" s="632"/>
      <c r="I399" s="633"/>
      <c r="J399" s="632"/>
      <c r="K399" s="632"/>
      <c r="L399" s="632"/>
      <c r="M399" s="632"/>
      <c r="N399" s="632"/>
      <c r="O399" s="632"/>
      <c r="P399" s="632"/>
      <c r="Q399" s="632"/>
      <c r="R399" s="632"/>
      <c r="S399" s="632"/>
      <c r="T399" s="632"/>
      <c r="U399" s="632"/>
      <c r="V399" s="632"/>
      <c r="W399" s="632"/>
      <c r="X399" s="632"/>
      <c r="Y399" s="632"/>
      <c r="Z399" s="632"/>
    </row>
    <row r="400" spans="1:26" ht="12.75" customHeight="1">
      <c r="A400" s="632"/>
      <c r="B400" s="632"/>
      <c r="C400" s="632"/>
      <c r="D400" s="386"/>
      <c r="E400" s="386"/>
      <c r="F400" s="386"/>
      <c r="G400" s="386"/>
      <c r="H400" s="632"/>
      <c r="I400" s="633"/>
      <c r="J400" s="632"/>
      <c r="K400" s="632"/>
      <c r="L400" s="632"/>
      <c r="M400" s="632"/>
      <c r="N400" s="632"/>
      <c r="O400" s="632"/>
      <c r="P400" s="632"/>
      <c r="Q400" s="632"/>
      <c r="R400" s="632"/>
      <c r="S400" s="632"/>
      <c r="T400" s="632"/>
      <c r="U400" s="632"/>
      <c r="V400" s="632"/>
      <c r="W400" s="632"/>
      <c r="X400" s="632"/>
      <c r="Y400" s="632"/>
      <c r="Z400" s="632"/>
    </row>
    <row r="401" spans="1:26" ht="12.75" customHeight="1">
      <c r="A401" s="632"/>
      <c r="B401" s="632"/>
      <c r="C401" s="632"/>
      <c r="D401" s="386"/>
      <c r="E401" s="386"/>
      <c r="F401" s="386"/>
      <c r="G401" s="386"/>
      <c r="H401" s="632"/>
      <c r="I401" s="633"/>
      <c r="J401" s="632"/>
      <c r="K401" s="632"/>
      <c r="L401" s="632"/>
      <c r="M401" s="632"/>
      <c r="N401" s="632"/>
      <c r="O401" s="632"/>
      <c r="P401" s="632"/>
      <c r="Q401" s="632"/>
      <c r="R401" s="632"/>
      <c r="S401" s="632"/>
      <c r="T401" s="632"/>
      <c r="U401" s="632"/>
      <c r="V401" s="632"/>
      <c r="W401" s="632"/>
      <c r="X401" s="632"/>
      <c r="Y401" s="632"/>
      <c r="Z401" s="632"/>
    </row>
    <row r="402" spans="1:26" ht="12.75" customHeight="1">
      <c r="A402" s="632"/>
      <c r="B402" s="632"/>
      <c r="C402" s="632"/>
      <c r="D402" s="386"/>
      <c r="E402" s="386"/>
      <c r="F402" s="386"/>
      <c r="G402" s="386"/>
      <c r="H402" s="632"/>
      <c r="I402" s="633"/>
      <c r="J402" s="632"/>
      <c r="K402" s="632"/>
      <c r="L402" s="632"/>
      <c r="M402" s="632"/>
      <c r="N402" s="632"/>
      <c r="O402" s="632"/>
      <c r="P402" s="632"/>
      <c r="Q402" s="632"/>
      <c r="R402" s="632"/>
      <c r="S402" s="632"/>
      <c r="T402" s="632"/>
      <c r="U402" s="632"/>
      <c r="V402" s="632"/>
      <c r="W402" s="632"/>
      <c r="X402" s="632"/>
      <c r="Y402" s="632"/>
      <c r="Z402" s="632"/>
    </row>
    <row r="403" spans="1:26" ht="12.75" customHeight="1">
      <c r="A403" s="632"/>
      <c r="B403" s="632"/>
      <c r="C403" s="632"/>
      <c r="D403" s="386"/>
      <c r="E403" s="386"/>
      <c r="F403" s="386"/>
      <c r="G403" s="386"/>
      <c r="H403" s="632"/>
      <c r="I403" s="633"/>
      <c r="J403" s="632"/>
      <c r="K403" s="632"/>
      <c r="L403" s="632"/>
      <c r="M403" s="632"/>
      <c r="N403" s="632"/>
      <c r="O403" s="632"/>
      <c r="P403" s="632"/>
      <c r="Q403" s="632"/>
      <c r="R403" s="632"/>
      <c r="S403" s="632"/>
      <c r="T403" s="632"/>
      <c r="U403" s="632"/>
      <c r="V403" s="632"/>
      <c r="W403" s="632"/>
      <c r="X403" s="632"/>
      <c r="Y403" s="632"/>
      <c r="Z403" s="632"/>
    </row>
    <row r="404" spans="1:26" ht="12.75" customHeight="1">
      <c r="A404" s="632"/>
      <c r="B404" s="632"/>
      <c r="C404" s="632"/>
      <c r="D404" s="386"/>
      <c r="E404" s="386"/>
      <c r="F404" s="386"/>
      <c r="G404" s="386"/>
      <c r="H404" s="632"/>
      <c r="I404" s="633"/>
      <c r="J404" s="632"/>
      <c r="K404" s="632"/>
      <c r="L404" s="632"/>
      <c r="M404" s="632"/>
      <c r="N404" s="632"/>
      <c r="O404" s="632"/>
      <c r="P404" s="632"/>
      <c r="Q404" s="632"/>
      <c r="R404" s="632"/>
      <c r="S404" s="632"/>
      <c r="T404" s="632"/>
      <c r="U404" s="632"/>
      <c r="V404" s="632"/>
      <c r="W404" s="632"/>
      <c r="X404" s="632"/>
      <c r="Y404" s="632"/>
      <c r="Z404" s="632"/>
    </row>
    <row r="405" spans="1:26" ht="12.75" customHeight="1">
      <c r="A405" s="632"/>
      <c r="B405" s="632"/>
      <c r="C405" s="632"/>
      <c r="D405" s="386"/>
      <c r="E405" s="386"/>
      <c r="F405" s="386"/>
      <c r="G405" s="386"/>
      <c r="H405" s="632"/>
      <c r="I405" s="633"/>
      <c r="J405" s="632"/>
      <c r="K405" s="632"/>
      <c r="L405" s="632"/>
      <c r="M405" s="632"/>
      <c r="N405" s="632"/>
      <c r="O405" s="632"/>
      <c r="P405" s="632"/>
      <c r="Q405" s="632"/>
      <c r="R405" s="632"/>
      <c r="S405" s="632"/>
      <c r="T405" s="632"/>
      <c r="U405" s="632"/>
      <c r="V405" s="632"/>
      <c r="W405" s="632"/>
      <c r="X405" s="632"/>
      <c r="Y405" s="632"/>
      <c r="Z405" s="632"/>
    </row>
    <row r="406" spans="1:26" ht="12.75" customHeight="1">
      <c r="A406" s="632"/>
      <c r="B406" s="632"/>
      <c r="C406" s="632"/>
      <c r="D406" s="386"/>
      <c r="E406" s="386"/>
      <c r="F406" s="386"/>
      <c r="G406" s="386"/>
      <c r="H406" s="632"/>
      <c r="I406" s="633"/>
      <c r="J406" s="632"/>
      <c r="K406" s="632"/>
      <c r="L406" s="632"/>
      <c r="M406" s="632"/>
      <c r="N406" s="632"/>
      <c r="O406" s="632"/>
      <c r="P406" s="632"/>
      <c r="Q406" s="632"/>
      <c r="R406" s="632"/>
      <c r="S406" s="632"/>
      <c r="T406" s="632"/>
      <c r="U406" s="632"/>
      <c r="V406" s="632"/>
      <c r="W406" s="632"/>
      <c r="X406" s="632"/>
      <c r="Y406" s="632"/>
      <c r="Z406" s="632"/>
    </row>
    <row r="407" spans="1:26" ht="12.75" customHeight="1">
      <c r="A407" s="632"/>
      <c r="B407" s="632"/>
      <c r="C407" s="632"/>
      <c r="D407" s="386"/>
      <c r="E407" s="386"/>
      <c r="F407" s="386"/>
      <c r="G407" s="386"/>
      <c r="H407" s="632"/>
      <c r="I407" s="633"/>
      <c r="J407" s="632"/>
      <c r="K407" s="632"/>
      <c r="L407" s="632"/>
      <c r="M407" s="632"/>
      <c r="N407" s="632"/>
      <c r="O407" s="632"/>
      <c r="P407" s="632"/>
      <c r="Q407" s="632"/>
      <c r="R407" s="632"/>
      <c r="S407" s="632"/>
      <c r="T407" s="632"/>
      <c r="U407" s="632"/>
      <c r="V407" s="632"/>
      <c r="W407" s="632"/>
      <c r="X407" s="632"/>
      <c r="Y407" s="632"/>
      <c r="Z407" s="632"/>
    </row>
    <row r="408" spans="1:26" ht="12.75" customHeight="1">
      <c r="A408" s="632"/>
      <c r="B408" s="632"/>
      <c r="C408" s="632"/>
      <c r="D408" s="386"/>
      <c r="E408" s="386"/>
      <c r="F408" s="386"/>
      <c r="G408" s="386"/>
      <c r="H408" s="632"/>
      <c r="I408" s="633"/>
      <c r="J408" s="632"/>
      <c r="K408" s="632"/>
      <c r="L408" s="632"/>
      <c r="M408" s="632"/>
      <c r="N408" s="632"/>
      <c r="O408" s="632"/>
      <c r="P408" s="632"/>
      <c r="Q408" s="632"/>
      <c r="R408" s="632"/>
      <c r="S408" s="632"/>
      <c r="T408" s="632"/>
      <c r="U408" s="632"/>
      <c r="V408" s="632"/>
      <c r="W408" s="632"/>
      <c r="X408" s="632"/>
      <c r="Y408" s="632"/>
      <c r="Z408" s="632"/>
    </row>
    <row r="409" spans="1:26" ht="12.75" customHeight="1">
      <c r="A409" s="632"/>
      <c r="B409" s="632"/>
      <c r="C409" s="632"/>
      <c r="D409" s="386"/>
      <c r="E409" s="386"/>
      <c r="F409" s="386"/>
      <c r="G409" s="386"/>
      <c r="H409" s="632"/>
      <c r="I409" s="633"/>
      <c r="J409" s="632"/>
      <c r="K409" s="632"/>
      <c r="L409" s="632"/>
      <c r="M409" s="632"/>
      <c r="N409" s="632"/>
      <c r="O409" s="632"/>
      <c r="P409" s="632"/>
      <c r="Q409" s="632"/>
      <c r="R409" s="632"/>
      <c r="S409" s="632"/>
      <c r="T409" s="632"/>
      <c r="U409" s="632"/>
      <c r="V409" s="632"/>
      <c r="W409" s="632"/>
      <c r="X409" s="632"/>
      <c r="Y409" s="632"/>
      <c r="Z409" s="632"/>
    </row>
    <row r="410" spans="1:26" ht="12.75" customHeight="1">
      <c r="A410" s="632"/>
      <c r="B410" s="632"/>
      <c r="C410" s="632"/>
      <c r="D410" s="386"/>
      <c r="E410" s="386"/>
      <c r="F410" s="386"/>
      <c r="G410" s="386"/>
      <c r="H410" s="632"/>
      <c r="I410" s="633"/>
      <c r="J410" s="632"/>
      <c r="K410" s="632"/>
      <c r="L410" s="632"/>
      <c r="M410" s="632"/>
      <c r="N410" s="632"/>
      <c r="O410" s="632"/>
      <c r="P410" s="632"/>
      <c r="Q410" s="632"/>
      <c r="R410" s="632"/>
      <c r="S410" s="632"/>
      <c r="T410" s="632"/>
      <c r="U410" s="632"/>
      <c r="V410" s="632"/>
      <c r="W410" s="632"/>
      <c r="X410" s="632"/>
      <c r="Y410" s="632"/>
      <c r="Z410" s="632"/>
    </row>
    <row r="411" spans="1:26" ht="12.75" customHeight="1">
      <c r="A411" s="632"/>
      <c r="B411" s="632"/>
      <c r="C411" s="632"/>
      <c r="D411" s="386"/>
      <c r="E411" s="386"/>
      <c r="F411" s="386"/>
      <c r="G411" s="386"/>
      <c r="H411" s="632"/>
      <c r="I411" s="633"/>
      <c r="J411" s="632"/>
      <c r="K411" s="632"/>
      <c r="L411" s="632"/>
      <c r="M411" s="632"/>
      <c r="N411" s="632"/>
      <c r="O411" s="632"/>
      <c r="P411" s="632"/>
      <c r="Q411" s="632"/>
      <c r="R411" s="632"/>
      <c r="S411" s="632"/>
      <c r="T411" s="632"/>
      <c r="U411" s="632"/>
      <c r="V411" s="632"/>
      <c r="W411" s="632"/>
      <c r="X411" s="632"/>
      <c r="Y411" s="632"/>
      <c r="Z411" s="632"/>
    </row>
    <row r="412" spans="1:26" ht="12.75" customHeight="1">
      <c r="A412" s="632"/>
      <c r="B412" s="632"/>
      <c r="C412" s="632"/>
      <c r="D412" s="386"/>
      <c r="E412" s="386"/>
      <c r="F412" s="386"/>
      <c r="G412" s="386"/>
      <c r="H412" s="632"/>
      <c r="I412" s="633"/>
      <c r="J412" s="632"/>
      <c r="K412" s="632"/>
      <c r="L412" s="632"/>
      <c r="M412" s="632"/>
      <c r="N412" s="632"/>
      <c r="O412" s="632"/>
      <c r="P412" s="632"/>
      <c r="Q412" s="632"/>
      <c r="R412" s="632"/>
      <c r="S412" s="632"/>
      <c r="T412" s="632"/>
      <c r="U412" s="632"/>
      <c r="V412" s="632"/>
      <c r="W412" s="632"/>
      <c r="X412" s="632"/>
      <c r="Y412" s="632"/>
      <c r="Z412" s="632"/>
    </row>
    <row r="413" spans="1:26" ht="12.75" customHeight="1">
      <c r="A413" s="632"/>
      <c r="B413" s="632"/>
      <c r="C413" s="632"/>
      <c r="D413" s="386"/>
      <c r="E413" s="386"/>
      <c r="F413" s="386"/>
      <c r="G413" s="386"/>
      <c r="H413" s="632"/>
      <c r="I413" s="633"/>
      <c r="J413" s="632"/>
      <c r="K413" s="632"/>
      <c r="L413" s="632"/>
      <c r="M413" s="632"/>
      <c r="N413" s="632"/>
      <c r="O413" s="632"/>
      <c r="P413" s="632"/>
      <c r="Q413" s="632"/>
      <c r="R413" s="632"/>
      <c r="S413" s="632"/>
      <c r="T413" s="632"/>
      <c r="U413" s="632"/>
      <c r="V413" s="632"/>
      <c r="W413" s="632"/>
      <c r="X413" s="632"/>
      <c r="Y413" s="632"/>
      <c r="Z413" s="632"/>
    </row>
    <row r="414" spans="1:26" ht="12.75" customHeight="1">
      <c r="A414" s="632"/>
      <c r="B414" s="632"/>
      <c r="C414" s="632"/>
      <c r="D414" s="386"/>
      <c r="E414" s="386"/>
      <c r="F414" s="386"/>
      <c r="G414" s="386"/>
      <c r="H414" s="632"/>
      <c r="I414" s="633"/>
      <c r="J414" s="632"/>
      <c r="K414" s="632"/>
      <c r="L414" s="632"/>
      <c r="M414" s="632"/>
      <c r="N414" s="632"/>
      <c r="O414" s="632"/>
      <c r="P414" s="632"/>
      <c r="Q414" s="632"/>
      <c r="R414" s="632"/>
      <c r="S414" s="632"/>
      <c r="T414" s="632"/>
      <c r="U414" s="632"/>
      <c r="V414" s="632"/>
      <c r="W414" s="632"/>
      <c r="X414" s="632"/>
      <c r="Y414" s="632"/>
      <c r="Z414" s="632"/>
    </row>
    <row r="415" spans="1:26" ht="12.75" customHeight="1">
      <c r="A415" s="632"/>
      <c r="B415" s="632"/>
      <c r="C415" s="632"/>
      <c r="D415" s="386"/>
      <c r="E415" s="386"/>
      <c r="F415" s="386"/>
      <c r="G415" s="386"/>
      <c r="H415" s="632"/>
      <c r="I415" s="633"/>
      <c r="J415" s="632"/>
      <c r="K415" s="632"/>
      <c r="L415" s="632"/>
      <c r="M415" s="632"/>
      <c r="N415" s="632"/>
      <c r="O415" s="632"/>
      <c r="P415" s="632"/>
      <c r="Q415" s="632"/>
      <c r="R415" s="632"/>
      <c r="S415" s="632"/>
      <c r="T415" s="632"/>
      <c r="U415" s="632"/>
      <c r="V415" s="632"/>
      <c r="W415" s="632"/>
      <c r="X415" s="632"/>
      <c r="Y415" s="632"/>
      <c r="Z415" s="632"/>
    </row>
    <row r="416" spans="1:26" ht="12.75" customHeight="1">
      <c r="A416" s="632"/>
      <c r="B416" s="632"/>
      <c r="C416" s="632"/>
      <c r="D416" s="386"/>
      <c r="E416" s="386"/>
      <c r="F416" s="386"/>
      <c r="G416" s="386"/>
      <c r="H416" s="632"/>
      <c r="I416" s="633"/>
      <c r="J416" s="632"/>
      <c r="K416" s="632"/>
      <c r="L416" s="632"/>
      <c r="M416" s="632"/>
      <c r="N416" s="632"/>
      <c r="O416" s="632"/>
      <c r="P416" s="632"/>
      <c r="Q416" s="632"/>
      <c r="R416" s="632"/>
      <c r="S416" s="632"/>
      <c r="T416" s="632"/>
      <c r="U416" s="632"/>
      <c r="V416" s="632"/>
      <c r="W416" s="632"/>
      <c r="X416" s="632"/>
      <c r="Y416" s="632"/>
      <c r="Z416" s="632"/>
    </row>
    <row r="417" spans="1:26" ht="12.75" customHeight="1">
      <c r="A417" s="632"/>
      <c r="B417" s="632"/>
      <c r="C417" s="632"/>
      <c r="D417" s="386"/>
      <c r="E417" s="386"/>
      <c r="F417" s="386"/>
      <c r="G417" s="386"/>
      <c r="H417" s="632"/>
      <c r="I417" s="633"/>
      <c r="J417" s="632"/>
      <c r="K417" s="632"/>
      <c r="L417" s="632"/>
      <c r="M417" s="632"/>
      <c r="N417" s="632"/>
      <c r="O417" s="632"/>
      <c r="P417" s="632"/>
      <c r="Q417" s="632"/>
      <c r="R417" s="632"/>
      <c r="S417" s="632"/>
      <c r="T417" s="632"/>
      <c r="U417" s="632"/>
      <c r="V417" s="632"/>
      <c r="W417" s="632"/>
      <c r="X417" s="632"/>
      <c r="Y417" s="632"/>
      <c r="Z417" s="632"/>
    </row>
    <row r="418" spans="1:26" ht="12.75" customHeight="1">
      <c r="A418" s="632"/>
      <c r="B418" s="632"/>
      <c r="C418" s="632"/>
      <c r="D418" s="386"/>
      <c r="E418" s="386"/>
      <c r="F418" s="386"/>
      <c r="G418" s="386"/>
      <c r="H418" s="632"/>
      <c r="I418" s="633"/>
      <c r="J418" s="632"/>
      <c r="K418" s="632"/>
      <c r="L418" s="632"/>
      <c r="M418" s="632"/>
      <c r="N418" s="632"/>
      <c r="O418" s="632"/>
      <c r="P418" s="632"/>
      <c r="Q418" s="632"/>
      <c r="R418" s="632"/>
      <c r="S418" s="632"/>
      <c r="T418" s="632"/>
      <c r="U418" s="632"/>
      <c r="V418" s="632"/>
      <c r="W418" s="632"/>
      <c r="X418" s="632"/>
      <c r="Y418" s="632"/>
      <c r="Z418" s="632"/>
    </row>
    <row r="419" spans="1:26" ht="12.75" customHeight="1">
      <c r="A419" s="632"/>
      <c r="B419" s="632"/>
      <c r="C419" s="632"/>
      <c r="D419" s="386"/>
      <c r="E419" s="386"/>
      <c r="F419" s="386"/>
      <c r="G419" s="386"/>
      <c r="H419" s="632"/>
      <c r="I419" s="633"/>
      <c r="J419" s="632"/>
      <c r="K419" s="632"/>
      <c r="L419" s="632"/>
      <c r="M419" s="632"/>
      <c r="N419" s="632"/>
      <c r="O419" s="632"/>
      <c r="P419" s="632"/>
      <c r="Q419" s="632"/>
      <c r="R419" s="632"/>
      <c r="S419" s="632"/>
      <c r="T419" s="632"/>
      <c r="U419" s="632"/>
      <c r="V419" s="632"/>
      <c r="W419" s="632"/>
      <c r="X419" s="632"/>
      <c r="Y419" s="632"/>
      <c r="Z419" s="632"/>
    </row>
    <row r="420" spans="1:26" ht="12.75" customHeight="1">
      <c r="A420" s="632"/>
      <c r="B420" s="632"/>
      <c r="C420" s="632"/>
      <c r="D420" s="386"/>
      <c r="E420" s="386"/>
      <c r="F420" s="386"/>
      <c r="G420" s="386"/>
      <c r="H420" s="632"/>
      <c r="I420" s="633"/>
      <c r="J420" s="632"/>
      <c r="K420" s="632"/>
      <c r="L420" s="632"/>
      <c r="M420" s="632"/>
      <c r="N420" s="632"/>
      <c r="O420" s="632"/>
      <c r="P420" s="632"/>
      <c r="Q420" s="632"/>
      <c r="R420" s="632"/>
      <c r="S420" s="632"/>
      <c r="T420" s="632"/>
      <c r="U420" s="632"/>
      <c r="V420" s="632"/>
      <c r="W420" s="632"/>
      <c r="X420" s="632"/>
      <c r="Y420" s="632"/>
      <c r="Z420" s="632"/>
    </row>
    <row r="421" spans="1:26" ht="12.75" customHeight="1">
      <c r="A421" s="632"/>
      <c r="B421" s="632"/>
      <c r="C421" s="632"/>
      <c r="D421" s="386"/>
      <c r="E421" s="386"/>
      <c r="F421" s="386"/>
      <c r="G421" s="386"/>
      <c r="H421" s="632"/>
      <c r="I421" s="633"/>
      <c r="J421" s="632"/>
      <c r="K421" s="632"/>
      <c r="L421" s="632"/>
      <c r="M421" s="632"/>
      <c r="N421" s="632"/>
      <c r="O421" s="632"/>
      <c r="P421" s="632"/>
      <c r="Q421" s="632"/>
      <c r="R421" s="632"/>
      <c r="S421" s="632"/>
      <c r="T421" s="632"/>
      <c r="U421" s="632"/>
      <c r="V421" s="632"/>
      <c r="W421" s="632"/>
      <c r="X421" s="632"/>
      <c r="Y421" s="632"/>
      <c r="Z421" s="632"/>
    </row>
    <row r="422" spans="1:26" ht="12.75" customHeight="1">
      <c r="A422" s="632"/>
      <c r="B422" s="632"/>
      <c r="C422" s="632"/>
      <c r="D422" s="386"/>
      <c r="E422" s="386"/>
      <c r="F422" s="386"/>
      <c r="G422" s="386"/>
      <c r="H422" s="632"/>
      <c r="I422" s="633"/>
      <c r="J422" s="632"/>
      <c r="K422" s="632"/>
      <c r="L422" s="632"/>
      <c r="M422" s="632"/>
      <c r="N422" s="632"/>
      <c r="O422" s="632"/>
      <c r="P422" s="632"/>
      <c r="Q422" s="632"/>
      <c r="R422" s="632"/>
      <c r="S422" s="632"/>
      <c r="T422" s="632"/>
      <c r="U422" s="632"/>
      <c r="V422" s="632"/>
      <c r="W422" s="632"/>
      <c r="X422" s="632"/>
      <c r="Y422" s="632"/>
      <c r="Z422" s="632"/>
    </row>
    <row r="423" spans="1:26" ht="12.75" customHeight="1">
      <c r="A423" s="632"/>
      <c r="B423" s="632"/>
      <c r="C423" s="632"/>
      <c r="D423" s="386"/>
      <c r="E423" s="386"/>
      <c r="F423" s="386"/>
      <c r="G423" s="386"/>
      <c r="H423" s="632"/>
      <c r="I423" s="633"/>
      <c r="J423" s="632"/>
      <c r="K423" s="632"/>
      <c r="L423" s="632"/>
      <c r="M423" s="632"/>
      <c r="N423" s="632"/>
      <c r="O423" s="632"/>
      <c r="P423" s="632"/>
      <c r="Q423" s="632"/>
      <c r="R423" s="632"/>
      <c r="S423" s="632"/>
      <c r="T423" s="632"/>
      <c r="U423" s="632"/>
      <c r="V423" s="632"/>
      <c r="W423" s="632"/>
      <c r="X423" s="632"/>
      <c r="Y423" s="632"/>
      <c r="Z423" s="632"/>
    </row>
    <row r="424" spans="1:26" ht="12.75" customHeight="1">
      <c r="A424" s="632"/>
      <c r="B424" s="632"/>
      <c r="C424" s="632"/>
      <c r="D424" s="386"/>
      <c r="E424" s="386"/>
      <c r="F424" s="386"/>
      <c r="G424" s="386"/>
      <c r="H424" s="632"/>
      <c r="I424" s="633"/>
      <c r="J424" s="632"/>
      <c r="K424" s="632"/>
      <c r="L424" s="632"/>
      <c r="M424" s="632"/>
      <c r="N424" s="632"/>
      <c r="O424" s="632"/>
      <c r="P424" s="632"/>
      <c r="Q424" s="632"/>
      <c r="R424" s="632"/>
      <c r="S424" s="632"/>
      <c r="T424" s="632"/>
      <c r="U424" s="632"/>
      <c r="V424" s="632"/>
      <c r="W424" s="632"/>
      <c r="X424" s="632"/>
      <c r="Y424" s="632"/>
      <c r="Z424" s="632"/>
    </row>
    <row r="425" spans="1:26" ht="12.75" customHeight="1">
      <c r="A425" s="632"/>
      <c r="B425" s="632"/>
      <c r="C425" s="632"/>
      <c r="D425" s="386"/>
      <c r="E425" s="386"/>
      <c r="F425" s="386"/>
      <c r="G425" s="386"/>
      <c r="H425" s="632"/>
      <c r="I425" s="633"/>
      <c r="J425" s="632"/>
      <c r="K425" s="632"/>
      <c r="L425" s="632"/>
      <c r="M425" s="632"/>
      <c r="N425" s="632"/>
      <c r="O425" s="632"/>
      <c r="P425" s="632"/>
      <c r="Q425" s="632"/>
      <c r="R425" s="632"/>
      <c r="S425" s="632"/>
      <c r="T425" s="632"/>
      <c r="U425" s="632"/>
      <c r="V425" s="632"/>
      <c r="W425" s="632"/>
      <c r="X425" s="632"/>
      <c r="Y425" s="632"/>
      <c r="Z425" s="632"/>
    </row>
    <row r="426" spans="1:26" ht="12.75" customHeight="1">
      <c r="A426" s="632"/>
      <c r="B426" s="632"/>
      <c r="C426" s="632"/>
      <c r="D426" s="386"/>
      <c r="E426" s="386"/>
      <c r="F426" s="386"/>
      <c r="G426" s="386"/>
      <c r="H426" s="632"/>
      <c r="I426" s="633"/>
      <c r="J426" s="632"/>
      <c r="K426" s="632"/>
      <c r="L426" s="632"/>
      <c r="M426" s="632"/>
      <c r="N426" s="632"/>
      <c r="O426" s="632"/>
      <c r="P426" s="632"/>
      <c r="Q426" s="632"/>
      <c r="R426" s="632"/>
      <c r="S426" s="632"/>
      <c r="T426" s="632"/>
      <c r="U426" s="632"/>
      <c r="V426" s="632"/>
      <c r="W426" s="632"/>
      <c r="X426" s="632"/>
      <c r="Y426" s="632"/>
      <c r="Z426" s="632"/>
    </row>
    <row r="427" spans="1:26" ht="12.75" customHeight="1">
      <c r="A427" s="632"/>
      <c r="B427" s="632"/>
      <c r="C427" s="632"/>
      <c r="D427" s="386"/>
      <c r="E427" s="386"/>
      <c r="F427" s="386"/>
      <c r="G427" s="386"/>
      <c r="H427" s="632"/>
      <c r="I427" s="633"/>
      <c r="J427" s="632"/>
      <c r="K427" s="632"/>
      <c r="L427" s="632"/>
      <c r="M427" s="632"/>
      <c r="N427" s="632"/>
      <c r="O427" s="632"/>
      <c r="P427" s="632"/>
      <c r="Q427" s="632"/>
      <c r="R427" s="632"/>
      <c r="S427" s="632"/>
      <c r="T427" s="632"/>
      <c r="U427" s="632"/>
      <c r="V427" s="632"/>
      <c r="W427" s="632"/>
      <c r="X427" s="632"/>
      <c r="Y427" s="632"/>
      <c r="Z427" s="632"/>
    </row>
    <row r="428" spans="1:26" ht="12.75" customHeight="1">
      <c r="A428" s="632"/>
      <c r="B428" s="632"/>
      <c r="C428" s="632"/>
      <c r="D428" s="386"/>
      <c r="E428" s="386"/>
      <c r="F428" s="386"/>
      <c r="G428" s="386"/>
      <c r="H428" s="632"/>
      <c r="I428" s="633"/>
      <c r="J428" s="632"/>
      <c r="K428" s="632"/>
      <c r="L428" s="632"/>
      <c r="M428" s="632"/>
      <c r="N428" s="632"/>
      <c r="O428" s="632"/>
      <c r="P428" s="632"/>
      <c r="Q428" s="632"/>
      <c r="R428" s="632"/>
      <c r="S428" s="632"/>
      <c r="T428" s="632"/>
      <c r="U428" s="632"/>
      <c r="V428" s="632"/>
      <c r="W428" s="632"/>
      <c r="X428" s="632"/>
      <c r="Y428" s="632"/>
      <c r="Z428" s="632"/>
    </row>
    <row r="429" spans="1:26" ht="12.75" customHeight="1">
      <c r="A429" s="632"/>
      <c r="B429" s="632"/>
      <c r="C429" s="632"/>
      <c r="D429" s="386"/>
      <c r="E429" s="386"/>
      <c r="F429" s="386"/>
      <c r="G429" s="386"/>
      <c r="H429" s="632"/>
      <c r="I429" s="633"/>
      <c r="J429" s="632"/>
      <c r="K429" s="632"/>
      <c r="L429" s="632"/>
      <c r="M429" s="632"/>
      <c r="N429" s="632"/>
      <c r="O429" s="632"/>
      <c r="P429" s="632"/>
      <c r="Q429" s="632"/>
      <c r="R429" s="632"/>
      <c r="S429" s="632"/>
      <c r="T429" s="632"/>
      <c r="U429" s="632"/>
      <c r="V429" s="632"/>
      <c r="W429" s="632"/>
      <c r="X429" s="632"/>
      <c r="Y429" s="632"/>
      <c r="Z429" s="632"/>
    </row>
    <row r="430" spans="1:26" ht="12.75" customHeight="1">
      <c r="A430" s="632"/>
      <c r="B430" s="632"/>
      <c r="C430" s="632"/>
      <c r="D430" s="386"/>
      <c r="E430" s="386"/>
      <c r="F430" s="386"/>
      <c r="G430" s="386"/>
      <c r="H430" s="632"/>
      <c r="I430" s="633"/>
      <c r="J430" s="632"/>
      <c r="K430" s="632"/>
      <c r="L430" s="632"/>
      <c r="M430" s="632"/>
      <c r="N430" s="632"/>
      <c r="O430" s="632"/>
      <c r="P430" s="632"/>
      <c r="Q430" s="632"/>
      <c r="R430" s="632"/>
      <c r="S430" s="632"/>
      <c r="T430" s="632"/>
      <c r="U430" s="632"/>
      <c r="V430" s="632"/>
      <c r="W430" s="632"/>
      <c r="X430" s="632"/>
      <c r="Y430" s="632"/>
      <c r="Z430" s="632"/>
    </row>
    <row r="431" spans="1:26" ht="12.75" customHeight="1">
      <c r="A431" s="632"/>
      <c r="B431" s="632"/>
      <c r="C431" s="632"/>
      <c r="D431" s="386"/>
      <c r="E431" s="386"/>
      <c r="F431" s="386"/>
      <c r="G431" s="386"/>
      <c r="H431" s="632"/>
      <c r="I431" s="633"/>
      <c r="J431" s="632"/>
      <c r="K431" s="632"/>
      <c r="L431" s="632"/>
      <c r="M431" s="632"/>
      <c r="N431" s="632"/>
      <c r="O431" s="632"/>
      <c r="P431" s="632"/>
      <c r="Q431" s="632"/>
      <c r="R431" s="632"/>
      <c r="S431" s="632"/>
      <c r="T431" s="632"/>
      <c r="U431" s="632"/>
      <c r="V431" s="632"/>
      <c r="W431" s="632"/>
      <c r="X431" s="632"/>
      <c r="Y431" s="632"/>
      <c r="Z431" s="632"/>
    </row>
    <row r="432" spans="1:26" ht="12.75" customHeight="1">
      <c r="A432" s="632"/>
      <c r="B432" s="632"/>
      <c r="C432" s="632"/>
      <c r="D432" s="386"/>
      <c r="E432" s="386"/>
      <c r="F432" s="386"/>
      <c r="G432" s="386"/>
      <c r="H432" s="632"/>
      <c r="I432" s="633"/>
      <c r="J432" s="632"/>
      <c r="K432" s="632"/>
      <c r="L432" s="632"/>
      <c r="M432" s="632"/>
      <c r="N432" s="632"/>
      <c r="O432" s="632"/>
      <c r="P432" s="632"/>
      <c r="Q432" s="632"/>
      <c r="R432" s="632"/>
      <c r="S432" s="632"/>
      <c r="T432" s="632"/>
      <c r="U432" s="632"/>
      <c r="V432" s="632"/>
      <c r="W432" s="632"/>
      <c r="X432" s="632"/>
      <c r="Y432" s="632"/>
      <c r="Z432" s="632"/>
    </row>
    <row r="433" spans="1:26" ht="12.75" customHeight="1">
      <c r="A433" s="632"/>
      <c r="B433" s="632"/>
      <c r="C433" s="632"/>
      <c r="D433" s="386"/>
      <c r="E433" s="386"/>
      <c r="F433" s="386"/>
      <c r="G433" s="386"/>
      <c r="H433" s="632"/>
      <c r="I433" s="633"/>
      <c r="J433" s="632"/>
      <c r="K433" s="632"/>
      <c r="L433" s="632"/>
      <c r="M433" s="632"/>
      <c r="N433" s="632"/>
      <c r="O433" s="632"/>
      <c r="P433" s="632"/>
      <c r="Q433" s="632"/>
      <c r="R433" s="632"/>
      <c r="S433" s="632"/>
      <c r="T433" s="632"/>
      <c r="U433" s="632"/>
      <c r="V433" s="632"/>
      <c r="W433" s="632"/>
      <c r="X433" s="632"/>
      <c r="Y433" s="632"/>
      <c r="Z433" s="632"/>
    </row>
    <row r="434" spans="1:26" ht="12.75" customHeight="1">
      <c r="A434" s="632"/>
      <c r="B434" s="632"/>
      <c r="C434" s="632"/>
      <c r="D434" s="386"/>
      <c r="E434" s="386"/>
      <c r="F434" s="386"/>
      <c r="G434" s="386"/>
      <c r="H434" s="632"/>
      <c r="I434" s="633"/>
      <c r="J434" s="632"/>
      <c r="K434" s="632"/>
      <c r="L434" s="632"/>
      <c r="M434" s="632"/>
      <c r="N434" s="632"/>
      <c r="O434" s="632"/>
      <c r="P434" s="632"/>
      <c r="Q434" s="632"/>
      <c r="R434" s="632"/>
      <c r="S434" s="632"/>
      <c r="T434" s="632"/>
      <c r="U434" s="632"/>
      <c r="V434" s="632"/>
      <c r="W434" s="632"/>
      <c r="X434" s="632"/>
      <c r="Y434" s="632"/>
      <c r="Z434" s="632"/>
    </row>
    <row r="435" spans="1:26" ht="12.75" customHeight="1">
      <c r="A435" s="632"/>
      <c r="B435" s="632"/>
      <c r="C435" s="632"/>
      <c r="D435" s="386"/>
      <c r="E435" s="386"/>
      <c r="F435" s="386"/>
      <c r="G435" s="386"/>
      <c r="H435" s="632"/>
      <c r="I435" s="633"/>
      <c r="J435" s="632"/>
      <c r="K435" s="632"/>
      <c r="L435" s="632"/>
      <c r="M435" s="632"/>
      <c r="N435" s="632"/>
      <c r="O435" s="632"/>
      <c r="P435" s="632"/>
      <c r="Q435" s="632"/>
      <c r="R435" s="632"/>
      <c r="S435" s="632"/>
      <c r="T435" s="632"/>
      <c r="U435" s="632"/>
      <c r="V435" s="632"/>
      <c r="W435" s="632"/>
      <c r="X435" s="632"/>
      <c r="Y435" s="632"/>
      <c r="Z435" s="632"/>
    </row>
    <row r="436" spans="1:26" ht="12.75" customHeight="1">
      <c r="A436" s="632"/>
      <c r="B436" s="632"/>
      <c r="C436" s="632"/>
      <c r="D436" s="386"/>
      <c r="E436" s="386"/>
      <c r="F436" s="386"/>
      <c r="G436" s="386"/>
      <c r="H436" s="632"/>
      <c r="I436" s="633"/>
      <c r="J436" s="632"/>
      <c r="K436" s="632"/>
      <c r="L436" s="632"/>
      <c r="M436" s="632"/>
      <c r="N436" s="632"/>
      <c r="O436" s="632"/>
      <c r="P436" s="632"/>
      <c r="Q436" s="632"/>
      <c r="R436" s="632"/>
      <c r="S436" s="632"/>
      <c r="T436" s="632"/>
      <c r="U436" s="632"/>
      <c r="V436" s="632"/>
      <c r="W436" s="632"/>
      <c r="X436" s="632"/>
      <c r="Y436" s="632"/>
      <c r="Z436" s="632"/>
    </row>
    <row r="437" spans="1:26" ht="12.75" customHeight="1">
      <c r="A437" s="632"/>
      <c r="B437" s="632"/>
      <c r="C437" s="632"/>
      <c r="D437" s="386"/>
      <c r="E437" s="386"/>
      <c r="F437" s="386"/>
      <c r="G437" s="386"/>
      <c r="H437" s="632"/>
      <c r="I437" s="633"/>
      <c r="J437" s="632"/>
      <c r="K437" s="632"/>
      <c r="L437" s="632"/>
      <c r="M437" s="632"/>
      <c r="N437" s="632"/>
      <c r="O437" s="632"/>
      <c r="P437" s="632"/>
      <c r="Q437" s="632"/>
      <c r="R437" s="632"/>
      <c r="S437" s="632"/>
      <c r="T437" s="632"/>
      <c r="U437" s="632"/>
      <c r="V437" s="632"/>
      <c r="W437" s="632"/>
      <c r="X437" s="632"/>
      <c r="Y437" s="632"/>
      <c r="Z437" s="632"/>
    </row>
    <row r="438" spans="1:26" ht="12.75" customHeight="1">
      <c r="A438" s="632"/>
      <c r="B438" s="632"/>
      <c r="C438" s="632"/>
      <c r="D438" s="386"/>
      <c r="E438" s="386"/>
      <c r="F438" s="386"/>
      <c r="G438" s="386"/>
      <c r="H438" s="632"/>
      <c r="I438" s="633"/>
      <c r="J438" s="632"/>
      <c r="K438" s="632"/>
      <c r="L438" s="632"/>
      <c r="M438" s="632"/>
      <c r="N438" s="632"/>
      <c r="O438" s="632"/>
      <c r="P438" s="632"/>
      <c r="Q438" s="632"/>
      <c r="R438" s="632"/>
      <c r="S438" s="632"/>
      <c r="T438" s="632"/>
      <c r="U438" s="632"/>
      <c r="V438" s="632"/>
      <c r="W438" s="632"/>
      <c r="X438" s="632"/>
      <c r="Y438" s="632"/>
      <c r="Z438" s="632"/>
    </row>
    <row r="439" spans="1:26" ht="12.75" customHeight="1">
      <c r="A439" s="632"/>
      <c r="B439" s="632"/>
      <c r="C439" s="632"/>
      <c r="D439" s="386"/>
      <c r="E439" s="386"/>
      <c r="F439" s="386"/>
      <c r="G439" s="386"/>
      <c r="H439" s="632"/>
      <c r="I439" s="633"/>
      <c r="J439" s="632"/>
      <c r="K439" s="632"/>
      <c r="L439" s="632"/>
      <c r="M439" s="632"/>
      <c r="N439" s="632"/>
      <c r="O439" s="632"/>
      <c r="P439" s="632"/>
      <c r="Q439" s="632"/>
      <c r="R439" s="632"/>
      <c r="S439" s="632"/>
      <c r="T439" s="632"/>
      <c r="U439" s="632"/>
      <c r="V439" s="632"/>
      <c r="W439" s="632"/>
      <c r="X439" s="632"/>
      <c r="Y439" s="632"/>
      <c r="Z439" s="632"/>
    </row>
    <row r="440" spans="1:26" ht="12.75" customHeight="1">
      <c r="A440" s="632"/>
      <c r="B440" s="632"/>
      <c r="C440" s="632"/>
      <c r="D440" s="386"/>
      <c r="E440" s="386"/>
      <c r="F440" s="386"/>
      <c r="G440" s="386"/>
      <c r="H440" s="632"/>
      <c r="I440" s="633"/>
      <c r="J440" s="632"/>
      <c r="K440" s="632"/>
      <c r="L440" s="632"/>
      <c r="M440" s="632"/>
      <c r="N440" s="632"/>
      <c r="O440" s="632"/>
      <c r="P440" s="632"/>
      <c r="Q440" s="632"/>
      <c r="R440" s="632"/>
      <c r="S440" s="632"/>
      <c r="T440" s="632"/>
      <c r="U440" s="632"/>
      <c r="V440" s="632"/>
      <c r="W440" s="632"/>
      <c r="X440" s="632"/>
      <c r="Y440" s="632"/>
      <c r="Z440" s="632"/>
    </row>
    <row r="441" spans="1:26" ht="12.75" customHeight="1">
      <c r="A441" s="632"/>
      <c r="B441" s="632"/>
      <c r="C441" s="632"/>
      <c r="D441" s="386"/>
      <c r="E441" s="386"/>
      <c r="F441" s="386"/>
      <c r="G441" s="386"/>
      <c r="H441" s="632"/>
      <c r="I441" s="633"/>
      <c r="J441" s="632"/>
      <c r="K441" s="632"/>
      <c r="L441" s="632"/>
      <c r="M441" s="632"/>
      <c r="N441" s="632"/>
      <c r="O441" s="632"/>
      <c r="P441" s="632"/>
      <c r="Q441" s="632"/>
      <c r="R441" s="632"/>
      <c r="S441" s="632"/>
      <c r="T441" s="632"/>
      <c r="U441" s="632"/>
      <c r="V441" s="632"/>
      <c r="W441" s="632"/>
      <c r="X441" s="632"/>
      <c r="Y441" s="632"/>
      <c r="Z441" s="632"/>
    </row>
    <row r="442" spans="1:26" ht="12.75" customHeight="1">
      <c r="A442" s="632"/>
      <c r="B442" s="632"/>
      <c r="C442" s="632"/>
      <c r="D442" s="386"/>
      <c r="E442" s="386"/>
      <c r="F442" s="386"/>
      <c r="G442" s="386"/>
      <c r="H442" s="632"/>
      <c r="I442" s="633"/>
      <c r="J442" s="632"/>
      <c r="K442" s="632"/>
      <c r="L442" s="632"/>
      <c r="M442" s="632"/>
      <c r="N442" s="632"/>
      <c r="O442" s="632"/>
      <c r="P442" s="632"/>
      <c r="Q442" s="632"/>
      <c r="R442" s="632"/>
      <c r="S442" s="632"/>
      <c r="T442" s="632"/>
      <c r="U442" s="632"/>
      <c r="V442" s="632"/>
      <c r="W442" s="632"/>
      <c r="X442" s="632"/>
      <c r="Y442" s="632"/>
      <c r="Z442" s="632"/>
    </row>
    <row r="443" spans="1:26" ht="12.75" customHeight="1">
      <c r="A443" s="632"/>
      <c r="B443" s="632"/>
      <c r="C443" s="632"/>
      <c r="D443" s="386"/>
      <c r="E443" s="386"/>
      <c r="F443" s="386"/>
      <c r="G443" s="386"/>
      <c r="H443" s="632"/>
      <c r="I443" s="633"/>
      <c r="J443" s="632"/>
      <c r="K443" s="632"/>
      <c r="L443" s="632"/>
      <c r="M443" s="632"/>
      <c r="N443" s="632"/>
      <c r="O443" s="632"/>
      <c r="P443" s="632"/>
      <c r="Q443" s="632"/>
      <c r="R443" s="632"/>
      <c r="S443" s="632"/>
      <c r="T443" s="632"/>
      <c r="U443" s="632"/>
      <c r="V443" s="632"/>
      <c r="W443" s="632"/>
      <c r="X443" s="632"/>
      <c r="Y443" s="632"/>
      <c r="Z443" s="632"/>
    </row>
    <row r="444" spans="1:26" ht="12.75" customHeight="1">
      <c r="A444" s="632"/>
      <c r="B444" s="632"/>
      <c r="C444" s="632"/>
      <c r="D444" s="386"/>
      <c r="E444" s="386"/>
      <c r="F444" s="386"/>
      <c r="G444" s="386"/>
      <c r="H444" s="632"/>
      <c r="I444" s="633"/>
      <c r="J444" s="632"/>
      <c r="K444" s="632"/>
      <c r="L444" s="632"/>
      <c r="M444" s="632"/>
      <c r="N444" s="632"/>
      <c r="O444" s="632"/>
      <c r="P444" s="632"/>
      <c r="Q444" s="632"/>
      <c r="R444" s="632"/>
      <c r="S444" s="632"/>
      <c r="T444" s="632"/>
      <c r="U444" s="632"/>
      <c r="V444" s="632"/>
      <c r="W444" s="632"/>
      <c r="X444" s="632"/>
      <c r="Y444" s="632"/>
      <c r="Z444" s="632"/>
    </row>
    <row r="445" spans="1:26" ht="12.75" customHeight="1">
      <c r="A445" s="632"/>
      <c r="B445" s="632"/>
      <c r="C445" s="632"/>
      <c r="D445" s="386"/>
      <c r="E445" s="386"/>
      <c r="F445" s="386"/>
      <c r="G445" s="386"/>
      <c r="H445" s="632"/>
      <c r="I445" s="633"/>
      <c r="J445" s="632"/>
      <c r="K445" s="632"/>
      <c r="L445" s="632"/>
      <c r="M445" s="632"/>
      <c r="N445" s="632"/>
      <c r="O445" s="632"/>
      <c r="P445" s="632"/>
      <c r="Q445" s="632"/>
      <c r="R445" s="632"/>
      <c r="S445" s="632"/>
      <c r="T445" s="632"/>
      <c r="U445" s="632"/>
      <c r="V445" s="632"/>
      <c r="W445" s="632"/>
      <c r="X445" s="632"/>
      <c r="Y445" s="632"/>
      <c r="Z445" s="632"/>
    </row>
    <row r="446" spans="1:26" ht="12.75" customHeight="1">
      <c r="A446" s="632"/>
      <c r="B446" s="632"/>
      <c r="C446" s="632"/>
      <c r="D446" s="386"/>
      <c r="E446" s="386"/>
      <c r="F446" s="386"/>
      <c r="G446" s="386"/>
      <c r="H446" s="632"/>
      <c r="I446" s="633"/>
      <c r="J446" s="632"/>
      <c r="K446" s="632"/>
      <c r="L446" s="632"/>
      <c r="M446" s="632"/>
      <c r="N446" s="632"/>
      <c r="O446" s="632"/>
      <c r="P446" s="632"/>
      <c r="Q446" s="632"/>
      <c r="R446" s="632"/>
      <c r="S446" s="632"/>
      <c r="T446" s="632"/>
      <c r="U446" s="632"/>
      <c r="V446" s="632"/>
      <c r="W446" s="632"/>
      <c r="X446" s="632"/>
      <c r="Y446" s="632"/>
      <c r="Z446" s="632"/>
    </row>
    <row r="447" spans="1:26" ht="12.75" customHeight="1">
      <c r="A447" s="632"/>
      <c r="B447" s="632"/>
      <c r="C447" s="632"/>
      <c r="D447" s="386"/>
      <c r="E447" s="386"/>
      <c r="F447" s="386"/>
      <c r="G447" s="386"/>
      <c r="H447" s="632"/>
      <c r="I447" s="633"/>
      <c r="J447" s="632"/>
      <c r="K447" s="632"/>
      <c r="L447" s="632"/>
      <c r="M447" s="632"/>
      <c r="N447" s="632"/>
      <c r="O447" s="632"/>
      <c r="P447" s="632"/>
      <c r="Q447" s="632"/>
      <c r="R447" s="632"/>
      <c r="S447" s="632"/>
      <c r="T447" s="632"/>
      <c r="U447" s="632"/>
      <c r="V447" s="632"/>
      <c r="W447" s="632"/>
      <c r="X447" s="632"/>
      <c r="Y447" s="632"/>
      <c r="Z447" s="632"/>
    </row>
    <row r="448" spans="1:26" ht="12.75" customHeight="1">
      <c r="A448" s="632"/>
      <c r="B448" s="632"/>
      <c r="C448" s="632"/>
      <c r="D448" s="386"/>
      <c r="E448" s="386"/>
      <c r="F448" s="386"/>
      <c r="G448" s="386"/>
      <c r="H448" s="632"/>
      <c r="I448" s="633"/>
      <c r="J448" s="632"/>
      <c r="K448" s="632"/>
      <c r="L448" s="632"/>
      <c r="M448" s="632"/>
      <c r="N448" s="632"/>
      <c r="O448" s="632"/>
      <c r="P448" s="632"/>
      <c r="Q448" s="632"/>
      <c r="R448" s="632"/>
      <c r="S448" s="632"/>
      <c r="T448" s="632"/>
      <c r="U448" s="632"/>
      <c r="V448" s="632"/>
      <c r="W448" s="632"/>
      <c r="X448" s="632"/>
      <c r="Y448" s="632"/>
      <c r="Z448" s="632"/>
    </row>
    <row r="449" spans="1:26" ht="12.75" customHeight="1">
      <c r="A449" s="632"/>
      <c r="B449" s="632"/>
      <c r="C449" s="632"/>
      <c r="D449" s="386"/>
      <c r="E449" s="386"/>
      <c r="F449" s="386"/>
      <c r="G449" s="386"/>
      <c r="H449" s="632"/>
      <c r="I449" s="633"/>
      <c r="J449" s="632"/>
      <c r="K449" s="632"/>
      <c r="L449" s="632"/>
      <c r="M449" s="632"/>
      <c r="N449" s="632"/>
      <c r="O449" s="632"/>
      <c r="P449" s="632"/>
      <c r="Q449" s="632"/>
      <c r="R449" s="632"/>
      <c r="S449" s="632"/>
      <c r="T449" s="632"/>
      <c r="U449" s="632"/>
      <c r="V449" s="632"/>
      <c r="W449" s="632"/>
      <c r="X449" s="632"/>
      <c r="Y449" s="632"/>
      <c r="Z449" s="632"/>
    </row>
    <row r="450" spans="1:26" ht="12.75" customHeight="1">
      <c r="A450" s="632"/>
      <c r="B450" s="632"/>
      <c r="C450" s="632"/>
      <c r="D450" s="386"/>
      <c r="E450" s="386"/>
      <c r="F450" s="386"/>
      <c r="G450" s="386"/>
      <c r="H450" s="632"/>
      <c r="I450" s="633"/>
      <c r="J450" s="632"/>
      <c r="K450" s="632"/>
      <c r="L450" s="632"/>
      <c r="M450" s="632"/>
      <c r="N450" s="632"/>
      <c r="O450" s="632"/>
      <c r="P450" s="632"/>
      <c r="Q450" s="632"/>
      <c r="R450" s="632"/>
      <c r="S450" s="632"/>
      <c r="T450" s="632"/>
      <c r="U450" s="632"/>
      <c r="V450" s="632"/>
      <c r="W450" s="632"/>
      <c r="X450" s="632"/>
      <c r="Y450" s="632"/>
      <c r="Z450" s="632"/>
    </row>
    <row r="451" spans="1:26" ht="12.75" customHeight="1">
      <c r="A451" s="632"/>
      <c r="B451" s="632"/>
      <c r="C451" s="632"/>
      <c r="D451" s="386"/>
      <c r="E451" s="386"/>
      <c r="F451" s="386"/>
      <c r="G451" s="386"/>
      <c r="H451" s="632"/>
      <c r="I451" s="633"/>
      <c r="J451" s="632"/>
      <c r="K451" s="632"/>
      <c r="L451" s="632"/>
      <c r="M451" s="632"/>
      <c r="N451" s="632"/>
      <c r="O451" s="632"/>
      <c r="P451" s="632"/>
      <c r="Q451" s="632"/>
      <c r="R451" s="632"/>
      <c r="S451" s="632"/>
      <c r="T451" s="632"/>
      <c r="U451" s="632"/>
      <c r="V451" s="632"/>
      <c r="W451" s="632"/>
      <c r="X451" s="632"/>
      <c r="Y451" s="632"/>
      <c r="Z451" s="632"/>
    </row>
    <row r="452" spans="1:26" ht="12.75" customHeight="1">
      <c r="A452" s="632"/>
      <c r="B452" s="632"/>
      <c r="C452" s="632"/>
      <c r="D452" s="386"/>
      <c r="E452" s="386"/>
      <c r="F452" s="386"/>
      <c r="G452" s="386"/>
      <c r="H452" s="632"/>
      <c r="I452" s="633"/>
      <c r="J452" s="632"/>
      <c r="K452" s="632"/>
      <c r="L452" s="632"/>
      <c r="M452" s="632"/>
      <c r="N452" s="632"/>
      <c r="O452" s="632"/>
      <c r="P452" s="632"/>
      <c r="Q452" s="632"/>
      <c r="R452" s="632"/>
      <c r="S452" s="632"/>
      <c r="T452" s="632"/>
      <c r="U452" s="632"/>
      <c r="V452" s="632"/>
      <c r="W452" s="632"/>
      <c r="X452" s="632"/>
      <c r="Y452" s="632"/>
      <c r="Z452" s="632"/>
    </row>
    <row r="453" spans="1:26" ht="12.75" customHeight="1">
      <c r="A453" s="632"/>
      <c r="B453" s="632"/>
      <c r="C453" s="632"/>
      <c r="D453" s="386"/>
      <c r="E453" s="386"/>
      <c r="F453" s="386"/>
      <c r="G453" s="386"/>
      <c r="H453" s="632"/>
      <c r="I453" s="633"/>
      <c r="J453" s="632"/>
      <c r="K453" s="632"/>
      <c r="L453" s="632"/>
      <c r="M453" s="632"/>
      <c r="N453" s="632"/>
      <c r="O453" s="632"/>
      <c r="P453" s="632"/>
      <c r="Q453" s="632"/>
      <c r="R453" s="632"/>
      <c r="S453" s="632"/>
      <c r="T453" s="632"/>
      <c r="U453" s="632"/>
      <c r="V453" s="632"/>
      <c r="W453" s="632"/>
      <c r="X453" s="632"/>
      <c r="Y453" s="632"/>
      <c r="Z453" s="632"/>
    </row>
    <row r="454" spans="1:26" ht="12.75" customHeight="1">
      <c r="A454" s="632"/>
      <c r="B454" s="632"/>
      <c r="C454" s="632"/>
      <c r="D454" s="386"/>
      <c r="E454" s="386"/>
      <c r="F454" s="386"/>
      <c r="G454" s="386"/>
      <c r="H454" s="632"/>
      <c r="I454" s="633"/>
      <c r="J454" s="632"/>
      <c r="K454" s="632"/>
      <c r="L454" s="632"/>
      <c r="M454" s="632"/>
      <c r="N454" s="632"/>
      <c r="O454" s="632"/>
      <c r="P454" s="632"/>
      <c r="Q454" s="632"/>
      <c r="R454" s="632"/>
      <c r="S454" s="632"/>
      <c r="T454" s="632"/>
      <c r="U454" s="632"/>
      <c r="V454" s="632"/>
      <c r="W454" s="632"/>
      <c r="X454" s="632"/>
      <c r="Y454" s="632"/>
      <c r="Z454" s="632"/>
    </row>
    <row r="455" spans="1:26" ht="12.75" customHeight="1">
      <c r="A455" s="632"/>
      <c r="B455" s="632"/>
      <c r="C455" s="632"/>
      <c r="D455" s="386"/>
      <c r="E455" s="386"/>
      <c r="F455" s="386"/>
      <c r="G455" s="386"/>
      <c r="H455" s="632"/>
      <c r="I455" s="633"/>
      <c r="J455" s="632"/>
      <c r="K455" s="632"/>
      <c r="L455" s="632"/>
      <c r="M455" s="632"/>
      <c r="N455" s="632"/>
      <c r="O455" s="632"/>
      <c r="P455" s="632"/>
      <c r="Q455" s="632"/>
      <c r="R455" s="632"/>
      <c r="S455" s="632"/>
      <c r="T455" s="632"/>
      <c r="U455" s="632"/>
      <c r="V455" s="632"/>
      <c r="W455" s="632"/>
      <c r="X455" s="632"/>
      <c r="Y455" s="632"/>
      <c r="Z455" s="632"/>
    </row>
    <row r="456" spans="1:26" ht="12.75" customHeight="1">
      <c r="A456" s="632"/>
      <c r="B456" s="632"/>
      <c r="C456" s="632"/>
      <c r="D456" s="386"/>
      <c r="E456" s="386"/>
      <c r="F456" s="386"/>
      <c r="G456" s="386"/>
      <c r="H456" s="632"/>
      <c r="I456" s="633"/>
      <c r="J456" s="632"/>
      <c r="K456" s="632"/>
      <c r="L456" s="632"/>
      <c r="M456" s="632"/>
      <c r="N456" s="632"/>
      <c r="O456" s="632"/>
      <c r="P456" s="632"/>
      <c r="Q456" s="632"/>
      <c r="R456" s="632"/>
      <c r="S456" s="632"/>
      <c r="T456" s="632"/>
      <c r="U456" s="632"/>
      <c r="V456" s="632"/>
      <c r="W456" s="632"/>
      <c r="X456" s="632"/>
      <c r="Y456" s="632"/>
      <c r="Z456" s="632"/>
    </row>
    <row r="457" spans="1:26" ht="12.75" customHeight="1">
      <c r="A457" s="632"/>
      <c r="B457" s="632"/>
      <c r="C457" s="632"/>
      <c r="D457" s="386"/>
      <c r="E457" s="386"/>
      <c r="F457" s="386"/>
      <c r="G457" s="386"/>
      <c r="H457" s="632"/>
      <c r="I457" s="633"/>
      <c r="J457" s="632"/>
      <c r="K457" s="632"/>
      <c r="L457" s="632"/>
      <c r="M457" s="632"/>
      <c r="N457" s="632"/>
      <c r="O457" s="632"/>
      <c r="P457" s="632"/>
      <c r="Q457" s="632"/>
      <c r="R457" s="632"/>
      <c r="S457" s="632"/>
      <c r="T457" s="632"/>
      <c r="U457" s="632"/>
      <c r="V457" s="632"/>
      <c r="W457" s="632"/>
      <c r="X457" s="632"/>
      <c r="Y457" s="632"/>
      <c r="Z457" s="632"/>
    </row>
    <row r="458" spans="1:26" ht="12.75" customHeight="1">
      <c r="A458" s="632"/>
      <c r="B458" s="632"/>
      <c r="C458" s="632"/>
      <c r="D458" s="386"/>
      <c r="E458" s="386"/>
      <c r="F458" s="386"/>
      <c r="G458" s="386"/>
      <c r="H458" s="632"/>
      <c r="I458" s="633"/>
      <c r="J458" s="632"/>
      <c r="K458" s="632"/>
      <c r="L458" s="632"/>
      <c r="M458" s="632"/>
      <c r="N458" s="632"/>
      <c r="O458" s="632"/>
      <c r="P458" s="632"/>
      <c r="Q458" s="632"/>
      <c r="R458" s="632"/>
      <c r="S458" s="632"/>
      <c r="T458" s="632"/>
      <c r="U458" s="632"/>
      <c r="V458" s="632"/>
      <c r="W458" s="632"/>
      <c r="X458" s="632"/>
      <c r="Y458" s="632"/>
      <c r="Z458" s="632"/>
    </row>
    <row r="459" spans="1:26" ht="12.75" customHeight="1">
      <c r="A459" s="632"/>
      <c r="B459" s="632"/>
      <c r="C459" s="632"/>
      <c r="D459" s="386"/>
      <c r="E459" s="386"/>
      <c r="F459" s="386"/>
      <c r="G459" s="386"/>
      <c r="H459" s="632"/>
      <c r="I459" s="633"/>
      <c r="J459" s="632"/>
      <c r="K459" s="632"/>
      <c r="L459" s="632"/>
      <c r="M459" s="632"/>
      <c r="N459" s="632"/>
      <c r="O459" s="632"/>
      <c r="P459" s="632"/>
      <c r="Q459" s="632"/>
      <c r="R459" s="632"/>
      <c r="S459" s="632"/>
      <c r="T459" s="632"/>
      <c r="U459" s="632"/>
      <c r="V459" s="632"/>
      <c r="W459" s="632"/>
      <c r="X459" s="632"/>
      <c r="Y459" s="632"/>
      <c r="Z459" s="632"/>
    </row>
    <row r="460" spans="1:26" ht="12.75" customHeight="1">
      <c r="A460" s="632"/>
      <c r="B460" s="632"/>
      <c r="C460" s="632"/>
      <c r="D460" s="386"/>
      <c r="E460" s="386"/>
      <c r="F460" s="386"/>
      <c r="G460" s="386"/>
      <c r="H460" s="632"/>
      <c r="I460" s="633"/>
      <c r="J460" s="632"/>
      <c r="K460" s="632"/>
      <c r="L460" s="632"/>
      <c r="M460" s="632"/>
      <c r="N460" s="632"/>
      <c r="O460" s="632"/>
      <c r="P460" s="632"/>
      <c r="Q460" s="632"/>
      <c r="R460" s="632"/>
      <c r="S460" s="632"/>
      <c r="T460" s="632"/>
      <c r="U460" s="632"/>
      <c r="V460" s="632"/>
      <c r="W460" s="632"/>
      <c r="X460" s="632"/>
      <c r="Y460" s="632"/>
      <c r="Z460" s="632"/>
    </row>
    <row r="461" spans="1:26" ht="12.75" customHeight="1">
      <c r="A461" s="632"/>
      <c r="B461" s="632"/>
      <c r="C461" s="632"/>
      <c r="D461" s="386"/>
      <c r="E461" s="386"/>
      <c r="F461" s="386"/>
      <c r="G461" s="386"/>
      <c r="H461" s="632"/>
      <c r="I461" s="633"/>
      <c r="J461" s="632"/>
      <c r="K461" s="632"/>
      <c r="L461" s="632"/>
      <c r="M461" s="632"/>
      <c r="N461" s="632"/>
      <c r="O461" s="632"/>
      <c r="P461" s="632"/>
      <c r="Q461" s="632"/>
      <c r="R461" s="632"/>
      <c r="S461" s="632"/>
      <c r="T461" s="632"/>
      <c r="U461" s="632"/>
      <c r="V461" s="632"/>
      <c r="W461" s="632"/>
      <c r="X461" s="632"/>
      <c r="Y461" s="632"/>
      <c r="Z461" s="632"/>
    </row>
    <row r="462" spans="1:26" ht="12.75" customHeight="1">
      <c r="A462" s="632"/>
      <c r="B462" s="632"/>
      <c r="C462" s="632"/>
      <c r="D462" s="386"/>
      <c r="E462" s="386"/>
      <c r="F462" s="386"/>
      <c r="G462" s="386"/>
      <c r="H462" s="632"/>
      <c r="I462" s="633"/>
      <c r="J462" s="632"/>
      <c r="K462" s="632"/>
      <c r="L462" s="632"/>
      <c r="M462" s="632"/>
      <c r="N462" s="632"/>
      <c r="O462" s="632"/>
      <c r="P462" s="632"/>
      <c r="Q462" s="632"/>
      <c r="R462" s="632"/>
      <c r="S462" s="632"/>
      <c r="T462" s="632"/>
      <c r="U462" s="632"/>
      <c r="V462" s="632"/>
      <c r="W462" s="632"/>
      <c r="X462" s="632"/>
      <c r="Y462" s="632"/>
      <c r="Z462" s="632"/>
    </row>
    <row r="463" spans="1:26" ht="12.75" customHeight="1">
      <c r="A463" s="632"/>
      <c r="B463" s="632"/>
      <c r="C463" s="632"/>
      <c r="D463" s="386"/>
      <c r="E463" s="386"/>
      <c r="F463" s="386"/>
      <c r="G463" s="386"/>
      <c r="H463" s="632"/>
      <c r="I463" s="633"/>
      <c r="J463" s="632"/>
      <c r="K463" s="632"/>
      <c r="L463" s="632"/>
      <c r="M463" s="632"/>
      <c r="N463" s="632"/>
      <c r="O463" s="632"/>
      <c r="P463" s="632"/>
      <c r="Q463" s="632"/>
      <c r="R463" s="632"/>
      <c r="S463" s="632"/>
      <c r="T463" s="632"/>
      <c r="U463" s="632"/>
      <c r="V463" s="632"/>
      <c r="W463" s="632"/>
      <c r="X463" s="632"/>
      <c r="Y463" s="632"/>
      <c r="Z463" s="632"/>
    </row>
    <row r="464" spans="1:26" ht="12.75" customHeight="1">
      <c r="A464" s="632"/>
      <c r="B464" s="632"/>
      <c r="C464" s="632"/>
      <c r="D464" s="386"/>
      <c r="E464" s="386"/>
      <c r="F464" s="386"/>
      <c r="G464" s="386"/>
      <c r="H464" s="632"/>
      <c r="I464" s="633"/>
      <c r="J464" s="632"/>
      <c r="K464" s="632"/>
      <c r="L464" s="632"/>
      <c r="M464" s="632"/>
      <c r="N464" s="632"/>
      <c r="O464" s="632"/>
      <c r="P464" s="632"/>
      <c r="Q464" s="632"/>
      <c r="R464" s="632"/>
      <c r="S464" s="632"/>
      <c r="T464" s="632"/>
      <c r="U464" s="632"/>
      <c r="V464" s="632"/>
      <c r="W464" s="632"/>
      <c r="X464" s="632"/>
      <c r="Y464" s="632"/>
      <c r="Z464" s="632"/>
    </row>
    <row r="465" spans="1:26" ht="12.75" customHeight="1">
      <c r="A465" s="632"/>
      <c r="B465" s="632"/>
      <c r="C465" s="632"/>
      <c r="D465" s="386"/>
      <c r="E465" s="386"/>
      <c r="F465" s="386"/>
      <c r="G465" s="386"/>
      <c r="H465" s="632"/>
      <c r="I465" s="633"/>
      <c r="J465" s="632"/>
      <c r="K465" s="632"/>
      <c r="L465" s="632"/>
      <c r="M465" s="632"/>
      <c r="N465" s="632"/>
      <c r="O465" s="632"/>
      <c r="P465" s="632"/>
      <c r="Q465" s="632"/>
      <c r="R465" s="632"/>
      <c r="S465" s="632"/>
      <c r="T465" s="632"/>
      <c r="U465" s="632"/>
      <c r="V465" s="632"/>
      <c r="W465" s="632"/>
      <c r="X465" s="632"/>
      <c r="Y465" s="632"/>
      <c r="Z465" s="632"/>
    </row>
    <row r="466" spans="1:26" ht="12.75" customHeight="1">
      <c r="A466" s="632"/>
      <c r="B466" s="632"/>
      <c r="C466" s="632"/>
      <c r="D466" s="386"/>
      <c r="E466" s="386"/>
      <c r="F466" s="386"/>
      <c r="G466" s="386"/>
      <c r="H466" s="632"/>
      <c r="I466" s="633"/>
      <c r="J466" s="632"/>
      <c r="K466" s="632"/>
      <c r="L466" s="632"/>
      <c r="M466" s="632"/>
      <c r="N466" s="632"/>
      <c r="O466" s="632"/>
      <c r="P466" s="632"/>
      <c r="Q466" s="632"/>
      <c r="R466" s="632"/>
      <c r="S466" s="632"/>
      <c r="T466" s="632"/>
      <c r="U466" s="632"/>
      <c r="V466" s="632"/>
      <c r="W466" s="632"/>
      <c r="X466" s="632"/>
      <c r="Y466" s="632"/>
      <c r="Z466" s="632"/>
    </row>
    <row r="467" spans="1:26" ht="12.75" customHeight="1">
      <c r="A467" s="632"/>
      <c r="B467" s="632"/>
      <c r="C467" s="632"/>
      <c r="D467" s="386"/>
      <c r="E467" s="386"/>
      <c r="F467" s="386"/>
      <c r="G467" s="386"/>
      <c r="H467" s="632"/>
      <c r="I467" s="633"/>
      <c r="J467" s="632"/>
      <c r="K467" s="632"/>
      <c r="L467" s="632"/>
      <c r="M467" s="632"/>
      <c r="N467" s="632"/>
      <c r="O467" s="632"/>
      <c r="P467" s="632"/>
      <c r="Q467" s="632"/>
      <c r="R467" s="632"/>
      <c r="S467" s="632"/>
      <c r="T467" s="632"/>
      <c r="U467" s="632"/>
      <c r="V467" s="632"/>
      <c r="W467" s="632"/>
      <c r="X467" s="632"/>
      <c r="Y467" s="632"/>
      <c r="Z467" s="632"/>
    </row>
    <row r="468" spans="1:26" ht="12.75" customHeight="1">
      <c r="A468" s="632"/>
      <c r="B468" s="632"/>
      <c r="C468" s="632"/>
      <c r="D468" s="386"/>
      <c r="E468" s="386"/>
      <c r="F468" s="386"/>
      <c r="G468" s="386"/>
      <c r="H468" s="632"/>
      <c r="I468" s="633"/>
      <c r="J468" s="632"/>
      <c r="K468" s="632"/>
      <c r="L468" s="632"/>
      <c r="M468" s="632"/>
      <c r="N468" s="632"/>
      <c r="O468" s="632"/>
      <c r="P468" s="632"/>
      <c r="Q468" s="632"/>
      <c r="R468" s="632"/>
      <c r="S468" s="632"/>
      <c r="T468" s="632"/>
      <c r="U468" s="632"/>
      <c r="V468" s="632"/>
      <c r="W468" s="632"/>
      <c r="X468" s="632"/>
      <c r="Y468" s="632"/>
      <c r="Z468" s="632"/>
    </row>
    <row r="469" spans="1:26" ht="12.75" customHeight="1">
      <c r="A469" s="632"/>
      <c r="B469" s="632"/>
      <c r="C469" s="632"/>
      <c r="D469" s="386"/>
      <c r="E469" s="386"/>
      <c r="F469" s="386"/>
      <c r="G469" s="386"/>
      <c r="H469" s="632"/>
      <c r="I469" s="633"/>
      <c r="J469" s="632"/>
      <c r="K469" s="632"/>
      <c r="L469" s="632"/>
      <c r="M469" s="632"/>
      <c r="N469" s="632"/>
      <c r="O469" s="632"/>
      <c r="P469" s="632"/>
      <c r="Q469" s="632"/>
      <c r="R469" s="632"/>
      <c r="S469" s="632"/>
      <c r="T469" s="632"/>
      <c r="U469" s="632"/>
      <c r="V469" s="632"/>
      <c r="W469" s="632"/>
      <c r="X469" s="632"/>
      <c r="Y469" s="632"/>
      <c r="Z469" s="632"/>
    </row>
    <row r="470" spans="1:26" ht="12.75" customHeight="1">
      <c r="A470" s="632"/>
      <c r="B470" s="632"/>
      <c r="C470" s="632"/>
      <c r="D470" s="386"/>
      <c r="E470" s="386"/>
      <c r="F470" s="386"/>
      <c r="G470" s="386"/>
      <c r="H470" s="632"/>
      <c r="I470" s="633"/>
      <c r="J470" s="632"/>
      <c r="K470" s="632"/>
      <c r="L470" s="632"/>
      <c r="M470" s="632"/>
      <c r="N470" s="632"/>
      <c r="O470" s="632"/>
      <c r="P470" s="632"/>
      <c r="Q470" s="632"/>
      <c r="R470" s="632"/>
      <c r="S470" s="632"/>
      <c r="T470" s="632"/>
      <c r="U470" s="632"/>
      <c r="V470" s="632"/>
      <c r="W470" s="632"/>
      <c r="X470" s="632"/>
      <c r="Y470" s="632"/>
      <c r="Z470" s="632"/>
    </row>
    <row r="471" spans="1:26" ht="12.75" customHeight="1">
      <c r="A471" s="632"/>
      <c r="B471" s="632"/>
      <c r="C471" s="632"/>
      <c r="D471" s="386"/>
      <c r="E471" s="386"/>
      <c r="F471" s="386"/>
      <c r="G471" s="386"/>
      <c r="H471" s="632"/>
      <c r="I471" s="633"/>
      <c r="J471" s="632"/>
      <c r="K471" s="632"/>
      <c r="L471" s="632"/>
      <c r="M471" s="632"/>
      <c r="N471" s="632"/>
      <c r="O471" s="632"/>
      <c r="P471" s="632"/>
      <c r="Q471" s="632"/>
      <c r="R471" s="632"/>
      <c r="S471" s="632"/>
      <c r="T471" s="632"/>
      <c r="U471" s="632"/>
      <c r="V471" s="632"/>
      <c r="W471" s="632"/>
      <c r="X471" s="632"/>
      <c r="Y471" s="632"/>
      <c r="Z471" s="632"/>
    </row>
    <row r="472" spans="1:26" ht="12.75" customHeight="1">
      <c r="A472" s="632"/>
      <c r="B472" s="632"/>
      <c r="C472" s="632"/>
      <c r="D472" s="386"/>
      <c r="E472" s="386"/>
      <c r="F472" s="386"/>
      <c r="G472" s="386"/>
      <c r="H472" s="632"/>
      <c r="I472" s="633"/>
      <c r="J472" s="632"/>
      <c r="K472" s="632"/>
      <c r="L472" s="632"/>
      <c r="M472" s="632"/>
      <c r="N472" s="632"/>
      <c r="O472" s="632"/>
      <c r="P472" s="632"/>
      <c r="Q472" s="632"/>
      <c r="R472" s="632"/>
      <c r="S472" s="632"/>
      <c r="T472" s="632"/>
      <c r="U472" s="632"/>
      <c r="V472" s="632"/>
      <c r="W472" s="632"/>
      <c r="X472" s="632"/>
      <c r="Y472" s="632"/>
      <c r="Z472" s="632"/>
    </row>
    <row r="473" spans="1:26" ht="12.75" customHeight="1">
      <c r="A473" s="632"/>
      <c r="B473" s="632"/>
      <c r="C473" s="632"/>
      <c r="D473" s="386"/>
      <c r="E473" s="386"/>
      <c r="F473" s="386"/>
      <c r="G473" s="386"/>
      <c r="H473" s="632"/>
      <c r="I473" s="633"/>
      <c r="J473" s="632"/>
      <c r="K473" s="632"/>
      <c r="L473" s="632"/>
      <c r="M473" s="632"/>
      <c r="N473" s="632"/>
      <c r="O473" s="632"/>
      <c r="P473" s="632"/>
      <c r="Q473" s="632"/>
      <c r="R473" s="632"/>
      <c r="S473" s="632"/>
      <c r="T473" s="632"/>
      <c r="U473" s="632"/>
      <c r="V473" s="632"/>
      <c r="W473" s="632"/>
      <c r="X473" s="632"/>
      <c r="Y473" s="632"/>
      <c r="Z473" s="632"/>
    </row>
    <row r="474" spans="1:26" ht="12.75" customHeight="1">
      <c r="A474" s="632"/>
      <c r="B474" s="632"/>
      <c r="C474" s="632"/>
      <c r="D474" s="386"/>
      <c r="E474" s="386"/>
      <c r="F474" s="386"/>
      <c r="G474" s="386"/>
      <c r="H474" s="632"/>
      <c r="I474" s="633"/>
      <c r="J474" s="632"/>
      <c r="K474" s="632"/>
      <c r="L474" s="632"/>
      <c r="M474" s="632"/>
      <c r="N474" s="632"/>
      <c r="O474" s="632"/>
      <c r="P474" s="632"/>
      <c r="Q474" s="632"/>
      <c r="R474" s="632"/>
      <c r="S474" s="632"/>
      <c r="T474" s="632"/>
      <c r="U474" s="632"/>
      <c r="V474" s="632"/>
      <c r="W474" s="632"/>
      <c r="X474" s="632"/>
      <c r="Y474" s="632"/>
      <c r="Z474" s="632"/>
    </row>
    <row r="475" spans="1:26" ht="12.75" customHeight="1">
      <c r="A475" s="632"/>
      <c r="B475" s="632"/>
      <c r="C475" s="632"/>
      <c r="D475" s="386"/>
      <c r="E475" s="386"/>
      <c r="F475" s="386"/>
      <c r="G475" s="386"/>
      <c r="H475" s="632"/>
      <c r="I475" s="633"/>
      <c r="J475" s="632"/>
      <c r="K475" s="632"/>
      <c r="L475" s="632"/>
      <c r="M475" s="632"/>
      <c r="N475" s="632"/>
      <c r="O475" s="632"/>
      <c r="P475" s="632"/>
      <c r="Q475" s="632"/>
      <c r="R475" s="632"/>
      <c r="S475" s="632"/>
      <c r="T475" s="632"/>
      <c r="U475" s="632"/>
      <c r="V475" s="632"/>
      <c r="W475" s="632"/>
      <c r="X475" s="632"/>
      <c r="Y475" s="632"/>
      <c r="Z475" s="632"/>
    </row>
    <row r="476" spans="1:26" ht="12.75" customHeight="1">
      <c r="A476" s="632"/>
      <c r="B476" s="632"/>
      <c r="C476" s="632"/>
      <c r="D476" s="386"/>
      <c r="E476" s="386"/>
      <c r="F476" s="386"/>
      <c r="G476" s="386"/>
      <c r="H476" s="632"/>
      <c r="I476" s="633"/>
      <c r="J476" s="632"/>
      <c r="K476" s="632"/>
      <c r="L476" s="632"/>
      <c r="M476" s="632"/>
      <c r="N476" s="632"/>
      <c r="O476" s="632"/>
      <c r="P476" s="632"/>
      <c r="Q476" s="632"/>
      <c r="R476" s="632"/>
      <c r="S476" s="632"/>
      <c r="T476" s="632"/>
      <c r="U476" s="632"/>
      <c r="V476" s="632"/>
      <c r="W476" s="632"/>
      <c r="X476" s="632"/>
      <c r="Y476" s="632"/>
      <c r="Z476" s="632"/>
    </row>
    <row r="477" spans="1:26" ht="12.75" customHeight="1">
      <c r="A477" s="632"/>
      <c r="B477" s="632"/>
      <c r="C477" s="632"/>
      <c r="D477" s="386"/>
      <c r="E477" s="386"/>
      <c r="F477" s="386"/>
      <c r="G477" s="386"/>
      <c r="H477" s="632"/>
      <c r="I477" s="633"/>
      <c r="J477" s="632"/>
      <c r="K477" s="632"/>
      <c r="L477" s="632"/>
      <c r="M477" s="632"/>
      <c r="N477" s="632"/>
      <c r="O477" s="632"/>
      <c r="P477" s="632"/>
      <c r="Q477" s="632"/>
      <c r="R477" s="632"/>
      <c r="S477" s="632"/>
      <c r="T477" s="632"/>
      <c r="U477" s="632"/>
      <c r="V477" s="632"/>
      <c r="W477" s="632"/>
      <c r="X477" s="632"/>
      <c r="Y477" s="632"/>
      <c r="Z477" s="632"/>
    </row>
    <row r="478" spans="1:26" ht="12.75" customHeight="1">
      <c r="A478" s="632"/>
      <c r="B478" s="632"/>
      <c r="C478" s="632"/>
      <c r="D478" s="386"/>
      <c r="E478" s="386"/>
      <c r="F478" s="386"/>
      <c r="G478" s="386"/>
      <c r="H478" s="632"/>
      <c r="I478" s="633"/>
      <c r="J478" s="632"/>
      <c r="K478" s="632"/>
      <c r="L478" s="632"/>
      <c r="M478" s="632"/>
      <c r="N478" s="632"/>
      <c r="O478" s="632"/>
      <c r="P478" s="632"/>
      <c r="Q478" s="632"/>
      <c r="R478" s="632"/>
      <c r="S478" s="632"/>
      <c r="T478" s="632"/>
      <c r="U478" s="632"/>
      <c r="V478" s="632"/>
      <c r="W478" s="632"/>
      <c r="X478" s="632"/>
      <c r="Y478" s="632"/>
      <c r="Z478" s="632"/>
    </row>
    <row r="479" spans="1:26" ht="12.75" customHeight="1">
      <c r="A479" s="632"/>
      <c r="B479" s="632"/>
      <c r="C479" s="632"/>
      <c r="D479" s="386"/>
      <c r="E479" s="386"/>
      <c r="F479" s="386"/>
      <c r="G479" s="386"/>
      <c r="H479" s="632"/>
      <c r="I479" s="633"/>
      <c r="J479" s="632"/>
      <c r="K479" s="632"/>
      <c r="L479" s="632"/>
      <c r="M479" s="632"/>
      <c r="N479" s="632"/>
      <c r="O479" s="632"/>
      <c r="P479" s="632"/>
      <c r="Q479" s="632"/>
      <c r="R479" s="632"/>
      <c r="S479" s="632"/>
      <c r="T479" s="632"/>
      <c r="U479" s="632"/>
      <c r="V479" s="632"/>
      <c r="W479" s="632"/>
      <c r="X479" s="632"/>
      <c r="Y479" s="632"/>
      <c r="Z479" s="632"/>
    </row>
    <row r="480" spans="1:26" ht="12.75" customHeight="1">
      <c r="A480" s="632"/>
      <c r="B480" s="632"/>
      <c r="C480" s="632"/>
      <c r="D480" s="386"/>
      <c r="E480" s="386"/>
      <c r="F480" s="386"/>
      <c r="G480" s="386"/>
      <c r="H480" s="632"/>
      <c r="I480" s="633"/>
      <c r="J480" s="632"/>
      <c r="K480" s="632"/>
      <c r="L480" s="632"/>
      <c r="M480" s="632"/>
      <c r="N480" s="632"/>
      <c r="O480" s="632"/>
      <c r="P480" s="632"/>
      <c r="Q480" s="632"/>
      <c r="R480" s="632"/>
      <c r="S480" s="632"/>
      <c r="T480" s="632"/>
      <c r="U480" s="632"/>
      <c r="V480" s="632"/>
      <c r="W480" s="632"/>
      <c r="X480" s="632"/>
      <c r="Y480" s="632"/>
      <c r="Z480" s="632"/>
    </row>
    <row r="481" spans="1:26" ht="12.75" customHeight="1">
      <c r="A481" s="632"/>
      <c r="B481" s="632"/>
      <c r="C481" s="632"/>
      <c r="D481" s="386"/>
      <c r="E481" s="386"/>
      <c r="F481" s="386"/>
      <c r="G481" s="386"/>
      <c r="H481" s="632"/>
      <c r="I481" s="633"/>
      <c r="J481" s="632"/>
      <c r="K481" s="632"/>
      <c r="L481" s="632"/>
      <c r="M481" s="632"/>
      <c r="N481" s="632"/>
      <c r="O481" s="632"/>
      <c r="P481" s="632"/>
      <c r="Q481" s="632"/>
      <c r="R481" s="632"/>
      <c r="S481" s="632"/>
      <c r="T481" s="632"/>
      <c r="U481" s="632"/>
      <c r="V481" s="632"/>
      <c r="W481" s="632"/>
      <c r="X481" s="632"/>
      <c r="Y481" s="632"/>
      <c r="Z481" s="632"/>
    </row>
    <row r="482" spans="1:26" ht="12.75" customHeight="1">
      <c r="A482" s="632"/>
      <c r="B482" s="632"/>
      <c r="C482" s="632"/>
      <c r="D482" s="386"/>
      <c r="E482" s="386"/>
      <c r="F482" s="386"/>
      <c r="G482" s="386"/>
      <c r="H482" s="632"/>
      <c r="I482" s="633"/>
      <c r="J482" s="632"/>
      <c r="K482" s="632"/>
      <c r="L482" s="632"/>
      <c r="M482" s="632"/>
      <c r="N482" s="632"/>
      <c r="O482" s="632"/>
      <c r="P482" s="632"/>
      <c r="Q482" s="632"/>
      <c r="R482" s="632"/>
      <c r="S482" s="632"/>
      <c r="T482" s="632"/>
      <c r="U482" s="632"/>
      <c r="V482" s="632"/>
      <c r="W482" s="632"/>
      <c r="X482" s="632"/>
      <c r="Y482" s="632"/>
      <c r="Z482" s="632"/>
    </row>
    <row r="483" spans="1:26" ht="12.75" customHeight="1">
      <c r="A483" s="632"/>
      <c r="B483" s="632"/>
      <c r="C483" s="632"/>
      <c r="D483" s="386"/>
      <c r="E483" s="386"/>
      <c r="F483" s="386"/>
      <c r="G483" s="386"/>
      <c r="H483" s="632"/>
      <c r="I483" s="633"/>
      <c r="J483" s="632"/>
      <c r="K483" s="632"/>
      <c r="L483" s="632"/>
      <c r="M483" s="632"/>
      <c r="N483" s="632"/>
      <c r="O483" s="632"/>
      <c r="P483" s="632"/>
      <c r="Q483" s="632"/>
      <c r="R483" s="632"/>
      <c r="S483" s="632"/>
      <c r="T483" s="632"/>
      <c r="U483" s="632"/>
      <c r="V483" s="632"/>
      <c r="W483" s="632"/>
      <c r="X483" s="632"/>
      <c r="Y483" s="632"/>
      <c r="Z483" s="632"/>
    </row>
    <row r="484" spans="1:26" ht="12.75" customHeight="1">
      <c r="A484" s="632"/>
      <c r="B484" s="632"/>
      <c r="C484" s="632"/>
      <c r="D484" s="386"/>
      <c r="E484" s="386"/>
      <c r="F484" s="386"/>
      <c r="G484" s="386"/>
      <c r="H484" s="632"/>
      <c r="I484" s="633"/>
      <c r="J484" s="632"/>
      <c r="K484" s="632"/>
      <c r="L484" s="632"/>
      <c r="M484" s="632"/>
      <c r="N484" s="632"/>
      <c r="O484" s="632"/>
      <c r="P484" s="632"/>
      <c r="Q484" s="632"/>
      <c r="R484" s="632"/>
      <c r="S484" s="632"/>
      <c r="T484" s="632"/>
      <c r="U484" s="632"/>
      <c r="V484" s="632"/>
      <c r="W484" s="632"/>
      <c r="X484" s="632"/>
      <c r="Y484" s="632"/>
      <c r="Z484" s="632"/>
    </row>
    <row r="485" spans="1:26" ht="12.75" customHeight="1">
      <c r="A485" s="632"/>
      <c r="B485" s="632"/>
      <c r="C485" s="632"/>
      <c r="D485" s="386"/>
      <c r="E485" s="386"/>
      <c r="F485" s="386"/>
      <c r="G485" s="386"/>
      <c r="H485" s="632"/>
      <c r="I485" s="633"/>
      <c r="J485" s="632"/>
      <c r="K485" s="632"/>
      <c r="L485" s="632"/>
      <c r="M485" s="632"/>
      <c r="N485" s="632"/>
      <c r="O485" s="632"/>
      <c r="P485" s="632"/>
      <c r="Q485" s="632"/>
      <c r="R485" s="632"/>
      <c r="S485" s="632"/>
      <c r="T485" s="632"/>
      <c r="U485" s="632"/>
      <c r="V485" s="632"/>
      <c r="W485" s="632"/>
      <c r="X485" s="632"/>
      <c r="Y485" s="632"/>
      <c r="Z485" s="632"/>
    </row>
    <row r="486" spans="1:26" ht="12.75" customHeight="1">
      <c r="A486" s="632"/>
      <c r="B486" s="632"/>
      <c r="C486" s="632"/>
      <c r="D486" s="386"/>
      <c r="E486" s="386"/>
      <c r="F486" s="386"/>
      <c r="G486" s="386"/>
      <c r="H486" s="632"/>
      <c r="I486" s="633"/>
      <c r="J486" s="632"/>
      <c r="K486" s="632"/>
      <c r="L486" s="632"/>
      <c r="M486" s="632"/>
      <c r="N486" s="632"/>
      <c r="O486" s="632"/>
      <c r="P486" s="632"/>
      <c r="Q486" s="632"/>
      <c r="R486" s="632"/>
      <c r="S486" s="632"/>
      <c r="T486" s="632"/>
      <c r="U486" s="632"/>
      <c r="V486" s="632"/>
      <c r="W486" s="632"/>
      <c r="X486" s="632"/>
      <c r="Y486" s="632"/>
      <c r="Z486" s="632"/>
    </row>
    <row r="487" spans="1:26" ht="12.75" customHeight="1">
      <c r="A487" s="632"/>
      <c r="B487" s="632"/>
      <c r="C487" s="632"/>
      <c r="D487" s="386"/>
      <c r="E487" s="386"/>
      <c r="F487" s="386"/>
      <c r="G487" s="386"/>
      <c r="H487" s="632"/>
      <c r="I487" s="633"/>
      <c r="J487" s="632"/>
      <c r="K487" s="632"/>
      <c r="L487" s="632"/>
      <c r="M487" s="632"/>
      <c r="N487" s="632"/>
      <c r="O487" s="632"/>
      <c r="P487" s="632"/>
      <c r="Q487" s="632"/>
      <c r="R487" s="632"/>
      <c r="S487" s="632"/>
      <c r="T487" s="632"/>
      <c r="U487" s="632"/>
      <c r="V487" s="632"/>
      <c r="W487" s="632"/>
      <c r="X487" s="632"/>
      <c r="Y487" s="632"/>
      <c r="Z487" s="632"/>
    </row>
    <row r="488" spans="1:26" ht="12.75" customHeight="1">
      <c r="A488" s="632"/>
      <c r="B488" s="632"/>
      <c r="C488" s="632"/>
      <c r="D488" s="386"/>
      <c r="E488" s="386"/>
      <c r="F488" s="386"/>
      <c r="G488" s="386"/>
      <c r="H488" s="632"/>
      <c r="I488" s="633"/>
      <c r="J488" s="632"/>
      <c r="K488" s="632"/>
      <c r="L488" s="632"/>
      <c r="M488" s="632"/>
      <c r="N488" s="632"/>
      <c r="O488" s="632"/>
      <c r="P488" s="632"/>
      <c r="Q488" s="632"/>
      <c r="R488" s="632"/>
      <c r="S488" s="632"/>
      <c r="T488" s="632"/>
      <c r="U488" s="632"/>
      <c r="V488" s="632"/>
      <c r="W488" s="632"/>
      <c r="X488" s="632"/>
      <c r="Y488" s="632"/>
      <c r="Z488" s="632"/>
    </row>
    <row r="489" spans="1:26" ht="12.75" customHeight="1">
      <c r="A489" s="632"/>
      <c r="B489" s="632"/>
      <c r="C489" s="632"/>
      <c r="D489" s="386"/>
      <c r="E489" s="386"/>
      <c r="F489" s="386"/>
      <c r="G489" s="386"/>
      <c r="H489" s="632"/>
      <c r="I489" s="633"/>
      <c r="J489" s="632"/>
      <c r="K489" s="632"/>
      <c r="L489" s="632"/>
      <c r="M489" s="632"/>
      <c r="N489" s="632"/>
      <c r="O489" s="632"/>
      <c r="P489" s="632"/>
      <c r="Q489" s="632"/>
      <c r="R489" s="632"/>
      <c r="S489" s="632"/>
      <c r="T489" s="632"/>
      <c r="U489" s="632"/>
      <c r="V489" s="632"/>
      <c r="W489" s="632"/>
      <c r="X489" s="632"/>
      <c r="Y489" s="632"/>
      <c r="Z489" s="632"/>
    </row>
    <row r="490" spans="1:26" ht="12.75" customHeight="1">
      <c r="A490" s="632"/>
      <c r="B490" s="632"/>
      <c r="C490" s="632"/>
      <c r="D490" s="386"/>
      <c r="E490" s="386"/>
      <c r="F490" s="386"/>
      <c r="G490" s="386"/>
      <c r="H490" s="632"/>
      <c r="I490" s="633"/>
      <c r="J490" s="632"/>
      <c r="K490" s="632"/>
      <c r="L490" s="632"/>
      <c r="M490" s="632"/>
      <c r="N490" s="632"/>
      <c r="O490" s="632"/>
      <c r="P490" s="632"/>
      <c r="Q490" s="632"/>
      <c r="R490" s="632"/>
      <c r="S490" s="632"/>
      <c r="T490" s="632"/>
      <c r="U490" s="632"/>
      <c r="V490" s="632"/>
      <c r="W490" s="632"/>
      <c r="X490" s="632"/>
      <c r="Y490" s="632"/>
      <c r="Z490" s="632"/>
    </row>
    <row r="491" spans="1:26" ht="12.75" customHeight="1">
      <c r="A491" s="632"/>
      <c r="B491" s="632"/>
      <c r="C491" s="632"/>
      <c r="D491" s="386"/>
      <c r="E491" s="386"/>
      <c r="F491" s="386"/>
      <c r="G491" s="386"/>
      <c r="H491" s="632"/>
      <c r="I491" s="633"/>
      <c r="J491" s="632"/>
      <c r="K491" s="632"/>
      <c r="L491" s="632"/>
      <c r="M491" s="632"/>
      <c r="N491" s="632"/>
      <c r="O491" s="632"/>
      <c r="P491" s="632"/>
      <c r="Q491" s="632"/>
      <c r="R491" s="632"/>
      <c r="S491" s="632"/>
      <c r="T491" s="632"/>
      <c r="U491" s="632"/>
      <c r="V491" s="632"/>
      <c r="W491" s="632"/>
      <c r="X491" s="632"/>
      <c r="Y491" s="632"/>
      <c r="Z491" s="632"/>
    </row>
    <row r="492" spans="1:26" ht="12.75" customHeight="1">
      <c r="A492" s="632"/>
      <c r="B492" s="632"/>
      <c r="C492" s="632"/>
      <c r="D492" s="386"/>
      <c r="E492" s="386"/>
      <c r="F492" s="386"/>
      <c r="G492" s="386"/>
      <c r="H492" s="632"/>
      <c r="I492" s="633"/>
      <c r="J492" s="632"/>
      <c r="K492" s="632"/>
      <c r="L492" s="632"/>
      <c r="M492" s="632"/>
      <c r="N492" s="632"/>
      <c r="O492" s="632"/>
      <c r="P492" s="632"/>
      <c r="Q492" s="632"/>
      <c r="R492" s="632"/>
      <c r="S492" s="632"/>
      <c r="T492" s="632"/>
      <c r="U492" s="632"/>
      <c r="V492" s="632"/>
      <c r="W492" s="632"/>
      <c r="X492" s="632"/>
      <c r="Y492" s="632"/>
      <c r="Z492" s="632"/>
    </row>
    <row r="493" spans="1:26" ht="12.75" customHeight="1">
      <c r="A493" s="632"/>
      <c r="B493" s="632"/>
      <c r="C493" s="632"/>
      <c r="D493" s="386"/>
      <c r="E493" s="386"/>
      <c r="F493" s="386"/>
      <c r="G493" s="386"/>
      <c r="H493" s="632"/>
      <c r="I493" s="633"/>
      <c r="J493" s="632"/>
      <c r="K493" s="632"/>
      <c r="L493" s="632"/>
      <c r="M493" s="632"/>
      <c r="N493" s="632"/>
      <c r="O493" s="632"/>
      <c r="P493" s="632"/>
      <c r="Q493" s="632"/>
      <c r="R493" s="632"/>
      <c r="S493" s="632"/>
      <c r="T493" s="632"/>
      <c r="U493" s="632"/>
      <c r="V493" s="632"/>
      <c r="W493" s="632"/>
      <c r="X493" s="632"/>
      <c r="Y493" s="632"/>
      <c r="Z493" s="632"/>
    </row>
    <row r="494" spans="1:26" ht="12.75" customHeight="1">
      <c r="A494" s="632"/>
      <c r="B494" s="632"/>
      <c r="C494" s="632"/>
      <c r="D494" s="386"/>
      <c r="E494" s="386"/>
      <c r="F494" s="386"/>
      <c r="G494" s="386"/>
      <c r="H494" s="632"/>
      <c r="I494" s="633"/>
      <c r="J494" s="632"/>
      <c r="K494" s="632"/>
      <c r="L494" s="632"/>
      <c r="M494" s="632"/>
      <c r="N494" s="632"/>
      <c r="O494" s="632"/>
      <c r="P494" s="632"/>
      <c r="Q494" s="632"/>
      <c r="R494" s="632"/>
      <c r="S494" s="632"/>
      <c r="T494" s="632"/>
      <c r="U494" s="632"/>
      <c r="V494" s="632"/>
      <c r="W494" s="632"/>
      <c r="X494" s="632"/>
      <c r="Y494" s="632"/>
      <c r="Z494" s="632"/>
    </row>
    <row r="495" spans="1:26" ht="12.75" customHeight="1">
      <c r="A495" s="632"/>
      <c r="B495" s="632"/>
      <c r="C495" s="632"/>
      <c r="D495" s="386"/>
      <c r="E495" s="386"/>
      <c r="F495" s="386"/>
      <c r="G495" s="386"/>
      <c r="H495" s="632"/>
      <c r="I495" s="633"/>
      <c r="J495" s="632"/>
      <c r="K495" s="632"/>
      <c r="L495" s="632"/>
      <c r="M495" s="632"/>
      <c r="N495" s="632"/>
      <c r="O495" s="632"/>
      <c r="P495" s="632"/>
      <c r="Q495" s="632"/>
      <c r="R495" s="632"/>
      <c r="S495" s="632"/>
      <c r="T495" s="632"/>
      <c r="U495" s="632"/>
      <c r="V495" s="632"/>
      <c r="W495" s="632"/>
      <c r="X495" s="632"/>
      <c r="Y495" s="632"/>
      <c r="Z495" s="632"/>
    </row>
    <row r="496" spans="1:26" ht="12.75" customHeight="1">
      <c r="A496" s="632"/>
      <c r="B496" s="632"/>
      <c r="C496" s="632"/>
      <c r="D496" s="386"/>
      <c r="E496" s="386"/>
      <c r="F496" s="386"/>
      <c r="G496" s="386"/>
      <c r="H496" s="632"/>
      <c r="I496" s="633"/>
      <c r="J496" s="632"/>
      <c r="K496" s="632"/>
      <c r="L496" s="632"/>
      <c r="M496" s="632"/>
      <c r="N496" s="632"/>
      <c r="O496" s="632"/>
      <c r="P496" s="632"/>
      <c r="Q496" s="632"/>
      <c r="R496" s="632"/>
      <c r="S496" s="632"/>
      <c r="T496" s="632"/>
      <c r="U496" s="632"/>
      <c r="V496" s="632"/>
      <c r="W496" s="632"/>
      <c r="X496" s="632"/>
      <c r="Y496" s="632"/>
      <c r="Z496" s="632"/>
    </row>
    <row r="497" spans="1:26" ht="12.75" customHeight="1">
      <c r="A497" s="632"/>
      <c r="B497" s="632"/>
      <c r="C497" s="632"/>
      <c r="D497" s="386"/>
      <c r="E497" s="386"/>
      <c r="F497" s="386"/>
      <c r="G497" s="386"/>
      <c r="H497" s="632"/>
      <c r="I497" s="633"/>
      <c r="J497" s="632"/>
      <c r="K497" s="632"/>
      <c r="L497" s="632"/>
      <c r="M497" s="632"/>
      <c r="N497" s="632"/>
      <c r="O497" s="632"/>
      <c r="P497" s="632"/>
      <c r="Q497" s="632"/>
      <c r="R497" s="632"/>
      <c r="S497" s="632"/>
      <c r="T497" s="632"/>
      <c r="U497" s="632"/>
      <c r="V497" s="632"/>
      <c r="W497" s="632"/>
      <c r="X497" s="632"/>
      <c r="Y497" s="632"/>
      <c r="Z497" s="632"/>
    </row>
    <row r="498" spans="1:26" ht="12.75" customHeight="1">
      <c r="A498" s="632"/>
      <c r="B498" s="632"/>
      <c r="C498" s="632"/>
      <c r="D498" s="386"/>
      <c r="E498" s="386"/>
      <c r="F498" s="386"/>
      <c r="G498" s="386"/>
      <c r="H498" s="632"/>
      <c r="I498" s="633"/>
      <c r="J498" s="632"/>
      <c r="K498" s="632"/>
      <c r="L498" s="632"/>
      <c r="M498" s="632"/>
      <c r="N498" s="632"/>
      <c r="O498" s="632"/>
      <c r="P498" s="632"/>
      <c r="Q498" s="632"/>
      <c r="R498" s="632"/>
      <c r="S498" s="632"/>
      <c r="T498" s="632"/>
      <c r="U498" s="632"/>
      <c r="V498" s="632"/>
      <c r="W498" s="632"/>
      <c r="X498" s="632"/>
      <c r="Y498" s="632"/>
      <c r="Z498" s="632"/>
    </row>
    <row r="499" spans="1:26" ht="12.75" customHeight="1">
      <c r="A499" s="632"/>
      <c r="B499" s="632"/>
      <c r="C499" s="632"/>
      <c r="D499" s="386"/>
      <c r="E499" s="386"/>
      <c r="F499" s="386"/>
      <c r="G499" s="386"/>
      <c r="H499" s="632"/>
      <c r="I499" s="633"/>
      <c r="J499" s="632"/>
      <c r="K499" s="632"/>
      <c r="L499" s="632"/>
      <c r="M499" s="632"/>
      <c r="N499" s="632"/>
      <c r="O499" s="632"/>
      <c r="P499" s="632"/>
      <c r="Q499" s="632"/>
      <c r="R499" s="632"/>
      <c r="S499" s="632"/>
      <c r="T499" s="632"/>
      <c r="U499" s="632"/>
      <c r="V499" s="632"/>
      <c r="W499" s="632"/>
      <c r="X499" s="632"/>
      <c r="Y499" s="632"/>
      <c r="Z499" s="632"/>
    </row>
    <row r="500" spans="1:26" ht="12.75" customHeight="1">
      <c r="A500" s="632"/>
      <c r="B500" s="632"/>
      <c r="C500" s="632"/>
      <c r="D500" s="386"/>
      <c r="E500" s="386"/>
      <c r="F500" s="386"/>
      <c r="G500" s="386"/>
      <c r="H500" s="632"/>
      <c r="I500" s="633"/>
      <c r="J500" s="632"/>
      <c r="K500" s="632"/>
      <c r="L500" s="632"/>
      <c r="M500" s="632"/>
      <c r="N500" s="632"/>
      <c r="O500" s="632"/>
      <c r="P500" s="632"/>
      <c r="Q500" s="632"/>
      <c r="R500" s="632"/>
      <c r="S500" s="632"/>
      <c r="T500" s="632"/>
      <c r="U500" s="632"/>
      <c r="V500" s="632"/>
      <c r="W500" s="632"/>
      <c r="X500" s="632"/>
      <c r="Y500" s="632"/>
      <c r="Z500" s="632"/>
    </row>
    <row r="501" spans="1:26" ht="12.75" customHeight="1">
      <c r="A501" s="632"/>
      <c r="B501" s="632"/>
      <c r="C501" s="632"/>
      <c r="D501" s="386"/>
      <c r="E501" s="386"/>
      <c r="F501" s="386"/>
      <c r="G501" s="386"/>
      <c r="H501" s="632"/>
      <c r="I501" s="633"/>
      <c r="J501" s="632"/>
      <c r="K501" s="632"/>
      <c r="L501" s="632"/>
      <c r="M501" s="632"/>
      <c r="N501" s="632"/>
      <c r="O501" s="632"/>
      <c r="P501" s="632"/>
      <c r="Q501" s="632"/>
      <c r="R501" s="632"/>
      <c r="S501" s="632"/>
      <c r="T501" s="632"/>
      <c r="U501" s="632"/>
      <c r="V501" s="632"/>
      <c r="W501" s="632"/>
      <c r="X501" s="632"/>
      <c r="Y501" s="632"/>
      <c r="Z501" s="632"/>
    </row>
    <row r="502" spans="1:26" ht="12.75" customHeight="1">
      <c r="A502" s="632"/>
      <c r="B502" s="632"/>
      <c r="C502" s="632"/>
      <c r="D502" s="386"/>
      <c r="E502" s="386"/>
      <c r="F502" s="386"/>
      <c r="G502" s="386"/>
      <c r="H502" s="632"/>
      <c r="I502" s="633"/>
      <c r="J502" s="632"/>
      <c r="K502" s="632"/>
      <c r="L502" s="632"/>
      <c r="M502" s="632"/>
      <c r="N502" s="632"/>
      <c r="O502" s="632"/>
      <c r="P502" s="632"/>
      <c r="Q502" s="632"/>
      <c r="R502" s="632"/>
      <c r="S502" s="632"/>
      <c r="T502" s="632"/>
      <c r="U502" s="632"/>
      <c r="V502" s="632"/>
      <c r="W502" s="632"/>
      <c r="X502" s="632"/>
      <c r="Y502" s="632"/>
      <c r="Z502" s="632"/>
    </row>
    <row r="503" spans="1:26" ht="12.75" customHeight="1">
      <c r="A503" s="632"/>
      <c r="B503" s="632"/>
      <c r="C503" s="632"/>
      <c r="D503" s="386"/>
      <c r="E503" s="386"/>
      <c r="F503" s="386"/>
      <c r="G503" s="386"/>
      <c r="H503" s="632"/>
      <c r="I503" s="633"/>
      <c r="J503" s="632"/>
      <c r="K503" s="632"/>
      <c r="L503" s="632"/>
      <c r="M503" s="632"/>
      <c r="N503" s="632"/>
      <c r="O503" s="632"/>
      <c r="P503" s="632"/>
      <c r="Q503" s="632"/>
      <c r="R503" s="632"/>
      <c r="S503" s="632"/>
      <c r="T503" s="632"/>
      <c r="U503" s="632"/>
      <c r="V503" s="632"/>
      <c r="W503" s="632"/>
      <c r="X503" s="632"/>
      <c r="Y503" s="632"/>
      <c r="Z503" s="632"/>
    </row>
    <row r="504" spans="1:26" ht="12.75" customHeight="1">
      <c r="A504" s="632"/>
      <c r="B504" s="632"/>
      <c r="C504" s="632"/>
      <c r="D504" s="386"/>
      <c r="E504" s="386"/>
      <c r="F504" s="386"/>
      <c r="G504" s="386"/>
      <c r="H504" s="632"/>
      <c r="I504" s="633"/>
      <c r="J504" s="632"/>
      <c r="K504" s="632"/>
      <c r="L504" s="632"/>
      <c r="M504" s="632"/>
      <c r="N504" s="632"/>
      <c r="O504" s="632"/>
      <c r="P504" s="632"/>
      <c r="Q504" s="632"/>
      <c r="R504" s="632"/>
      <c r="S504" s="632"/>
      <c r="T504" s="632"/>
      <c r="U504" s="632"/>
      <c r="V504" s="632"/>
      <c r="W504" s="632"/>
      <c r="X504" s="632"/>
      <c r="Y504" s="632"/>
      <c r="Z504" s="632"/>
    </row>
    <row r="505" spans="1:26" ht="12.75" customHeight="1">
      <c r="A505" s="632"/>
      <c r="B505" s="632"/>
      <c r="C505" s="632"/>
      <c r="D505" s="386"/>
      <c r="E505" s="386"/>
      <c r="F505" s="386"/>
      <c r="G505" s="386"/>
      <c r="H505" s="632"/>
      <c r="I505" s="633"/>
      <c r="J505" s="632"/>
      <c r="K505" s="632"/>
      <c r="L505" s="632"/>
      <c r="M505" s="632"/>
      <c r="N505" s="632"/>
      <c r="O505" s="632"/>
      <c r="P505" s="632"/>
      <c r="Q505" s="632"/>
      <c r="R505" s="632"/>
      <c r="S505" s="632"/>
      <c r="T505" s="632"/>
      <c r="U505" s="632"/>
      <c r="V505" s="632"/>
      <c r="W505" s="632"/>
      <c r="X505" s="632"/>
      <c r="Y505" s="632"/>
      <c r="Z505" s="632"/>
    </row>
    <row r="506" spans="1:26" ht="12.75" customHeight="1">
      <c r="A506" s="632"/>
      <c r="B506" s="632"/>
      <c r="C506" s="632"/>
      <c r="D506" s="386"/>
      <c r="E506" s="386"/>
      <c r="F506" s="386"/>
      <c r="G506" s="386"/>
      <c r="H506" s="632"/>
      <c r="I506" s="633"/>
      <c r="J506" s="632"/>
      <c r="K506" s="632"/>
      <c r="L506" s="632"/>
      <c r="M506" s="632"/>
      <c r="N506" s="632"/>
      <c r="O506" s="632"/>
      <c r="P506" s="632"/>
      <c r="Q506" s="632"/>
      <c r="R506" s="632"/>
      <c r="S506" s="632"/>
      <c r="T506" s="632"/>
      <c r="U506" s="632"/>
      <c r="V506" s="632"/>
      <c r="W506" s="632"/>
      <c r="X506" s="632"/>
      <c r="Y506" s="632"/>
      <c r="Z506" s="632"/>
    </row>
    <row r="507" spans="1:26" ht="12.75" customHeight="1">
      <c r="A507" s="632"/>
      <c r="B507" s="632"/>
      <c r="C507" s="632"/>
      <c r="D507" s="386"/>
      <c r="E507" s="386"/>
      <c r="F507" s="386"/>
      <c r="G507" s="386"/>
      <c r="H507" s="632"/>
      <c r="I507" s="633"/>
      <c r="J507" s="632"/>
      <c r="K507" s="632"/>
      <c r="L507" s="632"/>
      <c r="M507" s="632"/>
      <c r="N507" s="632"/>
      <c r="O507" s="632"/>
      <c r="P507" s="632"/>
      <c r="Q507" s="632"/>
      <c r="R507" s="632"/>
      <c r="S507" s="632"/>
      <c r="T507" s="632"/>
      <c r="U507" s="632"/>
      <c r="V507" s="632"/>
      <c r="W507" s="632"/>
      <c r="X507" s="632"/>
      <c r="Y507" s="632"/>
      <c r="Z507" s="632"/>
    </row>
    <row r="508" spans="1:26" ht="12.75" customHeight="1">
      <c r="A508" s="632"/>
      <c r="B508" s="632"/>
      <c r="C508" s="632"/>
      <c r="D508" s="386"/>
      <c r="E508" s="386"/>
      <c r="F508" s="386"/>
      <c r="G508" s="386"/>
      <c r="H508" s="632"/>
      <c r="I508" s="633"/>
      <c r="J508" s="632"/>
      <c r="K508" s="632"/>
      <c r="L508" s="632"/>
      <c r="M508" s="632"/>
      <c r="N508" s="632"/>
      <c r="O508" s="632"/>
      <c r="P508" s="632"/>
      <c r="Q508" s="632"/>
      <c r="R508" s="632"/>
      <c r="S508" s="632"/>
      <c r="T508" s="632"/>
      <c r="U508" s="632"/>
      <c r="V508" s="632"/>
      <c r="W508" s="632"/>
      <c r="X508" s="632"/>
      <c r="Y508" s="632"/>
      <c r="Z508" s="632"/>
    </row>
    <row r="509" spans="1:26" ht="12.75" customHeight="1">
      <c r="A509" s="632"/>
      <c r="B509" s="632"/>
      <c r="C509" s="632"/>
      <c r="D509" s="386"/>
      <c r="E509" s="386"/>
      <c r="F509" s="386"/>
      <c r="G509" s="386"/>
      <c r="H509" s="632"/>
      <c r="I509" s="633"/>
      <c r="J509" s="632"/>
      <c r="K509" s="632"/>
      <c r="L509" s="632"/>
      <c r="M509" s="632"/>
      <c r="N509" s="632"/>
      <c r="O509" s="632"/>
      <c r="P509" s="632"/>
      <c r="Q509" s="632"/>
      <c r="R509" s="632"/>
      <c r="S509" s="632"/>
      <c r="T509" s="632"/>
      <c r="U509" s="632"/>
      <c r="V509" s="632"/>
      <c r="W509" s="632"/>
      <c r="X509" s="632"/>
      <c r="Y509" s="632"/>
      <c r="Z509" s="632"/>
    </row>
    <row r="510" spans="1:26" ht="12.75" customHeight="1">
      <c r="A510" s="632"/>
      <c r="B510" s="632"/>
      <c r="C510" s="632"/>
      <c r="D510" s="386"/>
      <c r="E510" s="386"/>
      <c r="F510" s="386"/>
      <c r="G510" s="386"/>
      <c r="H510" s="632"/>
      <c r="I510" s="633"/>
      <c r="J510" s="632"/>
      <c r="K510" s="632"/>
      <c r="L510" s="632"/>
      <c r="M510" s="632"/>
      <c r="N510" s="632"/>
      <c r="O510" s="632"/>
      <c r="P510" s="632"/>
      <c r="Q510" s="632"/>
      <c r="R510" s="632"/>
      <c r="S510" s="632"/>
      <c r="T510" s="632"/>
      <c r="U510" s="632"/>
      <c r="V510" s="632"/>
      <c r="W510" s="632"/>
      <c r="X510" s="632"/>
      <c r="Y510" s="632"/>
      <c r="Z510" s="632"/>
    </row>
    <row r="511" spans="1:26" ht="12.75" customHeight="1">
      <c r="A511" s="632"/>
      <c r="B511" s="632"/>
      <c r="C511" s="632"/>
      <c r="D511" s="386"/>
      <c r="E511" s="386"/>
      <c r="F511" s="386"/>
      <c r="G511" s="386"/>
      <c r="H511" s="632"/>
      <c r="I511" s="633"/>
      <c r="J511" s="632"/>
      <c r="K511" s="632"/>
      <c r="L511" s="632"/>
      <c r="M511" s="632"/>
      <c r="N511" s="632"/>
      <c r="O511" s="632"/>
      <c r="P511" s="632"/>
      <c r="Q511" s="632"/>
      <c r="R511" s="632"/>
      <c r="S511" s="632"/>
      <c r="T511" s="632"/>
      <c r="U511" s="632"/>
      <c r="V511" s="632"/>
      <c r="W511" s="632"/>
      <c r="X511" s="632"/>
      <c r="Y511" s="632"/>
      <c r="Z511" s="632"/>
    </row>
    <row r="512" spans="1:26" ht="12.75" customHeight="1">
      <c r="A512" s="632"/>
      <c r="B512" s="632"/>
      <c r="C512" s="632"/>
      <c r="D512" s="386"/>
      <c r="E512" s="386"/>
      <c r="F512" s="386"/>
      <c r="G512" s="386"/>
      <c r="H512" s="632"/>
      <c r="I512" s="633"/>
      <c r="J512" s="632"/>
      <c r="K512" s="632"/>
      <c r="L512" s="632"/>
      <c r="M512" s="632"/>
      <c r="N512" s="632"/>
      <c r="O512" s="632"/>
      <c r="P512" s="632"/>
      <c r="Q512" s="632"/>
      <c r="R512" s="632"/>
      <c r="S512" s="632"/>
      <c r="T512" s="632"/>
      <c r="U512" s="632"/>
      <c r="V512" s="632"/>
      <c r="W512" s="632"/>
      <c r="X512" s="632"/>
      <c r="Y512" s="632"/>
      <c r="Z512" s="632"/>
    </row>
    <row r="513" spans="1:26" ht="12.75" customHeight="1">
      <c r="A513" s="632"/>
      <c r="B513" s="632"/>
      <c r="C513" s="632"/>
      <c r="D513" s="386"/>
      <c r="E513" s="386"/>
      <c r="F513" s="386"/>
      <c r="G513" s="386"/>
      <c r="H513" s="632"/>
      <c r="I513" s="633"/>
      <c r="J513" s="632"/>
      <c r="K513" s="632"/>
      <c r="L513" s="632"/>
      <c r="M513" s="632"/>
      <c r="N513" s="632"/>
      <c r="O513" s="632"/>
      <c r="P513" s="632"/>
      <c r="Q513" s="632"/>
      <c r="R513" s="632"/>
      <c r="S513" s="632"/>
      <c r="T513" s="632"/>
      <c r="U513" s="632"/>
      <c r="V513" s="632"/>
      <c r="W513" s="632"/>
      <c r="X513" s="632"/>
      <c r="Y513" s="632"/>
      <c r="Z513" s="632"/>
    </row>
    <row r="514" spans="1:26" ht="12.75" customHeight="1">
      <c r="A514" s="632"/>
      <c r="B514" s="632"/>
      <c r="C514" s="632"/>
      <c r="D514" s="386"/>
      <c r="E514" s="386"/>
      <c r="F514" s="386"/>
      <c r="G514" s="386"/>
      <c r="H514" s="632"/>
      <c r="I514" s="633"/>
      <c r="J514" s="632"/>
      <c r="K514" s="632"/>
      <c r="L514" s="632"/>
      <c r="M514" s="632"/>
      <c r="N514" s="632"/>
      <c r="O514" s="632"/>
      <c r="P514" s="632"/>
      <c r="Q514" s="632"/>
      <c r="R514" s="632"/>
      <c r="S514" s="632"/>
      <c r="T514" s="632"/>
      <c r="U514" s="632"/>
      <c r="V514" s="632"/>
      <c r="W514" s="632"/>
      <c r="X514" s="632"/>
      <c r="Y514" s="632"/>
      <c r="Z514" s="632"/>
    </row>
    <row r="515" spans="1:26" ht="12.75" customHeight="1">
      <c r="A515" s="632"/>
      <c r="B515" s="632"/>
      <c r="C515" s="632"/>
      <c r="D515" s="386"/>
      <c r="E515" s="386"/>
      <c r="F515" s="386"/>
      <c r="G515" s="386"/>
      <c r="H515" s="632"/>
      <c r="I515" s="633"/>
      <c r="J515" s="632"/>
      <c r="K515" s="632"/>
      <c r="L515" s="632"/>
      <c r="M515" s="632"/>
      <c r="N515" s="632"/>
      <c r="O515" s="632"/>
      <c r="P515" s="632"/>
      <c r="Q515" s="632"/>
      <c r="R515" s="632"/>
      <c r="S515" s="632"/>
      <c r="T515" s="632"/>
      <c r="U515" s="632"/>
      <c r="V515" s="632"/>
      <c r="W515" s="632"/>
      <c r="X515" s="632"/>
      <c r="Y515" s="632"/>
      <c r="Z515" s="632"/>
    </row>
    <row r="516" spans="1:26" ht="12.75" customHeight="1">
      <c r="A516" s="632"/>
      <c r="B516" s="632"/>
      <c r="C516" s="632"/>
      <c r="D516" s="386"/>
      <c r="E516" s="386"/>
      <c r="F516" s="386"/>
      <c r="G516" s="386"/>
      <c r="H516" s="632"/>
      <c r="I516" s="633"/>
      <c r="J516" s="632"/>
      <c r="K516" s="632"/>
      <c r="L516" s="632"/>
      <c r="M516" s="632"/>
      <c r="N516" s="632"/>
      <c r="O516" s="632"/>
      <c r="P516" s="632"/>
      <c r="Q516" s="632"/>
      <c r="R516" s="632"/>
      <c r="S516" s="632"/>
      <c r="T516" s="632"/>
      <c r="U516" s="632"/>
      <c r="V516" s="632"/>
      <c r="W516" s="632"/>
      <c r="X516" s="632"/>
      <c r="Y516" s="632"/>
      <c r="Z516" s="632"/>
    </row>
    <row r="517" spans="1:26" ht="12.75" customHeight="1">
      <c r="A517" s="632"/>
      <c r="B517" s="632"/>
      <c r="C517" s="632"/>
      <c r="D517" s="386"/>
      <c r="E517" s="386"/>
      <c r="F517" s="386"/>
      <c r="G517" s="386"/>
      <c r="H517" s="632"/>
      <c r="I517" s="633"/>
      <c r="J517" s="632"/>
      <c r="K517" s="632"/>
      <c r="L517" s="632"/>
      <c r="M517" s="632"/>
      <c r="N517" s="632"/>
      <c r="O517" s="632"/>
      <c r="P517" s="632"/>
      <c r="Q517" s="632"/>
      <c r="R517" s="632"/>
      <c r="S517" s="632"/>
      <c r="T517" s="632"/>
      <c r="U517" s="632"/>
      <c r="V517" s="632"/>
      <c r="W517" s="632"/>
      <c r="X517" s="632"/>
      <c r="Y517" s="632"/>
      <c r="Z517" s="632"/>
    </row>
    <row r="518" spans="1:26" ht="12.75" customHeight="1">
      <c r="A518" s="632"/>
      <c r="B518" s="632"/>
      <c r="C518" s="632"/>
      <c r="D518" s="386"/>
      <c r="E518" s="386"/>
      <c r="F518" s="386"/>
      <c r="G518" s="386"/>
      <c r="H518" s="632"/>
      <c r="I518" s="633"/>
      <c r="J518" s="632"/>
      <c r="K518" s="632"/>
      <c r="L518" s="632"/>
      <c r="M518" s="632"/>
      <c r="N518" s="632"/>
      <c r="O518" s="632"/>
      <c r="P518" s="632"/>
      <c r="Q518" s="632"/>
      <c r="R518" s="632"/>
      <c r="S518" s="632"/>
      <c r="T518" s="632"/>
      <c r="U518" s="632"/>
      <c r="V518" s="632"/>
      <c r="W518" s="632"/>
      <c r="X518" s="632"/>
      <c r="Y518" s="632"/>
      <c r="Z518" s="632"/>
    </row>
    <row r="519" spans="1:26" ht="12.75" customHeight="1">
      <c r="A519" s="632"/>
      <c r="B519" s="632"/>
      <c r="C519" s="632"/>
      <c r="D519" s="386"/>
      <c r="E519" s="386"/>
      <c r="F519" s="386"/>
      <c r="G519" s="386"/>
      <c r="H519" s="632"/>
      <c r="I519" s="633"/>
      <c r="J519" s="632"/>
      <c r="K519" s="632"/>
      <c r="L519" s="632"/>
      <c r="M519" s="632"/>
      <c r="N519" s="632"/>
      <c r="O519" s="632"/>
      <c r="P519" s="632"/>
      <c r="Q519" s="632"/>
      <c r="R519" s="632"/>
      <c r="S519" s="632"/>
      <c r="T519" s="632"/>
      <c r="U519" s="632"/>
      <c r="V519" s="632"/>
      <c r="W519" s="632"/>
      <c r="X519" s="632"/>
      <c r="Y519" s="632"/>
      <c r="Z519" s="632"/>
    </row>
    <row r="520" spans="1:26" ht="12.75" customHeight="1">
      <c r="A520" s="632"/>
      <c r="B520" s="632"/>
      <c r="C520" s="632"/>
      <c r="D520" s="386"/>
      <c r="E520" s="386"/>
      <c r="F520" s="386"/>
      <c r="G520" s="386"/>
      <c r="H520" s="632"/>
      <c r="I520" s="633"/>
      <c r="J520" s="632"/>
      <c r="K520" s="632"/>
      <c r="L520" s="632"/>
      <c r="M520" s="632"/>
      <c r="N520" s="632"/>
      <c r="O520" s="632"/>
      <c r="P520" s="632"/>
      <c r="Q520" s="632"/>
      <c r="R520" s="632"/>
      <c r="S520" s="632"/>
      <c r="T520" s="632"/>
      <c r="U520" s="632"/>
      <c r="V520" s="632"/>
      <c r="W520" s="632"/>
      <c r="X520" s="632"/>
      <c r="Y520" s="632"/>
      <c r="Z520" s="632"/>
    </row>
    <row r="521" spans="1:26" ht="12.75" customHeight="1">
      <c r="A521" s="632"/>
      <c r="B521" s="632"/>
      <c r="C521" s="632"/>
      <c r="D521" s="386"/>
      <c r="E521" s="386"/>
      <c r="F521" s="386"/>
      <c r="G521" s="386"/>
      <c r="H521" s="632"/>
      <c r="I521" s="633"/>
      <c r="J521" s="632"/>
      <c r="K521" s="632"/>
      <c r="L521" s="632"/>
      <c r="M521" s="632"/>
      <c r="N521" s="632"/>
      <c r="O521" s="632"/>
      <c r="P521" s="632"/>
      <c r="Q521" s="632"/>
      <c r="R521" s="632"/>
      <c r="S521" s="632"/>
      <c r="T521" s="632"/>
      <c r="U521" s="632"/>
      <c r="V521" s="632"/>
      <c r="W521" s="632"/>
      <c r="X521" s="632"/>
      <c r="Y521" s="632"/>
      <c r="Z521" s="632"/>
    </row>
    <row r="522" spans="1:26" ht="12.75" customHeight="1">
      <c r="A522" s="632"/>
      <c r="B522" s="632"/>
      <c r="C522" s="632"/>
      <c r="D522" s="386"/>
      <c r="E522" s="386"/>
      <c r="F522" s="386"/>
      <c r="G522" s="386"/>
      <c r="H522" s="632"/>
      <c r="I522" s="633"/>
      <c r="J522" s="632"/>
      <c r="K522" s="632"/>
      <c r="L522" s="632"/>
      <c r="M522" s="632"/>
      <c r="N522" s="632"/>
      <c r="O522" s="632"/>
      <c r="P522" s="632"/>
      <c r="Q522" s="632"/>
      <c r="R522" s="632"/>
      <c r="S522" s="632"/>
      <c r="T522" s="632"/>
      <c r="U522" s="632"/>
      <c r="V522" s="632"/>
      <c r="W522" s="632"/>
      <c r="X522" s="632"/>
      <c r="Y522" s="632"/>
      <c r="Z522" s="632"/>
    </row>
    <row r="523" spans="1:26" ht="12.75" customHeight="1">
      <c r="A523" s="632"/>
      <c r="B523" s="632"/>
      <c r="C523" s="632"/>
      <c r="D523" s="386"/>
      <c r="E523" s="386"/>
      <c r="F523" s="386"/>
      <c r="G523" s="386"/>
      <c r="H523" s="632"/>
      <c r="I523" s="633"/>
      <c r="J523" s="632"/>
      <c r="K523" s="632"/>
      <c r="L523" s="632"/>
      <c r="M523" s="632"/>
      <c r="N523" s="632"/>
      <c r="O523" s="632"/>
      <c r="P523" s="632"/>
      <c r="Q523" s="632"/>
      <c r="R523" s="632"/>
      <c r="S523" s="632"/>
      <c r="T523" s="632"/>
      <c r="U523" s="632"/>
      <c r="V523" s="632"/>
      <c r="W523" s="632"/>
      <c r="X523" s="632"/>
      <c r="Y523" s="632"/>
      <c r="Z523" s="632"/>
    </row>
    <row r="524" spans="1:26" ht="12.75" customHeight="1">
      <c r="A524" s="632"/>
      <c r="B524" s="632"/>
      <c r="C524" s="632"/>
      <c r="D524" s="386"/>
      <c r="E524" s="386"/>
      <c r="F524" s="386"/>
      <c r="G524" s="386"/>
      <c r="H524" s="632"/>
      <c r="I524" s="633"/>
      <c r="J524" s="632"/>
      <c r="K524" s="632"/>
      <c r="L524" s="632"/>
      <c r="M524" s="632"/>
      <c r="N524" s="632"/>
      <c r="O524" s="632"/>
      <c r="P524" s="632"/>
      <c r="Q524" s="632"/>
      <c r="R524" s="632"/>
      <c r="S524" s="632"/>
      <c r="T524" s="632"/>
      <c r="U524" s="632"/>
      <c r="V524" s="632"/>
      <c r="W524" s="632"/>
      <c r="X524" s="632"/>
      <c r="Y524" s="632"/>
      <c r="Z524" s="632"/>
    </row>
    <row r="525" spans="1:26" ht="12.75" customHeight="1">
      <c r="A525" s="632"/>
      <c r="B525" s="632"/>
      <c r="C525" s="632"/>
      <c r="D525" s="386"/>
      <c r="E525" s="386"/>
      <c r="F525" s="386"/>
      <c r="G525" s="386"/>
      <c r="H525" s="632"/>
      <c r="I525" s="633"/>
      <c r="J525" s="632"/>
      <c r="K525" s="632"/>
      <c r="L525" s="632"/>
      <c r="M525" s="632"/>
      <c r="N525" s="632"/>
      <c r="O525" s="632"/>
      <c r="P525" s="632"/>
      <c r="Q525" s="632"/>
      <c r="R525" s="632"/>
      <c r="S525" s="632"/>
      <c r="T525" s="632"/>
      <c r="U525" s="632"/>
      <c r="V525" s="632"/>
      <c r="W525" s="632"/>
      <c r="X525" s="632"/>
      <c r="Y525" s="632"/>
      <c r="Z525" s="632"/>
    </row>
    <row r="526" spans="1:26" ht="12.75" customHeight="1">
      <c r="A526" s="632"/>
      <c r="B526" s="632"/>
      <c r="C526" s="632"/>
      <c r="D526" s="386"/>
      <c r="E526" s="386"/>
      <c r="F526" s="386"/>
      <c r="G526" s="386"/>
      <c r="H526" s="632"/>
      <c r="I526" s="633"/>
      <c r="J526" s="632"/>
      <c r="K526" s="632"/>
      <c r="L526" s="632"/>
      <c r="M526" s="632"/>
      <c r="N526" s="632"/>
      <c r="O526" s="632"/>
      <c r="P526" s="632"/>
      <c r="Q526" s="632"/>
      <c r="R526" s="632"/>
      <c r="S526" s="632"/>
      <c r="T526" s="632"/>
      <c r="U526" s="632"/>
      <c r="V526" s="632"/>
      <c r="W526" s="632"/>
      <c r="X526" s="632"/>
      <c r="Y526" s="632"/>
      <c r="Z526" s="632"/>
    </row>
    <row r="527" spans="1:26" ht="12.75" customHeight="1">
      <c r="A527" s="632"/>
      <c r="B527" s="632"/>
      <c r="C527" s="632"/>
      <c r="D527" s="386"/>
      <c r="E527" s="386"/>
      <c r="F527" s="386"/>
      <c r="G527" s="386"/>
      <c r="H527" s="632"/>
      <c r="I527" s="633"/>
      <c r="J527" s="632"/>
      <c r="K527" s="632"/>
      <c r="L527" s="632"/>
      <c r="M527" s="632"/>
      <c r="N527" s="632"/>
      <c r="O527" s="632"/>
      <c r="P527" s="632"/>
      <c r="Q527" s="632"/>
      <c r="R527" s="632"/>
      <c r="S527" s="632"/>
      <c r="T527" s="632"/>
      <c r="U527" s="632"/>
      <c r="V527" s="632"/>
      <c r="W527" s="632"/>
      <c r="X527" s="632"/>
      <c r="Y527" s="632"/>
      <c r="Z527" s="632"/>
    </row>
    <row r="528" spans="1:26" ht="12.75" customHeight="1">
      <c r="A528" s="632"/>
      <c r="B528" s="632"/>
      <c r="C528" s="632"/>
      <c r="D528" s="386"/>
      <c r="E528" s="386"/>
      <c r="F528" s="386"/>
      <c r="G528" s="386"/>
      <c r="H528" s="632"/>
      <c r="I528" s="633"/>
      <c r="J528" s="632"/>
      <c r="K528" s="632"/>
      <c r="L528" s="632"/>
      <c r="M528" s="632"/>
      <c r="N528" s="632"/>
      <c r="O528" s="632"/>
      <c r="P528" s="632"/>
      <c r="Q528" s="632"/>
      <c r="R528" s="632"/>
      <c r="S528" s="632"/>
      <c r="T528" s="632"/>
      <c r="U528" s="632"/>
      <c r="V528" s="632"/>
      <c r="W528" s="632"/>
      <c r="X528" s="632"/>
      <c r="Y528" s="632"/>
      <c r="Z528" s="632"/>
    </row>
    <row r="529" spans="1:26" ht="12.75" customHeight="1">
      <c r="A529" s="632"/>
      <c r="B529" s="632"/>
      <c r="C529" s="632"/>
      <c r="D529" s="386"/>
      <c r="E529" s="386"/>
      <c r="F529" s="386"/>
      <c r="G529" s="386"/>
      <c r="H529" s="632"/>
      <c r="I529" s="633"/>
      <c r="J529" s="632"/>
      <c r="K529" s="632"/>
      <c r="L529" s="632"/>
      <c r="M529" s="632"/>
      <c r="N529" s="632"/>
      <c r="O529" s="632"/>
      <c r="P529" s="632"/>
      <c r="Q529" s="632"/>
      <c r="R529" s="632"/>
      <c r="S529" s="632"/>
      <c r="T529" s="632"/>
      <c r="U529" s="632"/>
      <c r="V529" s="632"/>
      <c r="W529" s="632"/>
      <c r="X529" s="632"/>
      <c r="Y529" s="632"/>
      <c r="Z529" s="632"/>
    </row>
    <row r="530" spans="1:26" ht="12.75" customHeight="1">
      <c r="A530" s="632"/>
      <c r="B530" s="632"/>
      <c r="C530" s="632"/>
      <c r="D530" s="386"/>
      <c r="E530" s="386"/>
      <c r="F530" s="386"/>
      <c r="G530" s="386"/>
      <c r="H530" s="632"/>
      <c r="I530" s="633"/>
      <c r="J530" s="632"/>
      <c r="K530" s="632"/>
      <c r="L530" s="632"/>
      <c r="M530" s="632"/>
      <c r="N530" s="632"/>
      <c r="O530" s="632"/>
      <c r="P530" s="632"/>
      <c r="Q530" s="632"/>
      <c r="R530" s="632"/>
      <c r="S530" s="632"/>
      <c r="T530" s="632"/>
      <c r="U530" s="632"/>
      <c r="V530" s="632"/>
      <c r="W530" s="632"/>
      <c r="X530" s="632"/>
      <c r="Y530" s="632"/>
      <c r="Z530" s="632"/>
    </row>
    <row r="531" spans="1:26" ht="12.75" customHeight="1">
      <c r="A531" s="632"/>
      <c r="B531" s="632"/>
      <c r="C531" s="632"/>
      <c r="D531" s="386"/>
      <c r="E531" s="386"/>
      <c r="F531" s="386"/>
      <c r="G531" s="386"/>
      <c r="H531" s="632"/>
      <c r="I531" s="633"/>
      <c r="J531" s="632"/>
      <c r="K531" s="632"/>
      <c r="L531" s="632"/>
      <c r="M531" s="632"/>
      <c r="N531" s="632"/>
      <c r="O531" s="632"/>
      <c r="P531" s="632"/>
      <c r="Q531" s="632"/>
      <c r="R531" s="632"/>
      <c r="S531" s="632"/>
      <c r="T531" s="632"/>
      <c r="U531" s="632"/>
      <c r="V531" s="632"/>
      <c r="W531" s="632"/>
      <c r="X531" s="632"/>
      <c r="Y531" s="632"/>
      <c r="Z531" s="632"/>
    </row>
    <row r="532" spans="1:26" ht="12.75" customHeight="1">
      <c r="A532" s="632"/>
      <c r="B532" s="632"/>
      <c r="C532" s="632"/>
      <c r="D532" s="386"/>
      <c r="E532" s="386"/>
      <c r="F532" s="386"/>
      <c r="G532" s="386"/>
      <c r="H532" s="632"/>
      <c r="I532" s="633"/>
      <c r="J532" s="632"/>
      <c r="K532" s="632"/>
      <c r="L532" s="632"/>
      <c r="M532" s="632"/>
      <c r="N532" s="632"/>
      <c r="O532" s="632"/>
      <c r="P532" s="632"/>
      <c r="Q532" s="632"/>
      <c r="R532" s="632"/>
      <c r="S532" s="632"/>
      <c r="T532" s="632"/>
      <c r="U532" s="632"/>
      <c r="V532" s="632"/>
      <c r="W532" s="632"/>
      <c r="X532" s="632"/>
      <c r="Y532" s="632"/>
      <c r="Z532" s="632"/>
    </row>
    <row r="533" spans="1:26" ht="12.75" customHeight="1">
      <c r="A533" s="632"/>
      <c r="B533" s="632"/>
      <c r="C533" s="632"/>
      <c r="D533" s="386"/>
      <c r="E533" s="386"/>
      <c r="F533" s="386"/>
      <c r="G533" s="386"/>
      <c r="H533" s="632"/>
      <c r="I533" s="633"/>
      <c r="J533" s="632"/>
      <c r="K533" s="632"/>
      <c r="L533" s="632"/>
      <c r="M533" s="632"/>
      <c r="N533" s="632"/>
      <c r="O533" s="632"/>
      <c r="P533" s="632"/>
      <c r="Q533" s="632"/>
      <c r="R533" s="632"/>
      <c r="S533" s="632"/>
      <c r="T533" s="632"/>
      <c r="U533" s="632"/>
      <c r="V533" s="632"/>
      <c r="W533" s="632"/>
      <c r="X533" s="632"/>
      <c r="Y533" s="632"/>
      <c r="Z533" s="632"/>
    </row>
    <row r="534" spans="1:26" ht="12.75" customHeight="1">
      <c r="A534" s="632"/>
      <c r="B534" s="632"/>
      <c r="C534" s="632"/>
      <c r="D534" s="386"/>
      <c r="E534" s="386"/>
      <c r="F534" s="386"/>
      <c r="G534" s="386"/>
      <c r="H534" s="632"/>
      <c r="I534" s="633"/>
      <c r="J534" s="632"/>
      <c r="K534" s="632"/>
      <c r="L534" s="632"/>
      <c r="M534" s="632"/>
      <c r="N534" s="632"/>
      <c r="O534" s="632"/>
      <c r="P534" s="632"/>
      <c r="Q534" s="632"/>
      <c r="R534" s="632"/>
      <c r="S534" s="632"/>
      <c r="T534" s="632"/>
      <c r="U534" s="632"/>
      <c r="V534" s="632"/>
      <c r="W534" s="632"/>
      <c r="X534" s="632"/>
      <c r="Y534" s="632"/>
      <c r="Z534" s="632"/>
    </row>
    <row r="535" spans="1:26" ht="12.75" customHeight="1">
      <c r="A535" s="632"/>
      <c r="B535" s="632"/>
      <c r="C535" s="632"/>
      <c r="D535" s="386"/>
      <c r="E535" s="386"/>
      <c r="F535" s="386"/>
      <c r="G535" s="386"/>
      <c r="H535" s="632"/>
      <c r="I535" s="633"/>
      <c r="J535" s="632"/>
      <c r="K535" s="632"/>
      <c r="L535" s="632"/>
      <c r="M535" s="632"/>
      <c r="N535" s="632"/>
      <c r="O535" s="632"/>
      <c r="P535" s="632"/>
      <c r="Q535" s="632"/>
      <c r="R535" s="632"/>
      <c r="S535" s="632"/>
      <c r="T535" s="632"/>
      <c r="U535" s="632"/>
      <c r="V535" s="632"/>
      <c r="W535" s="632"/>
      <c r="X535" s="632"/>
      <c r="Y535" s="632"/>
      <c r="Z535" s="632"/>
    </row>
    <row r="536" spans="1:26" ht="12.75" customHeight="1">
      <c r="A536" s="632"/>
      <c r="B536" s="632"/>
      <c r="C536" s="632"/>
      <c r="D536" s="386"/>
      <c r="E536" s="386"/>
      <c r="F536" s="386"/>
      <c r="G536" s="386"/>
      <c r="H536" s="632"/>
      <c r="I536" s="633"/>
      <c r="J536" s="632"/>
      <c r="K536" s="632"/>
      <c r="L536" s="632"/>
      <c r="M536" s="632"/>
      <c r="N536" s="632"/>
      <c r="O536" s="632"/>
      <c r="P536" s="632"/>
      <c r="Q536" s="632"/>
      <c r="R536" s="632"/>
      <c r="S536" s="632"/>
      <c r="T536" s="632"/>
      <c r="U536" s="632"/>
      <c r="V536" s="632"/>
      <c r="W536" s="632"/>
      <c r="X536" s="632"/>
      <c r="Y536" s="632"/>
      <c r="Z536" s="632"/>
    </row>
    <row r="537" spans="1:26" ht="12.75" customHeight="1">
      <c r="A537" s="632"/>
      <c r="B537" s="632"/>
      <c r="C537" s="632"/>
      <c r="D537" s="386"/>
      <c r="E537" s="386"/>
      <c r="F537" s="386"/>
      <c r="G537" s="386"/>
      <c r="H537" s="632"/>
      <c r="I537" s="633"/>
      <c r="J537" s="632"/>
      <c r="K537" s="632"/>
      <c r="L537" s="632"/>
      <c r="M537" s="632"/>
      <c r="N537" s="632"/>
      <c r="O537" s="632"/>
      <c r="P537" s="632"/>
      <c r="Q537" s="632"/>
      <c r="R537" s="632"/>
      <c r="S537" s="632"/>
      <c r="T537" s="632"/>
      <c r="U537" s="632"/>
      <c r="V537" s="632"/>
      <c r="W537" s="632"/>
      <c r="X537" s="632"/>
      <c r="Y537" s="632"/>
      <c r="Z537" s="632"/>
    </row>
    <row r="538" spans="1:26" ht="12.75" customHeight="1">
      <c r="A538" s="632"/>
      <c r="B538" s="632"/>
      <c r="C538" s="632"/>
      <c r="D538" s="386"/>
      <c r="E538" s="386"/>
      <c r="F538" s="386"/>
      <c r="G538" s="386"/>
      <c r="H538" s="632"/>
      <c r="I538" s="633"/>
      <c r="J538" s="632"/>
      <c r="K538" s="632"/>
      <c r="L538" s="632"/>
      <c r="M538" s="632"/>
      <c r="N538" s="632"/>
      <c r="O538" s="632"/>
      <c r="P538" s="632"/>
      <c r="Q538" s="632"/>
      <c r="R538" s="632"/>
      <c r="S538" s="632"/>
      <c r="T538" s="632"/>
      <c r="U538" s="632"/>
      <c r="V538" s="632"/>
      <c r="W538" s="632"/>
      <c r="X538" s="632"/>
      <c r="Y538" s="632"/>
      <c r="Z538" s="632"/>
    </row>
    <row r="539" spans="1:26" ht="12.75" customHeight="1">
      <c r="A539" s="632"/>
      <c r="B539" s="632"/>
      <c r="C539" s="632"/>
      <c r="D539" s="386"/>
      <c r="E539" s="386"/>
      <c r="F539" s="386"/>
      <c r="G539" s="386"/>
      <c r="H539" s="632"/>
      <c r="I539" s="633"/>
      <c r="J539" s="632"/>
      <c r="K539" s="632"/>
      <c r="L539" s="632"/>
      <c r="M539" s="632"/>
      <c r="N539" s="632"/>
      <c r="O539" s="632"/>
      <c r="P539" s="632"/>
      <c r="Q539" s="632"/>
      <c r="R539" s="632"/>
      <c r="S539" s="632"/>
      <c r="T539" s="632"/>
      <c r="U539" s="632"/>
      <c r="V539" s="632"/>
      <c r="W539" s="632"/>
      <c r="X539" s="632"/>
      <c r="Y539" s="632"/>
      <c r="Z539" s="632"/>
    </row>
    <row r="540" spans="1:26" ht="12.75" customHeight="1">
      <c r="A540" s="632"/>
      <c r="B540" s="632"/>
      <c r="C540" s="632"/>
      <c r="D540" s="386"/>
      <c r="E540" s="386"/>
      <c r="F540" s="386"/>
      <c r="G540" s="386"/>
      <c r="H540" s="632"/>
      <c r="I540" s="633"/>
      <c r="J540" s="632"/>
      <c r="K540" s="632"/>
      <c r="L540" s="632"/>
      <c r="M540" s="632"/>
      <c r="N540" s="632"/>
      <c r="O540" s="632"/>
      <c r="P540" s="632"/>
      <c r="Q540" s="632"/>
      <c r="R540" s="632"/>
      <c r="S540" s="632"/>
      <c r="T540" s="632"/>
      <c r="U540" s="632"/>
      <c r="V540" s="632"/>
      <c r="W540" s="632"/>
      <c r="X540" s="632"/>
      <c r="Y540" s="632"/>
      <c r="Z540" s="632"/>
    </row>
    <row r="541" spans="1:26" ht="12.75" customHeight="1">
      <c r="A541" s="632"/>
      <c r="B541" s="632"/>
      <c r="C541" s="632"/>
      <c r="D541" s="386"/>
      <c r="E541" s="386"/>
      <c r="F541" s="386"/>
      <c r="G541" s="386"/>
      <c r="H541" s="632"/>
      <c r="I541" s="633"/>
      <c r="J541" s="632"/>
      <c r="K541" s="632"/>
      <c r="L541" s="632"/>
      <c r="M541" s="632"/>
      <c r="N541" s="632"/>
      <c r="O541" s="632"/>
      <c r="P541" s="632"/>
      <c r="Q541" s="632"/>
      <c r="R541" s="632"/>
      <c r="S541" s="632"/>
      <c r="T541" s="632"/>
      <c r="U541" s="632"/>
      <c r="V541" s="632"/>
      <c r="W541" s="632"/>
      <c r="X541" s="632"/>
      <c r="Y541" s="632"/>
      <c r="Z541" s="632"/>
    </row>
    <row r="542" spans="1:26" ht="12.75" customHeight="1">
      <c r="A542" s="632"/>
      <c r="B542" s="632"/>
      <c r="C542" s="632"/>
      <c r="D542" s="386"/>
      <c r="E542" s="386"/>
      <c r="F542" s="386"/>
      <c r="G542" s="386"/>
      <c r="H542" s="632"/>
      <c r="I542" s="633"/>
      <c r="J542" s="632"/>
      <c r="K542" s="632"/>
      <c r="L542" s="632"/>
      <c r="M542" s="632"/>
      <c r="N542" s="632"/>
      <c r="O542" s="632"/>
      <c r="P542" s="632"/>
      <c r="Q542" s="632"/>
      <c r="R542" s="632"/>
      <c r="S542" s="632"/>
      <c r="T542" s="632"/>
      <c r="U542" s="632"/>
      <c r="V542" s="632"/>
      <c r="W542" s="632"/>
      <c r="X542" s="632"/>
      <c r="Y542" s="632"/>
      <c r="Z542" s="632"/>
    </row>
    <row r="543" spans="1:26" ht="12.75" customHeight="1">
      <c r="A543" s="632"/>
      <c r="B543" s="632"/>
      <c r="C543" s="632"/>
      <c r="D543" s="386"/>
      <c r="E543" s="386"/>
      <c r="F543" s="386"/>
      <c r="G543" s="386"/>
      <c r="H543" s="632"/>
      <c r="I543" s="633"/>
      <c r="J543" s="632"/>
      <c r="K543" s="632"/>
      <c r="L543" s="632"/>
      <c r="M543" s="632"/>
      <c r="N543" s="632"/>
      <c r="O543" s="632"/>
      <c r="P543" s="632"/>
      <c r="Q543" s="632"/>
      <c r="R543" s="632"/>
      <c r="S543" s="632"/>
      <c r="T543" s="632"/>
      <c r="U543" s="632"/>
      <c r="V543" s="632"/>
      <c r="W543" s="632"/>
      <c r="X543" s="632"/>
      <c r="Y543" s="632"/>
      <c r="Z543" s="632"/>
    </row>
    <row r="544" spans="1:26" ht="12.75" customHeight="1">
      <c r="A544" s="632"/>
      <c r="B544" s="632"/>
      <c r="C544" s="632"/>
      <c r="D544" s="386"/>
      <c r="E544" s="386"/>
      <c r="F544" s="386"/>
      <c r="G544" s="386"/>
      <c r="H544" s="632"/>
      <c r="I544" s="633"/>
      <c r="J544" s="632"/>
      <c r="K544" s="632"/>
      <c r="L544" s="632"/>
      <c r="M544" s="632"/>
      <c r="N544" s="632"/>
      <c r="O544" s="632"/>
      <c r="P544" s="632"/>
      <c r="Q544" s="632"/>
      <c r="R544" s="632"/>
      <c r="S544" s="632"/>
      <c r="T544" s="632"/>
      <c r="U544" s="632"/>
      <c r="V544" s="632"/>
      <c r="W544" s="632"/>
      <c r="X544" s="632"/>
      <c r="Y544" s="632"/>
      <c r="Z544" s="632"/>
    </row>
    <row r="545" spans="1:26" ht="12.75" customHeight="1">
      <c r="A545" s="632"/>
      <c r="B545" s="632"/>
      <c r="C545" s="632"/>
      <c r="D545" s="386"/>
      <c r="E545" s="386"/>
      <c r="F545" s="386"/>
      <c r="G545" s="386"/>
      <c r="H545" s="632"/>
      <c r="I545" s="633"/>
      <c r="J545" s="632"/>
      <c r="K545" s="632"/>
      <c r="L545" s="632"/>
      <c r="M545" s="632"/>
      <c r="N545" s="632"/>
      <c r="O545" s="632"/>
      <c r="P545" s="632"/>
      <c r="Q545" s="632"/>
      <c r="R545" s="632"/>
      <c r="S545" s="632"/>
      <c r="T545" s="632"/>
      <c r="U545" s="632"/>
      <c r="V545" s="632"/>
      <c r="W545" s="632"/>
      <c r="X545" s="632"/>
      <c r="Y545" s="632"/>
      <c r="Z545" s="632"/>
    </row>
    <row r="546" spans="1:26" ht="12.75" customHeight="1">
      <c r="A546" s="632"/>
      <c r="B546" s="632"/>
      <c r="C546" s="632"/>
      <c r="D546" s="386"/>
      <c r="E546" s="386"/>
      <c r="F546" s="386"/>
      <c r="G546" s="386"/>
      <c r="H546" s="632"/>
      <c r="I546" s="633"/>
      <c r="J546" s="632"/>
      <c r="K546" s="632"/>
      <c r="L546" s="632"/>
      <c r="M546" s="632"/>
      <c r="N546" s="632"/>
      <c r="O546" s="632"/>
      <c r="P546" s="632"/>
      <c r="Q546" s="632"/>
      <c r="R546" s="632"/>
      <c r="S546" s="632"/>
      <c r="T546" s="632"/>
      <c r="U546" s="632"/>
      <c r="V546" s="632"/>
      <c r="W546" s="632"/>
      <c r="X546" s="632"/>
      <c r="Y546" s="632"/>
      <c r="Z546" s="632"/>
    </row>
    <row r="547" spans="1:26" ht="12.75" customHeight="1">
      <c r="A547" s="632"/>
      <c r="B547" s="632"/>
      <c r="C547" s="632"/>
      <c r="D547" s="386"/>
      <c r="E547" s="386"/>
      <c r="F547" s="386"/>
      <c r="G547" s="386"/>
      <c r="H547" s="632"/>
      <c r="I547" s="633"/>
      <c r="J547" s="632"/>
      <c r="K547" s="632"/>
      <c r="L547" s="632"/>
      <c r="M547" s="632"/>
      <c r="N547" s="632"/>
      <c r="O547" s="632"/>
      <c r="P547" s="632"/>
      <c r="Q547" s="632"/>
      <c r="R547" s="632"/>
      <c r="S547" s="632"/>
      <c r="T547" s="632"/>
      <c r="U547" s="632"/>
      <c r="V547" s="632"/>
      <c r="W547" s="632"/>
      <c r="X547" s="632"/>
      <c r="Y547" s="632"/>
      <c r="Z547" s="632"/>
    </row>
    <row r="548" spans="1:26" ht="12.75" customHeight="1">
      <c r="A548" s="632"/>
      <c r="B548" s="632"/>
      <c r="C548" s="632"/>
      <c r="D548" s="386"/>
      <c r="E548" s="386"/>
      <c r="F548" s="386"/>
      <c r="G548" s="386"/>
      <c r="H548" s="632"/>
      <c r="I548" s="633"/>
      <c r="J548" s="632"/>
      <c r="K548" s="632"/>
      <c r="L548" s="632"/>
      <c r="M548" s="632"/>
      <c r="N548" s="632"/>
      <c r="O548" s="632"/>
      <c r="P548" s="632"/>
      <c r="Q548" s="632"/>
      <c r="R548" s="632"/>
      <c r="S548" s="632"/>
      <c r="T548" s="632"/>
      <c r="U548" s="632"/>
      <c r="V548" s="632"/>
      <c r="W548" s="632"/>
      <c r="X548" s="632"/>
      <c r="Y548" s="632"/>
      <c r="Z548" s="632"/>
    </row>
    <row r="549" spans="1:26" ht="12.75" customHeight="1">
      <c r="A549" s="632"/>
      <c r="B549" s="632"/>
      <c r="C549" s="632"/>
      <c r="D549" s="386"/>
      <c r="E549" s="386"/>
      <c r="F549" s="386"/>
      <c r="G549" s="386"/>
      <c r="H549" s="632"/>
      <c r="I549" s="633"/>
      <c r="J549" s="632"/>
      <c r="K549" s="632"/>
      <c r="L549" s="632"/>
      <c r="M549" s="632"/>
      <c r="N549" s="632"/>
      <c r="O549" s="632"/>
      <c r="P549" s="632"/>
      <c r="Q549" s="632"/>
      <c r="R549" s="632"/>
      <c r="S549" s="632"/>
      <c r="T549" s="632"/>
      <c r="U549" s="632"/>
      <c r="V549" s="632"/>
      <c r="W549" s="632"/>
      <c r="X549" s="632"/>
      <c r="Y549" s="632"/>
      <c r="Z549" s="632"/>
    </row>
    <row r="550" spans="1:26" ht="12.75" customHeight="1">
      <c r="A550" s="632"/>
      <c r="B550" s="632"/>
      <c r="C550" s="632"/>
      <c r="D550" s="386"/>
      <c r="E550" s="386"/>
      <c r="F550" s="386"/>
      <c r="G550" s="386"/>
      <c r="H550" s="632"/>
      <c r="I550" s="633"/>
      <c r="J550" s="632"/>
      <c r="K550" s="632"/>
      <c r="L550" s="632"/>
      <c r="M550" s="632"/>
      <c r="N550" s="632"/>
      <c r="O550" s="632"/>
      <c r="P550" s="632"/>
      <c r="Q550" s="632"/>
      <c r="R550" s="632"/>
      <c r="S550" s="632"/>
      <c r="T550" s="632"/>
      <c r="U550" s="632"/>
      <c r="V550" s="632"/>
      <c r="W550" s="632"/>
      <c r="X550" s="632"/>
      <c r="Y550" s="632"/>
      <c r="Z550" s="632"/>
    </row>
    <row r="551" spans="1:26" ht="12.75" customHeight="1">
      <c r="A551" s="632"/>
      <c r="B551" s="632"/>
      <c r="C551" s="632"/>
      <c r="D551" s="386"/>
      <c r="E551" s="386"/>
      <c r="F551" s="386"/>
      <c r="G551" s="386"/>
      <c r="H551" s="632"/>
      <c r="I551" s="633"/>
      <c r="J551" s="632"/>
      <c r="K551" s="632"/>
      <c r="L551" s="632"/>
      <c r="M551" s="632"/>
      <c r="N551" s="632"/>
      <c r="O551" s="632"/>
      <c r="P551" s="632"/>
      <c r="Q551" s="632"/>
      <c r="R551" s="632"/>
      <c r="S551" s="632"/>
      <c r="T551" s="632"/>
      <c r="U551" s="632"/>
      <c r="V551" s="632"/>
      <c r="W551" s="632"/>
      <c r="X551" s="632"/>
      <c r="Y551" s="632"/>
      <c r="Z551" s="632"/>
    </row>
    <row r="552" spans="1:26" ht="12.75" customHeight="1">
      <c r="A552" s="632"/>
      <c r="B552" s="632"/>
      <c r="C552" s="632"/>
      <c r="D552" s="386"/>
      <c r="E552" s="386"/>
      <c r="F552" s="386"/>
      <c r="G552" s="386"/>
      <c r="H552" s="632"/>
      <c r="I552" s="633"/>
      <c r="J552" s="632"/>
      <c r="K552" s="632"/>
      <c r="L552" s="632"/>
      <c r="M552" s="632"/>
      <c r="N552" s="632"/>
      <c r="O552" s="632"/>
      <c r="P552" s="632"/>
      <c r="Q552" s="632"/>
      <c r="R552" s="632"/>
      <c r="S552" s="632"/>
      <c r="T552" s="632"/>
      <c r="U552" s="632"/>
      <c r="V552" s="632"/>
      <c r="W552" s="632"/>
      <c r="X552" s="632"/>
      <c r="Y552" s="632"/>
      <c r="Z552" s="632"/>
    </row>
    <row r="553" spans="1:26" ht="12.75" customHeight="1">
      <c r="A553" s="632"/>
      <c r="B553" s="632"/>
      <c r="C553" s="632"/>
      <c r="D553" s="386"/>
      <c r="E553" s="386"/>
      <c r="F553" s="386"/>
      <c r="G553" s="386"/>
      <c r="H553" s="632"/>
      <c r="I553" s="633"/>
      <c r="J553" s="632"/>
      <c r="K553" s="632"/>
      <c r="L553" s="632"/>
      <c r="M553" s="632"/>
      <c r="N553" s="632"/>
      <c r="O553" s="632"/>
      <c r="P553" s="632"/>
      <c r="Q553" s="632"/>
      <c r="R553" s="632"/>
      <c r="S553" s="632"/>
      <c r="T553" s="632"/>
      <c r="U553" s="632"/>
      <c r="V553" s="632"/>
      <c r="W553" s="632"/>
      <c r="X553" s="632"/>
      <c r="Y553" s="632"/>
      <c r="Z553" s="632"/>
    </row>
    <row r="554" spans="1:26" ht="12.75" customHeight="1">
      <c r="A554" s="632"/>
      <c r="B554" s="632"/>
      <c r="C554" s="632"/>
      <c r="D554" s="386"/>
      <c r="E554" s="386"/>
      <c r="F554" s="386"/>
      <c r="G554" s="386"/>
      <c r="H554" s="632"/>
      <c r="I554" s="633"/>
      <c r="J554" s="632"/>
      <c r="K554" s="632"/>
      <c r="L554" s="632"/>
      <c r="M554" s="632"/>
      <c r="N554" s="632"/>
      <c r="O554" s="632"/>
      <c r="P554" s="632"/>
      <c r="Q554" s="632"/>
      <c r="R554" s="632"/>
      <c r="S554" s="632"/>
      <c r="T554" s="632"/>
      <c r="U554" s="632"/>
      <c r="V554" s="632"/>
      <c r="W554" s="632"/>
      <c r="X554" s="632"/>
      <c r="Y554" s="632"/>
      <c r="Z554" s="632"/>
    </row>
    <row r="555" spans="1:26" ht="12.75" customHeight="1">
      <c r="A555" s="632"/>
      <c r="B555" s="632"/>
      <c r="C555" s="632"/>
      <c r="D555" s="386"/>
      <c r="E555" s="386"/>
      <c r="F555" s="386"/>
      <c r="G555" s="386"/>
      <c r="H555" s="632"/>
      <c r="I555" s="633"/>
      <c r="J555" s="632"/>
      <c r="K555" s="632"/>
      <c r="L555" s="632"/>
      <c r="M555" s="632"/>
      <c r="N555" s="632"/>
      <c r="O555" s="632"/>
      <c r="P555" s="632"/>
      <c r="Q555" s="632"/>
      <c r="R555" s="632"/>
      <c r="S555" s="632"/>
      <c r="T555" s="632"/>
      <c r="U555" s="632"/>
      <c r="V555" s="632"/>
      <c r="W555" s="632"/>
      <c r="X555" s="632"/>
      <c r="Y555" s="632"/>
      <c r="Z555" s="632"/>
    </row>
    <row r="556" spans="1:26" ht="12.75" customHeight="1">
      <c r="A556" s="632"/>
      <c r="B556" s="632"/>
      <c r="C556" s="632"/>
      <c r="D556" s="386"/>
      <c r="E556" s="386"/>
      <c r="F556" s="386"/>
      <c r="G556" s="386"/>
      <c r="H556" s="632"/>
      <c r="I556" s="633"/>
      <c r="J556" s="632"/>
      <c r="K556" s="632"/>
      <c r="L556" s="632"/>
      <c r="M556" s="632"/>
      <c r="N556" s="632"/>
      <c r="O556" s="632"/>
      <c r="P556" s="632"/>
      <c r="Q556" s="632"/>
      <c r="R556" s="632"/>
      <c r="S556" s="632"/>
      <c r="T556" s="632"/>
      <c r="U556" s="632"/>
      <c r="V556" s="632"/>
      <c r="W556" s="632"/>
      <c r="X556" s="632"/>
      <c r="Y556" s="632"/>
      <c r="Z556" s="632"/>
    </row>
    <row r="557" spans="1:26" ht="12.75" customHeight="1">
      <c r="A557" s="632"/>
      <c r="B557" s="632"/>
      <c r="C557" s="632"/>
      <c r="D557" s="386"/>
      <c r="E557" s="386"/>
      <c r="F557" s="386"/>
      <c r="G557" s="386"/>
      <c r="H557" s="632"/>
      <c r="I557" s="633"/>
      <c r="J557" s="632"/>
      <c r="K557" s="632"/>
      <c r="L557" s="632"/>
      <c r="M557" s="632"/>
      <c r="N557" s="632"/>
      <c r="O557" s="632"/>
      <c r="P557" s="632"/>
      <c r="Q557" s="632"/>
      <c r="R557" s="632"/>
      <c r="S557" s="632"/>
      <c r="T557" s="632"/>
      <c r="U557" s="632"/>
      <c r="V557" s="632"/>
      <c r="W557" s="632"/>
      <c r="X557" s="632"/>
      <c r="Y557" s="632"/>
      <c r="Z557" s="632"/>
    </row>
    <row r="558" spans="1:26" ht="12.75" customHeight="1">
      <c r="A558" s="632"/>
      <c r="B558" s="632"/>
      <c r="C558" s="632"/>
      <c r="D558" s="386"/>
      <c r="E558" s="386"/>
      <c r="F558" s="386"/>
      <c r="G558" s="386"/>
      <c r="H558" s="632"/>
      <c r="I558" s="633"/>
      <c r="J558" s="632"/>
      <c r="K558" s="632"/>
      <c r="L558" s="632"/>
      <c r="M558" s="632"/>
      <c r="N558" s="632"/>
      <c r="O558" s="632"/>
      <c r="P558" s="632"/>
      <c r="Q558" s="632"/>
      <c r="R558" s="632"/>
      <c r="S558" s="632"/>
      <c r="T558" s="632"/>
      <c r="U558" s="632"/>
      <c r="V558" s="632"/>
      <c r="W558" s="632"/>
      <c r="X558" s="632"/>
      <c r="Y558" s="632"/>
      <c r="Z558" s="632"/>
    </row>
    <row r="559" spans="1:26" ht="12.75" customHeight="1">
      <c r="A559" s="632"/>
      <c r="B559" s="632"/>
      <c r="C559" s="632"/>
      <c r="D559" s="386"/>
      <c r="E559" s="386"/>
      <c r="F559" s="386"/>
      <c r="G559" s="386"/>
      <c r="H559" s="632"/>
      <c r="I559" s="633"/>
      <c r="J559" s="632"/>
      <c r="K559" s="632"/>
      <c r="L559" s="632"/>
      <c r="M559" s="632"/>
      <c r="N559" s="632"/>
      <c r="O559" s="632"/>
      <c r="P559" s="632"/>
      <c r="Q559" s="632"/>
      <c r="R559" s="632"/>
      <c r="S559" s="632"/>
      <c r="T559" s="632"/>
      <c r="U559" s="632"/>
      <c r="V559" s="632"/>
      <c r="W559" s="632"/>
      <c r="X559" s="632"/>
      <c r="Y559" s="632"/>
      <c r="Z559" s="632"/>
    </row>
    <row r="560" spans="1:26" ht="12.75" customHeight="1">
      <c r="A560" s="632"/>
      <c r="B560" s="632"/>
      <c r="C560" s="632"/>
      <c r="D560" s="386"/>
      <c r="E560" s="386"/>
      <c r="F560" s="386"/>
      <c r="G560" s="386"/>
      <c r="H560" s="632"/>
      <c r="I560" s="633"/>
      <c r="J560" s="632"/>
      <c r="K560" s="632"/>
      <c r="L560" s="632"/>
      <c r="M560" s="632"/>
      <c r="N560" s="632"/>
      <c r="O560" s="632"/>
      <c r="P560" s="632"/>
      <c r="Q560" s="632"/>
      <c r="R560" s="632"/>
      <c r="S560" s="632"/>
      <c r="T560" s="632"/>
      <c r="U560" s="632"/>
      <c r="V560" s="632"/>
      <c r="W560" s="632"/>
      <c r="X560" s="632"/>
      <c r="Y560" s="632"/>
      <c r="Z560" s="632"/>
    </row>
    <row r="561" spans="1:26" ht="12.75" customHeight="1">
      <c r="A561" s="632"/>
      <c r="B561" s="632"/>
      <c r="C561" s="632"/>
      <c r="D561" s="386"/>
      <c r="E561" s="386"/>
      <c r="F561" s="386"/>
      <c r="G561" s="386"/>
      <c r="H561" s="632"/>
      <c r="I561" s="633"/>
      <c r="J561" s="632"/>
      <c r="K561" s="632"/>
      <c r="L561" s="632"/>
      <c r="M561" s="632"/>
      <c r="N561" s="632"/>
      <c r="O561" s="632"/>
      <c r="P561" s="632"/>
      <c r="Q561" s="632"/>
      <c r="R561" s="632"/>
      <c r="S561" s="632"/>
      <c r="T561" s="632"/>
      <c r="U561" s="632"/>
      <c r="V561" s="632"/>
      <c r="W561" s="632"/>
      <c r="X561" s="632"/>
      <c r="Y561" s="632"/>
      <c r="Z561" s="632"/>
    </row>
    <row r="562" spans="1:26" ht="12.75" customHeight="1">
      <c r="A562" s="632"/>
      <c r="B562" s="632"/>
      <c r="C562" s="632"/>
      <c r="D562" s="386"/>
      <c r="E562" s="386"/>
      <c r="F562" s="386"/>
      <c r="G562" s="386"/>
      <c r="H562" s="632"/>
      <c r="I562" s="633"/>
      <c r="J562" s="632"/>
      <c r="K562" s="632"/>
      <c r="L562" s="632"/>
      <c r="M562" s="632"/>
      <c r="N562" s="632"/>
      <c r="O562" s="632"/>
      <c r="P562" s="632"/>
      <c r="Q562" s="632"/>
      <c r="R562" s="632"/>
      <c r="S562" s="632"/>
      <c r="T562" s="632"/>
      <c r="U562" s="632"/>
      <c r="V562" s="632"/>
      <c r="W562" s="632"/>
      <c r="X562" s="632"/>
      <c r="Y562" s="632"/>
      <c r="Z562" s="632"/>
    </row>
    <row r="563" spans="1:26" ht="12.75" customHeight="1">
      <c r="A563" s="632"/>
      <c r="B563" s="632"/>
      <c r="C563" s="632"/>
      <c r="D563" s="386"/>
      <c r="E563" s="386"/>
      <c r="F563" s="386"/>
      <c r="G563" s="386"/>
      <c r="H563" s="632"/>
      <c r="I563" s="633"/>
      <c r="J563" s="632"/>
      <c r="K563" s="632"/>
      <c r="L563" s="632"/>
      <c r="M563" s="632"/>
      <c r="N563" s="632"/>
      <c r="O563" s="632"/>
      <c r="P563" s="632"/>
      <c r="Q563" s="632"/>
      <c r="R563" s="632"/>
      <c r="S563" s="632"/>
      <c r="T563" s="632"/>
      <c r="U563" s="632"/>
      <c r="V563" s="632"/>
      <c r="W563" s="632"/>
      <c r="X563" s="632"/>
      <c r="Y563" s="632"/>
      <c r="Z563" s="632"/>
    </row>
    <row r="564" spans="1:26" ht="12.75" customHeight="1">
      <c r="A564" s="632"/>
      <c r="B564" s="632"/>
      <c r="C564" s="632"/>
      <c r="D564" s="386"/>
      <c r="E564" s="386"/>
      <c r="F564" s="386"/>
      <c r="G564" s="386"/>
      <c r="H564" s="632"/>
      <c r="I564" s="633"/>
      <c r="J564" s="632"/>
      <c r="K564" s="632"/>
      <c r="L564" s="632"/>
      <c r="M564" s="632"/>
      <c r="N564" s="632"/>
      <c r="O564" s="632"/>
      <c r="P564" s="632"/>
      <c r="Q564" s="632"/>
      <c r="R564" s="632"/>
      <c r="S564" s="632"/>
      <c r="T564" s="632"/>
      <c r="U564" s="632"/>
      <c r="V564" s="632"/>
      <c r="W564" s="632"/>
      <c r="X564" s="632"/>
      <c r="Y564" s="632"/>
      <c r="Z564" s="632"/>
    </row>
    <row r="565" spans="1:26" ht="12.75" customHeight="1">
      <c r="A565" s="632"/>
      <c r="B565" s="632"/>
      <c r="C565" s="632"/>
      <c r="D565" s="386"/>
      <c r="E565" s="386"/>
      <c r="F565" s="386"/>
      <c r="G565" s="386"/>
      <c r="H565" s="632"/>
      <c r="I565" s="633"/>
      <c r="J565" s="632"/>
      <c r="K565" s="632"/>
      <c r="L565" s="632"/>
      <c r="M565" s="632"/>
      <c r="N565" s="632"/>
      <c r="O565" s="632"/>
      <c r="P565" s="632"/>
      <c r="Q565" s="632"/>
      <c r="R565" s="632"/>
      <c r="S565" s="632"/>
      <c r="T565" s="632"/>
      <c r="U565" s="632"/>
      <c r="V565" s="632"/>
      <c r="W565" s="632"/>
      <c r="X565" s="632"/>
      <c r="Y565" s="632"/>
      <c r="Z565" s="632"/>
    </row>
    <row r="566" spans="1:26" ht="12.75" customHeight="1">
      <c r="A566" s="632"/>
      <c r="B566" s="632"/>
      <c r="C566" s="632"/>
      <c r="D566" s="386"/>
      <c r="E566" s="386"/>
      <c r="F566" s="386"/>
      <c r="G566" s="386"/>
      <c r="H566" s="632"/>
      <c r="I566" s="633"/>
      <c r="J566" s="632"/>
      <c r="K566" s="632"/>
      <c r="L566" s="632"/>
      <c r="M566" s="632"/>
      <c r="N566" s="632"/>
      <c r="O566" s="632"/>
      <c r="P566" s="632"/>
      <c r="Q566" s="632"/>
      <c r="R566" s="632"/>
      <c r="S566" s="632"/>
      <c r="T566" s="632"/>
      <c r="U566" s="632"/>
      <c r="V566" s="632"/>
      <c r="W566" s="632"/>
      <c r="X566" s="632"/>
      <c r="Y566" s="632"/>
      <c r="Z566" s="632"/>
    </row>
    <row r="567" spans="1:26" ht="12.75" customHeight="1">
      <c r="A567" s="632"/>
      <c r="B567" s="632"/>
      <c r="C567" s="632"/>
      <c r="D567" s="386"/>
      <c r="E567" s="386"/>
      <c r="F567" s="386"/>
      <c r="G567" s="386"/>
      <c r="H567" s="632"/>
      <c r="I567" s="633"/>
      <c r="J567" s="632"/>
      <c r="K567" s="632"/>
      <c r="L567" s="632"/>
      <c r="M567" s="632"/>
      <c r="N567" s="632"/>
      <c r="O567" s="632"/>
      <c r="P567" s="632"/>
      <c r="Q567" s="632"/>
      <c r="R567" s="632"/>
      <c r="S567" s="632"/>
      <c r="T567" s="632"/>
      <c r="U567" s="632"/>
      <c r="V567" s="632"/>
      <c r="W567" s="632"/>
      <c r="X567" s="632"/>
      <c r="Y567" s="632"/>
      <c r="Z567" s="632"/>
    </row>
    <row r="568" spans="1:26" ht="12.75" customHeight="1">
      <c r="A568" s="632"/>
      <c r="B568" s="632"/>
      <c r="C568" s="632"/>
      <c r="D568" s="386"/>
      <c r="E568" s="386"/>
      <c r="F568" s="386"/>
      <c r="G568" s="386"/>
      <c r="H568" s="632"/>
      <c r="I568" s="633"/>
      <c r="J568" s="632"/>
      <c r="K568" s="632"/>
      <c r="L568" s="632"/>
      <c r="M568" s="632"/>
      <c r="N568" s="632"/>
      <c r="O568" s="632"/>
      <c r="P568" s="632"/>
      <c r="Q568" s="632"/>
      <c r="R568" s="632"/>
      <c r="S568" s="632"/>
      <c r="T568" s="632"/>
      <c r="U568" s="632"/>
      <c r="V568" s="632"/>
      <c r="W568" s="632"/>
      <c r="X568" s="632"/>
      <c r="Y568" s="632"/>
      <c r="Z568" s="632"/>
    </row>
    <row r="569" spans="1:26" ht="12.75" customHeight="1">
      <c r="A569" s="632"/>
      <c r="B569" s="632"/>
      <c r="C569" s="632"/>
      <c r="D569" s="386"/>
      <c r="E569" s="386"/>
      <c r="F569" s="386"/>
      <c r="G569" s="386"/>
      <c r="H569" s="632"/>
      <c r="I569" s="633"/>
      <c r="J569" s="632"/>
      <c r="K569" s="632"/>
      <c r="L569" s="632"/>
      <c r="M569" s="632"/>
      <c r="N569" s="632"/>
      <c r="O569" s="632"/>
      <c r="P569" s="632"/>
      <c r="Q569" s="632"/>
      <c r="R569" s="632"/>
      <c r="S569" s="632"/>
      <c r="T569" s="632"/>
      <c r="U569" s="632"/>
      <c r="V569" s="632"/>
      <c r="W569" s="632"/>
      <c r="X569" s="632"/>
      <c r="Y569" s="632"/>
      <c r="Z569" s="632"/>
    </row>
    <row r="570" spans="1:26" ht="12.75" customHeight="1">
      <c r="A570" s="632"/>
      <c r="B570" s="632"/>
      <c r="C570" s="632"/>
      <c r="D570" s="386"/>
      <c r="E570" s="386"/>
      <c r="F570" s="386"/>
      <c r="G570" s="386"/>
      <c r="H570" s="632"/>
      <c r="I570" s="633"/>
      <c r="J570" s="632"/>
      <c r="K570" s="632"/>
      <c r="L570" s="632"/>
      <c r="M570" s="632"/>
      <c r="N570" s="632"/>
      <c r="O570" s="632"/>
      <c r="P570" s="632"/>
      <c r="Q570" s="632"/>
      <c r="R570" s="632"/>
      <c r="S570" s="632"/>
      <c r="T570" s="632"/>
      <c r="U570" s="632"/>
      <c r="V570" s="632"/>
      <c r="W570" s="632"/>
      <c r="X570" s="632"/>
      <c r="Y570" s="632"/>
      <c r="Z570" s="632"/>
    </row>
    <row r="571" spans="1:26" ht="12.75" customHeight="1">
      <c r="A571" s="632"/>
      <c r="B571" s="632"/>
      <c r="C571" s="632"/>
      <c r="D571" s="386"/>
      <c r="E571" s="386"/>
      <c r="F571" s="386"/>
      <c r="G571" s="386"/>
      <c r="H571" s="632"/>
      <c r="I571" s="633"/>
      <c r="J571" s="632"/>
      <c r="K571" s="632"/>
      <c r="L571" s="632"/>
      <c r="M571" s="632"/>
      <c r="N571" s="632"/>
      <c r="O571" s="632"/>
      <c r="P571" s="632"/>
      <c r="Q571" s="632"/>
      <c r="R571" s="632"/>
      <c r="S571" s="632"/>
      <c r="T571" s="632"/>
      <c r="U571" s="632"/>
      <c r="V571" s="632"/>
      <c r="W571" s="632"/>
      <c r="X571" s="632"/>
      <c r="Y571" s="632"/>
      <c r="Z571" s="632"/>
    </row>
    <row r="572" spans="1:26" ht="12.75" customHeight="1">
      <c r="A572" s="632"/>
      <c r="B572" s="632"/>
      <c r="C572" s="632"/>
      <c r="D572" s="386"/>
      <c r="E572" s="386"/>
      <c r="F572" s="386"/>
      <c r="G572" s="386"/>
      <c r="H572" s="632"/>
      <c r="I572" s="633"/>
      <c r="J572" s="632"/>
      <c r="K572" s="632"/>
      <c r="L572" s="632"/>
      <c r="M572" s="632"/>
      <c r="N572" s="632"/>
      <c r="O572" s="632"/>
      <c r="P572" s="632"/>
      <c r="Q572" s="632"/>
      <c r="R572" s="632"/>
      <c r="S572" s="632"/>
      <c r="T572" s="632"/>
      <c r="U572" s="632"/>
      <c r="V572" s="632"/>
      <c r="W572" s="632"/>
      <c r="X572" s="632"/>
      <c r="Y572" s="632"/>
      <c r="Z572" s="632"/>
    </row>
    <row r="573" spans="1:26" ht="12.75" customHeight="1">
      <c r="A573" s="632"/>
      <c r="B573" s="632"/>
      <c r="C573" s="632"/>
      <c r="D573" s="386"/>
      <c r="E573" s="386"/>
      <c r="F573" s="386"/>
      <c r="G573" s="386"/>
      <c r="H573" s="632"/>
      <c r="I573" s="633"/>
      <c r="J573" s="632"/>
      <c r="K573" s="632"/>
      <c r="L573" s="632"/>
      <c r="M573" s="632"/>
      <c r="N573" s="632"/>
      <c r="O573" s="632"/>
      <c r="P573" s="632"/>
      <c r="Q573" s="632"/>
      <c r="R573" s="632"/>
      <c r="S573" s="632"/>
      <c r="T573" s="632"/>
      <c r="U573" s="632"/>
      <c r="V573" s="632"/>
      <c r="W573" s="632"/>
      <c r="X573" s="632"/>
      <c r="Y573" s="632"/>
      <c r="Z573" s="632"/>
    </row>
    <row r="574" spans="1:26" ht="12.75" customHeight="1">
      <c r="A574" s="632"/>
      <c r="B574" s="632"/>
      <c r="C574" s="632"/>
      <c r="D574" s="386"/>
      <c r="E574" s="386"/>
      <c r="F574" s="386"/>
      <c r="G574" s="386"/>
      <c r="H574" s="632"/>
      <c r="I574" s="633"/>
      <c r="J574" s="632"/>
      <c r="K574" s="632"/>
      <c r="L574" s="632"/>
      <c r="M574" s="632"/>
      <c r="N574" s="632"/>
      <c r="O574" s="632"/>
      <c r="P574" s="632"/>
      <c r="Q574" s="632"/>
      <c r="R574" s="632"/>
      <c r="S574" s="632"/>
      <c r="T574" s="632"/>
      <c r="U574" s="632"/>
      <c r="V574" s="632"/>
      <c r="W574" s="632"/>
      <c r="X574" s="632"/>
      <c r="Y574" s="632"/>
      <c r="Z574" s="632"/>
    </row>
    <row r="575" spans="1:26" ht="12.75" customHeight="1">
      <c r="A575" s="632"/>
      <c r="B575" s="632"/>
      <c r="C575" s="632"/>
      <c r="D575" s="386"/>
      <c r="E575" s="386"/>
      <c r="F575" s="386"/>
      <c r="G575" s="386"/>
      <c r="H575" s="632"/>
      <c r="I575" s="633"/>
      <c r="J575" s="632"/>
      <c r="K575" s="632"/>
      <c r="L575" s="632"/>
      <c r="M575" s="632"/>
      <c r="N575" s="632"/>
      <c r="O575" s="632"/>
      <c r="P575" s="632"/>
      <c r="Q575" s="632"/>
      <c r="R575" s="632"/>
      <c r="S575" s="632"/>
      <c r="T575" s="632"/>
      <c r="U575" s="632"/>
      <c r="V575" s="632"/>
      <c r="W575" s="632"/>
      <c r="X575" s="632"/>
      <c r="Y575" s="632"/>
      <c r="Z575" s="632"/>
    </row>
    <row r="576" spans="1:26" ht="12.75" customHeight="1">
      <c r="A576" s="632"/>
      <c r="B576" s="632"/>
      <c r="C576" s="632"/>
      <c r="D576" s="386"/>
      <c r="E576" s="386"/>
      <c r="F576" s="386"/>
      <c r="G576" s="386"/>
      <c r="H576" s="632"/>
      <c r="I576" s="633"/>
      <c r="J576" s="632"/>
      <c r="K576" s="632"/>
      <c r="L576" s="632"/>
      <c r="M576" s="632"/>
      <c r="N576" s="632"/>
      <c r="O576" s="632"/>
      <c r="P576" s="632"/>
      <c r="Q576" s="632"/>
      <c r="R576" s="632"/>
      <c r="S576" s="632"/>
      <c r="T576" s="632"/>
      <c r="U576" s="632"/>
      <c r="V576" s="632"/>
      <c r="W576" s="632"/>
      <c r="X576" s="632"/>
      <c r="Y576" s="632"/>
      <c r="Z576" s="632"/>
    </row>
    <row r="577" spans="1:26" ht="12.75" customHeight="1">
      <c r="A577" s="632"/>
      <c r="B577" s="632"/>
      <c r="C577" s="632"/>
      <c r="D577" s="386"/>
      <c r="E577" s="386"/>
      <c r="F577" s="386"/>
      <c r="G577" s="386"/>
      <c r="H577" s="632"/>
      <c r="I577" s="633"/>
      <c r="J577" s="632"/>
      <c r="K577" s="632"/>
      <c r="L577" s="632"/>
      <c r="M577" s="632"/>
      <c r="N577" s="632"/>
      <c r="O577" s="632"/>
      <c r="P577" s="632"/>
      <c r="Q577" s="632"/>
      <c r="R577" s="632"/>
      <c r="S577" s="632"/>
      <c r="T577" s="632"/>
      <c r="U577" s="632"/>
      <c r="V577" s="632"/>
      <c r="W577" s="632"/>
      <c r="X577" s="632"/>
      <c r="Y577" s="632"/>
      <c r="Z577" s="632"/>
    </row>
    <row r="578" spans="1:26" ht="12.75" customHeight="1">
      <c r="A578" s="632"/>
      <c r="B578" s="632"/>
      <c r="C578" s="632"/>
      <c r="D578" s="386"/>
      <c r="E578" s="386"/>
      <c r="F578" s="386"/>
      <c r="G578" s="386"/>
      <c r="H578" s="632"/>
      <c r="I578" s="633"/>
      <c r="J578" s="632"/>
      <c r="K578" s="632"/>
      <c r="L578" s="632"/>
      <c r="M578" s="632"/>
      <c r="N578" s="632"/>
      <c r="O578" s="632"/>
      <c r="P578" s="632"/>
      <c r="Q578" s="632"/>
      <c r="R578" s="632"/>
      <c r="S578" s="632"/>
      <c r="T578" s="632"/>
      <c r="U578" s="632"/>
      <c r="V578" s="632"/>
      <c r="W578" s="632"/>
      <c r="X578" s="632"/>
      <c r="Y578" s="632"/>
      <c r="Z578" s="632"/>
    </row>
    <row r="579" spans="1:26" ht="12.75" customHeight="1">
      <c r="A579" s="632"/>
      <c r="B579" s="632"/>
      <c r="C579" s="632"/>
      <c r="D579" s="386"/>
      <c r="E579" s="386"/>
      <c r="F579" s="386"/>
      <c r="G579" s="386"/>
      <c r="H579" s="632"/>
      <c r="I579" s="633"/>
      <c r="J579" s="632"/>
      <c r="K579" s="632"/>
      <c r="L579" s="632"/>
      <c r="M579" s="632"/>
      <c r="N579" s="632"/>
      <c r="O579" s="632"/>
      <c r="P579" s="632"/>
      <c r="Q579" s="632"/>
      <c r="R579" s="632"/>
      <c r="S579" s="632"/>
      <c r="T579" s="632"/>
      <c r="U579" s="632"/>
      <c r="V579" s="632"/>
      <c r="W579" s="632"/>
      <c r="X579" s="632"/>
      <c r="Y579" s="632"/>
      <c r="Z579" s="632"/>
    </row>
    <row r="580" spans="1:26" ht="12.75" customHeight="1">
      <c r="A580" s="632"/>
      <c r="B580" s="632"/>
      <c r="C580" s="632"/>
      <c r="D580" s="386"/>
      <c r="E580" s="386"/>
      <c r="F580" s="386"/>
      <c r="G580" s="386"/>
      <c r="H580" s="632"/>
      <c r="I580" s="633"/>
      <c r="J580" s="632"/>
      <c r="K580" s="632"/>
      <c r="L580" s="632"/>
      <c r="M580" s="632"/>
      <c r="N580" s="632"/>
      <c r="O580" s="632"/>
      <c r="P580" s="632"/>
      <c r="Q580" s="632"/>
      <c r="R580" s="632"/>
      <c r="S580" s="632"/>
      <c r="T580" s="632"/>
      <c r="U580" s="632"/>
      <c r="V580" s="632"/>
      <c r="W580" s="632"/>
      <c r="X580" s="632"/>
      <c r="Y580" s="632"/>
      <c r="Z580" s="632"/>
    </row>
    <row r="581" spans="1:26" ht="12.75" customHeight="1">
      <c r="A581" s="632"/>
      <c r="B581" s="632"/>
      <c r="C581" s="632"/>
      <c r="D581" s="386"/>
      <c r="E581" s="386"/>
      <c r="F581" s="386"/>
      <c r="G581" s="386"/>
      <c r="H581" s="632"/>
      <c r="I581" s="633"/>
      <c r="J581" s="632"/>
      <c r="K581" s="632"/>
      <c r="L581" s="632"/>
      <c r="M581" s="632"/>
      <c r="N581" s="632"/>
      <c r="O581" s="632"/>
      <c r="P581" s="632"/>
      <c r="Q581" s="632"/>
      <c r="R581" s="632"/>
      <c r="S581" s="632"/>
      <c r="T581" s="632"/>
      <c r="U581" s="632"/>
      <c r="V581" s="632"/>
      <c r="W581" s="632"/>
      <c r="X581" s="632"/>
      <c r="Y581" s="632"/>
      <c r="Z581" s="632"/>
    </row>
    <row r="582" spans="1:26" ht="12.75" customHeight="1">
      <c r="A582" s="632"/>
      <c r="B582" s="632"/>
      <c r="C582" s="632"/>
      <c r="D582" s="386"/>
      <c r="E582" s="386"/>
      <c r="F582" s="386"/>
      <c r="G582" s="386"/>
      <c r="H582" s="632"/>
      <c r="I582" s="633"/>
      <c r="J582" s="632"/>
      <c r="K582" s="632"/>
      <c r="L582" s="632"/>
      <c r="M582" s="632"/>
      <c r="N582" s="632"/>
      <c r="O582" s="632"/>
      <c r="P582" s="632"/>
      <c r="Q582" s="632"/>
      <c r="R582" s="632"/>
      <c r="S582" s="632"/>
      <c r="T582" s="632"/>
      <c r="U582" s="632"/>
      <c r="V582" s="632"/>
      <c r="W582" s="632"/>
      <c r="X582" s="632"/>
      <c r="Y582" s="632"/>
      <c r="Z582" s="632"/>
    </row>
    <row r="583" spans="1:26" ht="12.75" customHeight="1">
      <c r="A583" s="632"/>
      <c r="B583" s="632"/>
      <c r="C583" s="632"/>
      <c r="D583" s="386"/>
      <c r="E583" s="386"/>
      <c r="F583" s="386"/>
      <c r="G583" s="386"/>
      <c r="H583" s="632"/>
      <c r="I583" s="633"/>
      <c r="J583" s="632"/>
      <c r="K583" s="632"/>
      <c r="L583" s="632"/>
      <c r="M583" s="632"/>
      <c r="N583" s="632"/>
      <c r="O583" s="632"/>
      <c r="P583" s="632"/>
      <c r="Q583" s="632"/>
      <c r="R583" s="632"/>
      <c r="S583" s="632"/>
      <c r="T583" s="632"/>
      <c r="U583" s="632"/>
      <c r="V583" s="632"/>
      <c r="W583" s="632"/>
      <c r="X583" s="632"/>
      <c r="Y583" s="632"/>
      <c r="Z583" s="632"/>
    </row>
    <row r="584" spans="1:26" ht="12.75" customHeight="1">
      <c r="A584" s="632"/>
      <c r="B584" s="632"/>
      <c r="C584" s="632"/>
      <c r="D584" s="386"/>
      <c r="E584" s="386"/>
      <c r="F584" s="386"/>
      <c r="G584" s="386"/>
      <c r="H584" s="632"/>
      <c r="I584" s="633"/>
      <c r="J584" s="632"/>
      <c r="K584" s="632"/>
      <c r="L584" s="632"/>
      <c r="M584" s="632"/>
      <c r="N584" s="632"/>
      <c r="O584" s="632"/>
      <c r="P584" s="632"/>
      <c r="Q584" s="632"/>
      <c r="R584" s="632"/>
      <c r="S584" s="632"/>
      <c r="T584" s="632"/>
      <c r="U584" s="632"/>
      <c r="V584" s="632"/>
      <c r="W584" s="632"/>
      <c r="X584" s="632"/>
      <c r="Y584" s="632"/>
      <c r="Z584" s="632"/>
    </row>
    <row r="585" spans="1:26" ht="12.75" customHeight="1">
      <c r="A585" s="632"/>
      <c r="B585" s="632"/>
      <c r="C585" s="632"/>
      <c r="D585" s="386"/>
      <c r="E585" s="386"/>
      <c r="F585" s="386"/>
      <c r="G585" s="386"/>
      <c r="H585" s="632"/>
      <c r="I585" s="633"/>
      <c r="J585" s="632"/>
      <c r="K585" s="632"/>
      <c r="L585" s="632"/>
      <c r="M585" s="632"/>
      <c r="N585" s="632"/>
      <c r="O585" s="632"/>
      <c r="P585" s="632"/>
      <c r="Q585" s="632"/>
      <c r="R585" s="632"/>
      <c r="S585" s="632"/>
      <c r="T585" s="632"/>
      <c r="U585" s="632"/>
      <c r="V585" s="632"/>
      <c r="W585" s="632"/>
      <c r="X585" s="632"/>
      <c r="Y585" s="632"/>
      <c r="Z585" s="632"/>
    </row>
    <row r="586" spans="1:26" ht="12.75" customHeight="1">
      <c r="A586" s="632"/>
      <c r="B586" s="632"/>
      <c r="C586" s="632"/>
      <c r="D586" s="386"/>
      <c r="E586" s="386"/>
      <c r="F586" s="386"/>
      <c r="G586" s="386"/>
      <c r="H586" s="632"/>
      <c r="I586" s="633"/>
      <c r="J586" s="632"/>
      <c r="K586" s="632"/>
      <c r="L586" s="632"/>
      <c r="M586" s="632"/>
      <c r="N586" s="632"/>
      <c r="O586" s="632"/>
      <c r="P586" s="632"/>
      <c r="Q586" s="632"/>
      <c r="R586" s="632"/>
      <c r="S586" s="632"/>
      <c r="T586" s="632"/>
      <c r="U586" s="632"/>
      <c r="V586" s="632"/>
      <c r="W586" s="632"/>
      <c r="X586" s="632"/>
      <c r="Y586" s="632"/>
      <c r="Z586" s="632"/>
    </row>
    <row r="587" spans="1:26" ht="12.75" customHeight="1">
      <c r="A587" s="632"/>
      <c r="B587" s="632"/>
      <c r="C587" s="632"/>
      <c r="D587" s="386"/>
      <c r="E587" s="386"/>
      <c r="F587" s="386"/>
      <c r="G587" s="386"/>
      <c r="H587" s="632"/>
      <c r="I587" s="633"/>
      <c r="J587" s="632"/>
      <c r="K587" s="632"/>
      <c r="L587" s="632"/>
      <c r="M587" s="632"/>
      <c r="N587" s="632"/>
      <c r="O587" s="632"/>
      <c r="P587" s="632"/>
      <c r="Q587" s="632"/>
      <c r="R587" s="632"/>
      <c r="S587" s="632"/>
      <c r="T587" s="632"/>
      <c r="U587" s="632"/>
      <c r="V587" s="632"/>
      <c r="W587" s="632"/>
      <c r="X587" s="632"/>
      <c r="Y587" s="632"/>
      <c r="Z587" s="632"/>
    </row>
    <row r="588" spans="1:26" ht="12.75" customHeight="1">
      <c r="A588" s="632"/>
      <c r="B588" s="632"/>
      <c r="C588" s="632"/>
      <c r="D588" s="386"/>
      <c r="E588" s="386"/>
      <c r="F588" s="386"/>
      <c r="G588" s="386"/>
      <c r="H588" s="632"/>
      <c r="I588" s="633"/>
      <c r="J588" s="632"/>
      <c r="K588" s="632"/>
      <c r="L588" s="632"/>
      <c r="M588" s="632"/>
      <c r="N588" s="632"/>
      <c r="O588" s="632"/>
      <c r="P588" s="632"/>
      <c r="Q588" s="632"/>
      <c r="R588" s="632"/>
      <c r="S588" s="632"/>
      <c r="T588" s="632"/>
      <c r="U588" s="632"/>
      <c r="V588" s="632"/>
      <c r="W588" s="632"/>
      <c r="X588" s="632"/>
      <c r="Y588" s="632"/>
      <c r="Z588" s="632"/>
    </row>
    <row r="589" spans="1:26" ht="12.75" customHeight="1">
      <c r="A589" s="632"/>
      <c r="B589" s="632"/>
      <c r="C589" s="632"/>
      <c r="D589" s="386"/>
      <c r="E589" s="386"/>
      <c r="F589" s="386"/>
      <c r="G589" s="386"/>
      <c r="H589" s="632"/>
      <c r="I589" s="633"/>
      <c r="J589" s="632"/>
      <c r="K589" s="632"/>
      <c r="L589" s="632"/>
      <c r="M589" s="632"/>
      <c r="N589" s="632"/>
      <c r="O589" s="632"/>
      <c r="P589" s="632"/>
      <c r="Q589" s="632"/>
      <c r="R589" s="632"/>
      <c r="S589" s="632"/>
      <c r="T589" s="632"/>
      <c r="U589" s="632"/>
      <c r="V589" s="632"/>
      <c r="W589" s="632"/>
      <c r="X589" s="632"/>
      <c r="Y589" s="632"/>
      <c r="Z589" s="632"/>
    </row>
    <row r="590" spans="1:26" ht="12.75" customHeight="1">
      <c r="A590" s="632"/>
      <c r="B590" s="632"/>
      <c r="C590" s="632"/>
      <c r="D590" s="386"/>
      <c r="E590" s="386"/>
      <c r="F590" s="386"/>
      <c r="G590" s="386"/>
      <c r="H590" s="632"/>
      <c r="I590" s="633"/>
      <c r="J590" s="632"/>
      <c r="K590" s="632"/>
      <c r="L590" s="632"/>
      <c r="M590" s="632"/>
      <c r="N590" s="632"/>
      <c r="O590" s="632"/>
      <c r="P590" s="632"/>
      <c r="Q590" s="632"/>
      <c r="R590" s="632"/>
      <c r="S590" s="632"/>
      <c r="T590" s="632"/>
      <c r="U590" s="632"/>
      <c r="V590" s="632"/>
      <c r="W590" s="632"/>
      <c r="X590" s="632"/>
      <c r="Y590" s="632"/>
      <c r="Z590" s="632"/>
    </row>
    <row r="591" spans="1:26" ht="12.75" customHeight="1">
      <c r="A591" s="632"/>
      <c r="B591" s="632"/>
      <c r="C591" s="632"/>
      <c r="D591" s="386"/>
      <c r="E591" s="386"/>
      <c r="F591" s="386"/>
      <c r="G591" s="386"/>
      <c r="H591" s="632"/>
      <c r="I591" s="633"/>
      <c r="J591" s="632"/>
      <c r="K591" s="632"/>
      <c r="L591" s="632"/>
      <c r="M591" s="632"/>
      <c r="N591" s="632"/>
      <c r="O591" s="632"/>
      <c r="P591" s="632"/>
      <c r="Q591" s="632"/>
      <c r="R591" s="632"/>
      <c r="S591" s="632"/>
      <c r="T591" s="632"/>
      <c r="U591" s="632"/>
      <c r="V591" s="632"/>
      <c r="W591" s="632"/>
      <c r="X591" s="632"/>
      <c r="Y591" s="632"/>
      <c r="Z591" s="632"/>
    </row>
    <row r="592" spans="1:26" ht="12.75" customHeight="1">
      <c r="A592" s="632"/>
      <c r="B592" s="632"/>
      <c r="C592" s="632"/>
      <c r="D592" s="386"/>
      <c r="E592" s="386"/>
      <c r="F592" s="386"/>
      <c r="G592" s="386"/>
      <c r="H592" s="632"/>
      <c r="I592" s="633"/>
      <c r="J592" s="632"/>
      <c r="K592" s="632"/>
      <c r="L592" s="632"/>
      <c r="M592" s="632"/>
      <c r="N592" s="632"/>
      <c r="O592" s="632"/>
      <c r="P592" s="632"/>
      <c r="Q592" s="632"/>
      <c r="R592" s="632"/>
      <c r="S592" s="632"/>
      <c r="T592" s="632"/>
      <c r="U592" s="632"/>
      <c r="V592" s="632"/>
      <c r="W592" s="632"/>
      <c r="X592" s="632"/>
      <c r="Y592" s="632"/>
      <c r="Z592" s="632"/>
    </row>
    <row r="593" spans="1:26" ht="12.75" customHeight="1">
      <c r="A593" s="632"/>
      <c r="B593" s="632"/>
      <c r="C593" s="632"/>
      <c r="D593" s="386"/>
      <c r="E593" s="386"/>
      <c r="F593" s="386"/>
      <c r="G593" s="386"/>
      <c r="H593" s="632"/>
      <c r="I593" s="633"/>
      <c r="J593" s="632"/>
      <c r="K593" s="632"/>
      <c r="L593" s="632"/>
      <c r="M593" s="632"/>
      <c r="N593" s="632"/>
      <c r="O593" s="632"/>
      <c r="P593" s="632"/>
      <c r="Q593" s="632"/>
      <c r="R593" s="632"/>
      <c r="S593" s="632"/>
      <c r="T593" s="632"/>
      <c r="U593" s="632"/>
      <c r="V593" s="632"/>
      <c r="W593" s="632"/>
      <c r="X593" s="632"/>
      <c r="Y593" s="632"/>
      <c r="Z593" s="632"/>
    </row>
    <row r="594" spans="1:26" ht="12.75" customHeight="1">
      <c r="A594" s="632"/>
      <c r="B594" s="632"/>
      <c r="C594" s="632"/>
      <c r="D594" s="386"/>
      <c r="E594" s="386"/>
      <c r="F594" s="386"/>
      <c r="G594" s="386"/>
      <c r="H594" s="632"/>
      <c r="I594" s="633"/>
      <c r="J594" s="632"/>
      <c r="K594" s="632"/>
      <c r="L594" s="632"/>
      <c r="M594" s="632"/>
      <c r="N594" s="632"/>
      <c r="O594" s="632"/>
      <c r="P594" s="632"/>
      <c r="Q594" s="632"/>
      <c r="R594" s="632"/>
      <c r="S594" s="632"/>
      <c r="T594" s="632"/>
      <c r="U594" s="632"/>
      <c r="V594" s="632"/>
      <c r="W594" s="632"/>
      <c r="X594" s="632"/>
      <c r="Y594" s="632"/>
      <c r="Z594" s="632"/>
    </row>
    <row r="595" spans="1:26" ht="12.75" customHeight="1">
      <c r="A595" s="632"/>
      <c r="B595" s="632"/>
      <c r="C595" s="632"/>
      <c r="D595" s="386"/>
      <c r="E595" s="386"/>
      <c r="F595" s="386"/>
      <c r="G595" s="386"/>
      <c r="H595" s="632"/>
      <c r="I595" s="633"/>
      <c r="J595" s="632"/>
      <c r="K595" s="632"/>
      <c r="L595" s="632"/>
      <c r="M595" s="632"/>
      <c r="N595" s="632"/>
      <c r="O595" s="632"/>
      <c r="P595" s="632"/>
      <c r="Q595" s="632"/>
      <c r="R595" s="632"/>
      <c r="S595" s="632"/>
      <c r="T595" s="632"/>
      <c r="U595" s="632"/>
      <c r="V595" s="632"/>
      <c r="W595" s="632"/>
      <c r="X595" s="632"/>
      <c r="Y595" s="632"/>
      <c r="Z595" s="632"/>
    </row>
    <row r="596" spans="1:26" ht="12.75" customHeight="1">
      <c r="A596" s="632"/>
      <c r="B596" s="632"/>
      <c r="C596" s="632"/>
      <c r="D596" s="386"/>
      <c r="E596" s="386"/>
      <c r="F596" s="386"/>
      <c r="G596" s="386"/>
      <c r="H596" s="632"/>
      <c r="I596" s="633"/>
      <c r="J596" s="632"/>
      <c r="K596" s="632"/>
      <c r="L596" s="632"/>
      <c r="M596" s="632"/>
      <c r="N596" s="632"/>
      <c r="O596" s="632"/>
      <c r="P596" s="632"/>
      <c r="Q596" s="632"/>
      <c r="R596" s="632"/>
      <c r="S596" s="632"/>
      <c r="T596" s="632"/>
      <c r="U596" s="632"/>
      <c r="V596" s="632"/>
      <c r="W596" s="632"/>
      <c r="X596" s="632"/>
      <c r="Y596" s="632"/>
      <c r="Z596" s="632"/>
    </row>
    <row r="597" spans="1:26" ht="12.75" customHeight="1">
      <c r="A597" s="632"/>
      <c r="B597" s="632"/>
      <c r="C597" s="632"/>
      <c r="D597" s="386"/>
      <c r="E597" s="386"/>
      <c r="F597" s="386"/>
      <c r="G597" s="386"/>
      <c r="H597" s="632"/>
      <c r="I597" s="633"/>
      <c r="J597" s="632"/>
      <c r="K597" s="632"/>
      <c r="L597" s="632"/>
      <c r="M597" s="632"/>
      <c r="N597" s="632"/>
      <c r="O597" s="632"/>
      <c r="P597" s="632"/>
      <c r="Q597" s="632"/>
      <c r="R597" s="632"/>
      <c r="S597" s="632"/>
      <c r="T597" s="632"/>
      <c r="U597" s="632"/>
      <c r="V597" s="632"/>
      <c r="W597" s="632"/>
      <c r="X597" s="632"/>
      <c r="Y597" s="632"/>
      <c r="Z597" s="632"/>
    </row>
    <row r="598" spans="1:26" ht="12.75" customHeight="1">
      <c r="A598" s="632"/>
      <c r="B598" s="632"/>
      <c r="C598" s="632"/>
      <c r="D598" s="386"/>
      <c r="E598" s="386"/>
      <c r="F598" s="386"/>
      <c r="G598" s="386"/>
      <c r="H598" s="632"/>
      <c r="I598" s="633"/>
      <c r="J598" s="632"/>
      <c r="K598" s="632"/>
      <c r="L598" s="632"/>
      <c r="M598" s="632"/>
      <c r="N598" s="632"/>
      <c r="O598" s="632"/>
      <c r="P598" s="632"/>
      <c r="Q598" s="632"/>
      <c r="R598" s="632"/>
      <c r="S598" s="632"/>
      <c r="T598" s="632"/>
      <c r="U598" s="632"/>
      <c r="V598" s="632"/>
      <c r="W598" s="632"/>
      <c r="X598" s="632"/>
      <c r="Y598" s="632"/>
      <c r="Z598" s="632"/>
    </row>
    <row r="599" spans="1:26" ht="12.75" customHeight="1">
      <c r="A599" s="632"/>
      <c r="B599" s="632"/>
      <c r="C599" s="632"/>
      <c r="D599" s="386"/>
      <c r="E599" s="386"/>
      <c r="F599" s="386"/>
      <c r="G599" s="386"/>
      <c r="H599" s="632"/>
      <c r="I599" s="633"/>
      <c r="J599" s="632"/>
      <c r="K599" s="632"/>
      <c r="L599" s="632"/>
      <c r="M599" s="632"/>
      <c r="N599" s="632"/>
      <c r="O599" s="632"/>
      <c r="P599" s="632"/>
      <c r="Q599" s="632"/>
      <c r="R599" s="632"/>
      <c r="S599" s="632"/>
      <c r="T599" s="632"/>
      <c r="U599" s="632"/>
      <c r="V599" s="632"/>
      <c r="W599" s="632"/>
      <c r="X599" s="632"/>
      <c r="Y599" s="632"/>
      <c r="Z599" s="632"/>
    </row>
    <row r="600" spans="1:26" ht="12.75" customHeight="1">
      <c r="A600" s="632"/>
      <c r="B600" s="632"/>
      <c r="C600" s="632"/>
      <c r="D600" s="386"/>
      <c r="E600" s="386"/>
      <c r="F600" s="386"/>
      <c r="G600" s="386"/>
      <c r="H600" s="632"/>
      <c r="I600" s="633"/>
      <c r="J600" s="632"/>
      <c r="K600" s="632"/>
      <c r="L600" s="632"/>
      <c r="M600" s="632"/>
      <c r="N600" s="632"/>
      <c r="O600" s="632"/>
      <c r="P600" s="632"/>
      <c r="Q600" s="632"/>
      <c r="R600" s="632"/>
      <c r="S600" s="632"/>
      <c r="T600" s="632"/>
      <c r="U600" s="632"/>
      <c r="V600" s="632"/>
      <c r="W600" s="632"/>
      <c r="X600" s="632"/>
      <c r="Y600" s="632"/>
      <c r="Z600" s="632"/>
    </row>
    <row r="601" spans="1:26" ht="12.75" customHeight="1">
      <c r="A601" s="632"/>
      <c r="B601" s="632"/>
      <c r="C601" s="632"/>
      <c r="D601" s="386"/>
      <c r="E601" s="386"/>
      <c r="F601" s="386"/>
      <c r="G601" s="386"/>
      <c r="H601" s="632"/>
      <c r="I601" s="633"/>
      <c r="J601" s="632"/>
      <c r="K601" s="632"/>
      <c r="L601" s="632"/>
      <c r="M601" s="632"/>
      <c r="N601" s="632"/>
      <c r="O601" s="632"/>
      <c r="P601" s="632"/>
      <c r="Q601" s="632"/>
      <c r="R601" s="632"/>
      <c r="S601" s="632"/>
      <c r="T601" s="632"/>
      <c r="U601" s="632"/>
      <c r="V601" s="632"/>
      <c r="W601" s="632"/>
      <c r="X601" s="632"/>
      <c r="Y601" s="632"/>
      <c r="Z601" s="632"/>
    </row>
    <row r="602" spans="1:26" ht="12.75" customHeight="1">
      <c r="A602" s="632"/>
      <c r="B602" s="632"/>
      <c r="C602" s="632"/>
      <c r="D602" s="386"/>
      <c r="E602" s="386"/>
      <c r="F602" s="386"/>
      <c r="G602" s="386"/>
      <c r="H602" s="632"/>
      <c r="I602" s="633"/>
      <c r="J602" s="632"/>
      <c r="K602" s="632"/>
      <c r="L602" s="632"/>
      <c r="M602" s="632"/>
      <c r="N602" s="632"/>
      <c r="O602" s="632"/>
      <c r="P602" s="632"/>
      <c r="Q602" s="632"/>
      <c r="R602" s="632"/>
      <c r="S602" s="632"/>
      <c r="T602" s="632"/>
      <c r="U602" s="632"/>
      <c r="V602" s="632"/>
      <c r="W602" s="632"/>
      <c r="X602" s="632"/>
      <c r="Y602" s="632"/>
      <c r="Z602" s="632"/>
    </row>
    <row r="603" spans="1:26" ht="12.75" customHeight="1">
      <c r="A603" s="632"/>
      <c r="B603" s="632"/>
      <c r="C603" s="632"/>
      <c r="D603" s="386"/>
      <c r="E603" s="386"/>
      <c r="F603" s="386"/>
      <c r="G603" s="386"/>
      <c r="H603" s="632"/>
      <c r="I603" s="633"/>
      <c r="J603" s="632"/>
      <c r="K603" s="632"/>
      <c r="L603" s="632"/>
      <c r="M603" s="632"/>
      <c r="N603" s="632"/>
      <c r="O603" s="632"/>
      <c r="P603" s="632"/>
      <c r="Q603" s="632"/>
      <c r="R603" s="632"/>
      <c r="S603" s="632"/>
      <c r="T603" s="632"/>
      <c r="U603" s="632"/>
      <c r="V603" s="632"/>
      <c r="W603" s="632"/>
      <c r="X603" s="632"/>
      <c r="Y603" s="632"/>
      <c r="Z603" s="632"/>
    </row>
    <row r="604" spans="1:26" ht="12.75" customHeight="1">
      <c r="A604" s="632"/>
      <c r="B604" s="632"/>
      <c r="C604" s="632"/>
      <c r="D604" s="386"/>
      <c r="E604" s="386"/>
      <c r="F604" s="386"/>
      <c r="G604" s="386"/>
      <c r="H604" s="632"/>
      <c r="I604" s="633"/>
      <c r="J604" s="632"/>
      <c r="K604" s="632"/>
      <c r="L604" s="632"/>
      <c r="M604" s="632"/>
      <c r="N604" s="632"/>
      <c r="O604" s="632"/>
      <c r="P604" s="632"/>
      <c r="Q604" s="632"/>
      <c r="R604" s="632"/>
      <c r="S604" s="632"/>
      <c r="T604" s="632"/>
      <c r="U604" s="632"/>
      <c r="V604" s="632"/>
      <c r="W604" s="632"/>
      <c r="X604" s="632"/>
      <c r="Y604" s="632"/>
      <c r="Z604" s="632"/>
    </row>
    <row r="605" spans="1:26" ht="12.75" customHeight="1">
      <c r="A605" s="632"/>
      <c r="B605" s="632"/>
      <c r="C605" s="632"/>
      <c r="D605" s="386"/>
      <c r="E605" s="386"/>
      <c r="F605" s="386"/>
      <c r="G605" s="386"/>
      <c r="H605" s="632"/>
      <c r="I605" s="633"/>
      <c r="J605" s="632"/>
      <c r="K605" s="632"/>
      <c r="L605" s="632"/>
      <c r="M605" s="632"/>
      <c r="N605" s="632"/>
      <c r="O605" s="632"/>
      <c r="P605" s="632"/>
      <c r="Q605" s="632"/>
      <c r="R605" s="632"/>
      <c r="S605" s="632"/>
      <c r="T605" s="632"/>
      <c r="U605" s="632"/>
      <c r="V605" s="632"/>
      <c r="W605" s="632"/>
      <c r="X605" s="632"/>
      <c r="Y605" s="632"/>
      <c r="Z605" s="632"/>
    </row>
    <row r="606" spans="1:26" ht="12.75" customHeight="1">
      <c r="A606" s="632"/>
      <c r="B606" s="632"/>
      <c r="C606" s="632"/>
      <c r="D606" s="386"/>
      <c r="E606" s="386"/>
      <c r="F606" s="386"/>
      <c r="G606" s="386"/>
      <c r="H606" s="632"/>
      <c r="I606" s="633"/>
      <c r="J606" s="632"/>
      <c r="K606" s="632"/>
      <c r="L606" s="632"/>
      <c r="M606" s="632"/>
      <c r="N606" s="632"/>
      <c r="O606" s="632"/>
      <c r="P606" s="632"/>
      <c r="Q606" s="632"/>
      <c r="R606" s="632"/>
      <c r="S606" s="632"/>
      <c r="T606" s="632"/>
      <c r="U606" s="632"/>
      <c r="V606" s="632"/>
      <c r="W606" s="632"/>
      <c r="X606" s="632"/>
      <c r="Y606" s="632"/>
      <c r="Z606" s="632"/>
    </row>
    <row r="607" spans="1:26" ht="12.75" customHeight="1">
      <c r="A607" s="632"/>
      <c r="B607" s="632"/>
      <c r="C607" s="632"/>
      <c r="D607" s="386"/>
      <c r="E607" s="386"/>
      <c r="F607" s="386"/>
      <c r="G607" s="386"/>
      <c r="H607" s="632"/>
      <c r="I607" s="633"/>
      <c r="J607" s="632"/>
      <c r="K607" s="632"/>
      <c r="L607" s="632"/>
      <c r="M607" s="632"/>
      <c r="N607" s="632"/>
      <c r="O607" s="632"/>
      <c r="P607" s="632"/>
      <c r="Q607" s="632"/>
      <c r="R607" s="632"/>
      <c r="S607" s="632"/>
      <c r="T607" s="632"/>
      <c r="U607" s="632"/>
      <c r="V607" s="632"/>
      <c r="W607" s="632"/>
      <c r="X607" s="632"/>
      <c r="Y607" s="632"/>
      <c r="Z607" s="632"/>
    </row>
    <row r="608" spans="1:26" ht="12.75" customHeight="1">
      <c r="A608" s="632"/>
      <c r="B608" s="632"/>
      <c r="C608" s="632"/>
      <c r="D608" s="386"/>
      <c r="E608" s="386"/>
      <c r="F608" s="386"/>
      <c r="G608" s="386"/>
      <c r="H608" s="632"/>
      <c r="I608" s="633"/>
      <c r="J608" s="632"/>
      <c r="K608" s="632"/>
      <c r="L608" s="632"/>
      <c r="M608" s="632"/>
      <c r="N608" s="632"/>
      <c r="O608" s="632"/>
      <c r="P608" s="632"/>
      <c r="Q608" s="632"/>
      <c r="R608" s="632"/>
      <c r="S608" s="632"/>
      <c r="T608" s="632"/>
      <c r="U608" s="632"/>
      <c r="V608" s="632"/>
      <c r="W608" s="632"/>
      <c r="X608" s="632"/>
      <c r="Y608" s="632"/>
      <c r="Z608" s="632"/>
    </row>
    <row r="609" spans="1:26" ht="12.75" customHeight="1">
      <c r="A609" s="632"/>
      <c r="B609" s="632"/>
      <c r="C609" s="632"/>
      <c r="D609" s="386"/>
      <c r="E609" s="386"/>
      <c r="F609" s="386"/>
      <c r="G609" s="386"/>
      <c r="H609" s="632"/>
      <c r="I609" s="633"/>
      <c r="J609" s="632"/>
      <c r="K609" s="632"/>
      <c r="L609" s="632"/>
      <c r="M609" s="632"/>
      <c r="N609" s="632"/>
      <c r="O609" s="632"/>
      <c r="P609" s="632"/>
      <c r="Q609" s="632"/>
      <c r="R609" s="632"/>
      <c r="S609" s="632"/>
      <c r="T609" s="632"/>
      <c r="U609" s="632"/>
      <c r="V609" s="632"/>
      <c r="W609" s="632"/>
      <c r="X609" s="632"/>
      <c r="Y609" s="632"/>
      <c r="Z609" s="632"/>
    </row>
    <row r="610" spans="1:26" ht="12.75" customHeight="1">
      <c r="A610" s="632"/>
      <c r="B610" s="632"/>
      <c r="C610" s="632"/>
      <c r="D610" s="386"/>
      <c r="E610" s="386"/>
      <c r="F610" s="386"/>
      <c r="G610" s="386"/>
      <c r="H610" s="632"/>
      <c r="I610" s="633"/>
      <c r="J610" s="632"/>
      <c r="K610" s="632"/>
      <c r="L610" s="632"/>
      <c r="M610" s="632"/>
      <c r="N610" s="632"/>
      <c r="O610" s="632"/>
      <c r="P610" s="632"/>
      <c r="Q610" s="632"/>
      <c r="R610" s="632"/>
      <c r="S610" s="632"/>
      <c r="T610" s="632"/>
      <c r="U610" s="632"/>
      <c r="V610" s="632"/>
      <c r="W610" s="632"/>
      <c r="X610" s="632"/>
      <c r="Y610" s="632"/>
      <c r="Z610" s="632"/>
    </row>
    <row r="611" spans="1:26" ht="12.75" customHeight="1">
      <c r="A611" s="632"/>
      <c r="B611" s="632"/>
      <c r="C611" s="632"/>
      <c r="D611" s="386"/>
      <c r="E611" s="386"/>
      <c r="F611" s="386"/>
      <c r="G611" s="386"/>
      <c r="H611" s="632"/>
      <c r="I611" s="633"/>
      <c r="J611" s="632"/>
      <c r="K611" s="632"/>
      <c r="L611" s="632"/>
      <c r="M611" s="632"/>
      <c r="N611" s="632"/>
      <c r="O611" s="632"/>
      <c r="P611" s="632"/>
      <c r="Q611" s="632"/>
      <c r="R611" s="632"/>
      <c r="S611" s="632"/>
      <c r="T611" s="632"/>
      <c r="U611" s="632"/>
      <c r="V611" s="632"/>
      <c r="W611" s="632"/>
      <c r="X611" s="632"/>
      <c r="Y611" s="632"/>
      <c r="Z611" s="632"/>
    </row>
    <row r="612" spans="1:26" ht="12.75" customHeight="1">
      <c r="A612" s="632"/>
      <c r="B612" s="632"/>
      <c r="C612" s="632"/>
      <c r="D612" s="386"/>
      <c r="E612" s="386"/>
      <c r="F612" s="386"/>
      <c r="G612" s="386"/>
      <c r="H612" s="632"/>
      <c r="I612" s="633"/>
      <c r="J612" s="632"/>
      <c r="K612" s="632"/>
      <c r="L612" s="632"/>
      <c r="M612" s="632"/>
      <c r="N612" s="632"/>
      <c r="O612" s="632"/>
      <c r="P612" s="632"/>
      <c r="Q612" s="632"/>
      <c r="R612" s="632"/>
      <c r="S612" s="632"/>
      <c r="T612" s="632"/>
      <c r="U612" s="632"/>
      <c r="V612" s="632"/>
      <c r="W612" s="632"/>
      <c r="X612" s="632"/>
      <c r="Y612" s="632"/>
      <c r="Z612" s="632"/>
    </row>
    <row r="613" spans="1:26" ht="12.75" customHeight="1">
      <c r="A613" s="632"/>
      <c r="B613" s="632"/>
      <c r="C613" s="632"/>
      <c r="D613" s="386"/>
      <c r="E613" s="386"/>
      <c r="F613" s="386"/>
      <c r="G613" s="386"/>
      <c r="H613" s="632"/>
      <c r="I613" s="633"/>
      <c r="J613" s="632"/>
      <c r="K613" s="632"/>
      <c r="L613" s="632"/>
      <c r="M613" s="632"/>
      <c r="N613" s="632"/>
      <c r="O613" s="632"/>
      <c r="P613" s="632"/>
      <c r="Q613" s="632"/>
      <c r="R613" s="632"/>
      <c r="S613" s="632"/>
      <c r="T613" s="632"/>
      <c r="U613" s="632"/>
      <c r="V613" s="632"/>
      <c r="W613" s="632"/>
      <c r="X613" s="632"/>
      <c r="Y613" s="632"/>
      <c r="Z613" s="632"/>
    </row>
    <row r="614" spans="1:26" ht="12.75" customHeight="1">
      <c r="A614" s="632"/>
      <c r="B614" s="632"/>
      <c r="C614" s="632"/>
      <c r="D614" s="386"/>
      <c r="E614" s="386"/>
      <c r="F614" s="386"/>
      <c r="G614" s="386"/>
      <c r="H614" s="632"/>
      <c r="I614" s="633"/>
      <c r="J614" s="632"/>
      <c r="K614" s="632"/>
      <c r="L614" s="632"/>
      <c r="M614" s="632"/>
      <c r="N614" s="632"/>
      <c r="O614" s="632"/>
      <c r="P614" s="632"/>
      <c r="Q614" s="632"/>
      <c r="R614" s="632"/>
      <c r="S614" s="632"/>
      <c r="T614" s="632"/>
      <c r="U614" s="632"/>
      <c r="V614" s="632"/>
      <c r="W614" s="632"/>
      <c r="X614" s="632"/>
      <c r="Y614" s="632"/>
      <c r="Z614" s="632"/>
    </row>
    <row r="615" spans="1:26" ht="12.75" customHeight="1">
      <c r="A615" s="632"/>
      <c r="B615" s="632"/>
      <c r="C615" s="632"/>
      <c r="D615" s="386"/>
      <c r="E615" s="386"/>
      <c r="F615" s="386"/>
      <c r="G615" s="386"/>
      <c r="H615" s="632"/>
      <c r="I615" s="633"/>
      <c r="J615" s="632"/>
      <c r="K615" s="632"/>
      <c r="L615" s="632"/>
      <c r="M615" s="632"/>
      <c r="N615" s="632"/>
      <c r="O615" s="632"/>
      <c r="P615" s="632"/>
      <c r="Q615" s="632"/>
      <c r="R615" s="632"/>
      <c r="S615" s="632"/>
      <c r="T615" s="632"/>
      <c r="U615" s="632"/>
      <c r="V615" s="632"/>
      <c r="W615" s="632"/>
      <c r="X615" s="632"/>
      <c r="Y615" s="632"/>
      <c r="Z615" s="632"/>
    </row>
    <row r="616" spans="1:26" ht="12.75" customHeight="1">
      <c r="A616" s="632"/>
      <c r="B616" s="632"/>
      <c r="C616" s="632"/>
      <c r="D616" s="386"/>
      <c r="E616" s="386"/>
      <c r="F616" s="386"/>
      <c r="G616" s="386"/>
      <c r="H616" s="632"/>
      <c r="I616" s="633"/>
      <c r="J616" s="632"/>
      <c r="K616" s="632"/>
      <c r="L616" s="632"/>
      <c r="M616" s="632"/>
      <c r="N616" s="632"/>
      <c r="O616" s="632"/>
      <c r="P616" s="632"/>
      <c r="Q616" s="632"/>
      <c r="R616" s="632"/>
      <c r="S616" s="632"/>
      <c r="T616" s="632"/>
      <c r="U616" s="632"/>
      <c r="V616" s="632"/>
      <c r="W616" s="632"/>
      <c r="X616" s="632"/>
      <c r="Y616" s="632"/>
      <c r="Z616" s="632"/>
    </row>
    <row r="617" spans="1:26" ht="12.75" customHeight="1">
      <c r="A617" s="632"/>
      <c r="B617" s="632"/>
      <c r="C617" s="632"/>
      <c r="D617" s="386"/>
      <c r="E617" s="386"/>
      <c r="F617" s="386"/>
      <c r="G617" s="386"/>
      <c r="H617" s="632"/>
      <c r="I617" s="633"/>
      <c r="J617" s="632"/>
      <c r="K617" s="632"/>
      <c r="L617" s="632"/>
      <c r="M617" s="632"/>
      <c r="N617" s="632"/>
      <c r="O617" s="632"/>
      <c r="P617" s="632"/>
      <c r="Q617" s="632"/>
      <c r="R617" s="632"/>
      <c r="S617" s="632"/>
      <c r="T617" s="632"/>
      <c r="U617" s="632"/>
      <c r="V617" s="632"/>
      <c r="W617" s="632"/>
      <c r="X617" s="632"/>
      <c r="Y617" s="632"/>
      <c r="Z617" s="632"/>
    </row>
    <row r="618" spans="1:26" ht="12.75" customHeight="1">
      <c r="A618" s="632"/>
      <c r="B618" s="632"/>
      <c r="C618" s="632"/>
      <c r="D618" s="386"/>
      <c r="E618" s="386"/>
      <c r="F618" s="386"/>
      <c r="G618" s="386"/>
      <c r="H618" s="632"/>
      <c r="I618" s="633"/>
      <c r="J618" s="632"/>
      <c r="K618" s="632"/>
      <c r="L618" s="632"/>
      <c r="M618" s="632"/>
      <c r="N618" s="632"/>
      <c r="O618" s="632"/>
      <c r="P618" s="632"/>
      <c r="Q618" s="632"/>
      <c r="R618" s="632"/>
      <c r="S618" s="632"/>
      <c r="T618" s="632"/>
      <c r="U618" s="632"/>
      <c r="V618" s="632"/>
      <c r="W618" s="632"/>
      <c r="X618" s="632"/>
      <c r="Y618" s="632"/>
      <c r="Z618" s="632"/>
    </row>
    <row r="619" spans="1:26" ht="12.75" customHeight="1">
      <c r="A619" s="632"/>
      <c r="B619" s="632"/>
      <c r="C619" s="632"/>
      <c r="D619" s="386"/>
      <c r="E619" s="386"/>
      <c r="F619" s="386"/>
      <c r="G619" s="386"/>
      <c r="H619" s="632"/>
      <c r="I619" s="633"/>
      <c r="J619" s="632"/>
      <c r="K619" s="632"/>
      <c r="L619" s="632"/>
      <c r="M619" s="632"/>
      <c r="N619" s="632"/>
      <c r="O619" s="632"/>
      <c r="P619" s="632"/>
      <c r="Q619" s="632"/>
      <c r="R619" s="632"/>
      <c r="S619" s="632"/>
      <c r="T619" s="632"/>
      <c r="U619" s="632"/>
      <c r="V619" s="632"/>
      <c r="W619" s="632"/>
      <c r="X619" s="632"/>
      <c r="Y619" s="632"/>
      <c r="Z619" s="632"/>
    </row>
    <row r="620" spans="1:26" ht="12.75" customHeight="1">
      <c r="A620" s="632"/>
      <c r="B620" s="632"/>
      <c r="C620" s="632"/>
      <c r="D620" s="386"/>
      <c r="E620" s="386"/>
      <c r="F620" s="386"/>
      <c r="G620" s="386"/>
      <c r="H620" s="632"/>
      <c r="I620" s="633"/>
      <c r="J620" s="632"/>
      <c r="K620" s="632"/>
      <c r="L620" s="632"/>
      <c r="M620" s="632"/>
      <c r="N620" s="632"/>
      <c r="O620" s="632"/>
      <c r="P620" s="632"/>
      <c r="Q620" s="632"/>
      <c r="R620" s="632"/>
      <c r="S620" s="632"/>
      <c r="T620" s="632"/>
      <c r="U620" s="632"/>
      <c r="V620" s="632"/>
      <c r="W620" s="632"/>
      <c r="X620" s="632"/>
      <c r="Y620" s="632"/>
      <c r="Z620" s="632"/>
    </row>
    <row r="621" spans="1:26" ht="12.75" customHeight="1">
      <c r="A621" s="632"/>
      <c r="B621" s="632"/>
      <c r="C621" s="632"/>
      <c r="D621" s="386"/>
      <c r="E621" s="386"/>
      <c r="F621" s="386"/>
      <c r="G621" s="386"/>
      <c r="H621" s="632"/>
      <c r="I621" s="633"/>
      <c r="J621" s="632"/>
      <c r="K621" s="632"/>
      <c r="L621" s="632"/>
      <c r="M621" s="632"/>
      <c r="N621" s="632"/>
      <c r="O621" s="632"/>
      <c r="P621" s="632"/>
      <c r="Q621" s="632"/>
      <c r="R621" s="632"/>
      <c r="S621" s="632"/>
      <c r="T621" s="632"/>
      <c r="U621" s="632"/>
      <c r="V621" s="632"/>
      <c r="W621" s="632"/>
      <c r="X621" s="632"/>
      <c r="Y621" s="632"/>
      <c r="Z621" s="632"/>
    </row>
    <row r="622" spans="1:26" ht="12.75" customHeight="1">
      <c r="A622" s="632"/>
      <c r="B622" s="632"/>
      <c r="C622" s="632"/>
      <c r="D622" s="386"/>
      <c r="E622" s="386"/>
      <c r="F622" s="386"/>
      <c r="G622" s="386"/>
      <c r="H622" s="632"/>
      <c r="I622" s="633"/>
      <c r="J622" s="632"/>
      <c r="K622" s="632"/>
      <c r="L622" s="632"/>
      <c r="M622" s="632"/>
      <c r="N622" s="632"/>
      <c r="O622" s="632"/>
      <c r="P622" s="632"/>
      <c r="Q622" s="632"/>
      <c r="R622" s="632"/>
      <c r="S622" s="632"/>
      <c r="T622" s="632"/>
      <c r="U622" s="632"/>
      <c r="V622" s="632"/>
      <c r="W622" s="632"/>
      <c r="X622" s="632"/>
      <c r="Y622" s="632"/>
      <c r="Z622" s="632"/>
    </row>
    <row r="623" spans="1:26" ht="12.75" customHeight="1">
      <c r="A623" s="632"/>
      <c r="B623" s="632"/>
      <c r="C623" s="632"/>
      <c r="D623" s="386"/>
      <c r="E623" s="386"/>
      <c r="F623" s="386"/>
      <c r="G623" s="386"/>
      <c r="H623" s="632"/>
      <c r="I623" s="633"/>
      <c r="J623" s="632"/>
      <c r="K623" s="632"/>
      <c r="L623" s="632"/>
      <c r="M623" s="632"/>
      <c r="N623" s="632"/>
      <c r="O623" s="632"/>
      <c r="P623" s="632"/>
      <c r="Q623" s="632"/>
      <c r="R623" s="632"/>
      <c r="S623" s="632"/>
      <c r="T623" s="632"/>
      <c r="U623" s="632"/>
      <c r="V623" s="632"/>
      <c r="W623" s="632"/>
      <c r="X623" s="632"/>
      <c r="Y623" s="632"/>
      <c r="Z623" s="632"/>
    </row>
    <row r="624" spans="1:26" ht="12.75" customHeight="1">
      <c r="A624" s="632"/>
      <c r="B624" s="632"/>
      <c r="C624" s="632"/>
      <c r="D624" s="386"/>
      <c r="E624" s="386"/>
      <c r="F624" s="386"/>
      <c r="G624" s="386"/>
      <c r="H624" s="632"/>
      <c r="I624" s="633"/>
      <c r="J624" s="632"/>
      <c r="K624" s="632"/>
      <c r="L624" s="632"/>
      <c r="M624" s="632"/>
      <c r="N624" s="632"/>
      <c r="O624" s="632"/>
      <c r="P624" s="632"/>
      <c r="Q624" s="632"/>
      <c r="R624" s="632"/>
      <c r="S624" s="632"/>
      <c r="T624" s="632"/>
      <c r="U624" s="632"/>
      <c r="V624" s="632"/>
      <c r="W624" s="632"/>
      <c r="X624" s="632"/>
      <c r="Y624" s="632"/>
      <c r="Z624" s="632"/>
    </row>
    <row r="625" spans="1:26" ht="12.75" customHeight="1">
      <c r="A625" s="632"/>
      <c r="B625" s="632"/>
      <c r="C625" s="632"/>
      <c r="D625" s="386"/>
      <c r="E625" s="386"/>
      <c r="F625" s="386"/>
      <c r="G625" s="386"/>
      <c r="H625" s="632"/>
      <c r="I625" s="633"/>
      <c r="J625" s="632"/>
      <c r="K625" s="632"/>
      <c r="L625" s="632"/>
      <c r="M625" s="632"/>
      <c r="N625" s="632"/>
      <c r="O625" s="632"/>
      <c r="P625" s="632"/>
      <c r="Q625" s="632"/>
      <c r="R625" s="632"/>
      <c r="S625" s="632"/>
      <c r="T625" s="632"/>
      <c r="U625" s="632"/>
      <c r="V625" s="632"/>
      <c r="W625" s="632"/>
      <c r="X625" s="632"/>
      <c r="Y625" s="632"/>
      <c r="Z625" s="632"/>
    </row>
    <row r="626" spans="1:26" ht="12.75" customHeight="1">
      <c r="A626" s="632"/>
      <c r="B626" s="632"/>
      <c r="C626" s="632"/>
      <c r="D626" s="386"/>
      <c r="E626" s="386"/>
      <c r="F626" s="386"/>
      <c r="G626" s="386"/>
      <c r="H626" s="632"/>
      <c r="I626" s="633"/>
      <c r="J626" s="632"/>
      <c r="K626" s="632"/>
      <c r="L626" s="632"/>
      <c r="M626" s="632"/>
      <c r="N626" s="632"/>
      <c r="O626" s="632"/>
      <c r="P626" s="632"/>
      <c r="Q626" s="632"/>
      <c r="R626" s="632"/>
      <c r="S626" s="632"/>
      <c r="T626" s="632"/>
      <c r="U626" s="632"/>
      <c r="V626" s="632"/>
      <c r="W626" s="632"/>
      <c r="X626" s="632"/>
      <c r="Y626" s="632"/>
      <c r="Z626" s="632"/>
    </row>
    <row r="627" spans="1:26" ht="12.75" customHeight="1">
      <c r="A627" s="632"/>
      <c r="B627" s="632"/>
      <c r="C627" s="632"/>
      <c r="D627" s="386"/>
      <c r="E627" s="386"/>
      <c r="F627" s="386"/>
      <c r="G627" s="386"/>
      <c r="H627" s="632"/>
      <c r="I627" s="633"/>
      <c r="J627" s="632"/>
      <c r="K627" s="632"/>
      <c r="L627" s="632"/>
      <c r="M627" s="632"/>
      <c r="N627" s="632"/>
      <c r="O627" s="632"/>
      <c r="P627" s="632"/>
      <c r="Q627" s="632"/>
      <c r="R627" s="632"/>
      <c r="S627" s="632"/>
      <c r="T627" s="632"/>
      <c r="U627" s="632"/>
      <c r="V627" s="632"/>
      <c r="W627" s="632"/>
      <c r="X627" s="632"/>
      <c r="Y627" s="632"/>
      <c r="Z627" s="632"/>
    </row>
    <row r="628" spans="1:26" ht="12.75" customHeight="1">
      <c r="A628" s="632"/>
      <c r="B628" s="632"/>
      <c r="C628" s="632"/>
      <c r="D628" s="386"/>
      <c r="E628" s="386"/>
      <c r="F628" s="386"/>
      <c r="G628" s="386"/>
      <c r="H628" s="632"/>
      <c r="I628" s="633"/>
      <c r="J628" s="632"/>
      <c r="K628" s="632"/>
      <c r="L628" s="632"/>
      <c r="M628" s="632"/>
      <c r="N628" s="632"/>
      <c r="O628" s="632"/>
      <c r="P628" s="632"/>
      <c r="Q628" s="632"/>
      <c r="R628" s="632"/>
      <c r="S628" s="632"/>
      <c r="T628" s="632"/>
      <c r="U628" s="632"/>
      <c r="V628" s="632"/>
      <c r="W628" s="632"/>
      <c r="X628" s="632"/>
      <c r="Y628" s="632"/>
      <c r="Z628" s="632"/>
    </row>
    <row r="629" spans="1:26" ht="12.75" customHeight="1">
      <c r="A629" s="632"/>
      <c r="B629" s="632"/>
      <c r="C629" s="632"/>
      <c r="D629" s="386"/>
      <c r="E629" s="386"/>
      <c r="F629" s="386"/>
      <c r="G629" s="386"/>
      <c r="H629" s="632"/>
      <c r="I629" s="633"/>
      <c r="J629" s="632"/>
      <c r="K629" s="632"/>
      <c r="L629" s="632"/>
      <c r="M629" s="632"/>
      <c r="N629" s="632"/>
      <c r="O629" s="632"/>
      <c r="P629" s="632"/>
      <c r="Q629" s="632"/>
      <c r="R629" s="632"/>
      <c r="S629" s="632"/>
      <c r="T629" s="632"/>
      <c r="U629" s="632"/>
      <c r="V629" s="632"/>
      <c r="W629" s="632"/>
      <c r="X629" s="632"/>
      <c r="Y629" s="632"/>
      <c r="Z629" s="632"/>
    </row>
    <row r="630" spans="1:26" ht="12.75" customHeight="1">
      <c r="A630" s="632"/>
      <c r="B630" s="632"/>
      <c r="C630" s="632"/>
      <c r="D630" s="386"/>
      <c r="E630" s="386"/>
      <c r="F630" s="386"/>
      <c r="G630" s="386"/>
      <c r="H630" s="632"/>
      <c r="I630" s="633"/>
      <c r="J630" s="632"/>
      <c r="K630" s="632"/>
      <c r="L630" s="632"/>
      <c r="M630" s="632"/>
      <c r="N630" s="632"/>
      <c r="O630" s="632"/>
      <c r="P630" s="632"/>
      <c r="Q630" s="632"/>
      <c r="R630" s="632"/>
      <c r="S630" s="632"/>
      <c r="T630" s="632"/>
      <c r="U630" s="632"/>
      <c r="V630" s="632"/>
      <c r="W630" s="632"/>
      <c r="X630" s="632"/>
      <c r="Y630" s="632"/>
      <c r="Z630" s="632"/>
    </row>
    <row r="631" spans="1:26" ht="12.75" customHeight="1">
      <c r="A631" s="632"/>
      <c r="B631" s="632"/>
      <c r="C631" s="632"/>
      <c r="D631" s="386"/>
      <c r="E631" s="386"/>
      <c r="F631" s="386"/>
      <c r="G631" s="386"/>
      <c r="H631" s="632"/>
      <c r="I631" s="633"/>
      <c r="J631" s="632"/>
      <c r="K631" s="632"/>
      <c r="L631" s="632"/>
      <c r="M631" s="632"/>
      <c r="N631" s="632"/>
      <c r="O631" s="632"/>
      <c r="P631" s="632"/>
      <c r="Q631" s="632"/>
      <c r="R631" s="632"/>
      <c r="S631" s="632"/>
      <c r="T631" s="632"/>
      <c r="U631" s="632"/>
      <c r="V631" s="632"/>
      <c r="W631" s="632"/>
      <c r="X631" s="632"/>
      <c r="Y631" s="632"/>
      <c r="Z631" s="632"/>
    </row>
    <row r="632" spans="1:26" ht="12.75" customHeight="1">
      <c r="A632" s="632"/>
      <c r="B632" s="632"/>
      <c r="C632" s="632"/>
      <c r="D632" s="386"/>
      <c r="E632" s="386"/>
      <c r="F632" s="386"/>
      <c r="G632" s="386"/>
      <c r="H632" s="632"/>
      <c r="I632" s="633"/>
      <c r="J632" s="632"/>
      <c r="K632" s="632"/>
      <c r="L632" s="632"/>
      <c r="M632" s="632"/>
      <c r="N632" s="632"/>
      <c r="O632" s="632"/>
      <c r="P632" s="632"/>
      <c r="Q632" s="632"/>
      <c r="R632" s="632"/>
      <c r="S632" s="632"/>
      <c r="T632" s="632"/>
      <c r="U632" s="632"/>
      <c r="V632" s="632"/>
      <c r="W632" s="632"/>
      <c r="X632" s="632"/>
      <c r="Y632" s="632"/>
      <c r="Z632" s="632"/>
    </row>
    <row r="633" spans="1:26" ht="12.75" customHeight="1">
      <c r="A633" s="632"/>
      <c r="B633" s="632"/>
      <c r="C633" s="632"/>
      <c r="D633" s="386"/>
      <c r="E633" s="386"/>
      <c r="F633" s="386"/>
      <c r="G633" s="386"/>
      <c r="H633" s="632"/>
      <c r="I633" s="633"/>
      <c r="J633" s="632"/>
      <c r="K633" s="632"/>
      <c r="L633" s="632"/>
      <c r="M633" s="632"/>
      <c r="N633" s="632"/>
      <c r="O633" s="632"/>
      <c r="P633" s="632"/>
      <c r="Q633" s="632"/>
      <c r="R633" s="632"/>
      <c r="S633" s="632"/>
      <c r="T633" s="632"/>
      <c r="U633" s="632"/>
      <c r="V633" s="632"/>
      <c r="W633" s="632"/>
      <c r="X633" s="632"/>
      <c r="Y633" s="632"/>
      <c r="Z633" s="632"/>
    </row>
    <row r="634" spans="1:26" ht="12.75" customHeight="1">
      <c r="A634" s="632"/>
      <c r="B634" s="632"/>
      <c r="C634" s="632"/>
      <c r="D634" s="386"/>
      <c r="E634" s="386"/>
      <c r="F634" s="386"/>
      <c r="G634" s="386"/>
      <c r="H634" s="632"/>
      <c r="I634" s="633"/>
      <c r="J634" s="632"/>
      <c r="K634" s="632"/>
      <c r="L634" s="632"/>
      <c r="M634" s="632"/>
      <c r="N634" s="632"/>
      <c r="O634" s="632"/>
      <c r="P634" s="632"/>
      <c r="Q634" s="632"/>
      <c r="R634" s="632"/>
      <c r="S634" s="632"/>
      <c r="T634" s="632"/>
      <c r="U634" s="632"/>
      <c r="V634" s="632"/>
      <c r="W634" s="632"/>
      <c r="X634" s="632"/>
      <c r="Y634" s="632"/>
      <c r="Z634" s="632"/>
    </row>
    <row r="635" spans="1:26" ht="12.75" customHeight="1">
      <c r="A635" s="632"/>
      <c r="B635" s="632"/>
      <c r="C635" s="632"/>
      <c r="D635" s="386"/>
      <c r="E635" s="386"/>
      <c r="F635" s="386"/>
      <c r="G635" s="386"/>
      <c r="H635" s="632"/>
      <c r="I635" s="633"/>
      <c r="J635" s="632"/>
      <c r="K635" s="632"/>
      <c r="L635" s="632"/>
      <c r="M635" s="632"/>
      <c r="N635" s="632"/>
      <c r="O635" s="632"/>
      <c r="P635" s="632"/>
      <c r="Q635" s="632"/>
      <c r="R635" s="632"/>
      <c r="S635" s="632"/>
      <c r="T635" s="632"/>
      <c r="U635" s="632"/>
      <c r="V635" s="632"/>
      <c r="W635" s="632"/>
      <c r="X635" s="632"/>
      <c r="Y635" s="632"/>
      <c r="Z635" s="632"/>
    </row>
    <row r="636" spans="1:26" ht="12.75" customHeight="1">
      <c r="A636" s="632"/>
      <c r="B636" s="632"/>
      <c r="C636" s="632"/>
      <c r="D636" s="386"/>
      <c r="E636" s="386"/>
      <c r="F636" s="386"/>
      <c r="G636" s="386"/>
      <c r="H636" s="632"/>
      <c r="I636" s="633"/>
      <c r="J636" s="632"/>
      <c r="K636" s="632"/>
      <c r="L636" s="632"/>
      <c r="M636" s="632"/>
      <c r="N636" s="632"/>
      <c r="O636" s="632"/>
      <c r="P636" s="632"/>
      <c r="Q636" s="632"/>
      <c r="R636" s="632"/>
      <c r="S636" s="632"/>
      <c r="T636" s="632"/>
      <c r="U636" s="632"/>
      <c r="V636" s="632"/>
      <c r="W636" s="632"/>
      <c r="X636" s="632"/>
      <c r="Y636" s="632"/>
      <c r="Z636" s="632"/>
    </row>
    <row r="637" spans="1:26" ht="12.75" customHeight="1">
      <c r="A637" s="632"/>
      <c r="B637" s="632"/>
      <c r="C637" s="632"/>
      <c r="D637" s="386"/>
      <c r="E637" s="386"/>
      <c r="F637" s="386"/>
      <c r="G637" s="386"/>
      <c r="H637" s="632"/>
      <c r="I637" s="633"/>
      <c r="J637" s="632"/>
      <c r="K637" s="632"/>
      <c r="L637" s="632"/>
      <c r="M637" s="632"/>
      <c r="N637" s="632"/>
      <c r="O637" s="632"/>
      <c r="P637" s="632"/>
      <c r="Q637" s="632"/>
      <c r="R637" s="632"/>
      <c r="S637" s="632"/>
      <c r="T637" s="632"/>
      <c r="U637" s="632"/>
      <c r="V637" s="632"/>
      <c r="W637" s="632"/>
      <c r="X637" s="632"/>
      <c r="Y637" s="632"/>
      <c r="Z637" s="632"/>
    </row>
    <row r="638" spans="1:26" ht="12.75" customHeight="1">
      <c r="A638" s="632"/>
      <c r="B638" s="632"/>
      <c r="C638" s="632"/>
      <c r="D638" s="386"/>
      <c r="E638" s="386"/>
      <c r="F638" s="386"/>
      <c r="G638" s="386"/>
      <c r="H638" s="632"/>
      <c r="I638" s="633"/>
      <c r="J638" s="632"/>
      <c r="K638" s="632"/>
      <c r="L638" s="632"/>
      <c r="M638" s="632"/>
      <c r="N638" s="632"/>
      <c r="O638" s="632"/>
      <c r="P638" s="632"/>
      <c r="Q638" s="632"/>
      <c r="R638" s="632"/>
      <c r="S638" s="632"/>
      <c r="T638" s="632"/>
      <c r="U638" s="632"/>
      <c r="V638" s="632"/>
      <c r="W638" s="632"/>
      <c r="X638" s="632"/>
      <c r="Y638" s="632"/>
      <c r="Z638" s="632"/>
    </row>
    <row r="639" spans="1:26" ht="12.75" customHeight="1">
      <c r="A639" s="632"/>
      <c r="B639" s="632"/>
      <c r="C639" s="632"/>
      <c r="D639" s="386"/>
      <c r="E639" s="386"/>
      <c r="F639" s="386"/>
      <c r="G639" s="386"/>
      <c r="H639" s="632"/>
      <c r="I639" s="633"/>
      <c r="J639" s="632"/>
      <c r="K639" s="632"/>
      <c r="L639" s="632"/>
      <c r="M639" s="632"/>
      <c r="N639" s="632"/>
      <c r="O639" s="632"/>
      <c r="P639" s="632"/>
      <c r="Q639" s="632"/>
      <c r="R639" s="632"/>
      <c r="S639" s="632"/>
      <c r="T639" s="632"/>
      <c r="U639" s="632"/>
      <c r="V639" s="632"/>
      <c r="W639" s="632"/>
      <c r="X639" s="632"/>
      <c r="Y639" s="632"/>
      <c r="Z639" s="632"/>
    </row>
    <row r="640" spans="1:26" ht="12.75" customHeight="1">
      <c r="A640" s="632"/>
      <c r="B640" s="632"/>
      <c r="C640" s="632"/>
      <c r="D640" s="386"/>
      <c r="E640" s="386"/>
      <c r="F640" s="386"/>
      <c r="G640" s="386"/>
      <c r="H640" s="632"/>
      <c r="I640" s="633"/>
      <c r="J640" s="632"/>
      <c r="K640" s="632"/>
      <c r="L640" s="632"/>
      <c r="M640" s="632"/>
      <c r="N640" s="632"/>
      <c r="O640" s="632"/>
      <c r="P640" s="632"/>
      <c r="Q640" s="632"/>
      <c r="R640" s="632"/>
      <c r="S640" s="632"/>
      <c r="T640" s="632"/>
      <c r="U640" s="632"/>
      <c r="V640" s="632"/>
      <c r="W640" s="632"/>
      <c r="X640" s="632"/>
      <c r="Y640" s="632"/>
      <c r="Z640" s="632"/>
    </row>
    <row r="641" spans="1:26" ht="12.75" customHeight="1">
      <c r="A641" s="632"/>
      <c r="B641" s="632"/>
      <c r="C641" s="632"/>
      <c r="D641" s="386"/>
      <c r="E641" s="386"/>
      <c r="F641" s="386"/>
      <c r="G641" s="386"/>
      <c r="H641" s="632"/>
      <c r="I641" s="633"/>
      <c r="J641" s="632"/>
      <c r="K641" s="632"/>
      <c r="L641" s="632"/>
      <c r="M641" s="632"/>
      <c r="N641" s="632"/>
      <c r="O641" s="632"/>
      <c r="P641" s="632"/>
      <c r="Q641" s="632"/>
      <c r="R641" s="632"/>
      <c r="S641" s="632"/>
      <c r="T641" s="632"/>
      <c r="U641" s="632"/>
      <c r="V641" s="632"/>
      <c r="W641" s="632"/>
      <c r="X641" s="632"/>
      <c r="Y641" s="632"/>
      <c r="Z641" s="632"/>
    </row>
    <row r="642" spans="1:26" ht="12.75" customHeight="1">
      <c r="A642" s="632"/>
      <c r="B642" s="632"/>
      <c r="C642" s="632"/>
      <c r="D642" s="386"/>
      <c r="E642" s="386"/>
      <c r="F642" s="386"/>
      <c r="G642" s="386"/>
      <c r="H642" s="632"/>
      <c r="I642" s="633"/>
      <c r="J642" s="632"/>
      <c r="K642" s="632"/>
      <c r="L642" s="632"/>
      <c r="M642" s="632"/>
      <c r="N642" s="632"/>
      <c r="O642" s="632"/>
      <c r="P642" s="632"/>
      <c r="Q642" s="632"/>
      <c r="R642" s="632"/>
      <c r="S642" s="632"/>
      <c r="T642" s="632"/>
      <c r="U642" s="632"/>
      <c r="V642" s="632"/>
      <c r="W642" s="632"/>
      <c r="X642" s="632"/>
      <c r="Y642" s="632"/>
      <c r="Z642" s="632"/>
    </row>
    <row r="643" spans="1:26" ht="12.75" customHeight="1">
      <c r="A643" s="632"/>
      <c r="B643" s="632"/>
      <c r="C643" s="632"/>
      <c r="D643" s="386"/>
      <c r="E643" s="386"/>
      <c r="F643" s="386"/>
      <c r="G643" s="386"/>
      <c r="H643" s="632"/>
      <c r="I643" s="633"/>
      <c r="J643" s="632"/>
      <c r="K643" s="632"/>
      <c r="L643" s="632"/>
      <c r="M643" s="632"/>
      <c r="N643" s="632"/>
      <c r="O643" s="632"/>
      <c r="P643" s="632"/>
      <c r="Q643" s="632"/>
      <c r="R643" s="632"/>
      <c r="S643" s="632"/>
      <c r="T643" s="632"/>
      <c r="U643" s="632"/>
      <c r="V643" s="632"/>
      <c r="W643" s="632"/>
      <c r="X643" s="632"/>
      <c r="Y643" s="632"/>
      <c r="Z643" s="632"/>
    </row>
    <row r="644" spans="1:26" ht="12.75" customHeight="1">
      <c r="A644" s="632"/>
      <c r="B644" s="632"/>
      <c r="C644" s="632"/>
      <c r="D644" s="386"/>
      <c r="E644" s="386"/>
      <c r="F644" s="386"/>
      <c r="G644" s="386"/>
      <c r="H644" s="632"/>
      <c r="I644" s="633"/>
      <c r="J644" s="632"/>
      <c r="K644" s="632"/>
      <c r="L644" s="632"/>
      <c r="M644" s="632"/>
      <c r="N644" s="632"/>
      <c r="O644" s="632"/>
      <c r="P644" s="632"/>
      <c r="Q644" s="632"/>
      <c r="R644" s="632"/>
      <c r="S644" s="632"/>
      <c r="T644" s="632"/>
      <c r="U644" s="632"/>
      <c r="V644" s="632"/>
      <c r="W644" s="632"/>
      <c r="X644" s="632"/>
      <c r="Y644" s="632"/>
      <c r="Z644" s="632"/>
    </row>
    <row r="645" spans="1:26" ht="12.75" customHeight="1">
      <c r="A645" s="632"/>
      <c r="B645" s="632"/>
      <c r="C645" s="632"/>
      <c r="D645" s="386"/>
      <c r="E645" s="386"/>
      <c r="F645" s="386"/>
      <c r="G645" s="386"/>
      <c r="H645" s="632"/>
      <c r="I645" s="633"/>
      <c r="J645" s="632"/>
      <c r="K645" s="632"/>
      <c r="L645" s="632"/>
      <c r="M645" s="632"/>
      <c r="N645" s="632"/>
      <c r="O645" s="632"/>
      <c r="P645" s="632"/>
      <c r="Q645" s="632"/>
      <c r="R645" s="632"/>
      <c r="S645" s="632"/>
      <c r="T645" s="632"/>
      <c r="U645" s="632"/>
      <c r="V645" s="632"/>
      <c r="W645" s="632"/>
      <c r="X645" s="632"/>
      <c r="Y645" s="632"/>
      <c r="Z645" s="632"/>
    </row>
    <row r="646" spans="1:26" ht="12.75" customHeight="1">
      <c r="A646" s="632"/>
      <c r="B646" s="632"/>
      <c r="C646" s="632"/>
      <c r="D646" s="386"/>
      <c r="E646" s="386"/>
      <c r="F646" s="386"/>
      <c r="G646" s="386"/>
      <c r="H646" s="632"/>
      <c r="I646" s="633"/>
      <c r="J646" s="632"/>
      <c r="K646" s="632"/>
      <c r="L646" s="632"/>
      <c r="M646" s="632"/>
      <c r="N646" s="632"/>
      <c r="O646" s="632"/>
      <c r="P646" s="632"/>
      <c r="Q646" s="632"/>
      <c r="R646" s="632"/>
      <c r="S646" s="632"/>
      <c r="T646" s="632"/>
      <c r="U646" s="632"/>
      <c r="V646" s="632"/>
      <c r="W646" s="632"/>
      <c r="X646" s="632"/>
      <c r="Y646" s="632"/>
      <c r="Z646" s="632"/>
    </row>
    <row r="647" spans="1:26" ht="12.75" customHeight="1">
      <c r="A647" s="632"/>
      <c r="B647" s="632"/>
      <c r="C647" s="632"/>
      <c r="D647" s="386"/>
      <c r="E647" s="386"/>
      <c r="F647" s="386"/>
      <c r="G647" s="386"/>
      <c r="H647" s="632"/>
      <c r="I647" s="633"/>
      <c r="J647" s="632"/>
      <c r="K647" s="632"/>
      <c r="L647" s="632"/>
      <c r="M647" s="632"/>
      <c r="N647" s="632"/>
      <c r="O647" s="632"/>
      <c r="P647" s="632"/>
      <c r="Q647" s="632"/>
      <c r="R647" s="632"/>
      <c r="S647" s="632"/>
      <c r="T647" s="632"/>
      <c r="U647" s="632"/>
      <c r="V647" s="632"/>
      <c r="W647" s="632"/>
      <c r="X647" s="632"/>
      <c r="Y647" s="632"/>
      <c r="Z647" s="632"/>
    </row>
    <row r="648" spans="1:26" ht="12.75" customHeight="1">
      <c r="A648" s="632"/>
      <c r="B648" s="632"/>
      <c r="C648" s="632"/>
      <c r="D648" s="386"/>
      <c r="E648" s="386"/>
      <c r="F648" s="386"/>
      <c r="G648" s="386"/>
      <c r="H648" s="632"/>
      <c r="I648" s="633"/>
      <c r="J648" s="632"/>
      <c r="K648" s="632"/>
      <c r="L648" s="632"/>
      <c r="M648" s="632"/>
      <c r="N648" s="632"/>
      <c r="O648" s="632"/>
      <c r="P648" s="632"/>
      <c r="Q648" s="632"/>
      <c r="R648" s="632"/>
      <c r="S648" s="632"/>
      <c r="T648" s="632"/>
      <c r="U648" s="632"/>
      <c r="V648" s="632"/>
      <c r="W648" s="632"/>
      <c r="X648" s="632"/>
      <c r="Y648" s="632"/>
      <c r="Z648" s="632"/>
    </row>
    <row r="649" spans="1:26" ht="12.75" customHeight="1">
      <c r="A649" s="632"/>
      <c r="B649" s="632"/>
      <c r="C649" s="632"/>
      <c r="D649" s="386"/>
      <c r="E649" s="386"/>
      <c r="F649" s="386"/>
      <c r="G649" s="386"/>
      <c r="H649" s="632"/>
      <c r="I649" s="633"/>
      <c r="J649" s="632"/>
      <c r="K649" s="632"/>
      <c r="L649" s="632"/>
      <c r="M649" s="632"/>
      <c r="N649" s="632"/>
      <c r="O649" s="632"/>
      <c r="P649" s="632"/>
      <c r="Q649" s="632"/>
      <c r="R649" s="632"/>
      <c r="S649" s="632"/>
      <c r="T649" s="632"/>
      <c r="U649" s="632"/>
      <c r="V649" s="632"/>
      <c r="W649" s="632"/>
      <c r="X649" s="632"/>
      <c r="Y649" s="632"/>
      <c r="Z649" s="632"/>
    </row>
    <row r="650" spans="1:26" ht="12.75" customHeight="1">
      <c r="A650" s="632"/>
      <c r="B650" s="632"/>
      <c r="C650" s="632"/>
      <c r="D650" s="386"/>
      <c r="E650" s="386"/>
      <c r="F650" s="386"/>
      <c r="G650" s="386"/>
      <c r="H650" s="632"/>
      <c r="I650" s="633"/>
      <c r="J650" s="632"/>
      <c r="K650" s="632"/>
      <c r="L650" s="632"/>
      <c r="M650" s="632"/>
      <c r="N650" s="632"/>
      <c r="O650" s="632"/>
      <c r="P650" s="632"/>
      <c r="Q650" s="632"/>
      <c r="R650" s="632"/>
      <c r="S650" s="632"/>
      <c r="T650" s="632"/>
      <c r="U650" s="632"/>
      <c r="V650" s="632"/>
      <c r="W650" s="632"/>
      <c r="X650" s="632"/>
      <c r="Y650" s="632"/>
      <c r="Z650" s="632"/>
    </row>
    <row r="651" spans="1:26" ht="12.75" customHeight="1">
      <c r="A651" s="632"/>
      <c r="B651" s="632"/>
      <c r="C651" s="632"/>
      <c r="D651" s="386"/>
      <c r="E651" s="386"/>
      <c r="F651" s="386"/>
      <c r="G651" s="386"/>
      <c r="H651" s="632"/>
      <c r="I651" s="633"/>
      <c r="J651" s="632"/>
      <c r="K651" s="632"/>
      <c r="L651" s="632"/>
      <c r="M651" s="632"/>
      <c r="N651" s="632"/>
      <c r="O651" s="632"/>
      <c r="P651" s="632"/>
      <c r="Q651" s="632"/>
      <c r="R651" s="632"/>
      <c r="S651" s="632"/>
      <c r="T651" s="632"/>
      <c r="U651" s="632"/>
      <c r="V651" s="632"/>
      <c r="W651" s="632"/>
      <c r="X651" s="632"/>
      <c r="Y651" s="632"/>
      <c r="Z651" s="632"/>
    </row>
    <row r="652" spans="1:26" ht="12.75" customHeight="1">
      <c r="A652" s="632"/>
      <c r="B652" s="632"/>
      <c r="C652" s="632"/>
      <c r="D652" s="386"/>
      <c r="E652" s="386"/>
      <c r="F652" s="386"/>
      <c r="G652" s="386"/>
      <c r="H652" s="632"/>
      <c r="I652" s="633"/>
      <c r="J652" s="632"/>
      <c r="K652" s="632"/>
      <c r="L652" s="632"/>
      <c r="M652" s="632"/>
      <c r="N652" s="632"/>
      <c r="O652" s="632"/>
      <c r="P652" s="632"/>
      <c r="Q652" s="632"/>
      <c r="R652" s="632"/>
      <c r="S652" s="632"/>
      <c r="T652" s="632"/>
      <c r="U652" s="632"/>
      <c r="V652" s="632"/>
      <c r="W652" s="632"/>
      <c r="X652" s="632"/>
      <c r="Y652" s="632"/>
      <c r="Z652" s="632"/>
    </row>
    <row r="653" spans="1:26" ht="12.75" customHeight="1">
      <c r="A653" s="632"/>
      <c r="B653" s="632"/>
      <c r="C653" s="632"/>
      <c r="D653" s="386"/>
      <c r="E653" s="386"/>
      <c r="F653" s="386"/>
      <c r="G653" s="386"/>
      <c r="H653" s="632"/>
      <c r="I653" s="633"/>
      <c r="J653" s="632"/>
      <c r="K653" s="632"/>
      <c r="L653" s="632"/>
      <c r="M653" s="632"/>
      <c r="N653" s="632"/>
      <c r="O653" s="632"/>
      <c r="P653" s="632"/>
      <c r="Q653" s="632"/>
      <c r="R653" s="632"/>
      <c r="S653" s="632"/>
      <c r="T653" s="632"/>
      <c r="U653" s="632"/>
      <c r="V653" s="632"/>
      <c r="W653" s="632"/>
      <c r="X653" s="632"/>
      <c r="Y653" s="632"/>
      <c r="Z653" s="632"/>
    </row>
    <row r="654" spans="1:26" ht="12.75" customHeight="1">
      <c r="A654" s="632"/>
      <c r="B654" s="632"/>
      <c r="C654" s="632"/>
      <c r="D654" s="386"/>
      <c r="E654" s="386"/>
      <c r="F654" s="386"/>
      <c r="G654" s="386"/>
      <c r="H654" s="632"/>
      <c r="I654" s="633"/>
      <c r="J654" s="632"/>
      <c r="K654" s="632"/>
      <c r="L654" s="632"/>
      <c r="M654" s="632"/>
      <c r="N654" s="632"/>
      <c r="O654" s="632"/>
      <c r="P654" s="632"/>
      <c r="Q654" s="632"/>
      <c r="R654" s="632"/>
      <c r="S654" s="632"/>
      <c r="T654" s="632"/>
      <c r="U654" s="632"/>
      <c r="V654" s="632"/>
      <c r="W654" s="632"/>
      <c r="X654" s="632"/>
      <c r="Y654" s="632"/>
      <c r="Z654" s="632"/>
    </row>
    <row r="655" spans="1:26" ht="12.75" customHeight="1">
      <c r="A655" s="632"/>
      <c r="B655" s="632"/>
      <c r="C655" s="632"/>
      <c r="D655" s="386"/>
      <c r="E655" s="386"/>
      <c r="F655" s="386"/>
      <c r="G655" s="386"/>
      <c r="H655" s="632"/>
      <c r="I655" s="633"/>
      <c r="J655" s="632"/>
      <c r="K655" s="632"/>
      <c r="L655" s="632"/>
      <c r="M655" s="632"/>
      <c r="N655" s="632"/>
      <c r="O655" s="632"/>
      <c r="P655" s="632"/>
      <c r="Q655" s="632"/>
      <c r="R655" s="632"/>
      <c r="S655" s="632"/>
      <c r="T655" s="632"/>
      <c r="U655" s="632"/>
      <c r="V655" s="632"/>
      <c r="W655" s="632"/>
      <c r="X655" s="632"/>
      <c r="Y655" s="632"/>
      <c r="Z655" s="632"/>
    </row>
    <row r="656" spans="1:26" ht="12.75" customHeight="1">
      <c r="A656" s="632"/>
      <c r="B656" s="632"/>
      <c r="C656" s="632"/>
      <c r="D656" s="386"/>
      <c r="E656" s="386"/>
      <c r="F656" s="386"/>
      <c r="G656" s="386"/>
      <c r="H656" s="632"/>
      <c r="I656" s="633"/>
      <c r="J656" s="632"/>
      <c r="K656" s="632"/>
      <c r="L656" s="632"/>
      <c r="M656" s="632"/>
      <c r="N656" s="632"/>
      <c r="O656" s="632"/>
      <c r="P656" s="632"/>
      <c r="Q656" s="632"/>
      <c r="R656" s="632"/>
      <c r="S656" s="632"/>
      <c r="T656" s="632"/>
      <c r="U656" s="632"/>
      <c r="V656" s="632"/>
      <c r="W656" s="632"/>
      <c r="X656" s="632"/>
      <c r="Y656" s="632"/>
      <c r="Z656" s="632"/>
    </row>
    <row r="657" spans="1:26" ht="12.75" customHeight="1">
      <c r="A657" s="632"/>
      <c r="B657" s="632"/>
      <c r="C657" s="632"/>
      <c r="D657" s="386"/>
      <c r="E657" s="386"/>
      <c r="F657" s="386"/>
      <c r="G657" s="386"/>
      <c r="H657" s="632"/>
      <c r="I657" s="633"/>
      <c r="J657" s="632"/>
      <c r="K657" s="632"/>
      <c r="L657" s="632"/>
      <c r="M657" s="632"/>
      <c r="N657" s="632"/>
      <c r="O657" s="632"/>
      <c r="P657" s="632"/>
      <c r="Q657" s="632"/>
      <c r="R657" s="632"/>
      <c r="S657" s="632"/>
      <c r="T657" s="632"/>
      <c r="U657" s="632"/>
      <c r="V657" s="632"/>
      <c r="W657" s="632"/>
      <c r="X657" s="632"/>
      <c r="Y657" s="632"/>
      <c r="Z657" s="632"/>
    </row>
    <row r="658" spans="1:26" ht="12.75" customHeight="1">
      <c r="A658" s="632"/>
      <c r="B658" s="632"/>
      <c r="C658" s="632"/>
      <c r="D658" s="386"/>
      <c r="E658" s="386"/>
      <c r="F658" s="386"/>
      <c r="G658" s="386"/>
      <c r="H658" s="632"/>
      <c r="I658" s="633"/>
      <c r="J658" s="632"/>
      <c r="K658" s="632"/>
      <c r="L658" s="632"/>
      <c r="M658" s="632"/>
      <c r="N658" s="632"/>
      <c r="O658" s="632"/>
      <c r="P658" s="632"/>
      <c r="Q658" s="632"/>
      <c r="R658" s="632"/>
      <c r="S658" s="632"/>
      <c r="T658" s="632"/>
      <c r="U658" s="632"/>
      <c r="V658" s="632"/>
      <c r="W658" s="632"/>
      <c r="X658" s="632"/>
      <c r="Y658" s="632"/>
      <c r="Z658" s="632"/>
    </row>
    <row r="659" spans="1:26" ht="12.75" customHeight="1">
      <c r="A659" s="632"/>
      <c r="B659" s="632"/>
      <c r="C659" s="632"/>
      <c r="D659" s="386"/>
      <c r="E659" s="386"/>
      <c r="F659" s="386"/>
      <c r="G659" s="386"/>
      <c r="H659" s="632"/>
      <c r="I659" s="633"/>
      <c r="J659" s="632"/>
      <c r="K659" s="632"/>
      <c r="L659" s="632"/>
      <c r="M659" s="632"/>
      <c r="N659" s="632"/>
      <c r="O659" s="632"/>
      <c r="P659" s="632"/>
      <c r="Q659" s="632"/>
      <c r="R659" s="632"/>
      <c r="S659" s="632"/>
      <c r="T659" s="632"/>
      <c r="U659" s="632"/>
      <c r="V659" s="632"/>
      <c r="W659" s="632"/>
      <c r="X659" s="632"/>
      <c r="Y659" s="632"/>
      <c r="Z659" s="632"/>
    </row>
    <row r="660" spans="1:26" ht="12.75" customHeight="1">
      <c r="A660" s="632"/>
      <c r="B660" s="632"/>
      <c r="C660" s="632"/>
      <c r="D660" s="386"/>
      <c r="E660" s="386"/>
      <c r="F660" s="386"/>
      <c r="G660" s="386"/>
      <c r="H660" s="632"/>
      <c r="I660" s="633"/>
      <c r="J660" s="632"/>
      <c r="K660" s="632"/>
      <c r="L660" s="632"/>
      <c r="M660" s="632"/>
      <c r="N660" s="632"/>
      <c r="O660" s="632"/>
      <c r="P660" s="632"/>
      <c r="Q660" s="632"/>
      <c r="R660" s="632"/>
      <c r="S660" s="632"/>
      <c r="T660" s="632"/>
      <c r="U660" s="632"/>
      <c r="V660" s="632"/>
      <c r="W660" s="632"/>
      <c r="X660" s="632"/>
      <c r="Y660" s="632"/>
      <c r="Z660" s="632"/>
    </row>
    <row r="661" spans="1:26" ht="12.75" customHeight="1">
      <c r="A661" s="632"/>
      <c r="B661" s="632"/>
      <c r="C661" s="632"/>
      <c r="D661" s="386"/>
      <c r="E661" s="386"/>
      <c r="F661" s="386"/>
      <c r="G661" s="386"/>
      <c r="H661" s="632"/>
      <c r="I661" s="633"/>
      <c r="J661" s="632"/>
      <c r="K661" s="632"/>
      <c r="L661" s="632"/>
      <c r="M661" s="632"/>
      <c r="N661" s="632"/>
      <c r="O661" s="632"/>
      <c r="P661" s="632"/>
      <c r="Q661" s="632"/>
      <c r="R661" s="632"/>
      <c r="S661" s="632"/>
      <c r="T661" s="632"/>
      <c r="U661" s="632"/>
      <c r="V661" s="632"/>
      <c r="W661" s="632"/>
      <c r="X661" s="632"/>
      <c r="Y661" s="632"/>
      <c r="Z661" s="632"/>
    </row>
    <row r="662" spans="1:26" ht="12.75" customHeight="1">
      <c r="A662" s="632"/>
      <c r="B662" s="632"/>
      <c r="C662" s="632"/>
      <c r="D662" s="386"/>
      <c r="E662" s="386"/>
      <c r="F662" s="386"/>
      <c r="G662" s="386"/>
      <c r="H662" s="632"/>
      <c r="I662" s="633"/>
      <c r="J662" s="632"/>
      <c r="K662" s="632"/>
      <c r="L662" s="632"/>
      <c r="M662" s="632"/>
      <c r="N662" s="632"/>
      <c r="O662" s="632"/>
      <c r="P662" s="632"/>
      <c r="Q662" s="632"/>
      <c r="R662" s="632"/>
      <c r="S662" s="632"/>
      <c r="T662" s="632"/>
      <c r="U662" s="632"/>
      <c r="V662" s="632"/>
      <c r="W662" s="632"/>
      <c r="X662" s="632"/>
      <c r="Y662" s="632"/>
      <c r="Z662" s="632"/>
    </row>
    <row r="663" spans="1:26" ht="12.75" customHeight="1">
      <c r="A663" s="632"/>
      <c r="B663" s="632"/>
      <c r="C663" s="632"/>
      <c r="D663" s="386"/>
      <c r="E663" s="386"/>
      <c r="F663" s="386"/>
      <c r="G663" s="386"/>
      <c r="H663" s="632"/>
      <c r="I663" s="633"/>
      <c r="J663" s="632"/>
      <c r="K663" s="632"/>
      <c r="L663" s="632"/>
      <c r="M663" s="632"/>
      <c r="N663" s="632"/>
      <c r="O663" s="632"/>
      <c r="P663" s="632"/>
      <c r="Q663" s="632"/>
      <c r="R663" s="632"/>
      <c r="S663" s="632"/>
      <c r="T663" s="632"/>
      <c r="U663" s="632"/>
      <c r="V663" s="632"/>
      <c r="W663" s="632"/>
      <c r="X663" s="632"/>
      <c r="Y663" s="632"/>
      <c r="Z663" s="632"/>
    </row>
    <row r="664" spans="1:26" ht="12.75" customHeight="1">
      <c r="A664" s="632"/>
      <c r="B664" s="632"/>
      <c r="C664" s="632"/>
      <c r="D664" s="386"/>
      <c r="E664" s="386"/>
      <c r="F664" s="386"/>
      <c r="G664" s="386"/>
      <c r="H664" s="632"/>
      <c r="I664" s="633"/>
      <c r="J664" s="632"/>
      <c r="K664" s="632"/>
      <c r="L664" s="632"/>
      <c r="M664" s="632"/>
      <c r="N664" s="632"/>
      <c r="O664" s="632"/>
      <c r="P664" s="632"/>
      <c r="Q664" s="632"/>
      <c r="R664" s="632"/>
      <c r="S664" s="632"/>
      <c r="T664" s="632"/>
      <c r="U664" s="632"/>
      <c r="V664" s="632"/>
      <c r="W664" s="632"/>
      <c r="X664" s="632"/>
      <c r="Y664" s="632"/>
      <c r="Z664" s="632"/>
    </row>
    <row r="665" spans="1:26" ht="12.75" customHeight="1">
      <c r="A665" s="632"/>
      <c r="B665" s="632"/>
      <c r="C665" s="632"/>
      <c r="D665" s="386"/>
      <c r="E665" s="386"/>
      <c r="F665" s="386"/>
      <c r="G665" s="386"/>
      <c r="H665" s="632"/>
      <c r="I665" s="633"/>
      <c r="J665" s="632"/>
      <c r="K665" s="632"/>
      <c r="L665" s="632"/>
      <c r="M665" s="632"/>
      <c r="N665" s="632"/>
      <c r="O665" s="632"/>
      <c r="P665" s="632"/>
      <c r="Q665" s="632"/>
      <c r="R665" s="632"/>
      <c r="S665" s="632"/>
      <c r="T665" s="632"/>
      <c r="U665" s="632"/>
      <c r="V665" s="632"/>
      <c r="W665" s="632"/>
      <c r="X665" s="632"/>
      <c r="Y665" s="632"/>
      <c r="Z665" s="632"/>
    </row>
    <row r="666" spans="1:26" ht="12.75" customHeight="1">
      <c r="A666" s="632"/>
      <c r="B666" s="632"/>
      <c r="C666" s="632"/>
      <c r="D666" s="386"/>
      <c r="E666" s="386"/>
      <c r="F666" s="386"/>
      <c r="G666" s="386"/>
      <c r="H666" s="632"/>
      <c r="I666" s="633"/>
      <c r="J666" s="632"/>
      <c r="K666" s="632"/>
      <c r="L666" s="632"/>
      <c r="M666" s="632"/>
      <c r="N666" s="632"/>
      <c r="O666" s="632"/>
      <c r="P666" s="632"/>
      <c r="Q666" s="632"/>
      <c r="R666" s="632"/>
      <c r="S666" s="632"/>
      <c r="T666" s="632"/>
      <c r="U666" s="632"/>
      <c r="V666" s="632"/>
      <c r="W666" s="632"/>
      <c r="X666" s="632"/>
      <c r="Y666" s="632"/>
      <c r="Z666" s="632"/>
    </row>
    <row r="667" spans="1:26" ht="12.75" customHeight="1">
      <c r="A667" s="632"/>
      <c r="B667" s="632"/>
      <c r="C667" s="632"/>
      <c r="D667" s="386"/>
      <c r="E667" s="386"/>
      <c r="F667" s="386"/>
      <c r="G667" s="386"/>
      <c r="H667" s="632"/>
      <c r="I667" s="633"/>
      <c r="J667" s="632"/>
      <c r="K667" s="632"/>
      <c r="L667" s="632"/>
      <c r="M667" s="632"/>
      <c r="N667" s="632"/>
      <c r="O667" s="632"/>
      <c r="P667" s="632"/>
      <c r="Q667" s="632"/>
      <c r="R667" s="632"/>
      <c r="S667" s="632"/>
      <c r="T667" s="632"/>
      <c r="U667" s="632"/>
      <c r="V667" s="632"/>
      <c r="W667" s="632"/>
      <c r="X667" s="632"/>
      <c r="Y667" s="632"/>
      <c r="Z667" s="632"/>
    </row>
    <row r="668" spans="1:26" ht="12.75" customHeight="1">
      <c r="A668" s="632"/>
      <c r="B668" s="632"/>
      <c r="C668" s="632"/>
      <c r="D668" s="386"/>
      <c r="E668" s="386"/>
      <c r="F668" s="386"/>
      <c r="G668" s="386"/>
      <c r="H668" s="632"/>
      <c r="I668" s="633"/>
      <c r="J668" s="632"/>
      <c r="K668" s="632"/>
      <c r="L668" s="632"/>
      <c r="M668" s="632"/>
      <c r="N668" s="632"/>
      <c r="O668" s="632"/>
      <c r="P668" s="632"/>
      <c r="Q668" s="632"/>
      <c r="R668" s="632"/>
      <c r="S668" s="632"/>
      <c r="T668" s="632"/>
      <c r="U668" s="632"/>
      <c r="V668" s="632"/>
      <c r="W668" s="632"/>
      <c r="X668" s="632"/>
      <c r="Y668" s="632"/>
      <c r="Z668" s="632"/>
    </row>
    <row r="669" spans="1:26" ht="12.75" customHeight="1">
      <c r="A669" s="632"/>
      <c r="B669" s="632"/>
      <c r="C669" s="632"/>
      <c r="D669" s="386"/>
      <c r="E669" s="386"/>
      <c r="F669" s="386"/>
      <c r="G669" s="386"/>
      <c r="H669" s="632"/>
      <c r="I669" s="633"/>
      <c r="J669" s="632"/>
      <c r="K669" s="632"/>
      <c r="L669" s="632"/>
      <c r="M669" s="632"/>
      <c r="N669" s="632"/>
      <c r="O669" s="632"/>
      <c r="P669" s="632"/>
      <c r="Q669" s="632"/>
      <c r="R669" s="632"/>
      <c r="S669" s="632"/>
      <c r="T669" s="632"/>
      <c r="U669" s="632"/>
      <c r="V669" s="632"/>
      <c r="W669" s="632"/>
      <c r="X669" s="632"/>
      <c r="Y669" s="632"/>
      <c r="Z669" s="632"/>
    </row>
    <row r="670" spans="1:26" ht="12.75" customHeight="1">
      <c r="A670" s="632"/>
      <c r="B670" s="632"/>
      <c r="C670" s="632"/>
      <c r="D670" s="386"/>
      <c r="E670" s="386"/>
      <c r="F670" s="386"/>
      <c r="G670" s="386"/>
      <c r="H670" s="632"/>
      <c r="I670" s="633"/>
      <c r="J670" s="632"/>
      <c r="K670" s="632"/>
      <c r="L670" s="632"/>
      <c r="M670" s="632"/>
      <c r="N670" s="632"/>
      <c r="O670" s="632"/>
      <c r="P670" s="632"/>
      <c r="Q670" s="632"/>
      <c r="R670" s="632"/>
      <c r="S670" s="632"/>
      <c r="T670" s="632"/>
      <c r="U670" s="632"/>
      <c r="V670" s="632"/>
      <c r="W670" s="632"/>
      <c r="X670" s="632"/>
      <c r="Y670" s="632"/>
      <c r="Z670" s="632"/>
    </row>
    <row r="671" spans="1:26" ht="12.75" customHeight="1">
      <c r="A671" s="632"/>
      <c r="B671" s="632"/>
      <c r="C671" s="632"/>
      <c r="D671" s="386"/>
      <c r="E671" s="386"/>
      <c r="F671" s="386"/>
      <c r="G671" s="386"/>
      <c r="H671" s="632"/>
      <c r="I671" s="633"/>
      <c r="J671" s="632"/>
      <c r="K671" s="632"/>
      <c r="L671" s="632"/>
      <c r="M671" s="632"/>
      <c r="N671" s="632"/>
      <c r="O671" s="632"/>
      <c r="P671" s="632"/>
      <c r="Q671" s="632"/>
      <c r="R671" s="632"/>
      <c r="S671" s="632"/>
      <c r="T671" s="632"/>
      <c r="U671" s="632"/>
      <c r="V671" s="632"/>
      <c r="W671" s="632"/>
      <c r="X671" s="632"/>
      <c r="Y671" s="632"/>
      <c r="Z671" s="632"/>
    </row>
    <row r="672" spans="1:26" ht="12.75" customHeight="1">
      <c r="A672" s="632"/>
      <c r="B672" s="632"/>
      <c r="C672" s="632"/>
      <c r="D672" s="386"/>
      <c r="E672" s="386"/>
      <c r="F672" s="386"/>
      <c r="G672" s="386"/>
      <c r="H672" s="632"/>
      <c r="I672" s="633"/>
      <c r="J672" s="632"/>
      <c r="K672" s="632"/>
      <c r="L672" s="632"/>
      <c r="M672" s="632"/>
      <c r="N672" s="632"/>
      <c r="O672" s="632"/>
      <c r="P672" s="632"/>
      <c r="Q672" s="632"/>
      <c r="R672" s="632"/>
      <c r="S672" s="632"/>
      <c r="T672" s="632"/>
      <c r="U672" s="632"/>
      <c r="V672" s="632"/>
      <c r="W672" s="632"/>
      <c r="X672" s="632"/>
      <c r="Y672" s="632"/>
      <c r="Z672" s="632"/>
    </row>
    <row r="673" spans="1:26" ht="12.75" customHeight="1">
      <c r="A673" s="632"/>
      <c r="B673" s="632"/>
      <c r="C673" s="632"/>
      <c r="D673" s="386"/>
      <c r="E673" s="386"/>
      <c r="F673" s="386"/>
      <c r="G673" s="386"/>
      <c r="H673" s="632"/>
      <c r="I673" s="633"/>
      <c r="J673" s="632"/>
      <c r="K673" s="632"/>
      <c r="L673" s="632"/>
      <c r="M673" s="632"/>
      <c r="N673" s="632"/>
      <c r="O673" s="632"/>
      <c r="P673" s="632"/>
      <c r="Q673" s="632"/>
      <c r="R673" s="632"/>
      <c r="S673" s="632"/>
      <c r="T673" s="632"/>
      <c r="U673" s="632"/>
      <c r="V673" s="632"/>
      <c r="W673" s="632"/>
      <c r="X673" s="632"/>
      <c r="Y673" s="632"/>
      <c r="Z673" s="632"/>
    </row>
    <row r="674" spans="1:26" ht="12.75" customHeight="1">
      <c r="A674" s="632"/>
      <c r="B674" s="632"/>
      <c r="C674" s="632"/>
      <c r="D674" s="386"/>
      <c r="E674" s="386"/>
      <c r="F674" s="386"/>
      <c r="G674" s="386"/>
      <c r="H674" s="632"/>
      <c r="I674" s="633"/>
      <c r="J674" s="632"/>
      <c r="K674" s="632"/>
      <c r="L674" s="632"/>
      <c r="M674" s="632"/>
      <c r="N674" s="632"/>
      <c r="O674" s="632"/>
      <c r="P674" s="632"/>
      <c r="Q674" s="632"/>
      <c r="R674" s="632"/>
      <c r="S674" s="632"/>
      <c r="T674" s="632"/>
      <c r="U674" s="632"/>
      <c r="V674" s="632"/>
      <c r="W674" s="632"/>
      <c r="X674" s="632"/>
      <c r="Y674" s="632"/>
      <c r="Z674" s="632"/>
    </row>
    <row r="675" spans="1:26" ht="12.75" customHeight="1">
      <c r="A675" s="632"/>
      <c r="B675" s="632"/>
      <c r="C675" s="632"/>
      <c r="D675" s="386"/>
      <c r="E675" s="386"/>
      <c r="F675" s="386"/>
      <c r="G675" s="386"/>
      <c r="H675" s="632"/>
      <c r="I675" s="633"/>
      <c r="J675" s="632"/>
      <c r="K675" s="632"/>
      <c r="L675" s="632"/>
      <c r="M675" s="632"/>
      <c r="N675" s="632"/>
      <c r="O675" s="632"/>
      <c r="P675" s="632"/>
      <c r="Q675" s="632"/>
      <c r="R675" s="632"/>
      <c r="S675" s="632"/>
      <c r="T675" s="632"/>
      <c r="U675" s="632"/>
      <c r="V675" s="632"/>
      <c r="W675" s="632"/>
      <c r="X675" s="632"/>
      <c r="Y675" s="632"/>
      <c r="Z675" s="632"/>
    </row>
    <row r="676" spans="1:26" ht="12.75" customHeight="1">
      <c r="A676" s="632"/>
      <c r="B676" s="632"/>
      <c r="C676" s="632"/>
      <c r="D676" s="386"/>
      <c r="E676" s="386"/>
      <c r="F676" s="386"/>
      <c r="G676" s="386"/>
      <c r="H676" s="632"/>
      <c r="I676" s="633"/>
      <c r="J676" s="632"/>
      <c r="K676" s="632"/>
      <c r="L676" s="632"/>
      <c r="M676" s="632"/>
      <c r="N676" s="632"/>
      <c r="O676" s="632"/>
      <c r="P676" s="632"/>
      <c r="Q676" s="632"/>
      <c r="R676" s="632"/>
      <c r="S676" s="632"/>
      <c r="T676" s="632"/>
      <c r="U676" s="632"/>
      <c r="V676" s="632"/>
      <c r="W676" s="632"/>
      <c r="X676" s="632"/>
      <c r="Y676" s="632"/>
      <c r="Z676" s="632"/>
    </row>
    <row r="677" spans="1:26" ht="12.75" customHeight="1">
      <c r="A677" s="632"/>
      <c r="B677" s="632"/>
      <c r="C677" s="632"/>
      <c r="D677" s="386"/>
      <c r="E677" s="386"/>
      <c r="F677" s="386"/>
      <c r="G677" s="386"/>
      <c r="H677" s="632"/>
      <c r="I677" s="633"/>
      <c r="J677" s="632"/>
      <c r="K677" s="632"/>
      <c r="L677" s="632"/>
      <c r="M677" s="632"/>
      <c r="N677" s="632"/>
      <c r="O677" s="632"/>
      <c r="P677" s="632"/>
      <c r="Q677" s="632"/>
      <c r="R677" s="632"/>
      <c r="S677" s="632"/>
      <c r="T677" s="632"/>
      <c r="U677" s="632"/>
      <c r="V677" s="632"/>
      <c r="W677" s="632"/>
      <c r="X677" s="632"/>
      <c r="Y677" s="632"/>
      <c r="Z677" s="632"/>
    </row>
    <row r="678" spans="1:26" ht="12.75" customHeight="1">
      <c r="A678" s="632"/>
      <c r="B678" s="632"/>
      <c r="C678" s="632"/>
      <c r="D678" s="386"/>
      <c r="E678" s="386"/>
      <c r="F678" s="386"/>
      <c r="G678" s="386"/>
      <c r="H678" s="632"/>
      <c r="I678" s="633"/>
      <c r="J678" s="632"/>
      <c r="K678" s="632"/>
      <c r="L678" s="632"/>
      <c r="M678" s="632"/>
      <c r="N678" s="632"/>
      <c r="O678" s="632"/>
      <c r="P678" s="632"/>
      <c r="Q678" s="632"/>
      <c r="R678" s="632"/>
      <c r="S678" s="632"/>
      <c r="T678" s="632"/>
      <c r="U678" s="632"/>
      <c r="V678" s="632"/>
      <c r="W678" s="632"/>
      <c r="X678" s="632"/>
      <c r="Y678" s="632"/>
      <c r="Z678" s="632"/>
    </row>
    <row r="679" spans="1:26" ht="12.75" customHeight="1">
      <c r="A679" s="632"/>
      <c r="B679" s="632"/>
      <c r="C679" s="632"/>
      <c r="D679" s="386"/>
      <c r="E679" s="386"/>
      <c r="F679" s="386"/>
      <c r="G679" s="386"/>
      <c r="H679" s="632"/>
      <c r="I679" s="633"/>
      <c r="J679" s="632"/>
      <c r="K679" s="632"/>
      <c r="L679" s="632"/>
      <c r="M679" s="632"/>
      <c r="N679" s="632"/>
      <c r="O679" s="632"/>
      <c r="P679" s="632"/>
      <c r="Q679" s="632"/>
      <c r="R679" s="632"/>
      <c r="S679" s="632"/>
      <c r="T679" s="632"/>
      <c r="U679" s="632"/>
      <c r="V679" s="632"/>
      <c r="W679" s="632"/>
      <c r="X679" s="632"/>
      <c r="Y679" s="632"/>
      <c r="Z679" s="632"/>
    </row>
    <row r="680" spans="1:26" ht="12.75" customHeight="1">
      <c r="A680" s="632"/>
      <c r="B680" s="632"/>
      <c r="C680" s="632"/>
      <c r="D680" s="386"/>
      <c r="E680" s="386"/>
      <c r="F680" s="386"/>
      <c r="G680" s="386"/>
      <c r="H680" s="632"/>
      <c r="I680" s="633"/>
      <c r="J680" s="632"/>
      <c r="K680" s="632"/>
      <c r="L680" s="632"/>
      <c r="M680" s="632"/>
      <c r="N680" s="632"/>
      <c r="O680" s="632"/>
      <c r="P680" s="632"/>
      <c r="Q680" s="632"/>
      <c r="R680" s="632"/>
      <c r="S680" s="632"/>
      <c r="T680" s="632"/>
      <c r="U680" s="632"/>
      <c r="V680" s="632"/>
      <c r="W680" s="632"/>
      <c r="X680" s="632"/>
      <c r="Y680" s="632"/>
      <c r="Z680" s="632"/>
    </row>
    <row r="681" spans="1:26" ht="12.75" customHeight="1">
      <c r="A681" s="632"/>
      <c r="B681" s="632"/>
      <c r="C681" s="632"/>
      <c r="D681" s="386"/>
      <c r="E681" s="386"/>
      <c r="F681" s="386"/>
      <c r="G681" s="386"/>
      <c r="H681" s="632"/>
      <c r="I681" s="633"/>
      <c r="J681" s="632"/>
      <c r="K681" s="632"/>
      <c r="L681" s="632"/>
      <c r="M681" s="632"/>
      <c r="N681" s="632"/>
      <c r="O681" s="632"/>
      <c r="P681" s="632"/>
      <c r="Q681" s="632"/>
      <c r="R681" s="632"/>
      <c r="S681" s="632"/>
      <c r="T681" s="632"/>
      <c r="U681" s="632"/>
      <c r="V681" s="632"/>
      <c r="W681" s="632"/>
      <c r="X681" s="632"/>
      <c r="Y681" s="632"/>
      <c r="Z681" s="632"/>
    </row>
    <row r="682" spans="1:26" ht="12.75" customHeight="1">
      <c r="A682" s="632"/>
      <c r="B682" s="632"/>
      <c r="C682" s="632"/>
      <c r="D682" s="386"/>
      <c r="E682" s="386"/>
      <c r="F682" s="386"/>
      <c r="G682" s="386"/>
      <c r="H682" s="632"/>
      <c r="I682" s="633"/>
      <c r="J682" s="632"/>
      <c r="K682" s="632"/>
      <c r="L682" s="632"/>
      <c r="M682" s="632"/>
      <c r="N682" s="632"/>
      <c r="O682" s="632"/>
      <c r="P682" s="632"/>
      <c r="Q682" s="632"/>
      <c r="R682" s="632"/>
      <c r="S682" s="632"/>
      <c r="T682" s="632"/>
      <c r="U682" s="632"/>
      <c r="V682" s="632"/>
      <c r="W682" s="632"/>
      <c r="X682" s="632"/>
      <c r="Y682" s="632"/>
      <c r="Z682" s="632"/>
    </row>
    <row r="683" spans="1:26" ht="12.75" customHeight="1">
      <c r="A683" s="632"/>
      <c r="B683" s="632"/>
      <c r="C683" s="632"/>
      <c r="D683" s="386"/>
      <c r="E683" s="386"/>
      <c r="F683" s="386"/>
      <c r="G683" s="386"/>
      <c r="H683" s="632"/>
      <c r="I683" s="633"/>
      <c r="J683" s="632"/>
      <c r="K683" s="632"/>
      <c r="L683" s="632"/>
      <c r="M683" s="632"/>
      <c r="N683" s="632"/>
      <c r="O683" s="632"/>
      <c r="P683" s="632"/>
      <c r="Q683" s="632"/>
      <c r="R683" s="632"/>
      <c r="S683" s="632"/>
      <c r="T683" s="632"/>
      <c r="U683" s="632"/>
      <c r="V683" s="632"/>
      <c r="W683" s="632"/>
      <c r="X683" s="632"/>
      <c r="Y683" s="632"/>
      <c r="Z683" s="632"/>
    </row>
    <row r="684" spans="1:26" ht="12.75" customHeight="1">
      <c r="A684" s="632"/>
      <c r="B684" s="632"/>
      <c r="C684" s="632"/>
      <c r="D684" s="386"/>
      <c r="E684" s="386"/>
      <c r="F684" s="386"/>
      <c r="G684" s="386"/>
      <c r="H684" s="632"/>
      <c r="I684" s="633"/>
      <c r="J684" s="632"/>
      <c r="K684" s="632"/>
      <c r="L684" s="632"/>
      <c r="M684" s="632"/>
      <c r="N684" s="632"/>
      <c r="O684" s="632"/>
      <c r="P684" s="632"/>
      <c r="Q684" s="632"/>
      <c r="R684" s="632"/>
      <c r="S684" s="632"/>
      <c r="T684" s="632"/>
      <c r="U684" s="632"/>
      <c r="V684" s="632"/>
      <c r="W684" s="632"/>
      <c r="X684" s="632"/>
      <c r="Y684" s="632"/>
      <c r="Z684" s="632"/>
    </row>
    <row r="685" spans="1:26" ht="12.75" customHeight="1">
      <c r="A685" s="632"/>
      <c r="B685" s="632"/>
      <c r="C685" s="632"/>
      <c r="D685" s="386"/>
      <c r="E685" s="386"/>
      <c r="F685" s="386"/>
      <c r="G685" s="386"/>
      <c r="H685" s="632"/>
      <c r="I685" s="633"/>
      <c r="J685" s="632"/>
      <c r="K685" s="632"/>
      <c r="L685" s="632"/>
      <c r="M685" s="632"/>
      <c r="N685" s="632"/>
      <c r="O685" s="632"/>
      <c r="P685" s="632"/>
      <c r="Q685" s="632"/>
      <c r="R685" s="632"/>
      <c r="S685" s="632"/>
      <c r="T685" s="632"/>
      <c r="U685" s="632"/>
      <c r="V685" s="632"/>
      <c r="W685" s="632"/>
      <c r="X685" s="632"/>
      <c r="Y685" s="632"/>
      <c r="Z685" s="632"/>
    </row>
    <row r="686" spans="1:26" ht="12.75" customHeight="1">
      <c r="A686" s="632"/>
      <c r="B686" s="632"/>
      <c r="C686" s="632"/>
      <c r="D686" s="386"/>
      <c r="E686" s="386"/>
      <c r="F686" s="386"/>
      <c r="G686" s="386"/>
      <c r="H686" s="632"/>
      <c r="I686" s="633"/>
      <c r="J686" s="632"/>
      <c r="K686" s="632"/>
      <c r="L686" s="632"/>
      <c r="M686" s="632"/>
      <c r="N686" s="632"/>
      <c r="O686" s="632"/>
      <c r="P686" s="632"/>
      <c r="Q686" s="632"/>
      <c r="R686" s="632"/>
      <c r="S686" s="632"/>
      <c r="T686" s="632"/>
      <c r="U686" s="632"/>
      <c r="V686" s="632"/>
      <c r="W686" s="632"/>
      <c r="X686" s="632"/>
      <c r="Y686" s="632"/>
      <c r="Z686" s="632"/>
    </row>
    <row r="687" spans="1:26" ht="12.75" customHeight="1">
      <c r="A687" s="632"/>
      <c r="B687" s="632"/>
      <c r="C687" s="632"/>
      <c r="D687" s="386"/>
      <c r="E687" s="386"/>
      <c r="F687" s="386"/>
      <c r="G687" s="386"/>
      <c r="H687" s="632"/>
      <c r="I687" s="633"/>
      <c r="J687" s="632"/>
      <c r="K687" s="632"/>
      <c r="L687" s="632"/>
      <c r="M687" s="632"/>
      <c r="N687" s="632"/>
      <c r="O687" s="632"/>
      <c r="P687" s="632"/>
      <c r="Q687" s="632"/>
      <c r="R687" s="632"/>
      <c r="S687" s="632"/>
      <c r="T687" s="632"/>
      <c r="U687" s="632"/>
      <c r="V687" s="632"/>
      <c r="W687" s="632"/>
      <c r="X687" s="632"/>
      <c r="Y687" s="632"/>
      <c r="Z687" s="632"/>
    </row>
    <row r="688" spans="1:26" ht="12.75" customHeight="1">
      <c r="A688" s="632"/>
      <c r="B688" s="632"/>
      <c r="C688" s="632"/>
      <c r="D688" s="386"/>
      <c r="E688" s="386"/>
      <c r="F688" s="386"/>
      <c r="G688" s="386"/>
      <c r="H688" s="632"/>
      <c r="I688" s="633"/>
      <c r="J688" s="632"/>
      <c r="K688" s="632"/>
      <c r="L688" s="632"/>
      <c r="M688" s="632"/>
      <c r="N688" s="632"/>
      <c r="O688" s="632"/>
      <c r="P688" s="632"/>
      <c r="Q688" s="632"/>
      <c r="R688" s="632"/>
      <c r="S688" s="632"/>
      <c r="T688" s="632"/>
      <c r="U688" s="632"/>
      <c r="V688" s="632"/>
      <c r="W688" s="632"/>
      <c r="X688" s="632"/>
      <c r="Y688" s="632"/>
      <c r="Z688" s="632"/>
    </row>
    <row r="689" spans="1:26" ht="12.75" customHeight="1">
      <c r="A689" s="632"/>
      <c r="B689" s="632"/>
      <c r="C689" s="632"/>
      <c r="D689" s="386"/>
      <c r="E689" s="386"/>
      <c r="F689" s="386"/>
      <c r="G689" s="386"/>
      <c r="H689" s="632"/>
      <c r="I689" s="633"/>
      <c r="J689" s="632"/>
      <c r="K689" s="632"/>
      <c r="L689" s="632"/>
      <c r="M689" s="632"/>
      <c r="N689" s="632"/>
      <c r="O689" s="632"/>
      <c r="P689" s="632"/>
      <c r="Q689" s="632"/>
      <c r="R689" s="632"/>
      <c r="S689" s="632"/>
      <c r="T689" s="632"/>
      <c r="U689" s="632"/>
      <c r="V689" s="632"/>
      <c r="W689" s="632"/>
      <c r="X689" s="632"/>
      <c r="Y689" s="632"/>
      <c r="Z689" s="632"/>
    </row>
    <row r="690" spans="1:26" ht="12.75" customHeight="1">
      <c r="A690" s="632"/>
      <c r="B690" s="632"/>
      <c r="C690" s="632"/>
      <c r="D690" s="386"/>
      <c r="E690" s="386"/>
      <c r="F690" s="386"/>
      <c r="G690" s="386"/>
      <c r="H690" s="632"/>
      <c r="I690" s="633"/>
      <c r="J690" s="632"/>
      <c r="K690" s="632"/>
      <c r="L690" s="632"/>
      <c r="M690" s="632"/>
      <c r="N690" s="632"/>
      <c r="O690" s="632"/>
      <c r="P690" s="632"/>
      <c r="Q690" s="632"/>
      <c r="R690" s="632"/>
      <c r="S690" s="632"/>
      <c r="T690" s="632"/>
      <c r="U690" s="632"/>
      <c r="V690" s="632"/>
      <c r="W690" s="632"/>
      <c r="X690" s="632"/>
      <c r="Y690" s="632"/>
      <c r="Z690" s="632"/>
    </row>
    <row r="691" spans="1:26" ht="12.75" customHeight="1">
      <c r="A691" s="632"/>
      <c r="B691" s="632"/>
      <c r="C691" s="632"/>
      <c r="D691" s="386"/>
      <c r="E691" s="386"/>
      <c r="F691" s="386"/>
      <c r="G691" s="386"/>
      <c r="H691" s="632"/>
      <c r="I691" s="633"/>
      <c r="J691" s="632"/>
      <c r="K691" s="632"/>
      <c r="L691" s="632"/>
      <c r="M691" s="632"/>
      <c r="N691" s="632"/>
      <c r="O691" s="632"/>
      <c r="P691" s="632"/>
      <c r="Q691" s="632"/>
      <c r="R691" s="632"/>
      <c r="S691" s="632"/>
      <c r="T691" s="632"/>
      <c r="U691" s="632"/>
      <c r="V691" s="632"/>
      <c r="W691" s="632"/>
      <c r="X691" s="632"/>
      <c r="Y691" s="632"/>
      <c r="Z691" s="632"/>
    </row>
    <row r="692" spans="1:26" ht="12.75" customHeight="1">
      <c r="A692" s="632"/>
      <c r="B692" s="632"/>
      <c r="C692" s="632"/>
      <c r="D692" s="386"/>
      <c r="E692" s="386"/>
      <c r="F692" s="386"/>
      <c r="G692" s="386"/>
      <c r="H692" s="632"/>
      <c r="I692" s="633"/>
      <c r="J692" s="632"/>
      <c r="K692" s="632"/>
      <c r="L692" s="632"/>
      <c r="M692" s="632"/>
      <c r="N692" s="632"/>
      <c r="O692" s="632"/>
      <c r="P692" s="632"/>
      <c r="Q692" s="632"/>
      <c r="R692" s="632"/>
      <c r="S692" s="632"/>
      <c r="T692" s="632"/>
      <c r="U692" s="632"/>
      <c r="V692" s="632"/>
      <c r="W692" s="632"/>
      <c r="X692" s="632"/>
      <c r="Y692" s="632"/>
      <c r="Z692" s="632"/>
    </row>
    <row r="693" spans="1:26" ht="12.75" customHeight="1">
      <c r="A693" s="632"/>
      <c r="B693" s="632"/>
      <c r="C693" s="632"/>
      <c r="D693" s="386"/>
      <c r="E693" s="386"/>
      <c r="F693" s="386"/>
      <c r="G693" s="386"/>
      <c r="H693" s="632"/>
      <c r="I693" s="633"/>
      <c r="J693" s="632"/>
      <c r="K693" s="632"/>
      <c r="L693" s="632"/>
      <c r="M693" s="632"/>
      <c r="N693" s="632"/>
      <c r="O693" s="632"/>
      <c r="P693" s="632"/>
      <c r="Q693" s="632"/>
      <c r="R693" s="632"/>
      <c r="S693" s="632"/>
      <c r="T693" s="632"/>
      <c r="U693" s="632"/>
      <c r="V693" s="632"/>
      <c r="W693" s="632"/>
      <c r="X693" s="632"/>
      <c r="Y693" s="632"/>
      <c r="Z693" s="632"/>
    </row>
    <row r="694" spans="1:26" ht="12.75" customHeight="1">
      <c r="A694" s="632"/>
      <c r="B694" s="632"/>
      <c r="C694" s="632"/>
      <c r="D694" s="386"/>
      <c r="E694" s="386"/>
      <c r="F694" s="386"/>
      <c r="G694" s="386"/>
      <c r="H694" s="632"/>
      <c r="I694" s="633"/>
      <c r="J694" s="632"/>
      <c r="K694" s="632"/>
      <c r="L694" s="632"/>
      <c r="M694" s="632"/>
      <c r="N694" s="632"/>
      <c r="O694" s="632"/>
      <c r="P694" s="632"/>
      <c r="Q694" s="632"/>
      <c r="R694" s="632"/>
      <c r="S694" s="632"/>
      <c r="T694" s="632"/>
      <c r="U694" s="632"/>
      <c r="V694" s="632"/>
      <c r="W694" s="632"/>
      <c r="X694" s="632"/>
      <c r="Y694" s="632"/>
      <c r="Z694" s="632"/>
    </row>
    <row r="695" spans="1:26" ht="12.75" customHeight="1">
      <c r="A695" s="632"/>
      <c r="B695" s="632"/>
      <c r="C695" s="632"/>
      <c r="D695" s="386"/>
      <c r="E695" s="386"/>
      <c r="F695" s="386"/>
      <c r="G695" s="386"/>
      <c r="H695" s="632"/>
      <c r="I695" s="633"/>
      <c r="J695" s="632"/>
      <c r="K695" s="632"/>
      <c r="L695" s="632"/>
      <c r="M695" s="632"/>
      <c r="N695" s="632"/>
      <c r="O695" s="632"/>
      <c r="P695" s="632"/>
      <c r="Q695" s="632"/>
      <c r="R695" s="632"/>
      <c r="S695" s="632"/>
      <c r="T695" s="632"/>
      <c r="U695" s="632"/>
      <c r="V695" s="632"/>
      <c r="W695" s="632"/>
      <c r="X695" s="632"/>
      <c r="Y695" s="632"/>
      <c r="Z695" s="632"/>
    </row>
    <row r="696" spans="1:26" ht="12.75" customHeight="1">
      <c r="A696" s="632"/>
      <c r="B696" s="632"/>
      <c r="C696" s="632"/>
      <c r="D696" s="386"/>
      <c r="E696" s="386"/>
      <c r="F696" s="386"/>
      <c r="G696" s="386"/>
      <c r="H696" s="632"/>
      <c r="I696" s="633"/>
      <c r="J696" s="632"/>
      <c r="K696" s="632"/>
      <c r="L696" s="632"/>
      <c r="M696" s="632"/>
      <c r="N696" s="632"/>
      <c r="O696" s="632"/>
      <c r="P696" s="632"/>
      <c r="Q696" s="632"/>
      <c r="R696" s="632"/>
      <c r="S696" s="632"/>
      <c r="T696" s="632"/>
      <c r="U696" s="632"/>
      <c r="V696" s="632"/>
      <c r="W696" s="632"/>
      <c r="X696" s="632"/>
      <c r="Y696" s="632"/>
      <c r="Z696" s="632"/>
    </row>
    <row r="697" spans="1:26" ht="12.75" customHeight="1">
      <c r="A697" s="632"/>
      <c r="B697" s="632"/>
      <c r="C697" s="632"/>
      <c r="D697" s="386"/>
      <c r="E697" s="386"/>
      <c r="F697" s="386"/>
      <c r="G697" s="386"/>
      <c r="H697" s="632"/>
      <c r="I697" s="633"/>
      <c r="J697" s="632"/>
      <c r="K697" s="632"/>
      <c r="L697" s="632"/>
      <c r="M697" s="632"/>
      <c r="N697" s="632"/>
      <c r="O697" s="632"/>
      <c r="P697" s="632"/>
      <c r="Q697" s="632"/>
      <c r="R697" s="632"/>
      <c r="S697" s="632"/>
      <c r="T697" s="632"/>
      <c r="U697" s="632"/>
      <c r="V697" s="632"/>
      <c r="W697" s="632"/>
      <c r="X697" s="632"/>
      <c r="Y697" s="632"/>
      <c r="Z697" s="632"/>
    </row>
    <row r="698" spans="1:26" ht="12.75" customHeight="1">
      <c r="A698" s="632"/>
      <c r="B698" s="632"/>
      <c r="C698" s="632"/>
      <c r="D698" s="386"/>
      <c r="E698" s="386"/>
      <c r="F698" s="386"/>
      <c r="G698" s="386"/>
      <c r="H698" s="632"/>
      <c r="I698" s="633"/>
      <c r="J698" s="632"/>
      <c r="K698" s="632"/>
      <c r="L698" s="632"/>
      <c r="M698" s="632"/>
      <c r="N698" s="632"/>
      <c r="O698" s="632"/>
      <c r="P698" s="632"/>
      <c r="Q698" s="632"/>
      <c r="R698" s="632"/>
      <c r="S698" s="632"/>
      <c r="T698" s="632"/>
      <c r="U698" s="632"/>
      <c r="V698" s="632"/>
      <c r="W698" s="632"/>
      <c r="X698" s="632"/>
      <c r="Y698" s="632"/>
      <c r="Z698" s="632"/>
    </row>
    <row r="699" spans="1:26" ht="12.75" customHeight="1">
      <c r="A699" s="632"/>
      <c r="B699" s="632"/>
      <c r="C699" s="632"/>
      <c r="D699" s="386"/>
      <c r="E699" s="386"/>
      <c r="F699" s="386"/>
      <c r="G699" s="386"/>
      <c r="H699" s="632"/>
      <c r="I699" s="633"/>
      <c r="J699" s="632"/>
      <c r="K699" s="632"/>
      <c r="L699" s="632"/>
      <c r="M699" s="632"/>
      <c r="N699" s="632"/>
      <c r="O699" s="632"/>
      <c r="P699" s="632"/>
      <c r="Q699" s="632"/>
      <c r="R699" s="632"/>
      <c r="S699" s="632"/>
      <c r="T699" s="632"/>
      <c r="U699" s="632"/>
      <c r="V699" s="632"/>
      <c r="W699" s="632"/>
      <c r="X699" s="632"/>
      <c r="Y699" s="632"/>
      <c r="Z699" s="632"/>
    </row>
    <row r="700" spans="1:26" ht="12.75" customHeight="1">
      <c r="A700" s="632"/>
      <c r="B700" s="632"/>
      <c r="C700" s="632"/>
      <c r="D700" s="386"/>
      <c r="E700" s="386"/>
      <c r="F700" s="386"/>
      <c r="G700" s="386"/>
      <c r="H700" s="632"/>
      <c r="I700" s="633"/>
      <c r="J700" s="632"/>
      <c r="K700" s="632"/>
      <c r="L700" s="632"/>
      <c r="M700" s="632"/>
      <c r="N700" s="632"/>
      <c r="O700" s="632"/>
      <c r="P700" s="632"/>
      <c r="Q700" s="632"/>
      <c r="R700" s="632"/>
      <c r="S700" s="632"/>
      <c r="T700" s="632"/>
      <c r="U700" s="632"/>
      <c r="V700" s="632"/>
      <c r="W700" s="632"/>
      <c r="X700" s="632"/>
      <c r="Y700" s="632"/>
      <c r="Z700" s="632"/>
    </row>
    <row r="701" spans="1:26" ht="12.75" customHeight="1">
      <c r="A701" s="632"/>
      <c r="B701" s="632"/>
      <c r="C701" s="632"/>
      <c r="D701" s="386"/>
      <c r="E701" s="386"/>
      <c r="F701" s="386"/>
      <c r="G701" s="386"/>
      <c r="H701" s="632"/>
      <c r="I701" s="633"/>
      <c r="J701" s="632"/>
      <c r="K701" s="632"/>
      <c r="L701" s="632"/>
      <c r="M701" s="632"/>
      <c r="N701" s="632"/>
      <c r="O701" s="632"/>
      <c r="P701" s="632"/>
      <c r="Q701" s="632"/>
      <c r="R701" s="632"/>
      <c r="S701" s="632"/>
      <c r="T701" s="632"/>
      <c r="U701" s="632"/>
      <c r="V701" s="632"/>
      <c r="W701" s="632"/>
      <c r="X701" s="632"/>
      <c r="Y701" s="632"/>
      <c r="Z701" s="632"/>
    </row>
    <row r="702" spans="1:26" ht="12.75" customHeight="1">
      <c r="A702" s="632"/>
      <c r="B702" s="632"/>
      <c r="C702" s="632"/>
      <c r="D702" s="386"/>
      <c r="E702" s="386"/>
      <c r="F702" s="386"/>
      <c r="G702" s="386"/>
      <c r="H702" s="632"/>
      <c r="I702" s="633"/>
      <c r="J702" s="632"/>
      <c r="K702" s="632"/>
      <c r="L702" s="632"/>
      <c r="M702" s="632"/>
      <c r="N702" s="632"/>
      <c r="O702" s="632"/>
      <c r="P702" s="632"/>
      <c r="Q702" s="632"/>
      <c r="R702" s="632"/>
      <c r="S702" s="632"/>
      <c r="T702" s="632"/>
      <c r="U702" s="632"/>
      <c r="V702" s="632"/>
      <c r="W702" s="632"/>
      <c r="X702" s="632"/>
      <c r="Y702" s="632"/>
      <c r="Z702" s="632"/>
    </row>
    <row r="703" spans="1:26" ht="12.75" customHeight="1">
      <c r="A703" s="632"/>
      <c r="B703" s="632"/>
      <c r="C703" s="632"/>
      <c r="D703" s="386"/>
      <c r="E703" s="386"/>
      <c r="F703" s="386"/>
      <c r="G703" s="386"/>
      <c r="H703" s="632"/>
      <c r="I703" s="633"/>
      <c r="J703" s="632"/>
      <c r="K703" s="632"/>
      <c r="L703" s="632"/>
      <c r="M703" s="632"/>
      <c r="N703" s="632"/>
      <c r="O703" s="632"/>
      <c r="P703" s="632"/>
      <c r="Q703" s="632"/>
      <c r="R703" s="632"/>
      <c r="S703" s="632"/>
      <c r="T703" s="632"/>
      <c r="U703" s="632"/>
      <c r="V703" s="632"/>
      <c r="W703" s="632"/>
      <c r="X703" s="632"/>
      <c r="Y703" s="632"/>
      <c r="Z703" s="632"/>
    </row>
    <row r="704" spans="1:26" ht="12.75" customHeight="1">
      <c r="A704" s="632"/>
      <c r="B704" s="632"/>
      <c r="C704" s="632"/>
      <c r="D704" s="386"/>
      <c r="E704" s="386"/>
      <c r="F704" s="386"/>
      <c r="G704" s="386"/>
      <c r="H704" s="632"/>
      <c r="I704" s="633"/>
      <c r="J704" s="632"/>
      <c r="K704" s="632"/>
      <c r="L704" s="632"/>
      <c r="M704" s="632"/>
      <c r="N704" s="632"/>
      <c r="O704" s="632"/>
      <c r="P704" s="632"/>
      <c r="Q704" s="632"/>
      <c r="R704" s="632"/>
      <c r="S704" s="632"/>
      <c r="T704" s="632"/>
      <c r="U704" s="632"/>
      <c r="V704" s="632"/>
      <c r="W704" s="632"/>
      <c r="X704" s="632"/>
      <c r="Y704" s="632"/>
      <c r="Z704" s="632"/>
    </row>
    <row r="705" spans="1:26" ht="12.75" customHeight="1">
      <c r="A705" s="632"/>
      <c r="B705" s="632"/>
      <c r="C705" s="632"/>
      <c r="D705" s="386"/>
      <c r="E705" s="386"/>
      <c r="F705" s="386"/>
      <c r="G705" s="386"/>
      <c r="H705" s="632"/>
      <c r="I705" s="633"/>
      <c r="J705" s="632"/>
      <c r="K705" s="632"/>
      <c r="L705" s="632"/>
      <c r="M705" s="632"/>
      <c r="N705" s="632"/>
      <c r="O705" s="632"/>
      <c r="P705" s="632"/>
      <c r="Q705" s="632"/>
      <c r="R705" s="632"/>
      <c r="S705" s="632"/>
      <c r="T705" s="632"/>
      <c r="U705" s="632"/>
      <c r="V705" s="632"/>
      <c r="W705" s="632"/>
      <c r="X705" s="632"/>
      <c r="Y705" s="632"/>
      <c r="Z705" s="632"/>
    </row>
    <row r="706" spans="1:26" ht="12.75" customHeight="1">
      <c r="A706" s="632"/>
      <c r="B706" s="632"/>
      <c r="C706" s="632"/>
      <c r="D706" s="386"/>
      <c r="E706" s="386"/>
      <c r="F706" s="386"/>
      <c r="G706" s="386"/>
      <c r="H706" s="632"/>
      <c r="I706" s="633"/>
      <c r="J706" s="632"/>
      <c r="K706" s="632"/>
      <c r="L706" s="632"/>
      <c r="M706" s="632"/>
      <c r="N706" s="632"/>
      <c r="O706" s="632"/>
      <c r="P706" s="632"/>
      <c r="Q706" s="632"/>
      <c r="R706" s="632"/>
      <c r="S706" s="632"/>
      <c r="T706" s="632"/>
      <c r="U706" s="632"/>
      <c r="V706" s="632"/>
      <c r="W706" s="632"/>
      <c r="X706" s="632"/>
      <c r="Y706" s="632"/>
      <c r="Z706" s="632"/>
    </row>
    <row r="707" spans="1:26" ht="12.75" customHeight="1">
      <c r="A707" s="632"/>
      <c r="B707" s="632"/>
      <c r="C707" s="632"/>
      <c r="D707" s="386"/>
      <c r="E707" s="386"/>
      <c r="F707" s="386"/>
      <c r="G707" s="386"/>
      <c r="H707" s="632"/>
      <c r="I707" s="633"/>
      <c r="J707" s="632"/>
      <c r="K707" s="632"/>
      <c r="L707" s="632"/>
      <c r="M707" s="632"/>
      <c r="N707" s="632"/>
      <c r="O707" s="632"/>
      <c r="P707" s="632"/>
      <c r="Q707" s="632"/>
      <c r="R707" s="632"/>
      <c r="S707" s="632"/>
      <c r="T707" s="632"/>
      <c r="U707" s="632"/>
      <c r="V707" s="632"/>
      <c r="W707" s="632"/>
      <c r="X707" s="632"/>
      <c r="Y707" s="632"/>
      <c r="Z707" s="632"/>
    </row>
    <row r="708" spans="1:26" ht="12.75" customHeight="1">
      <c r="A708" s="632"/>
      <c r="B708" s="632"/>
      <c r="C708" s="632"/>
      <c r="D708" s="386"/>
      <c r="E708" s="386"/>
      <c r="F708" s="386"/>
      <c r="G708" s="386"/>
      <c r="H708" s="632"/>
      <c r="I708" s="633"/>
      <c r="J708" s="632"/>
      <c r="K708" s="632"/>
      <c r="L708" s="632"/>
      <c r="M708" s="632"/>
      <c r="N708" s="632"/>
      <c r="O708" s="632"/>
      <c r="P708" s="632"/>
      <c r="Q708" s="632"/>
      <c r="R708" s="632"/>
      <c r="S708" s="632"/>
      <c r="T708" s="632"/>
      <c r="U708" s="632"/>
      <c r="V708" s="632"/>
      <c r="W708" s="632"/>
      <c r="X708" s="632"/>
      <c r="Y708" s="632"/>
      <c r="Z708" s="632"/>
    </row>
    <row r="709" spans="1:26" ht="12.75" customHeight="1">
      <c r="A709" s="632"/>
      <c r="B709" s="632"/>
      <c r="C709" s="632"/>
      <c r="D709" s="386"/>
      <c r="E709" s="386"/>
      <c r="F709" s="386"/>
      <c r="G709" s="386"/>
      <c r="H709" s="632"/>
      <c r="I709" s="633"/>
      <c r="J709" s="632"/>
      <c r="K709" s="632"/>
      <c r="L709" s="632"/>
      <c r="M709" s="632"/>
      <c r="N709" s="632"/>
      <c r="O709" s="632"/>
      <c r="P709" s="632"/>
      <c r="Q709" s="632"/>
      <c r="R709" s="632"/>
      <c r="S709" s="632"/>
      <c r="T709" s="632"/>
      <c r="U709" s="632"/>
      <c r="V709" s="632"/>
      <c r="W709" s="632"/>
      <c r="X709" s="632"/>
      <c r="Y709" s="632"/>
      <c r="Z709" s="632"/>
    </row>
    <row r="710" spans="1:26" ht="12.75" customHeight="1">
      <c r="A710" s="632"/>
      <c r="B710" s="632"/>
      <c r="C710" s="632"/>
      <c r="D710" s="386"/>
      <c r="E710" s="386"/>
      <c r="F710" s="386"/>
      <c r="G710" s="386"/>
      <c r="H710" s="632"/>
      <c r="I710" s="633"/>
      <c r="J710" s="632"/>
      <c r="K710" s="632"/>
      <c r="L710" s="632"/>
      <c r="M710" s="632"/>
      <c r="N710" s="632"/>
      <c r="O710" s="632"/>
      <c r="P710" s="632"/>
      <c r="Q710" s="632"/>
      <c r="R710" s="632"/>
      <c r="S710" s="632"/>
      <c r="T710" s="632"/>
      <c r="U710" s="632"/>
      <c r="V710" s="632"/>
      <c r="W710" s="632"/>
      <c r="X710" s="632"/>
      <c r="Y710" s="632"/>
      <c r="Z710" s="632"/>
    </row>
    <row r="711" spans="1:26" ht="12.75" customHeight="1">
      <c r="A711" s="632"/>
      <c r="B711" s="632"/>
      <c r="C711" s="632"/>
      <c r="D711" s="386"/>
      <c r="E711" s="386"/>
      <c r="F711" s="386"/>
      <c r="G711" s="386"/>
      <c r="H711" s="632"/>
      <c r="I711" s="633"/>
      <c r="J711" s="632"/>
      <c r="K711" s="632"/>
      <c r="L711" s="632"/>
      <c r="M711" s="632"/>
      <c r="N711" s="632"/>
      <c r="O711" s="632"/>
      <c r="P711" s="632"/>
      <c r="Q711" s="632"/>
      <c r="R711" s="632"/>
      <c r="S711" s="632"/>
      <c r="T711" s="632"/>
      <c r="U711" s="632"/>
      <c r="V711" s="632"/>
      <c r="W711" s="632"/>
      <c r="X711" s="632"/>
      <c r="Y711" s="632"/>
      <c r="Z711" s="632"/>
    </row>
    <row r="712" spans="1:26" ht="12.75" customHeight="1">
      <c r="A712" s="632"/>
      <c r="B712" s="632"/>
      <c r="C712" s="632"/>
      <c r="D712" s="386"/>
      <c r="E712" s="386"/>
      <c r="F712" s="386"/>
      <c r="G712" s="386"/>
      <c r="H712" s="632"/>
      <c r="I712" s="633"/>
      <c r="J712" s="632"/>
      <c r="K712" s="632"/>
      <c r="L712" s="632"/>
      <c r="M712" s="632"/>
      <c r="N712" s="632"/>
      <c r="O712" s="632"/>
      <c r="P712" s="632"/>
      <c r="Q712" s="632"/>
      <c r="R712" s="632"/>
      <c r="S712" s="632"/>
      <c r="T712" s="632"/>
      <c r="U712" s="632"/>
      <c r="V712" s="632"/>
      <c r="W712" s="632"/>
      <c r="X712" s="632"/>
      <c r="Y712" s="632"/>
      <c r="Z712" s="632"/>
    </row>
    <row r="713" spans="1:26" ht="12.75" customHeight="1">
      <c r="A713" s="632"/>
      <c r="B713" s="632"/>
      <c r="C713" s="632"/>
      <c r="D713" s="386"/>
      <c r="E713" s="386"/>
      <c r="F713" s="386"/>
      <c r="G713" s="386"/>
      <c r="H713" s="632"/>
      <c r="I713" s="633"/>
      <c r="J713" s="632"/>
      <c r="K713" s="632"/>
      <c r="L713" s="632"/>
      <c r="M713" s="632"/>
      <c r="N713" s="632"/>
      <c r="O713" s="632"/>
      <c r="P713" s="632"/>
      <c r="Q713" s="632"/>
      <c r="R713" s="632"/>
      <c r="S713" s="632"/>
      <c r="T713" s="632"/>
      <c r="U713" s="632"/>
      <c r="V713" s="632"/>
      <c r="W713" s="632"/>
      <c r="X713" s="632"/>
      <c r="Y713" s="632"/>
      <c r="Z713" s="632"/>
    </row>
    <row r="714" spans="1:26" ht="12.75" customHeight="1">
      <c r="A714" s="632"/>
      <c r="B714" s="632"/>
      <c r="C714" s="632"/>
      <c r="D714" s="386"/>
      <c r="E714" s="386"/>
      <c r="F714" s="386"/>
      <c r="G714" s="386"/>
      <c r="H714" s="632"/>
      <c r="I714" s="633"/>
      <c r="J714" s="632"/>
      <c r="K714" s="632"/>
      <c r="L714" s="632"/>
      <c r="M714" s="632"/>
      <c r="N714" s="632"/>
      <c r="O714" s="632"/>
      <c r="P714" s="632"/>
      <c r="Q714" s="632"/>
      <c r="R714" s="632"/>
      <c r="S714" s="632"/>
      <c r="T714" s="632"/>
      <c r="U714" s="632"/>
      <c r="V714" s="632"/>
      <c r="W714" s="632"/>
      <c r="X714" s="632"/>
      <c r="Y714" s="632"/>
      <c r="Z714" s="632"/>
    </row>
    <row r="715" spans="1:26" ht="12.75" customHeight="1">
      <c r="A715" s="632"/>
      <c r="B715" s="632"/>
      <c r="C715" s="632"/>
      <c r="D715" s="386"/>
      <c r="E715" s="386"/>
      <c r="F715" s="386"/>
      <c r="G715" s="386"/>
      <c r="H715" s="632"/>
      <c r="I715" s="633"/>
      <c r="J715" s="632"/>
      <c r="K715" s="632"/>
      <c r="L715" s="632"/>
      <c r="M715" s="632"/>
      <c r="N715" s="632"/>
      <c r="O715" s="632"/>
      <c r="P715" s="632"/>
      <c r="Q715" s="632"/>
      <c r="R715" s="632"/>
      <c r="S715" s="632"/>
      <c r="T715" s="632"/>
      <c r="U715" s="632"/>
      <c r="V715" s="632"/>
      <c r="W715" s="632"/>
      <c r="X715" s="632"/>
      <c r="Y715" s="632"/>
      <c r="Z715" s="632"/>
    </row>
    <row r="716" spans="1:26" ht="12.75" customHeight="1">
      <c r="A716" s="632"/>
      <c r="B716" s="632"/>
      <c r="C716" s="632"/>
      <c r="D716" s="386"/>
      <c r="E716" s="386"/>
      <c r="F716" s="386"/>
      <c r="G716" s="386"/>
      <c r="H716" s="632"/>
      <c r="I716" s="633"/>
      <c r="J716" s="632"/>
      <c r="K716" s="632"/>
      <c r="L716" s="632"/>
      <c r="M716" s="632"/>
      <c r="N716" s="632"/>
      <c r="O716" s="632"/>
      <c r="P716" s="632"/>
      <c r="Q716" s="632"/>
      <c r="R716" s="632"/>
      <c r="S716" s="632"/>
      <c r="T716" s="632"/>
      <c r="U716" s="632"/>
      <c r="V716" s="632"/>
      <c r="W716" s="632"/>
      <c r="X716" s="632"/>
      <c r="Y716" s="632"/>
      <c r="Z716" s="632"/>
    </row>
    <row r="717" spans="1:26" ht="12.75" customHeight="1">
      <c r="A717" s="632"/>
      <c r="B717" s="632"/>
      <c r="C717" s="632"/>
      <c r="D717" s="386"/>
      <c r="E717" s="386"/>
      <c r="F717" s="386"/>
      <c r="G717" s="386"/>
      <c r="H717" s="632"/>
      <c r="I717" s="633"/>
      <c r="J717" s="632"/>
      <c r="K717" s="632"/>
      <c r="L717" s="632"/>
      <c r="M717" s="632"/>
      <c r="N717" s="632"/>
      <c r="O717" s="632"/>
      <c r="P717" s="632"/>
      <c r="Q717" s="632"/>
      <c r="R717" s="632"/>
      <c r="S717" s="632"/>
      <c r="T717" s="632"/>
      <c r="U717" s="632"/>
      <c r="V717" s="632"/>
      <c r="W717" s="632"/>
      <c r="X717" s="632"/>
      <c r="Y717" s="632"/>
      <c r="Z717" s="632"/>
    </row>
    <row r="718" spans="1:26" ht="12.75" customHeight="1">
      <c r="A718" s="632"/>
      <c r="B718" s="632"/>
      <c r="C718" s="632"/>
      <c r="D718" s="386"/>
      <c r="E718" s="386"/>
      <c r="F718" s="386"/>
      <c r="G718" s="386"/>
      <c r="H718" s="632"/>
      <c r="I718" s="633"/>
      <c r="J718" s="632"/>
      <c r="K718" s="632"/>
      <c r="L718" s="632"/>
      <c r="M718" s="632"/>
      <c r="N718" s="632"/>
      <c r="O718" s="632"/>
      <c r="P718" s="632"/>
      <c r="Q718" s="632"/>
      <c r="R718" s="632"/>
      <c r="S718" s="632"/>
      <c r="T718" s="632"/>
      <c r="U718" s="632"/>
      <c r="V718" s="632"/>
      <c r="W718" s="632"/>
      <c r="X718" s="632"/>
      <c r="Y718" s="632"/>
      <c r="Z718" s="632"/>
    </row>
    <row r="719" spans="1:26" ht="12.75" customHeight="1">
      <c r="A719" s="632"/>
      <c r="B719" s="632"/>
      <c r="C719" s="632"/>
      <c r="D719" s="386"/>
      <c r="E719" s="386"/>
      <c r="F719" s="386"/>
      <c r="G719" s="386"/>
      <c r="H719" s="632"/>
      <c r="I719" s="633"/>
      <c r="J719" s="632"/>
      <c r="K719" s="632"/>
      <c r="L719" s="632"/>
      <c r="M719" s="632"/>
      <c r="N719" s="632"/>
      <c r="O719" s="632"/>
      <c r="P719" s="632"/>
      <c r="Q719" s="632"/>
      <c r="R719" s="632"/>
      <c r="S719" s="632"/>
      <c r="T719" s="632"/>
      <c r="U719" s="632"/>
      <c r="V719" s="632"/>
      <c r="W719" s="632"/>
      <c r="X719" s="632"/>
      <c r="Y719" s="632"/>
      <c r="Z719" s="632"/>
    </row>
    <row r="720" spans="1:26" ht="12.75" customHeight="1">
      <c r="A720" s="632"/>
      <c r="B720" s="632"/>
      <c r="C720" s="632"/>
      <c r="D720" s="386"/>
      <c r="E720" s="386"/>
      <c r="F720" s="386"/>
      <c r="G720" s="386"/>
      <c r="H720" s="632"/>
      <c r="I720" s="633"/>
      <c r="J720" s="632"/>
      <c r="K720" s="632"/>
      <c r="L720" s="632"/>
      <c r="M720" s="632"/>
      <c r="N720" s="632"/>
      <c r="O720" s="632"/>
      <c r="P720" s="632"/>
      <c r="Q720" s="632"/>
      <c r="R720" s="632"/>
      <c r="S720" s="632"/>
      <c r="T720" s="632"/>
      <c r="U720" s="632"/>
      <c r="V720" s="632"/>
      <c r="W720" s="632"/>
      <c r="X720" s="632"/>
      <c r="Y720" s="632"/>
      <c r="Z720" s="632"/>
    </row>
    <row r="721" spans="1:26" ht="12.75" customHeight="1">
      <c r="A721" s="632"/>
      <c r="B721" s="632"/>
      <c r="C721" s="632"/>
      <c r="D721" s="386"/>
      <c r="E721" s="386"/>
      <c r="F721" s="386"/>
      <c r="G721" s="386"/>
      <c r="H721" s="632"/>
      <c r="I721" s="633"/>
      <c r="J721" s="632"/>
      <c r="K721" s="632"/>
      <c r="L721" s="632"/>
      <c r="M721" s="632"/>
      <c r="N721" s="632"/>
      <c r="O721" s="632"/>
      <c r="P721" s="632"/>
      <c r="Q721" s="632"/>
      <c r="R721" s="632"/>
      <c r="S721" s="632"/>
      <c r="T721" s="632"/>
      <c r="U721" s="632"/>
      <c r="V721" s="632"/>
      <c r="W721" s="632"/>
      <c r="X721" s="632"/>
      <c r="Y721" s="632"/>
      <c r="Z721" s="632"/>
    </row>
    <row r="722" spans="1:26" ht="12.75" customHeight="1">
      <c r="A722" s="632"/>
      <c r="B722" s="632"/>
      <c r="C722" s="632"/>
      <c r="D722" s="386"/>
      <c r="E722" s="386"/>
      <c r="F722" s="386"/>
      <c r="G722" s="386"/>
      <c r="H722" s="632"/>
      <c r="I722" s="633"/>
      <c r="J722" s="632"/>
      <c r="K722" s="632"/>
      <c r="L722" s="632"/>
      <c r="M722" s="632"/>
      <c r="N722" s="632"/>
      <c r="O722" s="632"/>
      <c r="P722" s="632"/>
      <c r="Q722" s="632"/>
      <c r="R722" s="632"/>
      <c r="S722" s="632"/>
      <c r="T722" s="632"/>
      <c r="U722" s="632"/>
      <c r="V722" s="632"/>
      <c r="W722" s="632"/>
      <c r="X722" s="632"/>
      <c r="Y722" s="632"/>
      <c r="Z722" s="632"/>
    </row>
    <row r="723" spans="1:26" ht="12.75" customHeight="1">
      <c r="A723" s="632"/>
      <c r="B723" s="632"/>
      <c r="C723" s="632"/>
      <c r="D723" s="386"/>
      <c r="E723" s="386"/>
      <c r="F723" s="386"/>
      <c r="G723" s="386"/>
      <c r="H723" s="632"/>
      <c r="I723" s="633"/>
      <c r="J723" s="632"/>
      <c r="K723" s="632"/>
      <c r="L723" s="632"/>
      <c r="M723" s="632"/>
      <c r="N723" s="632"/>
      <c r="O723" s="632"/>
      <c r="P723" s="632"/>
      <c r="Q723" s="632"/>
      <c r="R723" s="632"/>
      <c r="S723" s="632"/>
      <c r="T723" s="632"/>
      <c r="U723" s="632"/>
      <c r="V723" s="632"/>
      <c r="W723" s="632"/>
      <c r="X723" s="632"/>
      <c r="Y723" s="632"/>
      <c r="Z723" s="632"/>
    </row>
    <row r="724" spans="1:26" ht="12.75" customHeight="1">
      <c r="A724" s="632"/>
      <c r="B724" s="632"/>
      <c r="C724" s="632"/>
      <c r="D724" s="386"/>
      <c r="E724" s="386"/>
      <c r="F724" s="386"/>
      <c r="G724" s="386"/>
      <c r="H724" s="632"/>
      <c r="I724" s="633"/>
      <c r="J724" s="632"/>
      <c r="K724" s="632"/>
      <c r="L724" s="632"/>
      <c r="M724" s="632"/>
      <c r="N724" s="632"/>
      <c r="O724" s="632"/>
      <c r="P724" s="632"/>
      <c r="Q724" s="632"/>
      <c r="R724" s="632"/>
      <c r="S724" s="632"/>
      <c r="T724" s="632"/>
      <c r="U724" s="632"/>
      <c r="V724" s="632"/>
      <c r="W724" s="632"/>
      <c r="X724" s="632"/>
      <c r="Y724" s="632"/>
      <c r="Z724" s="632"/>
    </row>
    <row r="725" spans="1:26" ht="12.75" customHeight="1">
      <c r="A725" s="632"/>
      <c r="B725" s="632"/>
      <c r="C725" s="632"/>
      <c r="D725" s="386"/>
      <c r="E725" s="386"/>
      <c r="F725" s="386"/>
      <c r="G725" s="386"/>
      <c r="H725" s="632"/>
      <c r="I725" s="633"/>
      <c r="J725" s="632"/>
      <c r="K725" s="632"/>
      <c r="L725" s="632"/>
      <c r="M725" s="632"/>
      <c r="N725" s="632"/>
      <c r="O725" s="632"/>
      <c r="P725" s="632"/>
      <c r="Q725" s="632"/>
      <c r="R725" s="632"/>
      <c r="S725" s="632"/>
      <c r="T725" s="632"/>
      <c r="U725" s="632"/>
      <c r="V725" s="632"/>
      <c r="W725" s="632"/>
      <c r="X725" s="632"/>
      <c r="Y725" s="632"/>
      <c r="Z725" s="632"/>
    </row>
    <row r="726" spans="1:26" ht="12.75" customHeight="1">
      <c r="A726" s="632"/>
      <c r="B726" s="632"/>
      <c r="C726" s="632"/>
      <c r="D726" s="386"/>
      <c r="E726" s="386"/>
      <c r="F726" s="386"/>
      <c r="G726" s="386"/>
      <c r="H726" s="632"/>
      <c r="I726" s="633"/>
      <c r="J726" s="632"/>
      <c r="K726" s="632"/>
      <c r="L726" s="632"/>
      <c r="M726" s="632"/>
      <c r="N726" s="632"/>
      <c r="O726" s="632"/>
      <c r="P726" s="632"/>
      <c r="Q726" s="632"/>
      <c r="R726" s="632"/>
      <c r="S726" s="632"/>
      <c r="T726" s="632"/>
      <c r="U726" s="632"/>
      <c r="V726" s="632"/>
      <c r="W726" s="632"/>
      <c r="X726" s="632"/>
      <c r="Y726" s="632"/>
      <c r="Z726" s="632"/>
    </row>
    <row r="727" spans="1:26" ht="12.75" customHeight="1">
      <c r="A727" s="632"/>
      <c r="B727" s="632"/>
      <c r="C727" s="632"/>
      <c r="D727" s="386"/>
      <c r="E727" s="386"/>
      <c r="F727" s="386"/>
      <c r="G727" s="386"/>
      <c r="H727" s="632"/>
      <c r="I727" s="633"/>
      <c r="J727" s="632"/>
      <c r="K727" s="632"/>
      <c r="L727" s="632"/>
      <c r="M727" s="632"/>
      <c r="N727" s="632"/>
      <c r="O727" s="632"/>
      <c r="P727" s="632"/>
      <c r="Q727" s="632"/>
      <c r="R727" s="632"/>
      <c r="S727" s="632"/>
      <c r="T727" s="632"/>
      <c r="U727" s="632"/>
      <c r="V727" s="632"/>
      <c r="W727" s="632"/>
      <c r="X727" s="632"/>
      <c r="Y727" s="632"/>
      <c r="Z727" s="632"/>
    </row>
    <row r="728" spans="1:26" ht="12.75" customHeight="1">
      <c r="A728" s="632"/>
      <c r="B728" s="632"/>
      <c r="C728" s="632"/>
      <c r="D728" s="386"/>
      <c r="E728" s="386"/>
      <c r="F728" s="386"/>
      <c r="G728" s="386"/>
      <c r="H728" s="632"/>
      <c r="I728" s="633"/>
      <c r="J728" s="632"/>
      <c r="K728" s="632"/>
      <c r="L728" s="632"/>
      <c r="M728" s="632"/>
      <c r="N728" s="632"/>
      <c r="O728" s="632"/>
      <c r="P728" s="632"/>
      <c r="Q728" s="632"/>
      <c r="R728" s="632"/>
      <c r="S728" s="632"/>
      <c r="T728" s="632"/>
      <c r="U728" s="632"/>
      <c r="V728" s="632"/>
      <c r="W728" s="632"/>
      <c r="X728" s="632"/>
      <c r="Y728" s="632"/>
      <c r="Z728" s="632"/>
    </row>
    <row r="729" spans="1:26" ht="12.75" customHeight="1">
      <c r="A729" s="632"/>
      <c r="B729" s="632"/>
      <c r="C729" s="632"/>
      <c r="D729" s="386"/>
      <c r="E729" s="386"/>
      <c r="F729" s="386"/>
      <c r="G729" s="386"/>
      <c r="H729" s="632"/>
      <c r="I729" s="633"/>
      <c r="J729" s="632"/>
      <c r="K729" s="632"/>
      <c r="L729" s="632"/>
      <c r="M729" s="632"/>
      <c r="N729" s="632"/>
      <c r="O729" s="632"/>
      <c r="P729" s="632"/>
      <c r="Q729" s="632"/>
      <c r="R729" s="632"/>
      <c r="S729" s="632"/>
      <c r="T729" s="632"/>
      <c r="U729" s="632"/>
      <c r="V729" s="632"/>
      <c r="W729" s="632"/>
      <c r="X729" s="632"/>
      <c r="Y729" s="632"/>
      <c r="Z729" s="632"/>
    </row>
    <row r="730" spans="1:26" ht="12.75" customHeight="1">
      <c r="A730" s="632"/>
      <c r="B730" s="632"/>
      <c r="C730" s="632"/>
      <c r="D730" s="386"/>
      <c r="E730" s="386"/>
      <c r="F730" s="386"/>
      <c r="G730" s="386"/>
      <c r="H730" s="632"/>
      <c r="I730" s="633"/>
      <c r="J730" s="632"/>
      <c r="K730" s="632"/>
      <c r="L730" s="632"/>
      <c r="M730" s="632"/>
      <c r="N730" s="632"/>
      <c r="O730" s="632"/>
      <c r="P730" s="632"/>
      <c r="Q730" s="632"/>
      <c r="R730" s="632"/>
      <c r="S730" s="632"/>
      <c r="T730" s="632"/>
      <c r="U730" s="632"/>
      <c r="V730" s="632"/>
      <c r="W730" s="632"/>
      <c r="X730" s="632"/>
      <c r="Y730" s="632"/>
      <c r="Z730" s="632"/>
    </row>
    <row r="731" spans="1:26" ht="12.75" customHeight="1">
      <c r="A731" s="632"/>
      <c r="B731" s="632"/>
      <c r="C731" s="632"/>
      <c r="D731" s="386"/>
      <c r="E731" s="386"/>
      <c r="F731" s="386"/>
      <c r="G731" s="386"/>
      <c r="H731" s="632"/>
      <c r="I731" s="633"/>
      <c r="J731" s="632"/>
      <c r="K731" s="632"/>
      <c r="L731" s="632"/>
      <c r="M731" s="632"/>
      <c r="N731" s="632"/>
      <c r="O731" s="632"/>
      <c r="P731" s="632"/>
      <c r="Q731" s="632"/>
      <c r="R731" s="632"/>
      <c r="S731" s="632"/>
      <c r="T731" s="632"/>
      <c r="U731" s="632"/>
      <c r="V731" s="632"/>
      <c r="W731" s="632"/>
      <c r="X731" s="632"/>
      <c r="Y731" s="632"/>
      <c r="Z731" s="632"/>
    </row>
    <row r="732" spans="1:26" ht="12.75" customHeight="1">
      <c r="A732" s="632"/>
      <c r="B732" s="632"/>
      <c r="C732" s="632"/>
      <c r="D732" s="386"/>
      <c r="E732" s="386"/>
      <c r="F732" s="386"/>
      <c r="G732" s="386"/>
      <c r="H732" s="632"/>
      <c r="I732" s="633"/>
      <c r="J732" s="632"/>
      <c r="K732" s="632"/>
      <c r="L732" s="632"/>
      <c r="M732" s="632"/>
      <c r="N732" s="632"/>
      <c r="O732" s="632"/>
      <c r="P732" s="632"/>
      <c r="Q732" s="632"/>
      <c r="R732" s="632"/>
      <c r="S732" s="632"/>
      <c r="T732" s="632"/>
      <c r="U732" s="632"/>
      <c r="V732" s="632"/>
      <c r="W732" s="632"/>
      <c r="X732" s="632"/>
      <c r="Y732" s="632"/>
      <c r="Z732" s="632"/>
    </row>
    <row r="733" spans="1:26" ht="12.75" customHeight="1">
      <c r="A733" s="632"/>
      <c r="B733" s="632"/>
      <c r="C733" s="632"/>
      <c r="D733" s="386"/>
      <c r="E733" s="386"/>
      <c r="F733" s="386"/>
      <c r="G733" s="386"/>
      <c r="H733" s="632"/>
      <c r="I733" s="633"/>
      <c r="J733" s="632"/>
      <c r="K733" s="632"/>
      <c r="L733" s="632"/>
      <c r="M733" s="632"/>
      <c r="N733" s="632"/>
      <c r="O733" s="632"/>
      <c r="P733" s="632"/>
      <c r="Q733" s="632"/>
      <c r="R733" s="632"/>
      <c r="S733" s="632"/>
      <c r="T733" s="632"/>
      <c r="U733" s="632"/>
      <c r="V733" s="632"/>
      <c r="W733" s="632"/>
      <c r="X733" s="632"/>
      <c r="Y733" s="632"/>
      <c r="Z733" s="632"/>
    </row>
    <row r="734" spans="1:26" ht="12.75" customHeight="1">
      <c r="A734" s="632"/>
      <c r="B734" s="632"/>
      <c r="C734" s="632"/>
      <c r="D734" s="386"/>
      <c r="E734" s="386"/>
      <c r="F734" s="386"/>
      <c r="G734" s="386"/>
      <c r="H734" s="632"/>
      <c r="I734" s="633"/>
      <c r="J734" s="632"/>
      <c r="K734" s="632"/>
      <c r="L734" s="632"/>
      <c r="M734" s="632"/>
      <c r="N734" s="632"/>
      <c r="O734" s="632"/>
      <c r="P734" s="632"/>
      <c r="Q734" s="632"/>
      <c r="R734" s="632"/>
      <c r="S734" s="632"/>
      <c r="T734" s="632"/>
      <c r="U734" s="632"/>
      <c r="V734" s="632"/>
      <c r="W734" s="632"/>
      <c r="X734" s="632"/>
      <c r="Y734" s="632"/>
      <c r="Z734" s="632"/>
    </row>
    <row r="735" spans="1:26" ht="12.75" customHeight="1">
      <c r="A735" s="632"/>
      <c r="B735" s="632"/>
      <c r="C735" s="632"/>
      <c r="D735" s="386"/>
      <c r="E735" s="386"/>
      <c r="F735" s="386"/>
      <c r="G735" s="386"/>
      <c r="H735" s="632"/>
      <c r="I735" s="633"/>
      <c r="J735" s="632"/>
      <c r="K735" s="632"/>
      <c r="L735" s="632"/>
      <c r="M735" s="632"/>
      <c r="N735" s="632"/>
      <c r="O735" s="632"/>
      <c r="P735" s="632"/>
      <c r="Q735" s="632"/>
      <c r="R735" s="632"/>
      <c r="S735" s="632"/>
      <c r="T735" s="632"/>
      <c r="U735" s="632"/>
      <c r="V735" s="632"/>
      <c r="W735" s="632"/>
      <c r="X735" s="632"/>
      <c r="Y735" s="632"/>
      <c r="Z735" s="632"/>
    </row>
    <row r="736" spans="1:26" ht="12.75" customHeight="1">
      <c r="A736" s="632"/>
      <c r="B736" s="632"/>
      <c r="C736" s="632"/>
      <c r="D736" s="386"/>
      <c r="E736" s="386"/>
      <c r="F736" s="386"/>
      <c r="G736" s="386"/>
      <c r="H736" s="632"/>
      <c r="I736" s="633"/>
      <c r="J736" s="632"/>
      <c r="K736" s="632"/>
      <c r="L736" s="632"/>
      <c r="M736" s="632"/>
      <c r="N736" s="632"/>
      <c r="O736" s="632"/>
      <c r="P736" s="632"/>
      <c r="Q736" s="632"/>
      <c r="R736" s="632"/>
      <c r="S736" s="632"/>
      <c r="T736" s="632"/>
      <c r="U736" s="632"/>
      <c r="V736" s="632"/>
      <c r="W736" s="632"/>
      <c r="X736" s="632"/>
      <c r="Y736" s="632"/>
      <c r="Z736" s="632"/>
    </row>
    <row r="737" spans="1:26" ht="12.75" customHeight="1">
      <c r="A737" s="632"/>
      <c r="B737" s="632"/>
      <c r="C737" s="632"/>
      <c r="D737" s="386"/>
      <c r="E737" s="386"/>
      <c r="F737" s="386"/>
      <c r="G737" s="386"/>
      <c r="H737" s="632"/>
      <c r="I737" s="633"/>
      <c r="J737" s="632"/>
      <c r="K737" s="632"/>
      <c r="L737" s="632"/>
      <c r="M737" s="632"/>
      <c r="N737" s="632"/>
      <c r="O737" s="632"/>
      <c r="P737" s="632"/>
      <c r="Q737" s="632"/>
      <c r="R737" s="632"/>
      <c r="S737" s="632"/>
      <c r="T737" s="632"/>
      <c r="U737" s="632"/>
      <c r="V737" s="632"/>
      <c r="W737" s="632"/>
      <c r="X737" s="632"/>
      <c r="Y737" s="632"/>
      <c r="Z737" s="632"/>
    </row>
    <row r="738" spans="1:26" ht="12.75" customHeight="1">
      <c r="A738" s="632"/>
      <c r="B738" s="632"/>
      <c r="C738" s="632"/>
      <c r="D738" s="386"/>
      <c r="E738" s="386"/>
      <c r="F738" s="386"/>
      <c r="G738" s="386"/>
      <c r="H738" s="632"/>
      <c r="I738" s="633"/>
      <c r="J738" s="632"/>
      <c r="K738" s="632"/>
      <c r="L738" s="632"/>
      <c r="M738" s="632"/>
      <c r="N738" s="632"/>
      <c r="O738" s="632"/>
      <c r="P738" s="632"/>
      <c r="Q738" s="632"/>
      <c r="R738" s="632"/>
      <c r="S738" s="632"/>
      <c r="T738" s="632"/>
      <c r="U738" s="632"/>
      <c r="V738" s="632"/>
      <c r="W738" s="632"/>
      <c r="X738" s="632"/>
      <c r="Y738" s="632"/>
      <c r="Z738" s="632"/>
    </row>
    <row r="739" spans="1:26" ht="12.75" customHeight="1">
      <c r="A739" s="632"/>
      <c r="B739" s="632"/>
      <c r="C739" s="632"/>
      <c r="D739" s="386"/>
      <c r="E739" s="386"/>
      <c r="F739" s="386"/>
      <c r="G739" s="386"/>
      <c r="H739" s="632"/>
      <c r="I739" s="633"/>
      <c r="J739" s="632"/>
      <c r="K739" s="632"/>
      <c r="L739" s="632"/>
      <c r="M739" s="632"/>
      <c r="N739" s="632"/>
      <c r="O739" s="632"/>
      <c r="P739" s="632"/>
      <c r="Q739" s="632"/>
      <c r="R739" s="632"/>
      <c r="S739" s="632"/>
      <c r="T739" s="632"/>
      <c r="U739" s="632"/>
      <c r="V739" s="632"/>
      <c r="W739" s="632"/>
      <c r="X739" s="632"/>
      <c r="Y739" s="632"/>
      <c r="Z739" s="632"/>
    </row>
    <row r="740" spans="1:26" ht="12.75" customHeight="1">
      <c r="A740" s="632"/>
      <c r="B740" s="632"/>
      <c r="C740" s="632"/>
      <c r="D740" s="386"/>
      <c r="E740" s="386"/>
      <c r="F740" s="386"/>
      <c r="G740" s="386"/>
      <c r="H740" s="632"/>
      <c r="I740" s="633"/>
      <c r="J740" s="632"/>
      <c r="K740" s="632"/>
      <c r="L740" s="632"/>
      <c r="M740" s="632"/>
      <c r="N740" s="632"/>
      <c r="O740" s="632"/>
      <c r="P740" s="632"/>
      <c r="Q740" s="632"/>
      <c r="R740" s="632"/>
      <c r="S740" s="632"/>
      <c r="T740" s="632"/>
      <c r="U740" s="632"/>
      <c r="V740" s="632"/>
      <c r="W740" s="632"/>
      <c r="X740" s="632"/>
      <c r="Y740" s="632"/>
      <c r="Z740" s="632"/>
    </row>
    <row r="741" spans="1:26" ht="12.75" customHeight="1">
      <c r="A741" s="632"/>
      <c r="B741" s="632"/>
      <c r="C741" s="632"/>
      <c r="D741" s="386"/>
      <c r="E741" s="386"/>
      <c r="F741" s="386"/>
      <c r="G741" s="386"/>
      <c r="H741" s="632"/>
      <c r="I741" s="633"/>
      <c r="J741" s="632"/>
      <c r="K741" s="632"/>
      <c r="L741" s="632"/>
      <c r="M741" s="632"/>
      <c r="N741" s="632"/>
      <c r="O741" s="632"/>
      <c r="P741" s="632"/>
      <c r="Q741" s="632"/>
      <c r="R741" s="632"/>
      <c r="S741" s="632"/>
      <c r="T741" s="632"/>
      <c r="U741" s="632"/>
      <c r="V741" s="632"/>
      <c r="W741" s="632"/>
      <c r="X741" s="632"/>
      <c r="Y741" s="632"/>
      <c r="Z741" s="632"/>
    </row>
    <row r="742" spans="1:26" ht="12.75" customHeight="1">
      <c r="A742" s="632"/>
      <c r="B742" s="632"/>
      <c r="C742" s="632"/>
      <c r="D742" s="386"/>
      <c r="E742" s="386"/>
      <c r="F742" s="386"/>
      <c r="G742" s="386"/>
      <c r="H742" s="632"/>
      <c r="I742" s="633"/>
      <c r="J742" s="632"/>
      <c r="K742" s="632"/>
      <c r="L742" s="632"/>
      <c r="M742" s="632"/>
      <c r="N742" s="632"/>
      <c r="O742" s="632"/>
      <c r="P742" s="632"/>
      <c r="Q742" s="632"/>
      <c r="R742" s="632"/>
      <c r="S742" s="632"/>
      <c r="T742" s="632"/>
      <c r="U742" s="632"/>
      <c r="V742" s="632"/>
      <c r="W742" s="632"/>
      <c r="X742" s="632"/>
      <c r="Y742" s="632"/>
      <c r="Z742" s="632"/>
    </row>
    <row r="743" spans="1:26" ht="12.75" customHeight="1">
      <c r="A743" s="632"/>
      <c r="B743" s="632"/>
      <c r="C743" s="632"/>
      <c r="D743" s="386"/>
      <c r="E743" s="386"/>
      <c r="F743" s="386"/>
      <c r="G743" s="386"/>
      <c r="H743" s="632"/>
      <c r="I743" s="633"/>
      <c r="J743" s="632"/>
      <c r="K743" s="632"/>
      <c r="L743" s="632"/>
      <c r="M743" s="632"/>
      <c r="N743" s="632"/>
      <c r="O743" s="632"/>
      <c r="P743" s="632"/>
      <c r="Q743" s="632"/>
      <c r="R743" s="632"/>
      <c r="S743" s="632"/>
      <c r="T743" s="632"/>
      <c r="U743" s="632"/>
      <c r="V743" s="632"/>
      <c r="W743" s="632"/>
      <c r="X743" s="632"/>
      <c r="Y743" s="632"/>
      <c r="Z743" s="632"/>
    </row>
    <row r="744" spans="1:26" ht="12.75" customHeight="1">
      <c r="A744" s="632"/>
      <c r="B744" s="632"/>
      <c r="C744" s="632"/>
      <c r="D744" s="386"/>
      <c r="E744" s="386"/>
      <c r="F744" s="386"/>
      <c r="G744" s="386"/>
      <c r="H744" s="632"/>
      <c r="I744" s="633"/>
      <c r="J744" s="632"/>
      <c r="K744" s="632"/>
      <c r="L744" s="632"/>
      <c r="M744" s="632"/>
      <c r="N744" s="632"/>
      <c r="O744" s="632"/>
      <c r="P744" s="632"/>
      <c r="Q744" s="632"/>
      <c r="R744" s="632"/>
      <c r="S744" s="632"/>
      <c r="T744" s="632"/>
      <c r="U744" s="632"/>
      <c r="V744" s="632"/>
      <c r="W744" s="632"/>
      <c r="X744" s="632"/>
      <c r="Y744" s="632"/>
      <c r="Z744" s="632"/>
    </row>
    <row r="745" spans="1:26" ht="12.75" customHeight="1">
      <c r="A745" s="632"/>
      <c r="B745" s="632"/>
      <c r="C745" s="632"/>
      <c r="D745" s="386"/>
      <c r="E745" s="386"/>
      <c r="F745" s="386"/>
      <c r="G745" s="386"/>
      <c r="H745" s="632"/>
      <c r="I745" s="633"/>
      <c r="J745" s="632"/>
      <c r="K745" s="632"/>
      <c r="L745" s="632"/>
      <c r="M745" s="632"/>
      <c r="N745" s="632"/>
      <c r="O745" s="632"/>
      <c r="P745" s="632"/>
      <c r="Q745" s="632"/>
      <c r="R745" s="632"/>
      <c r="S745" s="632"/>
      <c r="T745" s="632"/>
      <c r="U745" s="632"/>
      <c r="V745" s="632"/>
      <c r="W745" s="632"/>
      <c r="X745" s="632"/>
      <c r="Y745" s="632"/>
      <c r="Z745" s="632"/>
    </row>
    <row r="746" spans="1:26" ht="12.75" customHeight="1">
      <c r="A746" s="632"/>
      <c r="B746" s="632"/>
      <c r="C746" s="632"/>
      <c r="D746" s="386"/>
      <c r="E746" s="386"/>
      <c r="F746" s="386"/>
      <c r="G746" s="386"/>
      <c r="H746" s="632"/>
      <c r="I746" s="633"/>
      <c r="J746" s="632"/>
      <c r="K746" s="632"/>
      <c r="L746" s="632"/>
      <c r="M746" s="632"/>
      <c r="N746" s="632"/>
      <c r="O746" s="632"/>
      <c r="P746" s="632"/>
      <c r="Q746" s="632"/>
      <c r="R746" s="632"/>
      <c r="S746" s="632"/>
      <c r="T746" s="632"/>
      <c r="U746" s="632"/>
      <c r="V746" s="632"/>
      <c r="W746" s="632"/>
      <c r="X746" s="632"/>
      <c r="Y746" s="632"/>
      <c r="Z746" s="632"/>
    </row>
    <row r="747" spans="1:26" ht="12.75" customHeight="1">
      <c r="A747" s="632"/>
      <c r="B747" s="632"/>
      <c r="C747" s="632"/>
      <c r="D747" s="386"/>
      <c r="E747" s="386"/>
      <c r="F747" s="386"/>
      <c r="G747" s="386"/>
      <c r="H747" s="632"/>
      <c r="I747" s="633"/>
      <c r="J747" s="632"/>
      <c r="K747" s="632"/>
      <c r="L747" s="632"/>
      <c r="M747" s="632"/>
      <c r="N747" s="632"/>
      <c r="O747" s="632"/>
      <c r="P747" s="632"/>
      <c r="Q747" s="632"/>
      <c r="R747" s="632"/>
      <c r="S747" s="632"/>
      <c r="T747" s="632"/>
      <c r="U747" s="632"/>
      <c r="V747" s="632"/>
      <c r="W747" s="632"/>
      <c r="X747" s="632"/>
      <c r="Y747" s="632"/>
      <c r="Z747" s="632"/>
    </row>
    <row r="748" spans="1:26" ht="12.75" customHeight="1">
      <c r="A748" s="632"/>
      <c r="B748" s="632"/>
      <c r="C748" s="632"/>
      <c r="D748" s="386"/>
      <c r="E748" s="386"/>
      <c r="F748" s="386"/>
      <c r="G748" s="386"/>
      <c r="H748" s="632"/>
      <c r="I748" s="633"/>
      <c r="J748" s="632"/>
      <c r="K748" s="632"/>
      <c r="L748" s="632"/>
      <c r="M748" s="632"/>
      <c r="N748" s="632"/>
      <c r="O748" s="632"/>
      <c r="P748" s="632"/>
      <c r="Q748" s="632"/>
      <c r="R748" s="632"/>
      <c r="S748" s="632"/>
      <c r="T748" s="632"/>
      <c r="U748" s="632"/>
      <c r="V748" s="632"/>
      <c r="W748" s="632"/>
      <c r="X748" s="632"/>
      <c r="Y748" s="632"/>
      <c r="Z748" s="632"/>
    </row>
    <row r="749" spans="1:26" ht="12.75" customHeight="1">
      <c r="A749" s="632"/>
      <c r="B749" s="632"/>
      <c r="C749" s="632"/>
      <c r="D749" s="386"/>
      <c r="E749" s="386"/>
      <c r="F749" s="386"/>
      <c r="G749" s="386"/>
      <c r="H749" s="632"/>
      <c r="I749" s="633"/>
      <c r="J749" s="632"/>
      <c r="K749" s="632"/>
      <c r="L749" s="632"/>
      <c r="M749" s="632"/>
      <c r="N749" s="632"/>
      <c r="O749" s="632"/>
      <c r="P749" s="632"/>
      <c r="Q749" s="632"/>
      <c r="R749" s="632"/>
      <c r="S749" s="632"/>
      <c r="T749" s="632"/>
      <c r="U749" s="632"/>
      <c r="V749" s="632"/>
      <c r="W749" s="632"/>
      <c r="X749" s="632"/>
      <c r="Y749" s="632"/>
      <c r="Z749" s="632"/>
    </row>
    <row r="750" spans="1:26" ht="12.75" customHeight="1">
      <c r="A750" s="632"/>
      <c r="B750" s="632"/>
      <c r="C750" s="632"/>
      <c r="D750" s="386"/>
      <c r="E750" s="386"/>
      <c r="F750" s="386"/>
      <c r="G750" s="386"/>
      <c r="H750" s="632"/>
      <c r="I750" s="633"/>
      <c r="J750" s="632"/>
      <c r="K750" s="632"/>
      <c r="L750" s="632"/>
      <c r="M750" s="632"/>
      <c r="N750" s="632"/>
      <c r="O750" s="632"/>
      <c r="P750" s="632"/>
      <c r="Q750" s="632"/>
      <c r="R750" s="632"/>
      <c r="S750" s="632"/>
      <c r="T750" s="632"/>
      <c r="U750" s="632"/>
      <c r="V750" s="632"/>
      <c r="W750" s="632"/>
      <c r="X750" s="632"/>
      <c r="Y750" s="632"/>
      <c r="Z750" s="632"/>
    </row>
    <row r="751" spans="1:26" ht="12.75" customHeight="1">
      <c r="A751" s="632"/>
      <c r="B751" s="632"/>
      <c r="C751" s="632"/>
      <c r="D751" s="386"/>
      <c r="E751" s="386"/>
      <c r="F751" s="386"/>
      <c r="G751" s="386"/>
      <c r="H751" s="632"/>
      <c r="I751" s="633"/>
      <c r="J751" s="632"/>
      <c r="K751" s="632"/>
      <c r="L751" s="632"/>
      <c r="M751" s="632"/>
      <c r="N751" s="632"/>
      <c r="O751" s="632"/>
      <c r="P751" s="632"/>
      <c r="Q751" s="632"/>
      <c r="R751" s="632"/>
      <c r="S751" s="632"/>
      <c r="T751" s="632"/>
      <c r="U751" s="632"/>
      <c r="V751" s="632"/>
      <c r="W751" s="632"/>
      <c r="X751" s="632"/>
      <c r="Y751" s="632"/>
      <c r="Z751" s="632"/>
    </row>
    <row r="752" spans="1:26" ht="12.75" customHeight="1">
      <c r="A752" s="632"/>
      <c r="B752" s="632"/>
      <c r="C752" s="632"/>
      <c r="D752" s="386"/>
      <c r="E752" s="386"/>
      <c r="F752" s="386"/>
      <c r="G752" s="386"/>
      <c r="H752" s="632"/>
      <c r="I752" s="633"/>
      <c r="J752" s="632"/>
      <c r="K752" s="632"/>
      <c r="L752" s="632"/>
      <c r="M752" s="632"/>
      <c r="N752" s="632"/>
      <c r="O752" s="632"/>
      <c r="P752" s="632"/>
      <c r="Q752" s="632"/>
      <c r="R752" s="632"/>
      <c r="S752" s="632"/>
      <c r="T752" s="632"/>
      <c r="U752" s="632"/>
      <c r="V752" s="632"/>
      <c r="W752" s="632"/>
      <c r="X752" s="632"/>
      <c r="Y752" s="632"/>
      <c r="Z752" s="632"/>
    </row>
    <row r="753" spans="1:26" ht="12.75" customHeight="1">
      <c r="A753" s="632"/>
      <c r="B753" s="632"/>
      <c r="C753" s="632"/>
      <c r="D753" s="386"/>
      <c r="E753" s="386"/>
      <c r="F753" s="386"/>
      <c r="G753" s="386"/>
      <c r="H753" s="632"/>
      <c r="I753" s="633"/>
      <c r="J753" s="632"/>
      <c r="K753" s="632"/>
      <c r="L753" s="632"/>
      <c r="M753" s="632"/>
      <c r="N753" s="632"/>
      <c r="O753" s="632"/>
      <c r="P753" s="632"/>
      <c r="Q753" s="632"/>
      <c r="R753" s="632"/>
      <c r="S753" s="632"/>
      <c r="T753" s="632"/>
      <c r="U753" s="632"/>
      <c r="V753" s="632"/>
      <c r="W753" s="632"/>
      <c r="X753" s="632"/>
      <c r="Y753" s="632"/>
      <c r="Z753" s="632"/>
    </row>
    <row r="754" spans="1:26" ht="12.75" customHeight="1">
      <c r="A754" s="632"/>
      <c r="B754" s="632"/>
      <c r="C754" s="632"/>
      <c r="D754" s="386"/>
      <c r="E754" s="386"/>
      <c r="F754" s="386"/>
      <c r="G754" s="386"/>
      <c r="H754" s="632"/>
      <c r="I754" s="633"/>
      <c r="J754" s="632"/>
      <c r="K754" s="632"/>
      <c r="L754" s="632"/>
      <c r="M754" s="632"/>
      <c r="N754" s="632"/>
      <c r="O754" s="632"/>
      <c r="P754" s="632"/>
      <c r="Q754" s="632"/>
      <c r="R754" s="632"/>
      <c r="S754" s="632"/>
      <c r="T754" s="632"/>
      <c r="U754" s="632"/>
      <c r="V754" s="632"/>
      <c r="W754" s="632"/>
      <c r="X754" s="632"/>
      <c r="Y754" s="632"/>
      <c r="Z754" s="632"/>
    </row>
    <row r="755" spans="1:26" ht="12.75" customHeight="1">
      <c r="A755" s="632"/>
      <c r="B755" s="632"/>
      <c r="C755" s="632"/>
      <c r="D755" s="386"/>
      <c r="E755" s="386"/>
      <c r="F755" s="386"/>
      <c r="G755" s="386"/>
      <c r="H755" s="632"/>
      <c r="I755" s="633"/>
      <c r="J755" s="632"/>
      <c r="K755" s="632"/>
      <c r="L755" s="632"/>
      <c r="M755" s="632"/>
      <c r="N755" s="632"/>
      <c r="O755" s="632"/>
      <c r="P755" s="632"/>
      <c r="Q755" s="632"/>
      <c r="R755" s="632"/>
      <c r="S755" s="632"/>
      <c r="T755" s="632"/>
      <c r="U755" s="632"/>
      <c r="V755" s="632"/>
      <c r="W755" s="632"/>
      <c r="X755" s="632"/>
      <c r="Y755" s="632"/>
      <c r="Z755" s="632"/>
    </row>
    <row r="756" spans="1:26" ht="12.75" customHeight="1">
      <c r="A756" s="632"/>
      <c r="B756" s="632"/>
      <c r="C756" s="632"/>
      <c r="D756" s="386"/>
      <c r="E756" s="386"/>
      <c r="F756" s="386"/>
      <c r="G756" s="386"/>
      <c r="H756" s="632"/>
      <c r="I756" s="633"/>
      <c r="J756" s="632"/>
      <c r="K756" s="632"/>
      <c r="L756" s="632"/>
      <c r="M756" s="632"/>
      <c r="N756" s="632"/>
      <c r="O756" s="632"/>
      <c r="P756" s="632"/>
      <c r="Q756" s="632"/>
      <c r="R756" s="632"/>
      <c r="S756" s="632"/>
      <c r="T756" s="632"/>
      <c r="U756" s="632"/>
      <c r="V756" s="632"/>
      <c r="W756" s="632"/>
      <c r="X756" s="632"/>
      <c r="Y756" s="632"/>
      <c r="Z756" s="632"/>
    </row>
    <row r="757" spans="1:26" ht="12.75" customHeight="1">
      <c r="A757" s="632"/>
      <c r="B757" s="632"/>
      <c r="C757" s="632"/>
      <c r="D757" s="386"/>
      <c r="E757" s="386"/>
      <c r="F757" s="386"/>
      <c r="G757" s="386"/>
      <c r="H757" s="632"/>
      <c r="I757" s="633"/>
      <c r="J757" s="632"/>
      <c r="K757" s="632"/>
      <c r="L757" s="632"/>
      <c r="M757" s="632"/>
      <c r="N757" s="632"/>
      <c r="O757" s="632"/>
      <c r="P757" s="632"/>
      <c r="Q757" s="632"/>
      <c r="R757" s="632"/>
      <c r="S757" s="632"/>
      <c r="T757" s="632"/>
      <c r="U757" s="632"/>
      <c r="V757" s="632"/>
      <c r="W757" s="632"/>
      <c r="X757" s="632"/>
      <c r="Y757" s="632"/>
      <c r="Z757" s="632"/>
    </row>
    <row r="758" spans="1:26" ht="12.75" customHeight="1">
      <c r="A758" s="632"/>
      <c r="B758" s="632"/>
      <c r="C758" s="632"/>
      <c r="D758" s="386"/>
      <c r="E758" s="386"/>
      <c r="F758" s="386"/>
      <c r="G758" s="386"/>
      <c r="H758" s="632"/>
      <c r="I758" s="633"/>
      <c r="J758" s="632"/>
      <c r="K758" s="632"/>
      <c r="L758" s="632"/>
      <c r="M758" s="632"/>
      <c r="N758" s="632"/>
      <c r="O758" s="632"/>
      <c r="P758" s="632"/>
      <c r="Q758" s="632"/>
      <c r="R758" s="632"/>
      <c r="S758" s="632"/>
      <c r="T758" s="632"/>
      <c r="U758" s="632"/>
      <c r="V758" s="632"/>
      <c r="W758" s="632"/>
      <c r="X758" s="632"/>
      <c r="Y758" s="632"/>
      <c r="Z758" s="632"/>
    </row>
    <row r="759" spans="1:26" ht="12.75" customHeight="1">
      <c r="A759" s="632"/>
      <c r="B759" s="632"/>
      <c r="C759" s="632"/>
      <c r="D759" s="386"/>
      <c r="E759" s="386"/>
      <c r="F759" s="386"/>
      <c r="G759" s="386"/>
      <c r="H759" s="632"/>
      <c r="I759" s="633"/>
      <c r="J759" s="632"/>
      <c r="K759" s="632"/>
      <c r="L759" s="632"/>
      <c r="M759" s="632"/>
      <c r="N759" s="632"/>
      <c r="O759" s="632"/>
      <c r="P759" s="632"/>
      <c r="Q759" s="632"/>
      <c r="R759" s="632"/>
      <c r="S759" s="632"/>
      <c r="T759" s="632"/>
      <c r="U759" s="632"/>
      <c r="V759" s="632"/>
      <c r="W759" s="632"/>
      <c r="X759" s="632"/>
      <c r="Y759" s="632"/>
      <c r="Z759" s="632"/>
    </row>
    <row r="760" spans="1:26" ht="12.75" customHeight="1">
      <c r="A760" s="632"/>
      <c r="B760" s="632"/>
      <c r="C760" s="632"/>
      <c r="D760" s="386"/>
      <c r="E760" s="386"/>
      <c r="F760" s="386"/>
      <c r="G760" s="386"/>
      <c r="H760" s="632"/>
      <c r="I760" s="633"/>
      <c r="J760" s="632"/>
      <c r="K760" s="632"/>
      <c r="L760" s="632"/>
      <c r="M760" s="632"/>
      <c r="N760" s="632"/>
      <c r="O760" s="632"/>
      <c r="P760" s="632"/>
      <c r="Q760" s="632"/>
      <c r="R760" s="632"/>
      <c r="S760" s="632"/>
      <c r="T760" s="632"/>
      <c r="U760" s="632"/>
      <c r="V760" s="632"/>
      <c r="W760" s="632"/>
      <c r="X760" s="632"/>
      <c r="Y760" s="632"/>
      <c r="Z760" s="632"/>
    </row>
    <row r="761" spans="1:26" ht="12.75" customHeight="1">
      <c r="A761" s="632"/>
      <c r="B761" s="632"/>
      <c r="C761" s="632"/>
      <c r="D761" s="386"/>
      <c r="E761" s="386"/>
      <c r="F761" s="386"/>
      <c r="G761" s="386"/>
      <c r="H761" s="632"/>
      <c r="I761" s="633"/>
      <c r="J761" s="632"/>
      <c r="K761" s="632"/>
      <c r="L761" s="632"/>
      <c r="M761" s="632"/>
      <c r="N761" s="632"/>
      <c r="O761" s="632"/>
      <c r="P761" s="632"/>
      <c r="Q761" s="632"/>
      <c r="R761" s="632"/>
      <c r="S761" s="632"/>
      <c r="T761" s="632"/>
      <c r="U761" s="632"/>
      <c r="V761" s="632"/>
      <c r="W761" s="632"/>
      <c r="X761" s="632"/>
      <c r="Y761" s="632"/>
      <c r="Z761" s="632"/>
    </row>
    <row r="762" spans="1:26" ht="12.75" customHeight="1">
      <c r="A762" s="632"/>
      <c r="B762" s="632"/>
      <c r="C762" s="632"/>
      <c r="D762" s="386"/>
      <c r="E762" s="386"/>
      <c r="F762" s="386"/>
      <c r="G762" s="386"/>
      <c r="H762" s="632"/>
      <c r="I762" s="633"/>
      <c r="J762" s="632"/>
      <c r="K762" s="632"/>
      <c r="L762" s="632"/>
      <c r="M762" s="632"/>
      <c r="N762" s="632"/>
      <c r="O762" s="632"/>
      <c r="P762" s="632"/>
      <c r="Q762" s="632"/>
      <c r="R762" s="632"/>
      <c r="S762" s="632"/>
      <c r="T762" s="632"/>
      <c r="U762" s="632"/>
      <c r="V762" s="632"/>
      <c r="W762" s="632"/>
      <c r="X762" s="632"/>
      <c r="Y762" s="632"/>
      <c r="Z762" s="632"/>
    </row>
    <row r="763" spans="1:26" ht="12.75" customHeight="1">
      <c r="A763" s="632"/>
      <c r="B763" s="632"/>
      <c r="C763" s="632"/>
      <c r="D763" s="386"/>
      <c r="E763" s="386"/>
      <c r="F763" s="386"/>
      <c r="G763" s="386"/>
      <c r="H763" s="632"/>
      <c r="I763" s="633"/>
      <c r="J763" s="632"/>
      <c r="K763" s="632"/>
      <c r="L763" s="632"/>
      <c r="M763" s="632"/>
      <c r="N763" s="632"/>
      <c r="O763" s="632"/>
      <c r="P763" s="632"/>
      <c r="Q763" s="632"/>
      <c r="R763" s="632"/>
      <c r="S763" s="632"/>
      <c r="T763" s="632"/>
      <c r="U763" s="632"/>
      <c r="V763" s="632"/>
      <c r="W763" s="632"/>
      <c r="X763" s="632"/>
      <c r="Y763" s="632"/>
      <c r="Z763" s="632"/>
    </row>
    <row r="764" spans="1:26" ht="12.75" customHeight="1">
      <c r="A764" s="632"/>
      <c r="B764" s="632"/>
      <c r="C764" s="632"/>
      <c r="D764" s="386"/>
      <c r="E764" s="386"/>
      <c r="F764" s="386"/>
      <c r="G764" s="386"/>
      <c r="H764" s="632"/>
      <c r="I764" s="633"/>
      <c r="J764" s="632"/>
      <c r="K764" s="632"/>
      <c r="L764" s="632"/>
      <c r="M764" s="632"/>
      <c r="N764" s="632"/>
      <c r="O764" s="632"/>
      <c r="P764" s="632"/>
      <c r="Q764" s="632"/>
      <c r="R764" s="632"/>
      <c r="S764" s="632"/>
      <c r="T764" s="632"/>
      <c r="U764" s="632"/>
      <c r="V764" s="632"/>
      <c r="W764" s="632"/>
      <c r="X764" s="632"/>
      <c r="Y764" s="632"/>
      <c r="Z764" s="632"/>
    </row>
    <row r="765" spans="1:26" ht="12.75" customHeight="1">
      <c r="A765" s="632"/>
      <c r="B765" s="632"/>
      <c r="C765" s="632"/>
      <c r="D765" s="386"/>
      <c r="E765" s="386"/>
      <c r="F765" s="386"/>
      <c r="G765" s="386"/>
      <c r="H765" s="632"/>
      <c r="I765" s="633"/>
      <c r="J765" s="632"/>
      <c r="K765" s="632"/>
      <c r="L765" s="632"/>
      <c r="M765" s="632"/>
      <c r="N765" s="632"/>
      <c r="O765" s="632"/>
      <c r="P765" s="632"/>
      <c r="Q765" s="632"/>
      <c r="R765" s="632"/>
      <c r="S765" s="632"/>
      <c r="T765" s="632"/>
      <c r="U765" s="632"/>
      <c r="V765" s="632"/>
      <c r="W765" s="632"/>
      <c r="X765" s="632"/>
      <c r="Y765" s="632"/>
      <c r="Z765" s="632"/>
    </row>
    <row r="766" spans="1:26" ht="12.75" customHeight="1">
      <c r="A766" s="632"/>
      <c r="B766" s="632"/>
      <c r="C766" s="632"/>
      <c r="D766" s="386"/>
      <c r="E766" s="386"/>
      <c r="F766" s="386"/>
      <c r="G766" s="386"/>
      <c r="H766" s="632"/>
      <c r="I766" s="633"/>
      <c r="J766" s="632"/>
      <c r="K766" s="632"/>
      <c r="L766" s="632"/>
      <c r="M766" s="632"/>
      <c r="N766" s="632"/>
      <c r="O766" s="632"/>
      <c r="P766" s="632"/>
      <c r="Q766" s="632"/>
      <c r="R766" s="632"/>
      <c r="S766" s="632"/>
      <c r="T766" s="632"/>
      <c r="U766" s="632"/>
      <c r="V766" s="632"/>
      <c r="W766" s="632"/>
      <c r="X766" s="632"/>
      <c r="Y766" s="632"/>
      <c r="Z766" s="632"/>
    </row>
    <row r="767" spans="1:26" ht="12.75" customHeight="1">
      <c r="A767" s="632"/>
      <c r="B767" s="632"/>
      <c r="C767" s="632"/>
      <c r="D767" s="386"/>
      <c r="E767" s="386"/>
      <c r="F767" s="386"/>
      <c r="G767" s="386"/>
      <c r="H767" s="632"/>
      <c r="I767" s="633"/>
      <c r="J767" s="632"/>
      <c r="K767" s="632"/>
      <c r="L767" s="632"/>
      <c r="M767" s="632"/>
      <c r="N767" s="632"/>
      <c r="O767" s="632"/>
      <c r="P767" s="632"/>
      <c r="Q767" s="632"/>
      <c r="R767" s="632"/>
      <c r="S767" s="632"/>
      <c r="T767" s="632"/>
      <c r="U767" s="632"/>
      <c r="V767" s="632"/>
      <c r="W767" s="632"/>
      <c r="X767" s="632"/>
      <c r="Y767" s="632"/>
      <c r="Z767" s="632"/>
    </row>
    <row r="768" spans="1:26" ht="12.75" customHeight="1">
      <c r="A768" s="632"/>
      <c r="B768" s="632"/>
      <c r="C768" s="632"/>
      <c r="D768" s="386"/>
      <c r="E768" s="386"/>
      <c r="F768" s="386"/>
      <c r="G768" s="386"/>
      <c r="H768" s="632"/>
      <c r="I768" s="633"/>
      <c r="J768" s="632"/>
      <c r="K768" s="632"/>
      <c r="L768" s="632"/>
      <c r="M768" s="632"/>
      <c r="N768" s="632"/>
      <c r="O768" s="632"/>
      <c r="P768" s="632"/>
      <c r="Q768" s="632"/>
      <c r="R768" s="632"/>
      <c r="S768" s="632"/>
      <c r="T768" s="632"/>
      <c r="U768" s="632"/>
      <c r="V768" s="632"/>
      <c r="W768" s="632"/>
      <c r="X768" s="632"/>
      <c r="Y768" s="632"/>
      <c r="Z768" s="632"/>
    </row>
    <row r="769" spans="1:26" ht="12.75" customHeight="1">
      <c r="A769" s="632"/>
      <c r="B769" s="632"/>
      <c r="C769" s="632"/>
      <c r="D769" s="386"/>
      <c r="E769" s="386"/>
      <c r="F769" s="386"/>
      <c r="G769" s="386"/>
      <c r="H769" s="632"/>
      <c r="I769" s="633"/>
      <c r="J769" s="632"/>
      <c r="K769" s="632"/>
      <c r="L769" s="632"/>
      <c r="M769" s="632"/>
      <c r="N769" s="632"/>
      <c r="O769" s="632"/>
      <c r="P769" s="632"/>
      <c r="Q769" s="632"/>
      <c r="R769" s="632"/>
      <c r="S769" s="632"/>
      <c r="T769" s="632"/>
      <c r="U769" s="632"/>
      <c r="V769" s="632"/>
      <c r="W769" s="632"/>
      <c r="X769" s="632"/>
      <c r="Y769" s="632"/>
      <c r="Z769" s="632"/>
    </row>
    <row r="770" spans="1:26" ht="12.75" customHeight="1">
      <c r="A770" s="632"/>
      <c r="B770" s="632"/>
      <c r="C770" s="632"/>
      <c r="D770" s="386"/>
      <c r="E770" s="386"/>
      <c r="F770" s="386"/>
      <c r="G770" s="386"/>
      <c r="H770" s="632"/>
      <c r="I770" s="633"/>
      <c r="J770" s="632"/>
      <c r="K770" s="632"/>
      <c r="L770" s="632"/>
      <c r="M770" s="632"/>
      <c r="N770" s="632"/>
      <c r="O770" s="632"/>
      <c r="P770" s="632"/>
      <c r="Q770" s="632"/>
      <c r="R770" s="632"/>
      <c r="S770" s="632"/>
      <c r="T770" s="632"/>
      <c r="U770" s="632"/>
      <c r="V770" s="632"/>
      <c r="W770" s="632"/>
      <c r="X770" s="632"/>
      <c r="Y770" s="632"/>
      <c r="Z770" s="632"/>
    </row>
    <row r="771" spans="1:26" ht="12.75" customHeight="1">
      <c r="A771" s="632"/>
      <c r="B771" s="632"/>
      <c r="C771" s="632"/>
      <c r="D771" s="386"/>
      <c r="E771" s="386"/>
      <c r="F771" s="386"/>
      <c r="G771" s="386"/>
      <c r="H771" s="632"/>
      <c r="I771" s="633"/>
      <c r="J771" s="632"/>
      <c r="K771" s="632"/>
      <c r="L771" s="632"/>
      <c r="M771" s="632"/>
      <c r="N771" s="632"/>
      <c r="O771" s="632"/>
      <c r="P771" s="632"/>
      <c r="Q771" s="632"/>
      <c r="R771" s="632"/>
      <c r="S771" s="632"/>
      <c r="T771" s="632"/>
      <c r="U771" s="632"/>
      <c r="V771" s="632"/>
      <c r="W771" s="632"/>
      <c r="X771" s="632"/>
      <c r="Y771" s="632"/>
      <c r="Z771" s="632"/>
    </row>
    <row r="772" spans="1:26" ht="12.75" customHeight="1">
      <c r="A772" s="632"/>
      <c r="B772" s="632"/>
      <c r="C772" s="632"/>
      <c r="D772" s="386"/>
      <c r="E772" s="386"/>
      <c r="F772" s="386"/>
      <c r="G772" s="386"/>
      <c r="H772" s="632"/>
      <c r="I772" s="633"/>
      <c r="J772" s="632"/>
      <c r="K772" s="632"/>
      <c r="L772" s="632"/>
      <c r="M772" s="632"/>
      <c r="N772" s="632"/>
      <c r="O772" s="632"/>
      <c r="P772" s="632"/>
      <c r="Q772" s="632"/>
      <c r="R772" s="632"/>
      <c r="S772" s="632"/>
      <c r="T772" s="632"/>
      <c r="U772" s="632"/>
      <c r="V772" s="632"/>
      <c r="W772" s="632"/>
      <c r="X772" s="632"/>
      <c r="Y772" s="632"/>
      <c r="Z772" s="632"/>
    </row>
    <row r="773" spans="1:26" ht="12.75" customHeight="1">
      <c r="A773" s="632"/>
      <c r="B773" s="632"/>
      <c r="C773" s="632"/>
      <c r="D773" s="386"/>
      <c r="E773" s="386"/>
      <c r="F773" s="386"/>
      <c r="G773" s="386"/>
      <c r="H773" s="632"/>
      <c r="I773" s="633"/>
      <c r="J773" s="632"/>
      <c r="K773" s="632"/>
      <c r="L773" s="632"/>
      <c r="M773" s="632"/>
      <c r="N773" s="632"/>
      <c r="O773" s="632"/>
      <c r="P773" s="632"/>
      <c r="Q773" s="632"/>
      <c r="R773" s="632"/>
      <c r="S773" s="632"/>
      <c r="T773" s="632"/>
      <c r="U773" s="632"/>
      <c r="V773" s="632"/>
      <c r="W773" s="632"/>
      <c r="X773" s="632"/>
      <c r="Y773" s="632"/>
      <c r="Z773" s="632"/>
    </row>
    <row r="774" spans="1:26" ht="12.75" customHeight="1">
      <c r="A774" s="632"/>
      <c r="B774" s="632"/>
      <c r="C774" s="632"/>
      <c r="D774" s="386"/>
      <c r="E774" s="386"/>
      <c r="F774" s="386"/>
      <c r="G774" s="386"/>
      <c r="H774" s="632"/>
      <c r="I774" s="633"/>
      <c r="J774" s="632"/>
      <c r="K774" s="632"/>
      <c r="L774" s="632"/>
      <c r="M774" s="632"/>
      <c r="N774" s="632"/>
      <c r="O774" s="632"/>
      <c r="P774" s="632"/>
      <c r="Q774" s="632"/>
      <c r="R774" s="632"/>
      <c r="S774" s="632"/>
      <c r="T774" s="632"/>
      <c r="U774" s="632"/>
      <c r="V774" s="632"/>
      <c r="W774" s="632"/>
      <c r="X774" s="632"/>
      <c r="Y774" s="632"/>
      <c r="Z774" s="632"/>
    </row>
    <row r="775" spans="1:26" ht="12.75" customHeight="1">
      <c r="A775" s="632"/>
      <c r="B775" s="632"/>
      <c r="C775" s="632"/>
      <c r="D775" s="386"/>
      <c r="E775" s="386"/>
      <c r="F775" s="386"/>
      <c r="G775" s="386"/>
      <c r="H775" s="632"/>
      <c r="I775" s="633"/>
      <c r="J775" s="632"/>
      <c r="K775" s="632"/>
      <c r="L775" s="632"/>
      <c r="M775" s="632"/>
      <c r="N775" s="632"/>
      <c r="O775" s="632"/>
      <c r="P775" s="632"/>
      <c r="Q775" s="632"/>
      <c r="R775" s="632"/>
      <c r="S775" s="632"/>
      <c r="T775" s="632"/>
      <c r="U775" s="632"/>
      <c r="V775" s="632"/>
      <c r="W775" s="632"/>
      <c r="X775" s="632"/>
      <c r="Y775" s="632"/>
      <c r="Z775" s="632"/>
    </row>
    <row r="776" spans="1:26" ht="12.75" customHeight="1">
      <c r="A776" s="632"/>
      <c r="B776" s="632"/>
      <c r="C776" s="632"/>
      <c r="D776" s="386"/>
      <c r="E776" s="386"/>
      <c r="F776" s="386"/>
      <c r="G776" s="386"/>
      <c r="H776" s="632"/>
      <c r="I776" s="633"/>
      <c r="J776" s="632"/>
      <c r="K776" s="632"/>
      <c r="L776" s="632"/>
      <c r="M776" s="632"/>
      <c r="N776" s="632"/>
      <c r="O776" s="632"/>
      <c r="P776" s="632"/>
      <c r="Q776" s="632"/>
      <c r="R776" s="632"/>
      <c r="S776" s="632"/>
      <c r="T776" s="632"/>
      <c r="U776" s="632"/>
      <c r="V776" s="632"/>
      <c r="W776" s="632"/>
      <c r="X776" s="632"/>
      <c r="Y776" s="632"/>
      <c r="Z776" s="632"/>
    </row>
    <row r="777" spans="1:26" ht="12.75" customHeight="1">
      <c r="A777" s="632"/>
      <c r="B777" s="632"/>
      <c r="C777" s="632"/>
      <c r="D777" s="386"/>
      <c r="E777" s="386"/>
      <c r="F777" s="386"/>
      <c r="G777" s="386"/>
      <c r="H777" s="632"/>
      <c r="I777" s="633"/>
      <c r="J777" s="632"/>
      <c r="K777" s="632"/>
      <c r="L777" s="632"/>
      <c r="M777" s="632"/>
      <c r="N777" s="632"/>
      <c r="O777" s="632"/>
      <c r="P777" s="632"/>
      <c r="Q777" s="632"/>
      <c r="R777" s="632"/>
      <c r="S777" s="632"/>
      <c r="T777" s="632"/>
      <c r="U777" s="632"/>
      <c r="V777" s="632"/>
      <c r="W777" s="632"/>
      <c r="X777" s="632"/>
      <c r="Y777" s="632"/>
      <c r="Z777" s="632"/>
    </row>
    <row r="778" spans="1:26" ht="12.75" customHeight="1">
      <c r="A778" s="632"/>
      <c r="B778" s="632"/>
      <c r="C778" s="632"/>
      <c r="D778" s="386"/>
      <c r="E778" s="386"/>
      <c r="F778" s="386"/>
      <c r="G778" s="386"/>
      <c r="H778" s="632"/>
      <c r="I778" s="633"/>
      <c r="J778" s="632"/>
      <c r="K778" s="632"/>
      <c r="L778" s="632"/>
      <c r="M778" s="632"/>
      <c r="N778" s="632"/>
      <c r="O778" s="632"/>
      <c r="P778" s="632"/>
      <c r="Q778" s="632"/>
      <c r="R778" s="632"/>
      <c r="S778" s="632"/>
      <c r="T778" s="632"/>
      <c r="U778" s="632"/>
      <c r="V778" s="632"/>
      <c r="W778" s="632"/>
      <c r="X778" s="632"/>
      <c r="Y778" s="632"/>
      <c r="Z778" s="632"/>
    </row>
    <row r="779" spans="1:26" ht="12.75" customHeight="1">
      <c r="A779" s="632"/>
      <c r="B779" s="632"/>
      <c r="C779" s="632"/>
      <c r="D779" s="386"/>
      <c r="E779" s="386"/>
      <c r="F779" s="386"/>
      <c r="G779" s="386"/>
      <c r="H779" s="632"/>
      <c r="I779" s="633"/>
      <c r="J779" s="632"/>
      <c r="K779" s="632"/>
      <c r="L779" s="632"/>
      <c r="M779" s="632"/>
      <c r="N779" s="632"/>
      <c r="O779" s="632"/>
      <c r="P779" s="632"/>
      <c r="Q779" s="632"/>
      <c r="R779" s="632"/>
      <c r="S779" s="632"/>
      <c r="T779" s="632"/>
      <c r="U779" s="632"/>
      <c r="V779" s="632"/>
      <c r="W779" s="632"/>
      <c r="X779" s="632"/>
      <c r="Y779" s="632"/>
      <c r="Z779" s="632"/>
    </row>
    <row r="780" spans="1:26" ht="12.75" customHeight="1">
      <c r="A780" s="632"/>
      <c r="B780" s="632"/>
      <c r="C780" s="632"/>
      <c r="D780" s="386"/>
      <c r="E780" s="386"/>
      <c r="F780" s="386"/>
      <c r="G780" s="386"/>
      <c r="H780" s="632"/>
      <c r="I780" s="633"/>
      <c r="J780" s="632"/>
      <c r="K780" s="632"/>
      <c r="L780" s="632"/>
      <c r="M780" s="632"/>
      <c r="N780" s="632"/>
      <c r="O780" s="632"/>
      <c r="P780" s="632"/>
      <c r="Q780" s="632"/>
      <c r="R780" s="632"/>
      <c r="S780" s="632"/>
      <c r="T780" s="632"/>
      <c r="U780" s="632"/>
      <c r="V780" s="632"/>
      <c r="W780" s="632"/>
      <c r="X780" s="632"/>
      <c r="Y780" s="632"/>
      <c r="Z780" s="632"/>
    </row>
    <row r="781" spans="1:26" ht="12.75" customHeight="1">
      <c r="A781" s="632"/>
      <c r="B781" s="632"/>
      <c r="C781" s="632"/>
      <c r="D781" s="386"/>
      <c r="E781" s="386"/>
      <c r="F781" s="386"/>
      <c r="G781" s="386"/>
      <c r="H781" s="632"/>
      <c r="I781" s="633"/>
      <c r="J781" s="632"/>
      <c r="K781" s="632"/>
      <c r="L781" s="632"/>
      <c r="M781" s="632"/>
      <c r="N781" s="632"/>
      <c r="O781" s="632"/>
      <c r="P781" s="632"/>
      <c r="Q781" s="632"/>
      <c r="R781" s="632"/>
      <c r="S781" s="632"/>
      <c r="T781" s="632"/>
      <c r="U781" s="632"/>
      <c r="V781" s="632"/>
      <c r="W781" s="632"/>
      <c r="X781" s="632"/>
      <c r="Y781" s="632"/>
      <c r="Z781" s="632"/>
    </row>
    <row r="782" spans="1:26" ht="12.75" customHeight="1">
      <c r="A782" s="632"/>
      <c r="B782" s="632"/>
      <c r="C782" s="632"/>
      <c r="D782" s="386"/>
      <c r="E782" s="386"/>
      <c r="F782" s="386"/>
      <c r="G782" s="386"/>
      <c r="H782" s="632"/>
      <c r="I782" s="633"/>
      <c r="J782" s="632"/>
      <c r="K782" s="632"/>
      <c r="L782" s="632"/>
      <c r="M782" s="632"/>
      <c r="N782" s="632"/>
      <c r="O782" s="632"/>
      <c r="P782" s="632"/>
      <c r="Q782" s="632"/>
      <c r="R782" s="632"/>
      <c r="S782" s="632"/>
      <c r="T782" s="632"/>
      <c r="U782" s="632"/>
      <c r="V782" s="632"/>
      <c r="W782" s="632"/>
      <c r="X782" s="632"/>
      <c r="Y782" s="632"/>
      <c r="Z782" s="632"/>
    </row>
    <row r="783" spans="1:26" ht="12.75" customHeight="1">
      <c r="A783" s="632"/>
      <c r="B783" s="632"/>
      <c r="C783" s="632"/>
      <c r="D783" s="386"/>
      <c r="E783" s="386"/>
      <c r="F783" s="386"/>
      <c r="G783" s="386"/>
      <c r="H783" s="632"/>
      <c r="I783" s="633"/>
      <c r="J783" s="632"/>
      <c r="K783" s="632"/>
      <c r="L783" s="632"/>
      <c r="M783" s="632"/>
      <c r="N783" s="632"/>
      <c r="O783" s="632"/>
      <c r="P783" s="632"/>
      <c r="Q783" s="632"/>
      <c r="R783" s="632"/>
      <c r="S783" s="632"/>
      <c r="T783" s="632"/>
      <c r="U783" s="632"/>
      <c r="V783" s="632"/>
      <c r="W783" s="632"/>
      <c r="X783" s="632"/>
      <c r="Y783" s="632"/>
      <c r="Z783" s="632"/>
    </row>
    <row r="784" spans="1:26" ht="12.75" customHeight="1">
      <c r="A784" s="632"/>
      <c r="B784" s="632"/>
      <c r="C784" s="632"/>
      <c r="D784" s="386"/>
      <c r="E784" s="386"/>
      <c r="F784" s="386"/>
      <c r="G784" s="386"/>
      <c r="H784" s="632"/>
      <c r="I784" s="633"/>
      <c r="J784" s="632"/>
      <c r="K784" s="632"/>
      <c r="L784" s="632"/>
      <c r="M784" s="632"/>
      <c r="N784" s="632"/>
      <c r="O784" s="632"/>
      <c r="P784" s="632"/>
      <c r="Q784" s="632"/>
      <c r="R784" s="632"/>
      <c r="S784" s="632"/>
      <c r="T784" s="632"/>
      <c r="U784" s="632"/>
      <c r="V784" s="632"/>
      <c r="W784" s="632"/>
      <c r="X784" s="632"/>
      <c r="Y784" s="632"/>
      <c r="Z784" s="632"/>
    </row>
    <row r="785" spans="1:26" ht="12.75" customHeight="1">
      <c r="A785" s="632"/>
      <c r="B785" s="632"/>
      <c r="C785" s="632"/>
      <c r="D785" s="386"/>
      <c r="E785" s="386"/>
      <c r="F785" s="386"/>
      <c r="G785" s="386"/>
      <c r="H785" s="632"/>
      <c r="I785" s="633"/>
      <c r="J785" s="632"/>
      <c r="K785" s="632"/>
      <c r="L785" s="632"/>
      <c r="M785" s="632"/>
      <c r="N785" s="632"/>
      <c r="O785" s="632"/>
      <c r="P785" s="632"/>
      <c r="Q785" s="632"/>
      <c r="R785" s="632"/>
      <c r="S785" s="632"/>
      <c r="T785" s="632"/>
      <c r="U785" s="632"/>
      <c r="V785" s="632"/>
      <c r="W785" s="632"/>
      <c r="X785" s="632"/>
      <c r="Y785" s="632"/>
      <c r="Z785" s="632"/>
    </row>
    <row r="786" spans="1:26" ht="12.75" customHeight="1">
      <c r="A786" s="632"/>
      <c r="B786" s="632"/>
      <c r="C786" s="632"/>
      <c r="D786" s="386"/>
      <c r="E786" s="386"/>
      <c r="F786" s="386"/>
      <c r="G786" s="386"/>
      <c r="H786" s="632"/>
      <c r="I786" s="633"/>
      <c r="J786" s="632"/>
      <c r="K786" s="632"/>
      <c r="L786" s="632"/>
      <c r="M786" s="632"/>
      <c r="N786" s="632"/>
      <c r="O786" s="632"/>
      <c r="P786" s="632"/>
      <c r="Q786" s="632"/>
      <c r="R786" s="632"/>
      <c r="S786" s="632"/>
      <c r="T786" s="632"/>
      <c r="U786" s="632"/>
      <c r="V786" s="632"/>
      <c r="W786" s="632"/>
      <c r="X786" s="632"/>
      <c r="Y786" s="632"/>
      <c r="Z786" s="632"/>
    </row>
    <row r="787" spans="1:26" ht="12.75" customHeight="1">
      <c r="A787" s="632"/>
      <c r="B787" s="632"/>
      <c r="C787" s="632"/>
      <c r="D787" s="386"/>
      <c r="E787" s="386"/>
      <c r="F787" s="386"/>
      <c r="G787" s="386"/>
      <c r="H787" s="632"/>
      <c r="I787" s="633"/>
      <c r="J787" s="632"/>
      <c r="K787" s="632"/>
      <c r="L787" s="632"/>
      <c r="M787" s="632"/>
      <c r="N787" s="632"/>
      <c r="O787" s="632"/>
      <c r="P787" s="632"/>
      <c r="Q787" s="632"/>
      <c r="R787" s="632"/>
      <c r="S787" s="632"/>
      <c r="T787" s="632"/>
      <c r="U787" s="632"/>
      <c r="V787" s="632"/>
      <c r="W787" s="632"/>
      <c r="X787" s="632"/>
      <c r="Y787" s="632"/>
      <c r="Z787" s="632"/>
    </row>
    <row r="788" spans="1:26" ht="12.75" customHeight="1">
      <c r="A788" s="632"/>
      <c r="B788" s="632"/>
      <c r="C788" s="632"/>
      <c r="D788" s="386"/>
      <c r="E788" s="386"/>
      <c r="F788" s="386"/>
      <c r="G788" s="386"/>
      <c r="H788" s="632"/>
      <c r="I788" s="633"/>
      <c r="J788" s="632"/>
      <c r="K788" s="632"/>
      <c r="L788" s="632"/>
      <c r="M788" s="632"/>
      <c r="N788" s="632"/>
      <c r="O788" s="632"/>
      <c r="P788" s="632"/>
      <c r="Q788" s="632"/>
      <c r="R788" s="632"/>
      <c r="S788" s="632"/>
      <c r="T788" s="632"/>
      <c r="U788" s="632"/>
      <c r="V788" s="632"/>
      <c r="W788" s="632"/>
      <c r="X788" s="632"/>
      <c r="Y788" s="632"/>
      <c r="Z788" s="632"/>
    </row>
    <row r="789" spans="1:26" ht="12.75" customHeight="1">
      <c r="A789" s="632"/>
      <c r="B789" s="632"/>
      <c r="C789" s="632"/>
      <c r="D789" s="386"/>
      <c r="E789" s="386"/>
      <c r="F789" s="386"/>
      <c r="G789" s="386"/>
      <c r="H789" s="632"/>
      <c r="I789" s="633"/>
      <c r="J789" s="632"/>
      <c r="K789" s="632"/>
      <c r="L789" s="632"/>
      <c r="M789" s="632"/>
      <c r="N789" s="632"/>
      <c r="O789" s="632"/>
      <c r="P789" s="632"/>
      <c r="Q789" s="632"/>
      <c r="R789" s="632"/>
      <c r="S789" s="632"/>
      <c r="T789" s="632"/>
      <c r="U789" s="632"/>
      <c r="V789" s="632"/>
      <c r="W789" s="632"/>
      <c r="X789" s="632"/>
      <c r="Y789" s="632"/>
      <c r="Z789" s="632"/>
    </row>
    <row r="790" spans="1:26" ht="12.75" customHeight="1">
      <c r="A790" s="632"/>
      <c r="B790" s="632"/>
      <c r="C790" s="632"/>
      <c r="D790" s="386"/>
      <c r="E790" s="386"/>
      <c r="F790" s="386"/>
      <c r="G790" s="386"/>
      <c r="H790" s="632"/>
      <c r="I790" s="633"/>
      <c r="J790" s="632"/>
      <c r="K790" s="632"/>
      <c r="L790" s="632"/>
      <c r="M790" s="632"/>
      <c r="N790" s="632"/>
      <c r="O790" s="632"/>
      <c r="P790" s="632"/>
      <c r="Q790" s="632"/>
      <c r="R790" s="632"/>
      <c r="S790" s="632"/>
      <c r="T790" s="632"/>
      <c r="U790" s="632"/>
      <c r="V790" s="632"/>
      <c r="W790" s="632"/>
      <c r="X790" s="632"/>
      <c r="Y790" s="632"/>
      <c r="Z790" s="632"/>
    </row>
    <row r="791" spans="1:26" ht="12.75" customHeight="1">
      <c r="A791" s="632"/>
      <c r="B791" s="632"/>
      <c r="C791" s="632"/>
      <c r="D791" s="386"/>
      <c r="E791" s="386"/>
      <c r="F791" s="386"/>
      <c r="G791" s="386"/>
      <c r="H791" s="632"/>
      <c r="I791" s="633"/>
      <c r="J791" s="632"/>
      <c r="K791" s="632"/>
      <c r="L791" s="632"/>
      <c r="M791" s="632"/>
      <c r="N791" s="632"/>
      <c r="O791" s="632"/>
      <c r="P791" s="632"/>
      <c r="Q791" s="632"/>
      <c r="R791" s="632"/>
      <c r="S791" s="632"/>
      <c r="T791" s="632"/>
      <c r="U791" s="632"/>
      <c r="V791" s="632"/>
      <c r="W791" s="632"/>
      <c r="X791" s="632"/>
      <c r="Y791" s="632"/>
      <c r="Z791" s="632"/>
    </row>
    <row r="792" spans="1:26" ht="12.75" customHeight="1">
      <c r="A792" s="632"/>
      <c r="B792" s="632"/>
      <c r="C792" s="632"/>
      <c r="D792" s="386"/>
      <c r="E792" s="386"/>
      <c r="F792" s="386"/>
      <c r="G792" s="386"/>
      <c r="H792" s="632"/>
      <c r="I792" s="633"/>
      <c r="J792" s="632"/>
      <c r="K792" s="632"/>
      <c r="L792" s="632"/>
      <c r="M792" s="632"/>
      <c r="N792" s="632"/>
      <c r="O792" s="632"/>
      <c r="P792" s="632"/>
      <c r="Q792" s="632"/>
      <c r="R792" s="632"/>
      <c r="S792" s="632"/>
      <c r="T792" s="632"/>
      <c r="U792" s="632"/>
      <c r="V792" s="632"/>
      <c r="W792" s="632"/>
      <c r="X792" s="632"/>
      <c r="Y792" s="632"/>
      <c r="Z792" s="632"/>
    </row>
    <row r="793" spans="1:26" ht="12.75" customHeight="1">
      <c r="A793" s="632"/>
      <c r="B793" s="632"/>
      <c r="C793" s="632"/>
      <c r="D793" s="386"/>
      <c r="E793" s="386"/>
      <c r="F793" s="386"/>
      <c r="G793" s="386"/>
      <c r="H793" s="632"/>
      <c r="I793" s="633"/>
      <c r="J793" s="632"/>
      <c r="K793" s="632"/>
      <c r="L793" s="632"/>
      <c r="M793" s="632"/>
      <c r="N793" s="632"/>
      <c r="O793" s="632"/>
      <c r="P793" s="632"/>
      <c r="Q793" s="632"/>
      <c r="R793" s="632"/>
      <c r="S793" s="632"/>
      <c r="T793" s="632"/>
      <c r="U793" s="632"/>
      <c r="V793" s="632"/>
      <c r="W793" s="632"/>
      <c r="X793" s="632"/>
      <c r="Y793" s="632"/>
      <c r="Z793" s="632"/>
    </row>
    <row r="794" spans="1:26" ht="12.75" customHeight="1">
      <c r="A794" s="632"/>
      <c r="B794" s="632"/>
      <c r="C794" s="632"/>
      <c r="D794" s="386"/>
      <c r="E794" s="386"/>
      <c r="F794" s="386"/>
      <c r="G794" s="386"/>
      <c r="H794" s="632"/>
      <c r="I794" s="633"/>
      <c r="J794" s="632"/>
      <c r="K794" s="632"/>
      <c r="L794" s="632"/>
      <c r="M794" s="632"/>
      <c r="N794" s="632"/>
      <c r="O794" s="632"/>
      <c r="P794" s="632"/>
      <c r="Q794" s="632"/>
      <c r="R794" s="632"/>
      <c r="S794" s="632"/>
      <c r="T794" s="632"/>
      <c r="U794" s="632"/>
      <c r="V794" s="632"/>
      <c r="W794" s="632"/>
      <c r="X794" s="632"/>
      <c r="Y794" s="632"/>
      <c r="Z794" s="632"/>
    </row>
    <row r="795" spans="1:26" ht="12.75" customHeight="1">
      <c r="A795" s="632"/>
      <c r="B795" s="632"/>
      <c r="C795" s="632"/>
      <c r="D795" s="386"/>
      <c r="E795" s="386"/>
      <c r="F795" s="386"/>
      <c r="G795" s="386"/>
      <c r="H795" s="632"/>
      <c r="I795" s="633"/>
      <c r="J795" s="632"/>
      <c r="K795" s="632"/>
      <c r="L795" s="632"/>
      <c r="M795" s="632"/>
      <c r="N795" s="632"/>
      <c r="O795" s="632"/>
      <c r="P795" s="632"/>
      <c r="Q795" s="632"/>
      <c r="R795" s="632"/>
      <c r="S795" s="632"/>
      <c r="T795" s="632"/>
      <c r="U795" s="632"/>
      <c r="V795" s="632"/>
      <c r="W795" s="632"/>
      <c r="X795" s="632"/>
      <c r="Y795" s="632"/>
      <c r="Z795" s="632"/>
    </row>
    <row r="796" spans="1:26" ht="12.75" customHeight="1">
      <c r="A796" s="632"/>
      <c r="B796" s="632"/>
      <c r="C796" s="632"/>
      <c r="D796" s="386"/>
      <c r="E796" s="386"/>
      <c r="F796" s="386"/>
      <c r="G796" s="386"/>
      <c r="H796" s="632"/>
      <c r="I796" s="633"/>
      <c r="J796" s="632"/>
      <c r="K796" s="632"/>
      <c r="L796" s="632"/>
      <c r="M796" s="632"/>
      <c r="N796" s="632"/>
      <c r="O796" s="632"/>
      <c r="P796" s="632"/>
      <c r="Q796" s="632"/>
      <c r="R796" s="632"/>
      <c r="S796" s="632"/>
      <c r="T796" s="632"/>
      <c r="U796" s="632"/>
      <c r="V796" s="632"/>
      <c r="W796" s="632"/>
      <c r="X796" s="632"/>
      <c r="Y796" s="632"/>
      <c r="Z796" s="632"/>
    </row>
    <row r="797" spans="1:26" ht="12.75" customHeight="1">
      <c r="A797" s="632"/>
      <c r="B797" s="632"/>
      <c r="C797" s="632"/>
      <c r="D797" s="386"/>
      <c r="E797" s="386"/>
      <c r="F797" s="386"/>
      <c r="G797" s="386"/>
      <c r="H797" s="632"/>
      <c r="I797" s="633"/>
      <c r="J797" s="632"/>
      <c r="K797" s="632"/>
      <c r="L797" s="632"/>
      <c r="M797" s="632"/>
      <c r="N797" s="632"/>
      <c r="O797" s="632"/>
      <c r="P797" s="632"/>
      <c r="Q797" s="632"/>
      <c r="R797" s="632"/>
      <c r="S797" s="632"/>
      <c r="T797" s="632"/>
      <c r="U797" s="632"/>
      <c r="V797" s="632"/>
      <c r="W797" s="632"/>
      <c r="X797" s="632"/>
      <c r="Y797" s="632"/>
      <c r="Z797" s="632"/>
    </row>
    <row r="798" spans="1:26" ht="12.75" customHeight="1">
      <c r="A798" s="632"/>
      <c r="B798" s="632"/>
      <c r="C798" s="632"/>
      <c r="D798" s="386"/>
      <c r="E798" s="386"/>
      <c r="F798" s="386"/>
      <c r="G798" s="386"/>
      <c r="H798" s="632"/>
      <c r="I798" s="633"/>
      <c r="J798" s="632"/>
      <c r="K798" s="632"/>
      <c r="L798" s="632"/>
      <c r="M798" s="632"/>
      <c r="N798" s="632"/>
      <c r="O798" s="632"/>
      <c r="P798" s="632"/>
      <c r="Q798" s="632"/>
      <c r="R798" s="632"/>
      <c r="S798" s="632"/>
      <c r="T798" s="632"/>
      <c r="U798" s="632"/>
      <c r="V798" s="632"/>
      <c r="W798" s="632"/>
      <c r="X798" s="632"/>
      <c r="Y798" s="632"/>
      <c r="Z798" s="632"/>
    </row>
    <row r="799" spans="1:26" ht="12.75" customHeight="1">
      <c r="A799" s="632"/>
      <c r="B799" s="632"/>
      <c r="C799" s="632"/>
      <c r="D799" s="386"/>
      <c r="E799" s="386"/>
      <c r="F799" s="386"/>
      <c r="G799" s="386"/>
      <c r="H799" s="632"/>
      <c r="I799" s="633"/>
      <c r="J799" s="632"/>
      <c r="K799" s="632"/>
      <c r="L799" s="632"/>
      <c r="M799" s="632"/>
      <c r="N799" s="632"/>
      <c r="O799" s="632"/>
      <c r="P799" s="632"/>
      <c r="Q799" s="632"/>
      <c r="R799" s="632"/>
      <c r="S799" s="632"/>
      <c r="T799" s="632"/>
      <c r="U799" s="632"/>
      <c r="V799" s="632"/>
      <c r="W799" s="632"/>
      <c r="X799" s="632"/>
      <c r="Y799" s="632"/>
      <c r="Z799" s="632"/>
    </row>
    <row r="800" spans="1:26" ht="12.75" customHeight="1">
      <c r="A800" s="632"/>
      <c r="B800" s="632"/>
      <c r="C800" s="632"/>
      <c r="D800" s="386"/>
      <c r="E800" s="386"/>
      <c r="F800" s="386"/>
      <c r="G800" s="386"/>
      <c r="H800" s="632"/>
      <c r="I800" s="633"/>
      <c r="J800" s="632"/>
      <c r="K800" s="632"/>
      <c r="L800" s="632"/>
      <c r="M800" s="632"/>
      <c r="N800" s="632"/>
      <c r="O800" s="632"/>
      <c r="P800" s="632"/>
      <c r="Q800" s="632"/>
      <c r="R800" s="632"/>
      <c r="S800" s="632"/>
      <c r="T800" s="632"/>
      <c r="U800" s="632"/>
      <c r="V800" s="632"/>
      <c r="W800" s="632"/>
      <c r="X800" s="632"/>
      <c r="Y800" s="632"/>
      <c r="Z800" s="632"/>
    </row>
    <row r="801" spans="1:26" ht="12.75" customHeight="1">
      <c r="A801" s="632"/>
      <c r="B801" s="632"/>
      <c r="C801" s="632"/>
      <c r="D801" s="386"/>
      <c r="E801" s="386"/>
      <c r="F801" s="386"/>
      <c r="G801" s="386"/>
      <c r="H801" s="632"/>
      <c r="I801" s="633"/>
      <c r="J801" s="632"/>
      <c r="K801" s="632"/>
      <c r="L801" s="632"/>
      <c r="M801" s="632"/>
      <c r="N801" s="632"/>
      <c r="O801" s="632"/>
      <c r="P801" s="632"/>
      <c r="Q801" s="632"/>
      <c r="R801" s="632"/>
      <c r="S801" s="632"/>
      <c r="T801" s="632"/>
      <c r="U801" s="632"/>
      <c r="V801" s="632"/>
      <c r="W801" s="632"/>
      <c r="X801" s="632"/>
      <c r="Y801" s="632"/>
      <c r="Z801" s="632"/>
    </row>
    <row r="802" spans="1:26" ht="12.75" customHeight="1">
      <c r="A802" s="632"/>
      <c r="B802" s="632"/>
      <c r="C802" s="632"/>
      <c r="D802" s="386"/>
      <c r="E802" s="386"/>
      <c r="F802" s="386"/>
      <c r="G802" s="386"/>
      <c r="H802" s="632"/>
      <c r="I802" s="633"/>
      <c r="J802" s="632"/>
      <c r="K802" s="632"/>
      <c r="L802" s="632"/>
      <c r="M802" s="632"/>
      <c r="N802" s="632"/>
      <c r="O802" s="632"/>
      <c r="P802" s="632"/>
      <c r="Q802" s="632"/>
      <c r="R802" s="632"/>
      <c r="S802" s="632"/>
      <c r="T802" s="632"/>
      <c r="U802" s="632"/>
      <c r="V802" s="632"/>
      <c r="W802" s="632"/>
      <c r="X802" s="632"/>
      <c r="Y802" s="632"/>
      <c r="Z802" s="632"/>
    </row>
    <row r="803" spans="1:26" ht="12.75" customHeight="1">
      <c r="A803" s="632"/>
      <c r="B803" s="632"/>
      <c r="C803" s="632"/>
      <c r="D803" s="386"/>
      <c r="E803" s="386"/>
      <c r="F803" s="386"/>
      <c r="G803" s="386"/>
      <c r="H803" s="632"/>
      <c r="I803" s="633"/>
      <c r="J803" s="632"/>
      <c r="K803" s="632"/>
      <c r="L803" s="632"/>
      <c r="M803" s="632"/>
      <c r="N803" s="632"/>
      <c r="O803" s="632"/>
      <c r="P803" s="632"/>
      <c r="Q803" s="632"/>
      <c r="R803" s="632"/>
      <c r="S803" s="632"/>
      <c r="T803" s="632"/>
      <c r="U803" s="632"/>
      <c r="V803" s="632"/>
      <c r="W803" s="632"/>
      <c r="X803" s="632"/>
      <c r="Y803" s="632"/>
      <c r="Z803" s="632"/>
    </row>
    <row r="804" spans="1:26" ht="12.75" customHeight="1">
      <c r="A804" s="632"/>
      <c r="B804" s="632"/>
      <c r="C804" s="632"/>
      <c r="D804" s="386"/>
      <c r="E804" s="386"/>
      <c r="F804" s="386"/>
      <c r="G804" s="386"/>
      <c r="H804" s="632"/>
      <c r="I804" s="633"/>
      <c r="J804" s="632"/>
      <c r="K804" s="632"/>
      <c r="L804" s="632"/>
      <c r="M804" s="632"/>
      <c r="N804" s="632"/>
      <c r="O804" s="632"/>
      <c r="P804" s="632"/>
      <c r="Q804" s="632"/>
      <c r="R804" s="632"/>
      <c r="S804" s="632"/>
      <c r="T804" s="632"/>
      <c r="U804" s="632"/>
      <c r="V804" s="632"/>
      <c r="W804" s="632"/>
      <c r="X804" s="632"/>
      <c r="Y804" s="632"/>
      <c r="Z804" s="632"/>
    </row>
    <row r="805" spans="1:26" ht="12.75" customHeight="1">
      <c r="A805" s="632"/>
      <c r="B805" s="632"/>
      <c r="C805" s="632"/>
      <c r="D805" s="386"/>
      <c r="E805" s="386"/>
      <c r="F805" s="386"/>
      <c r="G805" s="386"/>
      <c r="H805" s="632"/>
      <c r="I805" s="633"/>
      <c r="J805" s="632"/>
      <c r="K805" s="632"/>
      <c r="L805" s="632"/>
      <c r="M805" s="632"/>
      <c r="N805" s="632"/>
      <c r="O805" s="632"/>
      <c r="P805" s="632"/>
      <c r="Q805" s="632"/>
      <c r="R805" s="632"/>
      <c r="S805" s="632"/>
      <c r="T805" s="632"/>
      <c r="U805" s="632"/>
      <c r="V805" s="632"/>
      <c r="W805" s="632"/>
      <c r="X805" s="632"/>
      <c r="Y805" s="632"/>
      <c r="Z805" s="632"/>
    </row>
    <row r="806" spans="1:26" ht="12.75" customHeight="1">
      <c r="A806" s="632"/>
      <c r="B806" s="632"/>
      <c r="C806" s="632"/>
      <c r="D806" s="386"/>
      <c r="E806" s="386"/>
      <c r="F806" s="386"/>
      <c r="G806" s="386"/>
      <c r="H806" s="632"/>
      <c r="I806" s="633"/>
      <c r="J806" s="632"/>
      <c r="K806" s="632"/>
      <c r="L806" s="632"/>
      <c r="M806" s="632"/>
      <c r="N806" s="632"/>
      <c r="O806" s="632"/>
      <c r="P806" s="632"/>
      <c r="Q806" s="632"/>
      <c r="R806" s="632"/>
      <c r="S806" s="632"/>
      <c r="T806" s="632"/>
      <c r="U806" s="632"/>
      <c r="V806" s="632"/>
      <c r="W806" s="632"/>
      <c r="X806" s="632"/>
      <c r="Y806" s="632"/>
      <c r="Z806" s="632"/>
    </row>
    <row r="807" spans="1:26" ht="12.75" customHeight="1">
      <c r="A807" s="632"/>
      <c r="B807" s="632"/>
      <c r="C807" s="632"/>
      <c r="D807" s="386"/>
      <c r="E807" s="386"/>
      <c r="F807" s="386"/>
      <c r="G807" s="386"/>
      <c r="H807" s="632"/>
      <c r="I807" s="633"/>
      <c r="J807" s="632"/>
      <c r="K807" s="632"/>
      <c r="L807" s="632"/>
      <c r="M807" s="632"/>
      <c r="N807" s="632"/>
      <c r="O807" s="632"/>
      <c r="P807" s="632"/>
      <c r="Q807" s="632"/>
      <c r="R807" s="632"/>
      <c r="S807" s="632"/>
      <c r="T807" s="632"/>
      <c r="U807" s="632"/>
      <c r="V807" s="632"/>
      <c r="W807" s="632"/>
      <c r="X807" s="632"/>
      <c r="Y807" s="632"/>
      <c r="Z807" s="632"/>
    </row>
    <row r="808" spans="1:26" ht="12.75" customHeight="1">
      <c r="A808" s="632"/>
      <c r="B808" s="632"/>
      <c r="C808" s="632"/>
      <c r="D808" s="386"/>
      <c r="E808" s="386"/>
      <c r="F808" s="386"/>
      <c r="G808" s="386"/>
      <c r="H808" s="632"/>
      <c r="I808" s="633"/>
      <c r="J808" s="632"/>
      <c r="K808" s="632"/>
      <c r="L808" s="632"/>
      <c r="M808" s="632"/>
      <c r="N808" s="632"/>
      <c r="O808" s="632"/>
      <c r="P808" s="632"/>
      <c r="Q808" s="632"/>
      <c r="R808" s="632"/>
      <c r="S808" s="632"/>
      <c r="T808" s="632"/>
      <c r="U808" s="632"/>
      <c r="V808" s="632"/>
      <c r="W808" s="632"/>
      <c r="X808" s="632"/>
      <c r="Y808" s="632"/>
      <c r="Z808" s="632"/>
    </row>
    <row r="809" spans="1:26" ht="12.75" customHeight="1">
      <c r="A809" s="632"/>
      <c r="B809" s="632"/>
      <c r="C809" s="632"/>
      <c r="D809" s="386"/>
      <c r="E809" s="386"/>
      <c r="F809" s="386"/>
      <c r="G809" s="386"/>
      <c r="H809" s="632"/>
      <c r="I809" s="633"/>
      <c r="J809" s="632"/>
      <c r="K809" s="632"/>
      <c r="L809" s="632"/>
      <c r="M809" s="632"/>
      <c r="N809" s="632"/>
      <c r="O809" s="632"/>
      <c r="P809" s="632"/>
      <c r="Q809" s="632"/>
      <c r="R809" s="632"/>
      <c r="S809" s="632"/>
      <c r="T809" s="632"/>
      <c r="U809" s="632"/>
      <c r="V809" s="632"/>
      <c r="W809" s="632"/>
      <c r="X809" s="632"/>
      <c r="Y809" s="632"/>
      <c r="Z809" s="632"/>
    </row>
    <row r="810" spans="1:26" ht="12.75" customHeight="1">
      <c r="A810" s="632"/>
      <c r="B810" s="632"/>
      <c r="C810" s="632"/>
      <c r="D810" s="386"/>
      <c r="E810" s="386"/>
      <c r="F810" s="386"/>
      <c r="G810" s="386"/>
      <c r="H810" s="632"/>
      <c r="I810" s="633"/>
      <c r="J810" s="632"/>
      <c r="K810" s="632"/>
      <c r="L810" s="632"/>
      <c r="M810" s="632"/>
      <c r="N810" s="632"/>
      <c r="O810" s="632"/>
      <c r="P810" s="632"/>
      <c r="Q810" s="632"/>
      <c r="R810" s="632"/>
      <c r="S810" s="632"/>
      <c r="T810" s="632"/>
      <c r="U810" s="632"/>
      <c r="V810" s="632"/>
      <c r="W810" s="632"/>
      <c r="X810" s="632"/>
      <c r="Y810" s="632"/>
      <c r="Z810" s="632"/>
    </row>
    <row r="811" spans="1:26" ht="12.75" customHeight="1">
      <c r="A811" s="632"/>
      <c r="B811" s="632"/>
      <c r="C811" s="632"/>
      <c r="D811" s="386"/>
      <c r="E811" s="386"/>
      <c r="F811" s="386"/>
      <c r="G811" s="386"/>
      <c r="H811" s="632"/>
      <c r="I811" s="633"/>
      <c r="J811" s="632"/>
      <c r="K811" s="632"/>
      <c r="L811" s="632"/>
      <c r="M811" s="632"/>
      <c r="N811" s="632"/>
      <c r="O811" s="632"/>
      <c r="P811" s="632"/>
      <c r="Q811" s="632"/>
      <c r="R811" s="632"/>
      <c r="S811" s="632"/>
      <c r="T811" s="632"/>
      <c r="U811" s="632"/>
      <c r="V811" s="632"/>
      <c r="W811" s="632"/>
      <c r="X811" s="632"/>
      <c r="Y811" s="632"/>
      <c r="Z811" s="632"/>
    </row>
    <row r="812" spans="1:26" ht="12.75" customHeight="1">
      <c r="A812" s="632"/>
      <c r="B812" s="632"/>
      <c r="C812" s="632"/>
      <c r="D812" s="386"/>
      <c r="E812" s="386"/>
      <c r="F812" s="386"/>
      <c r="G812" s="386"/>
      <c r="H812" s="632"/>
      <c r="I812" s="633"/>
      <c r="J812" s="632"/>
      <c r="K812" s="632"/>
      <c r="L812" s="632"/>
      <c r="M812" s="632"/>
      <c r="N812" s="632"/>
      <c r="O812" s="632"/>
      <c r="P812" s="632"/>
      <c r="Q812" s="632"/>
      <c r="R812" s="632"/>
      <c r="S812" s="632"/>
      <c r="T812" s="632"/>
      <c r="U812" s="632"/>
      <c r="V812" s="632"/>
      <c r="W812" s="632"/>
      <c r="X812" s="632"/>
      <c r="Y812" s="632"/>
      <c r="Z812" s="632"/>
    </row>
    <row r="813" spans="1:26" ht="12.75" customHeight="1">
      <c r="A813" s="632"/>
      <c r="B813" s="632"/>
      <c r="C813" s="632"/>
      <c r="D813" s="386"/>
      <c r="E813" s="386"/>
      <c r="F813" s="386"/>
      <c r="G813" s="386"/>
      <c r="H813" s="632"/>
      <c r="I813" s="633"/>
      <c r="J813" s="632"/>
      <c r="K813" s="632"/>
      <c r="L813" s="632"/>
      <c r="M813" s="632"/>
      <c r="N813" s="632"/>
      <c r="O813" s="632"/>
      <c r="P813" s="632"/>
      <c r="Q813" s="632"/>
      <c r="R813" s="632"/>
      <c r="S813" s="632"/>
      <c r="T813" s="632"/>
      <c r="U813" s="632"/>
      <c r="V813" s="632"/>
      <c r="W813" s="632"/>
      <c r="X813" s="632"/>
      <c r="Y813" s="632"/>
      <c r="Z813" s="632"/>
    </row>
    <row r="814" spans="1:26" ht="12.75" customHeight="1">
      <c r="A814" s="632"/>
      <c r="B814" s="632"/>
      <c r="C814" s="632"/>
      <c r="D814" s="386"/>
      <c r="E814" s="386"/>
      <c r="F814" s="386"/>
      <c r="G814" s="386"/>
      <c r="H814" s="632"/>
      <c r="I814" s="633"/>
      <c r="J814" s="632"/>
      <c r="K814" s="632"/>
      <c r="L814" s="632"/>
      <c r="M814" s="632"/>
      <c r="N814" s="632"/>
      <c r="O814" s="632"/>
      <c r="P814" s="632"/>
      <c r="Q814" s="632"/>
      <c r="R814" s="632"/>
      <c r="S814" s="632"/>
      <c r="T814" s="632"/>
      <c r="U814" s="632"/>
      <c r="V814" s="632"/>
      <c r="W814" s="632"/>
      <c r="X814" s="632"/>
      <c r="Y814" s="632"/>
      <c r="Z814" s="632"/>
    </row>
    <row r="815" spans="1:26" ht="12.75" customHeight="1">
      <c r="A815" s="632"/>
      <c r="B815" s="632"/>
      <c r="C815" s="632"/>
      <c r="D815" s="386"/>
      <c r="E815" s="386"/>
      <c r="F815" s="386"/>
      <c r="G815" s="386"/>
      <c r="H815" s="632"/>
      <c r="I815" s="633"/>
      <c r="J815" s="632"/>
      <c r="K815" s="632"/>
      <c r="L815" s="632"/>
      <c r="M815" s="632"/>
      <c r="N815" s="632"/>
      <c r="O815" s="632"/>
      <c r="P815" s="632"/>
      <c r="Q815" s="632"/>
      <c r="R815" s="632"/>
      <c r="S815" s="632"/>
      <c r="T815" s="632"/>
      <c r="U815" s="632"/>
      <c r="V815" s="632"/>
      <c r="W815" s="632"/>
      <c r="X815" s="632"/>
      <c r="Y815" s="632"/>
      <c r="Z815" s="632"/>
    </row>
    <row r="816" spans="1:26" ht="12.75" customHeight="1">
      <c r="A816" s="632"/>
      <c r="B816" s="632"/>
      <c r="C816" s="632"/>
      <c r="D816" s="386"/>
      <c r="E816" s="386"/>
      <c r="F816" s="386"/>
      <c r="G816" s="386"/>
      <c r="H816" s="632"/>
      <c r="I816" s="633"/>
      <c r="J816" s="632"/>
      <c r="K816" s="632"/>
      <c r="L816" s="632"/>
      <c r="M816" s="632"/>
      <c r="N816" s="632"/>
      <c r="O816" s="632"/>
      <c r="P816" s="632"/>
      <c r="Q816" s="632"/>
      <c r="R816" s="632"/>
      <c r="S816" s="632"/>
      <c r="T816" s="632"/>
      <c r="U816" s="632"/>
      <c r="V816" s="632"/>
      <c r="W816" s="632"/>
      <c r="X816" s="632"/>
      <c r="Y816" s="632"/>
      <c r="Z816" s="632"/>
    </row>
    <row r="817" spans="1:26" ht="12.75" customHeight="1">
      <c r="A817" s="632"/>
      <c r="B817" s="632"/>
      <c r="C817" s="632"/>
      <c r="D817" s="386"/>
      <c r="E817" s="386"/>
      <c r="F817" s="386"/>
      <c r="G817" s="386"/>
      <c r="H817" s="632"/>
      <c r="I817" s="633"/>
      <c r="J817" s="632"/>
      <c r="K817" s="632"/>
      <c r="L817" s="632"/>
      <c r="M817" s="632"/>
      <c r="N817" s="632"/>
      <c r="O817" s="632"/>
      <c r="P817" s="632"/>
      <c r="Q817" s="632"/>
      <c r="R817" s="632"/>
      <c r="S817" s="632"/>
      <c r="T817" s="632"/>
      <c r="U817" s="632"/>
      <c r="V817" s="632"/>
      <c r="W817" s="632"/>
      <c r="X817" s="632"/>
      <c r="Y817" s="632"/>
      <c r="Z817" s="632"/>
    </row>
    <row r="818" spans="1:26" ht="12.75" customHeight="1">
      <c r="A818" s="632"/>
      <c r="B818" s="632"/>
      <c r="C818" s="632"/>
      <c r="D818" s="386"/>
      <c r="E818" s="386"/>
      <c r="F818" s="386"/>
      <c r="G818" s="386"/>
      <c r="H818" s="632"/>
      <c r="I818" s="633"/>
      <c r="J818" s="632"/>
      <c r="K818" s="632"/>
      <c r="L818" s="632"/>
      <c r="M818" s="632"/>
      <c r="N818" s="632"/>
      <c r="O818" s="632"/>
      <c r="P818" s="632"/>
      <c r="Q818" s="632"/>
      <c r="R818" s="632"/>
      <c r="S818" s="632"/>
      <c r="T818" s="632"/>
      <c r="U818" s="632"/>
      <c r="V818" s="632"/>
      <c r="W818" s="632"/>
      <c r="X818" s="632"/>
      <c r="Y818" s="632"/>
      <c r="Z818" s="632"/>
    </row>
    <row r="819" spans="1:26" ht="12.75" customHeight="1">
      <c r="A819" s="632"/>
      <c r="B819" s="632"/>
      <c r="C819" s="632"/>
      <c r="D819" s="386"/>
      <c r="E819" s="386"/>
      <c r="F819" s="386"/>
      <c r="G819" s="386"/>
      <c r="H819" s="632"/>
      <c r="I819" s="633"/>
      <c r="J819" s="632"/>
      <c r="K819" s="632"/>
      <c r="L819" s="632"/>
      <c r="M819" s="632"/>
      <c r="N819" s="632"/>
      <c r="O819" s="632"/>
      <c r="P819" s="632"/>
      <c r="Q819" s="632"/>
      <c r="R819" s="632"/>
      <c r="S819" s="632"/>
      <c r="T819" s="632"/>
      <c r="U819" s="632"/>
      <c r="V819" s="632"/>
      <c r="W819" s="632"/>
      <c r="X819" s="632"/>
      <c r="Y819" s="632"/>
      <c r="Z819" s="632"/>
    </row>
    <row r="820" spans="1:26" ht="12.75" customHeight="1">
      <c r="A820" s="632"/>
      <c r="B820" s="632"/>
      <c r="C820" s="632"/>
      <c r="D820" s="386"/>
      <c r="E820" s="386"/>
      <c r="F820" s="386"/>
      <c r="G820" s="386"/>
      <c r="H820" s="632"/>
      <c r="I820" s="633"/>
      <c r="J820" s="632"/>
      <c r="K820" s="632"/>
      <c r="L820" s="632"/>
      <c r="M820" s="632"/>
      <c r="N820" s="632"/>
      <c r="O820" s="632"/>
      <c r="P820" s="632"/>
      <c r="Q820" s="632"/>
      <c r="R820" s="632"/>
      <c r="S820" s="632"/>
      <c r="T820" s="632"/>
      <c r="U820" s="632"/>
      <c r="V820" s="632"/>
      <c r="W820" s="632"/>
      <c r="X820" s="632"/>
      <c r="Y820" s="632"/>
      <c r="Z820" s="632"/>
    </row>
    <row r="821" spans="1:26" ht="12.75" customHeight="1">
      <c r="A821" s="632"/>
      <c r="B821" s="632"/>
      <c r="C821" s="632"/>
      <c r="D821" s="386"/>
      <c r="E821" s="386"/>
      <c r="F821" s="386"/>
      <c r="G821" s="386"/>
      <c r="H821" s="632"/>
      <c r="I821" s="633"/>
      <c r="J821" s="632"/>
      <c r="K821" s="632"/>
      <c r="L821" s="632"/>
      <c r="M821" s="632"/>
      <c r="N821" s="632"/>
      <c r="O821" s="632"/>
      <c r="P821" s="632"/>
      <c r="Q821" s="632"/>
      <c r="R821" s="632"/>
      <c r="S821" s="632"/>
      <c r="T821" s="632"/>
      <c r="U821" s="632"/>
      <c r="V821" s="632"/>
      <c r="W821" s="632"/>
      <c r="X821" s="632"/>
      <c r="Y821" s="632"/>
      <c r="Z821" s="632"/>
    </row>
    <row r="822" spans="1:26" ht="12.75" customHeight="1">
      <c r="A822" s="632"/>
      <c r="B822" s="632"/>
      <c r="C822" s="632"/>
      <c r="D822" s="386"/>
      <c r="E822" s="386"/>
      <c r="F822" s="386"/>
      <c r="G822" s="386"/>
      <c r="H822" s="632"/>
      <c r="I822" s="633"/>
      <c r="J822" s="632"/>
      <c r="K822" s="632"/>
      <c r="L822" s="632"/>
      <c r="M822" s="632"/>
      <c r="N822" s="632"/>
      <c r="O822" s="632"/>
      <c r="P822" s="632"/>
      <c r="Q822" s="632"/>
      <c r="R822" s="632"/>
      <c r="S822" s="632"/>
      <c r="T822" s="632"/>
      <c r="U822" s="632"/>
      <c r="V822" s="632"/>
      <c r="W822" s="632"/>
      <c r="X822" s="632"/>
      <c r="Y822" s="632"/>
      <c r="Z822" s="632"/>
    </row>
    <row r="823" spans="1:26" ht="12.75" customHeight="1">
      <c r="A823" s="632"/>
      <c r="B823" s="632"/>
      <c r="C823" s="632"/>
      <c r="D823" s="386"/>
      <c r="E823" s="386"/>
      <c r="F823" s="386"/>
      <c r="G823" s="386"/>
      <c r="H823" s="632"/>
      <c r="I823" s="633"/>
      <c r="J823" s="632"/>
      <c r="K823" s="632"/>
      <c r="L823" s="632"/>
      <c r="M823" s="632"/>
      <c r="N823" s="632"/>
      <c r="O823" s="632"/>
      <c r="P823" s="632"/>
      <c r="Q823" s="632"/>
      <c r="R823" s="632"/>
      <c r="S823" s="632"/>
      <c r="T823" s="632"/>
      <c r="U823" s="632"/>
      <c r="V823" s="632"/>
      <c r="W823" s="632"/>
      <c r="X823" s="632"/>
      <c r="Y823" s="632"/>
      <c r="Z823" s="632"/>
    </row>
    <row r="824" spans="1:26" ht="12.75" customHeight="1">
      <c r="A824" s="632"/>
      <c r="B824" s="632"/>
      <c r="C824" s="632"/>
      <c r="D824" s="386"/>
      <c r="E824" s="386"/>
      <c r="F824" s="386"/>
      <c r="G824" s="386"/>
      <c r="H824" s="632"/>
      <c r="I824" s="633"/>
      <c r="J824" s="632"/>
      <c r="K824" s="632"/>
      <c r="L824" s="632"/>
      <c r="M824" s="632"/>
      <c r="N824" s="632"/>
      <c r="O824" s="632"/>
      <c r="P824" s="632"/>
      <c r="Q824" s="632"/>
      <c r="R824" s="632"/>
      <c r="S824" s="632"/>
      <c r="T824" s="632"/>
      <c r="U824" s="632"/>
      <c r="V824" s="632"/>
      <c r="W824" s="632"/>
      <c r="X824" s="632"/>
      <c r="Y824" s="632"/>
      <c r="Z824" s="632"/>
    </row>
    <row r="825" spans="1:26" ht="12.75" customHeight="1">
      <c r="A825" s="632"/>
      <c r="B825" s="632"/>
      <c r="C825" s="632"/>
      <c r="D825" s="386"/>
      <c r="E825" s="386"/>
      <c r="F825" s="386"/>
      <c r="G825" s="386"/>
      <c r="H825" s="632"/>
      <c r="I825" s="633"/>
      <c r="J825" s="632"/>
      <c r="K825" s="632"/>
      <c r="L825" s="632"/>
      <c r="M825" s="632"/>
      <c r="N825" s="632"/>
      <c r="O825" s="632"/>
      <c r="P825" s="632"/>
      <c r="Q825" s="632"/>
      <c r="R825" s="632"/>
      <c r="S825" s="632"/>
      <c r="T825" s="632"/>
      <c r="U825" s="632"/>
      <c r="V825" s="632"/>
      <c r="W825" s="632"/>
      <c r="X825" s="632"/>
      <c r="Y825" s="632"/>
      <c r="Z825" s="632"/>
    </row>
    <row r="826" spans="1:26" ht="12.75" customHeight="1">
      <c r="A826" s="632"/>
      <c r="B826" s="632"/>
      <c r="C826" s="632"/>
      <c r="D826" s="386"/>
      <c r="E826" s="386"/>
      <c r="F826" s="386"/>
      <c r="G826" s="386"/>
      <c r="H826" s="632"/>
      <c r="I826" s="633"/>
      <c r="J826" s="632"/>
      <c r="K826" s="632"/>
      <c r="L826" s="632"/>
      <c r="M826" s="632"/>
      <c r="N826" s="632"/>
      <c r="O826" s="632"/>
      <c r="P826" s="632"/>
      <c r="Q826" s="632"/>
      <c r="R826" s="632"/>
      <c r="S826" s="632"/>
      <c r="T826" s="632"/>
      <c r="U826" s="632"/>
      <c r="V826" s="632"/>
      <c r="W826" s="632"/>
      <c r="X826" s="632"/>
      <c r="Y826" s="632"/>
      <c r="Z826" s="632"/>
    </row>
    <row r="827" spans="1:26" ht="12.75" customHeight="1">
      <c r="A827" s="632"/>
      <c r="B827" s="632"/>
      <c r="C827" s="632"/>
      <c r="D827" s="386"/>
      <c r="E827" s="386"/>
      <c r="F827" s="386"/>
      <c r="G827" s="386"/>
      <c r="H827" s="632"/>
      <c r="I827" s="633"/>
      <c r="J827" s="632"/>
      <c r="K827" s="632"/>
      <c r="L827" s="632"/>
      <c r="M827" s="632"/>
      <c r="N827" s="632"/>
      <c r="O827" s="632"/>
      <c r="P827" s="632"/>
      <c r="Q827" s="632"/>
      <c r="R827" s="632"/>
      <c r="S827" s="632"/>
      <c r="T827" s="632"/>
      <c r="U827" s="632"/>
      <c r="V827" s="632"/>
      <c r="W827" s="632"/>
      <c r="X827" s="632"/>
      <c r="Y827" s="632"/>
      <c r="Z827" s="632"/>
    </row>
    <row r="828" spans="1:26" ht="12.75" customHeight="1">
      <c r="A828" s="632"/>
      <c r="B828" s="632"/>
      <c r="C828" s="632"/>
      <c r="D828" s="386"/>
      <c r="E828" s="386"/>
      <c r="F828" s="386"/>
      <c r="G828" s="386"/>
      <c r="H828" s="632"/>
      <c r="I828" s="633"/>
      <c r="J828" s="632"/>
      <c r="K828" s="632"/>
      <c r="L828" s="632"/>
      <c r="M828" s="632"/>
      <c r="N828" s="632"/>
      <c r="O828" s="632"/>
      <c r="P828" s="632"/>
      <c r="Q828" s="632"/>
      <c r="R828" s="632"/>
      <c r="S828" s="632"/>
      <c r="T828" s="632"/>
      <c r="U828" s="632"/>
      <c r="V828" s="632"/>
      <c r="W828" s="632"/>
      <c r="X828" s="632"/>
      <c r="Y828" s="632"/>
      <c r="Z828" s="632"/>
    </row>
    <row r="829" spans="1:26" ht="12.75" customHeight="1">
      <c r="A829" s="632"/>
      <c r="B829" s="632"/>
      <c r="C829" s="632"/>
      <c r="D829" s="386"/>
      <c r="E829" s="386"/>
      <c r="F829" s="386"/>
      <c r="G829" s="386"/>
      <c r="H829" s="632"/>
      <c r="I829" s="633"/>
      <c r="J829" s="632"/>
      <c r="K829" s="632"/>
      <c r="L829" s="632"/>
      <c r="M829" s="632"/>
      <c r="N829" s="632"/>
      <c r="O829" s="632"/>
      <c r="P829" s="632"/>
      <c r="Q829" s="632"/>
      <c r="R829" s="632"/>
      <c r="S829" s="632"/>
      <c r="T829" s="632"/>
      <c r="U829" s="632"/>
      <c r="V829" s="632"/>
      <c r="W829" s="632"/>
      <c r="X829" s="632"/>
      <c r="Y829" s="632"/>
      <c r="Z829" s="632"/>
    </row>
    <row r="830" spans="1:26" ht="12.75" customHeight="1">
      <c r="A830" s="632"/>
      <c r="B830" s="632"/>
      <c r="C830" s="632"/>
      <c r="D830" s="386"/>
      <c r="E830" s="386"/>
      <c r="F830" s="386"/>
      <c r="G830" s="386"/>
      <c r="H830" s="632"/>
      <c r="I830" s="633"/>
      <c r="J830" s="632"/>
      <c r="K830" s="632"/>
      <c r="L830" s="632"/>
      <c r="M830" s="632"/>
      <c r="N830" s="632"/>
      <c r="O830" s="632"/>
      <c r="P830" s="632"/>
      <c r="Q830" s="632"/>
      <c r="R830" s="632"/>
      <c r="S830" s="632"/>
      <c r="T830" s="632"/>
      <c r="U830" s="632"/>
      <c r="V830" s="632"/>
      <c r="W830" s="632"/>
      <c r="X830" s="632"/>
      <c r="Y830" s="632"/>
      <c r="Z830" s="632"/>
    </row>
    <row r="831" spans="1:26" ht="12.75" customHeight="1">
      <c r="A831" s="632"/>
      <c r="B831" s="632"/>
      <c r="C831" s="632"/>
      <c r="D831" s="386"/>
      <c r="E831" s="386"/>
      <c r="F831" s="386"/>
      <c r="G831" s="386"/>
      <c r="H831" s="632"/>
      <c r="I831" s="633"/>
      <c r="J831" s="632"/>
      <c r="K831" s="632"/>
      <c r="L831" s="632"/>
      <c r="M831" s="632"/>
      <c r="N831" s="632"/>
      <c r="O831" s="632"/>
      <c r="P831" s="632"/>
      <c r="Q831" s="632"/>
      <c r="R831" s="632"/>
      <c r="S831" s="632"/>
      <c r="T831" s="632"/>
      <c r="U831" s="632"/>
      <c r="V831" s="632"/>
      <c r="W831" s="632"/>
      <c r="X831" s="632"/>
      <c r="Y831" s="632"/>
      <c r="Z831" s="632"/>
    </row>
    <row r="832" spans="1:26" ht="12.75" customHeight="1">
      <c r="A832" s="632"/>
      <c r="B832" s="632"/>
      <c r="C832" s="632"/>
      <c r="D832" s="386"/>
      <c r="E832" s="386"/>
      <c r="F832" s="386"/>
      <c r="G832" s="386"/>
      <c r="H832" s="632"/>
      <c r="I832" s="633"/>
      <c r="J832" s="632"/>
      <c r="K832" s="632"/>
      <c r="L832" s="632"/>
      <c r="M832" s="632"/>
      <c r="N832" s="632"/>
      <c r="O832" s="632"/>
      <c r="P832" s="632"/>
      <c r="Q832" s="632"/>
      <c r="R832" s="632"/>
      <c r="S832" s="632"/>
      <c r="T832" s="632"/>
      <c r="U832" s="632"/>
      <c r="V832" s="632"/>
      <c r="W832" s="632"/>
      <c r="X832" s="632"/>
      <c r="Y832" s="632"/>
      <c r="Z832" s="632"/>
    </row>
    <row r="833" spans="1:26" ht="12.75" customHeight="1">
      <c r="A833" s="632"/>
      <c r="B833" s="632"/>
      <c r="C833" s="632"/>
      <c r="D833" s="386"/>
      <c r="E833" s="386"/>
      <c r="F833" s="386"/>
      <c r="G833" s="386"/>
      <c r="H833" s="632"/>
      <c r="I833" s="633"/>
      <c r="J833" s="632"/>
      <c r="K833" s="632"/>
      <c r="L833" s="632"/>
      <c r="M833" s="632"/>
      <c r="N833" s="632"/>
      <c r="O833" s="632"/>
      <c r="P833" s="632"/>
      <c r="Q833" s="632"/>
      <c r="R833" s="632"/>
      <c r="S833" s="632"/>
      <c r="T833" s="632"/>
      <c r="U833" s="632"/>
      <c r="V833" s="632"/>
      <c r="W833" s="632"/>
      <c r="X833" s="632"/>
      <c r="Y833" s="632"/>
      <c r="Z833" s="632"/>
    </row>
    <row r="834" spans="1:26" ht="12.75" customHeight="1">
      <c r="A834" s="632"/>
      <c r="B834" s="632"/>
      <c r="C834" s="632"/>
      <c r="D834" s="386"/>
      <c r="E834" s="386"/>
      <c r="F834" s="386"/>
      <c r="G834" s="386"/>
      <c r="H834" s="632"/>
      <c r="I834" s="633"/>
      <c r="J834" s="632"/>
      <c r="K834" s="632"/>
      <c r="L834" s="632"/>
      <c r="M834" s="632"/>
      <c r="N834" s="632"/>
      <c r="O834" s="632"/>
      <c r="P834" s="632"/>
      <c r="Q834" s="632"/>
      <c r="R834" s="632"/>
      <c r="S834" s="632"/>
      <c r="T834" s="632"/>
      <c r="U834" s="632"/>
      <c r="V834" s="632"/>
      <c r="W834" s="632"/>
      <c r="X834" s="632"/>
      <c r="Y834" s="632"/>
      <c r="Z834" s="632"/>
    </row>
    <row r="835" spans="1:26" ht="12.75" customHeight="1">
      <c r="A835" s="632"/>
      <c r="B835" s="632"/>
      <c r="C835" s="632"/>
      <c r="D835" s="386"/>
      <c r="E835" s="386"/>
      <c r="F835" s="386"/>
      <c r="G835" s="386"/>
      <c r="H835" s="632"/>
      <c r="I835" s="633"/>
      <c r="J835" s="632"/>
      <c r="K835" s="632"/>
      <c r="L835" s="632"/>
      <c r="M835" s="632"/>
      <c r="N835" s="632"/>
      <c r="O835" s="632"/>
      <c r="P835" s="632"/>
      <c r="Q835" s="632"/>
      <c r="R835" s="632"/>
      <c r="S835" s="632"/>
      <c r="T835" s="632"/>
      <c r="U835" s="632"/>
      <c r="V835" s="632"/>
      <c r="W835" s="632"/>
      <c r="X835" s="632"/>
      <c r="Y835" s="632"/>
      <c r="Z835" s="632"/>
    </row>
    <row r="836" spans="1:26" ht="12.75" customHeight="1">
      <c r="A836" s="632"/>
      <c r="B836" s="632"/>
      <c r="C836" s="632"/>
      <c r="D836" s="386"/>
      <c r="E836" s="386"/>
      <c r="F836" s="386"/>
      <c r="G836" s="386"/>
      <c r="H836" s="632"/>
      <c r="I836" s="633"/>
      <c r="J836" s="632"/>
      <c r="K836" s="632"/>
      <c r="L836" s="632"/>
      <c r="M836" s="632"/>
      <c r="N836" s="632"/>
      <c r="O836" s="632"/>
      <c r="P836" s="632"/>
      <c r="Q836" s="632"/>
      <c r="R836" s="632"/>
      <c r="S836" s="632"/>
      <c r="T836" s="632"/>
      <c r="U836" s="632"/>
      <c r="V836" s="632"/>
      <c r="W836" s="632"/>
      <c r="X836" s="632"/>
      <c r="Y836" s="632"/>
      <c r="Z836" s="632"/>
    </row>
    <row r="837" spans="1:26" ht="12.75" customHeight="1">
      <c r="A837" s="632"/>
      <c r="B837" s="632"/>
      <c r="C837" s="632"/>
      <c r="D837" s="386"/>
      <c r="E837" s="386"/>
      <c r="F837" s="386"/>
      <c r="G837" s="386"/>
      <c r="H837" s="632"/>
      <c r="I837" s="633"/>
      <c r="J837" s="632"/>
      <c r="K837" s="632"/>
      <c r="L837" s="632"/>
      <c r="M837" s="632"/>
      <c r="N837" s="632"/>
      <c r="O837" s="632"/>
      <c r="P837" s="632"/>
      <c r="Q837" s="632"/>
      <c r="R837" s="632"/>
      <c r="S837" s="632"/>
      <c r="T837" s="632"/>
      <c r="U837" s="632"/>
      <c r="V837" s="632"/>
      <c r="W837" s="632"/>
      <c r="X837" s="632"/>
      <c r="Y837" s="632"/>
      <c r="Z837" s="632"/>
    </row>
    <row r="838" spans="1:26" ht="12.75" customHeight="1">
      <c r="A838" s="632"/>
      <c r="B838" s="632"/>
      <c r="C838" s="632"/>
      <c r="D838" s="386"/>
      <c r="E838" s="386"/>
      <c r="F838" s="386"/>
      <c r="G838" s="386"/>
      <c r="H838" s="632"/>
      <c r="I838" s="633"/>
      <c r="J838" s="632"/>
      <c r="K838" s="632"/>
      <c r="L838" s="632"/>
      <c r="M838" s="632"/>
      <c r="N838" s="632"/>
      <c r="O838" s="632"/>
      <c r="P838" s="632"/>
      <c r="Q838" s="632"/>
      <c r="R838" s="632"/>
      <c r="S838" s="632"/>
      <c r="T838" s="632"/>
      <c r="U838" s="632"/>
      <c r="V838" s="632"/>
      <c r="W838" s="632"/>
      <c r="X838" s="632"/>
      <c r="Y838" s="632"/>
      <c r="Z838" s="632"/>
    </row>
    <row r="839" spans="1:26" ht="12.75" customHeight="1">
      <c r="A839" s="632"/>
      <c r="B839" s="632"/>
      <c r="C839" s="632"/>
      <c r="D839" s="386"/>
      <c r="E839" s="386"/>
      <c r="F839" s="386"/>
      <c r="G839" s="386"/>
      <c r="H839" s="632"/>
      <c r="I839" s="633"/>
      <c r="J839" s="632"/>
      <c r="K839" s="632"/>
      <c r="L839" s="632"/>
      <c r="M839" s="632"/>
      <c r="N839" s="632"/>
      <c r="O839" s="632"/>
      <c r="P839" s="632"/>
      <c r="Q839" s="632"/>
      <c r="R839" s="632"/>
      <c r="S839" s="632"/>
      <c r="T839" s="632"/>
      <c r="U839" s="632"/>
      <c r="V839" s="632"/>
      <c r="W839" s="632"/>
      <c r="X839" s="632"/>
      <c r="Y839" s="632"/>
      <c r="Z839" s="632"/>
    </row>
    <row r="840" spans="1:26" ht="12.75" customHeight="1">
      <c r="A840" s="632"/>
      <c r="B840" s="632"/>
      <c r="C840" s="632"/>
      <c r="D840" s="386"/>
      <c r="E840" s="386"/>
      <c r="F840" s="386"/>
      <c r="G840" s="386"/>
      <c r="H840" s="632"/>
      <c r="I840" s="633"/>
      <c r="J840" s="632"/>
      <c r="K840" s="632"/>
      <c r="L840" s="632"/>
      <c r="M840" s="632"/>
      <c r="N840" s="632"/>
      <c r="O840" s="632"/>
      <c r="P840" s="632"/>
      <c r="Q840" s="632"/>
      <c r="R840" s="632"/>
      <c r="S840" s="632"/>
      <c r="T840" s="632"/>
      <c r="U840" s="632"/>
      <c r="V840" s="632"/>
      <c r="W840" s="632"/>
      <c r="X840" s="632"/>
      <c r="Y840" s="632"/>
      <c r="Z840" s="632"/>
    </row>
    <row r="841" spans="1:26" ht="12.75" customHeight="1">
      <c r="A841" s="632"/>
      <c r="B841" s="632"/>
      <c r="C841" s="632"/>
      <c r="D841" s="386"/>
      <c r="E841" s="386"/>
      <c r="F841" s="386"/>
      <c r="G841" s="386"/>
      <c r="H841" s="632"/>
      <c r="I841" s="633"/>
      <c r="J841" s="632"/>
      <c r="K841" s="632"/>
      <c r="L841" s="632"/>
      <c r="M841" s="632"/>
      <c r="N841" s="632"/>
      <c r="O841" s="632"/>
      <c r="P841" s="632"/>
      <c r="Q841" s="632"/>
      <c r="R841" s="632"/>
      <c r="S841" s="632"/>
      <c r="T841" s="632"/>
      <c r="U841" s="632"/>
      <c r="V841" s="632"/>
      <c r="W841" s="632"/>
      <c r="X841" s="632"/>
      <c r="Y841" s="632"/>
      <c r="Z841" s="632"/>
    </row>
    <row r="842" spans="1:26" ht="12.75" customHeight="1">
      <c r="A842" s="632"/>
      <c r="B842" s="632"/>
      <c r="C842" s="632"/>
      <c r="D842" s="386"/>
      <c r="E842" s="386"/>
      <c r="F842" s="386"/>
      <c r="G842" s="386"/>
      <c r="H842" s="632"/>
      <c r="I842" s="633"/>
      <c r="J842" s="632"/>
      <c r="K842" s="632"/>
      <c r="L842" s="632"/>
      <c r="M842" s="632"/>
      <c r="N842" s="632"/>
      <c r="O842" s="632"/>
      <c r="P842" s="632"/>
      <c r="Q842" s="632"/>
      <c r="R842" s="632"/>
      <c r="S842" s="632"/>
      <c r="T842" s="632"/>
      <c r="U842" s="632"/>
      <c r="V842" s="632"/>
      <c r="W842" s="632"/>
      <c r="X842" s="632"/>
      <c r="Y842" s="632"/>
      <c r="Z842" s="632"/>
    </row>
    <row r="843" spans="1:26" ht="12.75" customHeight="1">
      <c r="A843" s="632"/>
      <c r="B843" s="632"/>
      <c r="C843" s="632"/>
      <c r="D843" s="386"/>
      <c r="E843" s="386"/>
      <c r="F843" s="386"/>
      <c r="G843" s="386"/>
      <c r="H843" s="632"/>
      <c r="I843" s="633"/>
      <c r="J843" s="632"/>
      <c r="K843" s="632"/>
      <c r="L843" s="632"/>
      <c r="M843" s="632"/>
      <c r="N843" s="632"/>
      <c r="O843" s="632"/>
      <c r="P843" s="632"/>
      <c r="Q843" s="632"/>
      <c r="R843" s="632"/>
      <c r="S843" s="632"/>
      <c r="T843" s="632"/>
      <c r="U843" s="632"/>
      <c r="V843" s="632"/>
      <c r="W843" s="632"/>
      <c r="X843" s="632"/>
      <c r="Y843" s="632"/>
      <c r="Z843" s="632"/>
    </row>
    <row r="844" spans="1:26" ht="12.75" customHeight="1">
      <c r="A844" s="632"/>
      <c r="B844" s="632"/>
      <c r="C844" s="632"/>
      <c r="D844" s="386"/>
      <c r="E844" s="386"/>
      <c r="F844" s="386"/>
      <c r="G844" s="386"/>
      <c r="H844" s="632"/>
      <c r="I844" s="633"/>
      <c r="J844" s="632"/>
      <c r="K844" s="632"/>
      <c r="L844" s="632"/>
      <c r="M844" s="632"/>
      <c r="N844" s="632"/>
      <c r="O844" s="632"/>
      <c r="P844" s="632"/>
      <c r="Q844" s="632"/>
      <c r="R844" s="632"/>
      <c r="S844" s="632"/>
      <c r="T844" s="632"/>
      <c r="U844" s="632"/>
      <c r="V844" s="632"/>
      <c r="W844" s="632"/>
      <c r="X844" s="632"/>
      <c r="Y844" s="632"/>
      <c r="Z844" s="632"/>
    </row>
    <row r="845" spans="1:26" ht="12.75" customHeight="1">
      <c r="A845" s="632"/>
      <c r="B845" s="632"/>
      <c r="C845" s="632"/>
      <c r="D845" s="386"/>
      <c r="E845" s="386"/>
      <c r="F845" s="386"/>
      <c r="G845" s="386"/>
      <c r="H845" s="632"/>
      <c r="I845" s="633"/>
      <c r="J845" s="632"/>
      <c r="K845" s="632"/>
      <c r="L845" s="632"/>
      <c r="M845" s="632"/>
      <c r="N845" s="632"/>
      <c r="O845" s="632"/>
      <c r="P845" s="632"/>
      <c r="Q845" s="632"/>
      <c r="R845" s="632"/>
      <c r="S845" s="632"/>
      <c r="T845" s="632"/>
      <c r="U845" s="632"/>
      <c r="V845" s="632"/>
      <c r="W845" s="632"/>
      <c r="X845" s="632"/>
      <c r="Y845" s="632"/>
      <c r="Z845" s="632"/>
    </row>
    <row r="846" spans="1:26" ht="12.75" customHeight="1">
      <c r="A846" s="632"/>
      <c r="B846" s="632"/>
      <c r="C846" s="632"/>
      <c r="D846" s="386"/>
      <c r="E846" s="386"/>
      <c r="F846" s="386"/>
      <c r="G846" s="386"/>
      <c r="H846" s="632"/>
      <c r="I846" s="633"/>
      <c r="J846" s="632"/>
      <c r="K846" s="632"/>
      <c r="L846" s="632"/>
      <c r="M846" s="632"/>
      <c r="N846" s="632"/>
      <c r="O846" s="632"/>
      <c r="P846" s="632"/>
      <c r="Q846" s="632"/>
      <c r="R846" s="632"/>
      <c r="S846" s="632"/>
      <c r="T846" s="632"/>
      <c r="U846" s="632"/>
      <c r="V846" s="632"/>
      <c r="W846" s="632"/>
      <c r="X846" s="632"/>
      <c r="Y846" s="632"/>
      <c r="Z846" s="632"/>
    </row>
    <row r="847" spans="1:26" ht="12.75" customHeight="1">
      <c r="A847" s="632"/>
      <c r="B847" s="632"/>
      <c r="C847" s="632"/>
      <c r="D847" s="386"/>
      <c r="E847" s="386"/>
      <c r="F847" s="386"/>
      <c r="G847" s="386"/>
      <c r="H847" s="632"/>
      <c r="I847" s="633"/>
      <c r="J847" s="632"/>
      <c r="K847" s="632"/>
      <c r="L847" s="632"/>
      <c r="M847" s="632"/>
      <c r="N847" s="632"/>
      <c r="O847" s="632"/>
      <c r="P847" s="632"/>
      <c r="Q847" s="632"/>
      <c r="R847" s="632"/>
      <c r="S847" s="632"/>
      <c r="T847" s="632"/>
      <c r="U847" s="632"/>
      <c r="V847" s="632"/>
      <c r="W847" s="632"/>
      <c r="X847" s="632"/>
      <c r="Y847" s="632"/>
      <c r="Z847" s="632"/>
    </row>
    <row r="848" spans="1:26" ht="12.75" customHeight="1">
      <c r="A848" s="632"/>
      <c r="B848" s="632"/>
      <c r="C848" s="632"/>
      <c r="D848" s="386"/>
      <c r="E848" s="386"/>
      <c r="F848" s="386"/>
      <c r="G848" s="386"/>
      <c r="H848" s="632"/>
      <c r="I848" s="633"/>
      <c r="J848" s="632"/>
      <c r="K848" s="632"/>
      <c r="L848" s="632"/>
      <c r="M848" s="632"/>
      <c r="N848" s="632"/>
      <c r="O848" s="632"/>
      <c r="P848" s="632"/>
      <c r="Q848" s="632"/>
      <c r="R848" s="632"/>
      <c r="S848" s="632"/>
      <c r="T848" s="632"/>
      <c r="U848" s="632"/>
      <c r="V848" s="632"/>
      <c r="W848" s="632"/>
      <c r="X848" s="632"/>
      <c r="Y848" s="632"/>
      <c r="Z848" s="632"/>
    </row>
    <row r="849" spans="1:26" ht="12.75" customHeight="1">
      <c r="A849" s="632"/>
      <c r="B849" s="632"/>
      <c r="C849" s="632"/>
      <c r="D849" s="386"/>
      <c r="E849" s="386"/>
      <c r="F849" s="386"/>
      <c r="G849" s="386"/>
      <c r="H849" s="632"/>
      <c r="I849" s="633"/>
      <c r="J849" s="632"/>
      <c r="K849" s="632"/>
      <c r="L849" s="632"/>
      <c r="M849" s="632"/>
      <c r="N849" s="632"/>
      <c r="O849" s="632"/>
      <c r="P849" s="632"/>
      <c r="Q849" s="632"/>
      <c r="R849" s="632"/>
      <c r="S849" s="632"/>
      <c r="T849" s="632"/>
      <c r="U849" s="632"/>
      <c r="V849" s="632"/>
      <c r="W849" s="632"/>
      <c r="X849" s="632"/>
      <c r="Y849" s="632"/>
      <c r="Z849" s="632"/>
    </row>
    <row r="850" spans="1:26" ht="12.75" customHeight="1">
      <c r="A850" s="632"/>
      <c r="B850" s="632"/>
      <c r="C850" s="632"/>
      <c r="D850" s="386"/>
      <c r="E850" s="386"/>
      <c r="F850" s="386"/>
      <c r="G850" s="386"/>
      <c r="H850" s="632"/>
      <c r="I850" s="633"/>
      <c r="J850" s="632"/>
      <c r="K850" s="632"/>
      <c r="L850" s="632"/>
      <c r="M850" s="632"/>
      <c r="N850" s="632"/>
      <c r="O850" s="632"/>
      <c r="P850" s="632"/>
      <c r="Q850" s="632"/>
      <c r="R850" s="632"/>
      <c r="S850" s="632"/>
      <c r="T850" s="632"/>
      <c r="U850" s="632"/>
      <c r="V850" s="632"/>
      <c r="W850" s="632"/>
      <c r="X850" s="632"/>
      <c r="Y850" s="632"/>
      <c r="Z850" s="632"/>
    </row>
    <row r="851" spans="1:26" ht="12.75" customHeight="1">
      <c r="A851" s="632"/>
      <c r="B851" s="632"/>
      <c r="C851" s="632"/>
      <c r="D851" s="386"/>
      <c r="E851" s="386"/>
      <c r="F851" s="386"/>
      <c r="G851" s="386"/>
      <c r="H851" s="632"/>
      <c r="I851" s="633"/>
      <c r="J851" s="632"/>
      <c r="K851" s="632"/>
      <c r="L851" s="632"/>
      <c r="M851" s="632"/>
      <c r="N851" s="632"/>
      <c r="O851" s="632"/>
      <c r="P851" s="632"/>
      <c r="Q851" s="632"/>
      <c r="R851" s="632"/>
      <c r="S851" s="632"/>
      <c r="T851" s="632"/>
      <c r="U851" s="632"/>
      <c r="V851" s="632"/>
      <c r="W851" s="632"/>
      <c r="X851" s="632"/>
      <c r="Y851" s="632"/>
      <c r="Z851" s="632"/>
    </row>
    <row r="852" spans="1:26" ht="12.75" customHeight="1">
      <c r="A852" s="632"/>
      <c r="B852" s="632"/>
      <c r="C852" s="632"/>
      <c r="D852" s="386"/>
      <c r="E852" s="386"/>
      <c r="F852" s="386"/>
      <c r="G852" s="386"/>
      <c r="H852" s="632"/>
      <c r="I852" s="633"/>
      <c r="J852" s="632"/>
      <c r="K852" s="632"/>
      <c r="L852" s="632"/>
      <c r="M852" s="632"/>
      <c r="N852" s="632"/>
      <c r="O852" s="632"/>
      <c r="P852" s="632"/>
      <c r="Q852" s="632"/>
      <c r="R852" s="632"/>
      <c r="S852" s="632"/>
      <c r="T852" s="632"/>
      <c r="U852" s="632"/>
      <c r="V852" s="632"/>
      <c r="W852" s="632"/>
      <c r="X852" s="632"/>
      <c r="Y852" s="632"/>
      <c r="Z852" s="632"/>
    </row>
    <row r="853" spans="1:26" ht="12.75" customHeight="1">
      <c r="A853" s="632"/>
      <c r="B853" s="632"/>
      <c r="C853" s="632"/>
      <c r="D853" s="386"/>
      <c r="E853" s="386"/>
      <c r="F853" s="386"/>
      <c r="G853" s="386"/>
      <c r="H853" s="632"/>
      <c r="I853" s="633"/>
      <c r="J853" s="632"/>
      <c r="K853" s="632"/>
      <c r="L853" s="632"/>
      <c r="M853" s="632"/>
      <c r="N853" s="632"/>
      <c r="O853" s="632"/>
      <c r="P853" s="632"/>
      <c r="Q853" s="632"/>
      <c r="R853" s="632"/>
      <c r="S853" s="632"/>
      <c r="T853" s="632"/>
      <c r="U853" s="632"/>
      <c r="V853" s="632"/>
      <c r="W853" s="632"/>
      <c r="X853" s="632"/>
      <c r="Y853" s="632"/>
      <c r="Z853" s="632"/>
    </row>
    <row r="854" spans="1:26" ht="12.75" customHeight="1">
      <c r="A854" s="632"/>
      <c r="B854" s="632"/>
      <c r="C854" s="632"/>
      <c r="D854" s="386"/>
      <c r="E854" s="386"/>
      <c r="F854" s="386"/>
      <c r="G854" s="386"/>
      <c r="H854" s="632"/>
      <c r="I854" s="633"/>
      <c r="J854" s="632"/>
      <c r="K854" s="632"/>
      <c r="L854" s="632"/>
      <c r="M854" s="632"/>
      <c r="N854" s="632"/>
      <c r="O854" s="632"/>
      <c r="P854" s="632"/>
      <c r="Q854" s="632"/>
      <c r="R854" s="632"/>
      <c r="S854" s="632"/>
      <c r="T854" s="632"/>
      <c r="U854" s="632"/>
      <c r="V854" s="632"/>
      <c r="W854" s="632"/>
      <c r="X854" s="632"/>
      <c r="Y854" s="632"/>
      <c r="Z854" s="632"/>
    </row>
    <row r="855" spans="1:26" ht="12.75" customHeight="1">
      <c r="A855" s="632"/>
      <c r="B855" s="632"/>
      <c r="C855" s="632"/>
      <c r="D855" s="386"/>
      <c r="E855" s="386"/>
      <c r="F855" s="386"/>
      <c r="G855" s="386"/>
      <c r="H855" s="632"/>
      <c r="I855" s="633"/>
      <c r="J855" s="632"/>
      <c r="K855" s="632"/>
      <c r="L855" s="632"/>
      <c r="M855" s="632"/>
      <c r="N855" s="632"/>
      <c r="O855" s="632"/>
      <c r="P855" s="632"/>
      <c r="Q855" s="632"/>
      <c r="R855" s="632"/>
      <c r="S855" s="632"/>
      <c r="T855" s="632"/>
      <c r="U855" s="632"/>
      <c r="V855" s="632"/>
      <c r="W855" s="632"/>
      <c r="X855" s="632"/>
      <c r="Y855" s="632"/>
      <c r="Z855" s="632"/>
    </row>
    <row r="856" spans="1:26" ht="12.75" customHeight="1">
      <c r="A856" s="632"/>
      <c r="B856" s="632"/>
      <c r="C856" s="632"/>
      <c r="D856" s="386"/>
      <c r="E856" s="386"/>
      <c r="F856" s="386"/>
      <c r="G856" s="386"/>
      <c r="H856" s="632"/>
      <c r="I856" s="633"/>
      <c r="J856" s="632"/>
      <c r="K856" s="632"/>
      <c r="L856" s="632"/>
      <c r="M856" s="632"/>
      <c r="N856" s="632"/>
      <c r="O856" s="632"/>
      <c r="P856" s="632"/>
      <c r="Q856" s="632"/>
      <c r="R856" s="632"/>
      <c r="S856" s="632"/>
      <c r="T856" s="632"/>
      <c r="U856" s="632"/>
      <c r="V856" s="632"/>
      <c r="W856" s="632"/>
      <c r="X856" s="632"/>
      <c r="Y856" s="632"/>
      <c r="Z856" s="632"/>
    </row>
    <row r="857" spans="1:26" ht="12.75" customHeight="1">
      <c r="A857" s="632"/>
      <c r="B857" s="632"/>
      <c r="C857" s="632"/>
      <c r="D857" s="386"/>
      <c r="E857" s="386"/>
      <c r="F857" s="386"/>
      <c r="G857" s="386"/>
      <c r="H857" s="632"/>
      <c r="I857" s="633"/>
      <c r="J857" s="632"/>
      <c r="K857" s="632"/>
      <c r="L857" s="632"/>
      <c r="M857" s="632"/>
      <c r="N857" s="632"/>
      <c r="O857" s="632"/>
      <c r="P857" s="632"/>
      <c r="Q857" s="632"/>
      <c r="R857" s="632"/>
      <c r="S857" s="632"/>
      <c r="T857" s="632"/>
      <c r="U857" s="632"/>
      <c r="V857" s="632"/>
      <c r="W857" s="632"/>
      <c r="X857" s="632"/>
      <c r="Y857" s="632"/>
      <c r="Z857" s="632"/>
    </row>
    <row r="858" spans="1:26" ht="12.75" customHeight="1">
      <c r="A858" s="632"/>
      <c r="B858" s="632"/>
      <c r="C858" s="632"/>
      <c r="D858" s="386"/>
      <c r="E858" s="386"/>
      <c r="F858" s="386"/>
      <c r="G858" s="386"/>
      <c r="H858" s="632"/>
      <c r="I858" s="633"/>
      <c r="J858" s="632"/>
      <c r="K858" s="632"/>
      <c r="L858" s="632"/>
      <c r="M858" s="632"/>
      <c r="N858" s="632"/>
      <c r="O858" s="632"/>
      <c r="P858" s="632"/>
      <c r="Q858" s="632"/>
      <c r="R858" s="632"/>
      <c r="S858" s="632"/>
      <c r="T858" s="632"/>
      <c r="U858" s="632"/>
      <c r="V858" s="632"/>
      <c r="W858" s="632"/>
      <c r="X858" s="632"/>
      <c r="Y858" s="632"/>
      <c r="Z858" s="632"/>
    </row>
    <row r="859" spans="1:26" ht="12.75" customHeight="1">
      <c r="A859" s="632"/>
      <c r="B859" s="632"/>
      <c r="C859" s="632"/>
      <c r="D859" s="386"/>
      <c r="E859" s="386"/>
      <c r="F859" s="386"/>
      <c r="G859" s="386"/>
      <c r="H859" s="632"/>
      <c r="I859" s="633"/>
      <c r="J859" s="632"/>
      <c r="K859" s="632"/>
      <c r="L859" s="632"/>
      <c r="M859" s="632"/>
      <c r="N859" s="632"/>
      <c r="O859" s="632"/>
      <c r="P859" s="632"/>
      <c r="Q859" s="632"/>
      <c r="R859" s="632"/>
      <c r="S859" s="632"/>
      <c r="T859" s="632"/>
      <c r="U859" s="632"/>
      <c r="V859" s="632"/>
      <c r="W859" s="632"/>
      <c r="X859" s="632"/>
      <c r="Y859" s="632"/>
      <c r="Z859" s="632"/>
    </row>
    <row r="860" spans="1:26" ht="12.75" customHeight="1">
      <c r="A860" s="632"/>
      <c r="B860" s="632"/>
      <c r="C860" s="632"/>
      <c r="D860" s="386"/>
      <c r="E860" s="386"/>
      <c r="F860" s="386"/>
      <c r="G860" s="386"/>
      <c r="H860" s="632"/>
      <c r="I860" s="633"/>
      <c r="J860" s="632"/>
      <c r="K860" s="632"/>
      <c r="L860" s="632"/>
      <c r="M860" s="632"/>
      <c r="N860" s="632"/>
      <c r="O860" s="632"/>
      <c r="P860" s="632"/>
      <c r="Q860" s="632"/>
      <c r="R860" s="632"/>
      <c r="S860" s="632"/>
      <c r="T860" s="632"/>
      <c r="U860" s="632"/>
      <c r="V860" s="632"/>
      <c r="W860" s="632"/>
      <c r="X860" s="632"/>
      <c r="Y860" s="632"/>
      <c r="Z860" s="632"/>
    </row>
    <row r="861" spans="1:26" ht="12.75" customHeight="1">
      <c r="A861" s="632"/>
      <c r="B861" s="632"/>
      <c r="C861" s="632"/>
      <c r="D861" s="386"/>
      <c r="E861" s="386"/>
      <c r="F861" s="386"/>
      <c r="G861" s="386"/>
      <c r="H861" s="632"/>
      <c r="I861" s="633"/>
      <c r="J861" s="632"/>
      <c r="K861" s="632"/>
      <c r="L861" s="632"/>
      <c r="M861" s="632"/>
      <c r="N861" s="632"/>
      <c r="O861" s="632"/>
      <c r="P861" s="632"/>
      <c r="Q861" s="632"/>
      <c r="R861" s="632"/>
      <c r="S861" s="632"/>
      <c r="T861" s="632"/>
      <c r="U861" s="632"/>
      <c r="V861" s="632"/>
      <c r="W861" s="632"/>
      <c r="X861" s="632"/>
      <c r="Y861" s="632"/>
      <c r="Z861" s="632"/>
    </row>
    <row r="862" spans="1:26" ht="12.75" customHeight="1">
      <c r="A862" s="632"/>
      <c r="B862" s="632"/>
      <c r="C862" s="632"/>
      <c r="D862" s="386"/>
      <c r="E862" s="386"/>
      <c r="F862" s="386"/>
      <c r="G862" s="386"/>
      <c r="H862" s="632"/>
      <c r="I862" s="633"/>
      <c r="J862" s="632"/>
      <c r="K862" s="632"/>
      <c r="L862" s="632"/>
      <c r="M862" s="632"/>
      <c r="N862" s="632"/>
      <c r="O862" s="632"/>
      <c r="P862" s="632"/>
      <c r="Q862" s="632"/>
      <c r="R862" s="632"/>
      <c r="S862" s="632"/>
      <c r="T862" s="632"/>
      <c r="U862" s="632"/>
      <c r="V862" s="632"/>
      <c r="W862" s="632"/>
      <c r="X862" s="632"/>
      <c r="Y862" s="632"/>
      <c r="Z862" s="632"/>
    </row>
    <row r="863" spans="1:26" ht="12.75" customHeight="1">
      <c r="A863" s="632"/>
      <c r="B863" s="632"/>
      <c r="C863" s="632"/>
      <c r="D863" s="386"/>
      <c r="E863" s="386"/>
      <c r="F863" s="386"/>
      <c r="G863" s="386"/>
      <c r="H863" s="632"/>
      <c r="I863" s="633"/>
      <c r="J863" s="632"/>
      <c r="K863" s="632"/>
      <c r="L863" s="632"/>
      <c r="M863" s="632"/>
      <c r="N863" s="632"/>
      <c r="O863" s="632"/>
      <c r="P863" s="632"/>
      <c r="Q863" s="632"/>
      <c r="R863" s="632"/>
      <c r="S863" s="632"/>
      <c r="T863" s="632"/>
      <c r="U863" s="632"/>
      <c r="V863" s="632"/>
      <c r="W863" s="632"/>
      <c r="X863" s="632"/>
      <c r="Y863" s="632"/>
      <c r="Z863" s="632"/>
    </row>
    <row r="864" spans="1:26" ht="12.75" customHeight="1">
      <c r="A864" s="632"/>
      <c r="B864" s="632"/>
      <c r="C864" s="632"/>
      <c r="D864" s="386"/>
      <c r="E864" s="386"/>
      <c r="F864" s="386"/>
      <c r="G864" s="386"/>
      <c r="H864" s="632"/>
      <c r="I864" s="633"/>
      <c r="J864" s="632"/>
      <c r="K864" s="632"/>
      <c r="L864" s="632"/>
      <c r="M864" s="632"/>
      <c r="N864" s="632"/>
      <c r="O864" s="632"/>
      <c r="P864" s="632"/>
      <c r="Q864" s="632"/>
      <c r="R864" s="632"/>
      <c r="S864" s="632"/>
      <c r="T864" s="632"/>
      <c r="U864" s="632"/>
      <c r="V864" s="632"/>
      <c r="W864" s="632"/>
      <c r="X864" s="632"/>
      <c r="Y864" s="632"/>
      <c r="Z864" s="632"/>
    </row>
    <row r="865" spans="1:26" ht="12.75" customHeight="1">
      <c r="A865" s="632"/>
      <c r="B865" s="632"/>
      <c r="C865" s="632"/>
      <c r="D865" s="386"/>
      <c r="E865" s="386"/>
      <c r="F865" s="386"/>
      <c r="G865" s="386"/>
      <c r="H865" s="632"/>
      <c r="I865" s="633"/>
      <c r="J865" s="632"/>
      <c r="K865" s="632"/>
      <c r="L865" s="632"/>
      <c r="M865" s="632"/>
      <c r="N865" s="632"/>
      <c r="O865" s="632"/>
      <c r="P865" s="632"/>
      <c r="Q865" s="632"/>
      <c r="R865" s="632"/>
      <c r="S865" s="632"/>
      <c r="T865" s="632"/>
      <c r="U865" s="632"/>
      <c r="V865" s="632"/>
      <c r="W865" s="632"/>
      <c r="X865" s="632"/>
      <c r="Y865" s="632"/>
      <c r="Z865" s="632"/>
    </row>
    <row r="866" spans="1:26" ht="12.75" customHeight="1">
      <c r="A866" s="632"/>
      <c r="B866" s="632"/>
      <c r="C866" s="632"/>
      <c r="D866" s="386"/>
      <c r="E866" s="386"/>
      <c r="F866" s="386"/>
      <c r="G866" s="386"/>
      <c r="H866" s="632"/>
      <c r="I866" s="633"/>
      <c r="J866" s="632"/>
      <c r="K866" s="632"/>
      <c r="L866" s="632"/>
      <c r="M866" s="632"/>
      <c r="N866" s="632"/>
      <c r="O866" s="632"/>
      <c r="P866" s="632"/>
      <c r="Q866" s="632"/>
      <c r="R866" s="632"/>
      <c r="S866" s="632"/>
      <c r="T866" s="632"/>
      <c r="U866" s="632"/>
      <c r="V866" s="632"/>
      <c r="W866" s="632"/>
      <c r="X866" s="632"/>
      <c r="Y866" s="632"/>
      <c r="Z866" s="632"/>
    </row>
    <row r="867" spans="1:26" ht="12.75" customHeight="1">
      <c r="A867" s="632"/>
      <c r="B867" s="632"/>
      <c r="C867" s="632"/>
      <c r="D867" s="386"/>
      <c r="E867" s="386"/>
      <c r="F867" s="386"/>
      <c r="G867" s="386"/>
      <c r="H867" s="632"/>
      <c r="I867" s="633"/>
      <c r="J867" s="632"/>
      <c r="K867" s="632"/>
      <c r="L867" s="632"/>
      <c r="M867" s="632"/>
      <c r="N867" s="632"/>
      <c r="O867" s="632"/>
      <c r="P867" s="632"/>
      <c r="Q867" s="632"/>
      <c r="R867" s="632"/>
      <c r="S867" s="632"/>
      <c r="T867" s="632"/>
      <c r="U867" s="632"/>
      <c r="V867" s="632"/>
      <c r="W867" s="632"/>
      <c r="X867" s="632"/>
      <c r="Y867" s="632"/>
      <c r="Z867" s="632"/>
    </row>
    <row r="868" spans="1:26" ht="12.75" customHeight="1">
      <c r="A868" s="632"/>
      <c r="B868" s="632"/>
      <c r="C868" s="632"/>
      <c r="D868" s="386"/>
      <c r="E868" s="386"/>
      <c r="F868" s="386"/>
      <c r="G868" s="386"/>
      <c r="H868" s="632"/>
      <c r="I868" s="633"/>
      <c r="J868" s="632"/>
      <c r="K868" s="632"/>
      <c r="L868" s="632"/>
      <c r="M868" s="632"/>
      <c r="N868" s="632"/>
      <c r="O868" s="632"/>
      <c r="P868" s="632"/>
      <c r="Q868" s="632"/>
      <c r="R868" s="632"/>
      <c r="S868" s="632"/>
      <c r="T868" s="632"/>
      <c r="U868" s="632"/>
      <c r="V868" s="632"/>
      <c r="W868" s="632"/>
      <c r="X868" s="632"/>
      <c r="Y868" s="632"/>
      <c r="Z868" s="632"/>
    </row>
    <row r="869" spans="1:26" ht="12.75" customHeight="1">
      <c r="A869" s="632"/>
      <c r="B869" s="632"/>
      <c r="C869" s="632"/>
      <c r="D869" s="386"/>
      <c r="E869" s="386"/>
      <c r="F869" s="386"/>
      <c r="G869" s="386"/>
      <c r="H869" s="632"/>
      <c r="I869" s="633"/>
      <c r="J869" s="632"/>
      <c r="K869" s="632"/>
      <c r="L869" s="632"/>
      <c r="M869" s="632"/>
      <c r="N869" s="632"/>
      <c r="O869" s="632"/>
      <c r="P869" s="632"/>
      <c r="Q869" s="632"/>
      <c r="R869" s="632"/>
      <c r="S869" s="632"/>
      <c r="T869" s="632"/>
      <c r="U869" s="632"/>
      <c r="V869" s="632"/>
      <c r="W869" s="632"/>
      <c r="X869" s="632"/>
      <c r="Y869" s="632"/>
      <c r="Z869" s="632"/>
    </row>
    <row r="870" spans="1:26" ht="12.75" customHeight="1">
      <c r="A870" s="632"/>
      <c r="B870" s="632"/>
      <c r="C870" s="632"/>
      <c r="D870" s="386"/>
      <c r="E870" s="386"/>
      <c r="F870" s="386"/>
      <c r="G870" s="386"/>
      <c r="H870" s="632"/>
      <c r="I870" s="633"/>
      <c r="J870" s="632"/>
      <c r="K870" s="632"/>
      <c r="L870" s="632"/>
      <c r="M870" s="632"/>
      <c r="N870" s="632"/>
      <c r="O870" s="632"/>
      <c r="P870" s="632"/>
      <c r="Q870" s="632"/>
      <c r="R870" s="632"/>
      <c r="S870" s="632"/>
      <c r="T870" s="632"/>
      <c r="U870" s="632"/>
      <c r="V870" s="632"/>
      <c r="W870" s="632"/>
      <c r="X870" s="632"/>
      <c r="Y870" s="632"/>
      <c r="Z870" s="632"/>
    </row>
    <row r="871" spans="1:26" ht="12.75" customHeight="1">
      <c r="A871" s="632"/>
      <c r="B871" s="632"/>
      <c r="C871" s="632"/>
      <c r="D871" s="386"/>
      <c r="E871" s="386"/>
      <c r="F871" s="386"/>
      <c r="G871" s="386"/>
      <c r="H871" s="632"/>
      <c r="I871" s="633"/>
      <c r="J871" s="632"/>
      <c r="K871" s="632"/>
      <c r="L871" s="632"/>
      <c r="M871" s="632"/>
      <c r="N871" s="632"/>
      <c r="O871" s="632"/>
      <c r="P871" s="632"/>
      <c r="Q871" s="632"/>
      <c r="R871" s="632"/>
      <c r="S871" s="632"/>
      <c r="T871" s="632"/>
      <c r="U871" s="632"/>
      <c r="V871" s="632"/>
      <c r="W871" s="632"/>
      <c r="X871" s="632"/>
      <c r="Y871" s="632"/>
      <c r="Z871" s="632"/>
    </row>
    <row r="872" spans="1:26" ht="12.75" customHeight="1">
      <c r="A872" s="632"/>
      <c r="B872" s="632"/>
      <c r="C872" s="632"/>
      <c r="D872" s="386"/>
      <c r="E872" s="386"/>
      <c r="F872" s="386"/>
      <c r="G872" s="386"/>
      <c r="H872" s="632"/>
      <c r="I872" s="633"/>
      <c r="J872" s="632"/>
      <c r="K872" s="632"/>
      <c r="L872" s="632"/>
      <c r="M872" s="632"/>
      <c r="N872" s="632"/>
      <c r="O872" s="632"/>
      <c r="P872" s="632"/>
      <c r="Q872" s="632"/>
      <c r="R872" s="632"/>
      <c r="S872" s="632"/>
      <c r="T872" s="632"/>
      <c r="U872" s="632"/>
      <c r="V872" s="632"/>
      <c r="W872" s="632"/>
      <c r="X872" s="632"/>
      <c r="Y872" s="632"/>
      <c r="Z872" s="632"/>
    </row>
    <row r="873" spans="1:26" ht="12.75" customHeight="1">
      <c r="A873" s="632"/>
      <c r="B873" s="632"/>
      <c r="C873" s="632"/>
      <c r="D873" s="386"/>
      <c r="E873" s="386"/>
      <c r="F873" s="386"/>
      <c r="G873" s="386"/>
      <c r="H873" s="632"/>
      <c r="I873" s="633"/>
      <c r="J873" s="632"/>
      <c r="K873" s="632"/>
      <c r="L873" s="632"/>
      <c r="M873" s="632"/>
      <c r="N873" s="632"/>
      <c r="O873" s="632"/>
      <c r="P873" s="632"/>
      <c r="Q873" s="632"/>
      <c r="R873" s="632"/>
      <c r="S873" s="632"/>
      <c r="T873" s="632"/>
      <c r="U873" s="632"/>
      <c r="V873" s="632"/>
      <c r="W873" s="632"/>
      <c r="X873" s="632"/>
      <c r="Y873" s="632"/>
      <c r="Z873" s="632"/>
    </row>
    <row r="874" spans="1:26" ht="12.75" customHeight="1">
      <c r="A874" s="632"/>
      <c r="B874" s="632"/>
      <c r="C874" s="632"/>
      <c r="D874" s="386"/>
      <c r="E874" s="386"/>
      <c r="F874" s="386"/>
      <c r="G874" s="386"/>
      <c r="H874" s="632"/>
      <c r="I874" s="633"/>
      <c r="J874" s="632"/>
      <c r="K874" s="632"/>
      <c r="L874" s="632"/>
      <c r="M874" s="632"/>
      <c r="N874" s="632"/>
      <c r="O874" s="632"/>
      <c r="P874" s="632"/>
      <c r="Q874" s="632"/>
      <c r="R874" s="632"/>
      <c r="S874" s="632"/>
      <c r="T874" s="632"/>
      <c r="U874" s="632"/>
      <c r="V874" s="632"/>
      <c r="W874" s="632"/>
      <c r="X874" s="632"/>
      <c r="Y874" s="632"/>
      <c r="Z874" s="632"/>
    </row>
    <row r="875" spans="1:26" ht="12.75" customHeight="1">
      <c r="A875" s="632"/>
      <c r="B875" s="632"/>
      <c r="C875" s="632"/>
      <c r="D875" s="386"/>
      <c r="E875" s="386"/>
      <c r="F875" s="386"/>
      <c r="G875" s="386"/>
      <c r="H875" s="632"/>
      <c r="I875" s="633"/>
      <c r="J875" s="632"/>
      <c r="K875" s="632"/>
      <c r="L875" s="632"/>
      <c r="M875" s="632"/>
      <c r="N875" s="632"/>
      <c r="O875" s="632"/>
      <c r="P875" s="632"/>
      <c r="Q875" s="632"/>
      <c r="R875" s="632"/>
      <c r="S875" s="632"/>
      <c r="T875" s="632"/>
      <c r="U875" s="632"/>
      <c r="V875" s="632"/>
      <c r="W875" s="632"/>
      <c r="X875" s="632"/>
      <c r="Y875" s="632"/>
      <c r="Z875" s="632"/>
    </row>
    <row r="876" spans="1:26" ht="12.75" customHeight="1">
      <c r="A876" s="632"/>
      <c r="B876" s="632"/>
      <c r="C876" s="632"/>
      <c r="D876" s="386"/>
      <c r="E876" s="386"/>
      <c r="F876" s="386"/>
      <c r="G876" s="386"/>
      <c r="H876" s="632"/>
      <c r="I876" s="633"/>
      <c r="J876" s="632"/>
      <c r="K876" s="632"/>
      <c r="L876" s="632"/>
      <c r="M876" s="632"/>
      <c r="N876" s="632"/>
      <c r="O876" s="632"/>
      <c r="P876" s="632"/>
      <c r="Q876" s="632"/>
      <c r="R876" s="632"/>
      <c r="S876" s="632"/>
      <c r="T876" s="632"/>
      <c r="U876" s="632"/>
      <c r="V876" s="632"/>
      <c r="W876" s="632"/>
      <c r="X876" s="632"/>
      <c r="Y876" s="632"/>
      <c r="Z876" s="632"/>
    </row>
    <row r="877" spans="1:26" ht="12.75" customHeight="1">
      <c r="A877" s="632"/>
      <c r="B877" s="632"/>
      <c r="C877" s="632"/>
      <c r="D877" s="386"/>
      <c r="E877" s="386"/>
      <c r="F877" s="386"/>
      <c r="G877" s="386"/>
      <c r="H877" s="632"/>
      <c r="I877" s="633"/>
      <c r="J877" s="632"/>
      <c r="K877" s="632"/>
      <c r="L877" s="632"/>
      <c r="M877" s="632"/>
      <c r="N877" s="632"/>
      <c r="O877" s="632"/>
      <c r="P877" s="632"/>
      <c r="Q877" s="632"/>
      <c r="R877" s="632"/>
      <c r="S877" s="632"/>
      <c r="T877" s="632"/>
      <c r="U877" s="632"/>
      <c r="V877" s="632"/>
      <c r="W877" s="632"/>
      <c r="X877" s="632"/>
      <c r="Y877" s="632"/>
      <c r="Z877" s="632"/>
    </row>
    <row r="878" spans="1:26" ht="12.75" customHeight="1">
      <c r="A878" s="632"/>
      <c r="B878" s="632"/>
      <c r="C878" s="632"/>
      <c r="D878" s="386"/>
      <c r="E878" s="386"/>
      <c r="F878" s="386"/>
      <c r="G878" s="386"/>
      <c r="H878" s="632"/>
      <c r="I878" s="633"/>
      <c r="J878" s="632"/>
      <c r="K878" s="632"/>
      <c r="L878" s="632"/>
      <c r="M878" s="632"/>
      <c r="N878" s="632"/>
      <c r="O878" s="632"/>
      <c r="P878" s="632"/>
      <c r="Q878" s="632"/>
      <c r="R878" s="632"/>
      <c r="S878" s="632"/>
      <c r="T878" s="632"/>
      <c r="U878" s="632"/>
      <c r="V878" s="632"/>
      <c r="W878" s="632"/>
      <c r="X878" s="632"/>
      <c r="Y878" s="632"/>
      <c r="Z878" s="632"/>
    </row>
    <row r="879" spans="1:26" ht="12.75" customHeight="1">
      <c r="A879" s="632"/>
      <c r="B879" s="632"/>
      <c r="C879" s="632"/>
      <c r="D879" s="386"/>
      <c r="E879" s="386"/>
      <c r="F879" s="386"/>
      <c r="G879" s="386"/>
      <c r="H879" s="632"/>
      <c r="I879" s="633"/>
      <c r="J879" s="632"/>
      <c r="K879" s="632"/>
      <c r="L879" s="632"/>
      <c r="M879" s="632"/>
      <c r="N879" s="632"/>
      <c r="O879" s="632"/>
      <c r="P879" s="632"/>
      <c r="Q879" s="632"/>
      <c r="R879" s="632"/>
      <c r="S879" s="632"/>
      <c r="T879" s="632"/>
      <c r="U879" s="632"/>
      <c r="V879" s="632"/>
      <c r="W879" s="632"/>
      <c r="X879" s="632"/>
      <c r="Y879" s="632"/>
      <c r="Z879" s="632"/>
    </row>
    <row r="880" spans="1:26" ht="12.75" customHeight="1">
      <c r="A880" s="632"/>
      <c r="B880" s="632"/>
      <c r="C880" s="632"/>
      <c r="D880" s="386"/>
      <c r="E880" s="386"/>
      <c r="F880" s="386"/>
      <c r="G880" s="386"/>
      <c r="H880" s="632"/>
      <c r="I880" s="633"/>
      <c r="J880" s="632"/>
      <c r="K880" s="632"/>
      <c r="L880" s="632"/>
      <c r="M880" s="632"/>
      <c r="N880" s="632"/>
      <c r="O880" s="632"/>
      <c r="P880" s="632"/>
      <c r="Q880" s="632"/>
      <c r="R880" s="632"/>
      <c r="S880" s="632"/>
      <c r="T880" s="632"/>
      <c r="U880" s="632"/>
      <c r="V880" s="632"/>
      <c r="W880" s="632"/>
      <c r="X880" s="632"/>
      <c r="Y880" s="632"/>
      <c r="Z880" s="632"/>
    </row>
    <row r="881" spans="1:26" ht="12.75" customHeight="1">
      <c r="A881" s="632"/>
      <c r="B881" s="632"/>
      <c r="C881" s="632"/>
      <c r="D881" s="386"/>
      <c r="E881" s="386"/>
      <c r="F881" s="386"/>
      <c r="G881" s="386"/>
      <c r="H881" s="632"/>
      <c r="I881" s="633"/>
      <c r="J881" s="632"/>
      <c r="K881" s="632"/>
      <c r="L881" s="632"/>
      <c r="M881" s="632"/>
      <c r="N881" s="632"/>
      <c r="O881" s="632"/>
      <c r="P881" s="632"/>
      <c r="Q881" s="632"/>
      <c r="R881" s="632"/>
      <c r="S881" s="632"/>
      <c r="T881" s="632"/>
      <c r="U881" s="632"/>
      <c r="V881" s="632"/>
      <c r="W881" s="632"/>
      <c r="X881" s="632"/>
      <c r="Y881" s="632"/>
      <c r="Z881" s="632"/>
    </row>
    <row r="882" spans="1:26" ht="12.75" customHeight="1">
      <c r="A882" s="632"/>
      <c r="B882" s="632"/>
      <c r="C882" s="632"/>
      <c r="D882" s="386"/>
      <c r="E882" s="386"/>
      <c r="F882" s="386"/>
      <c r="G882" s="386"/>
      <c r="H882" s="632"/>
      <c r="I882" s="633"/>
      <c r="J882" s="632"/>
      <c r="K882" s="632"/>
      <c r="L882" s="632"/>
      <c r="M882" s="632"/>
      <c r="N882" s="632"/>
      <c r="O882" s="632"/>
      <c r="P882" s="632"/>
      <c r="Q882" s="632"/>
      <c r="R882" s="632"/>
      <c r="S882" s="632"/>
      <c r="T882" s="632"/>
      <c r="U882" s="632"/>
      <c r="V882" s="632"/>
      <c r="W882" s="632"/>
      <c r="X882" s="632"/>
      <c r="Y882" s="632"/>
      <c r="Z882" s="632"/>
    </row>
    <row r="883" spans="1:26" ht="12.75" customHeight="1">
      <c r="A883" s="632"/>
      <c r="B883" s="632"/>
      <c r="C883" s="632"/>
      <c r="D883" s="386"/>
      <c r="E883" s="386"/>
      <c r="F883" s="386"/>
      <c r="G883" s="386"/>
      <c r="H883" s="632"/>
      <c r="I883" s="633"/>
      <c r="J883" s="632"/>
      <c r="K883" s="632"/>
      <c r="L883" s="632"/>
      <c r="M883" s="632"/>
      <c r="N883" s="632"/>
      <c r="O883" s="632"/>
      <c r="P883" s="632"/>
      <c r="Q883" s="632"/>
      <c r="R883" s="632"/>
      <c r="S883" s="632"/>
      <c r="T883" s="632"/>
      <c r="U883" s="632"/>
      <c r="V883" s="632"/>
      <c r="W883" s="632"/>
      <c r="X883" s="632"/>
      <c r="Y883" s="632"/>
      <c r="Z883" s="632"/>
    </row>
    <row r="884" spans="1:26" ht="12.75" customHeight="1">
      <c r="A884" s="632"/>
      <c r="B884" s="632"/>
      <c r="C884" s="632"/>
      <c r="D884" s="386"/>
      <c r="E884" s="386"/>
      <c r="F884" s="386"/>
      <c r="G884" s="386"/>
      <c r="H884" s="632"/>
      <c r="I884" s="633"/>
      <c r="J884" s="632"/>
      <c r="K884" s="632"/>
      <c r="L884" s="632"/>
      <c r="M884" s="632"/>
      <c r="N884" s="632"/>
      <c r="O884" s="632"/>
      <c r="P884" s="632"/>
      <c r="Q884" s="632"/>
      <c r="R884" s="632"/>
      <c r="S884" s="632"/>
      <c r="T884" s="632"/>
      <c r="U884" s="632"/>
      <c r="V884" s="632"/>
      <c r="W884" s="632"/>
      <c r="X884" s="632"/>
      <c r="Y884" s="632"/>
      <c r="Z884" s="632"/>
    </row>
    <row r="885" spans="1:26" ht="12.75" customHeight="1">
      <c r="A885" s="632"/>
      <c r="B885" s="632"/>
      <c r="C885" s="632"/>
      <c r="D885" s="386"/>
      <c r="E885" s="386"/>
      <c r="F885" s="386"/>
      <c r="G885" s="386"/>
      <c r="H885" s="632"/>
      <c r="I885" s="633"/>
      <c r="J885" s="632"/>
      <c r="K885" s="632"/>
      <c r="L885" s="632"/>
      <c r="M885" s="632"/>
      <c r="N885" s="632"/>
      <c r="O885" s="632"/>
      <c r="P885" s="632"/>
      <c r="Q885" s="632"/>
      <c r="R885" s="632"/>
      <c r="S885" s="632"/>
      <c r="T885" s="632"/>
      <c r="U885" s="632"/>
      <c r="V885" s="632"/>
      <c r="W885" s="632"/>
      <c r="X885" s="632"/>
      <c r="Y885" s="632"/>
      <c r="Z885" s="632"/>
    </row>
    <row r="886" spans="1:26" ht="12.75" customHeight="1">
      <c r="A886" s="632"/>
      <c r="B886" s="632"/>
      <c r="C886" s="632"/>
      <c r="D886" s="386"/>
      <c r="E886" s="386"/>
      <c r="F886" s="386"/>
      <c r="G886" s="386"/>
      <c r="H886" s="632"/>
      <c r="I886" s="633"/>
      <c r="J886" s="632"/>
      <c r="K886" s="632"/>
      <c r="L886" s="632"/>
      <c r="M886" s="632"/>
      <c r="N886" s="632"/>
      <c r="O886" s="632"/>
      <c r="P886" s="632"/>
      <c r="Q886" s="632"/>
      <c r="R886" s="632"/>
      <c r="S886" s="632"/>
      <c r="T886" s="632"/>
      <c r="U886" s="632"/>
      <c r="V886" s="632"/>
      <c r="W886" s="632"/>
      <c r="X886" s="632"/>
      <c r="Y886" s="632"/>
      <c r="Z886" s="632"/>
    </row>
    <row r="887" spans="1:26" ht="12.75" customHeight="1">
      <c r="A887" s="632"/>
      <c r="B887" s="632"/>
      <c r="C887" s="632"/>
      <c r="D887" s="386"/>
      <c r="E887" s="386"/>
      <c r="F887" s="386"/>
      <c r="G887" s="386"/>
      <c r="H887" s="632"/>
      <c r="I887" s="633"/>
      <c r="J887" s="632"/>
      <c r="K887" s="632"/>
      <c r="L887" s="632"/>
      <c r="M887" s="632"/>
      <c r="N887" s="632"/>
      <c r="O887" s="632"/>
      <c r="P887" s="632"/>
      <c r="Q887" s="632"/>
      <c r="R887" s="632"/>
      <c r="S887" s="632"/>
      <c r="T887" s="632"/>
      <c r="U887" s="632"/>
      <c r="V887" s="632"/>
      <c r="W887" s="632"/>
      <c r="X887" s="632"/>
      <c r="Y887" s="632"/>
      <c r="Z887" s="632"/>
    </row>
    <row r="888" spans="1:26" ht="12.75" customHeight="1">
      <c r="A888" s="632"/>
      <c r="B888" s="632"/>
      <c r="C888" s="632"/>
      <c r="D888" s="386"/>
      <c r="E888" s="386"/>
      <c r="F888" s="386"/>
      <c r="G888" s="386"/>
      <c r="H888" s="632"/>
      <c r="I888" s="633"/>
      <c r="J888" s="632"/>
      <c r="K888" s="632"/>
      <c r="L888" s="632"/>
      <c r="M888" s="632"/>
      <c r="N888" s="632"/>
      <c r="O888" s="632"/>
      <c r="P888" s="632"/>
      <c r="Q888" s="632"/>
      <c r="R888" s="632"/>
      <c r="S888" s="632"/>
      <c r="T888" s="632"/>
      <c r="U888" s="632"/>
      <c r="V888" s="632"/>
      <c r="W888" s="632"/>
      <c r="X888" s="632"/>
      <c r="Y888" s="632"/>
      <c r="Z888" s="632"/>
    </row>
    <row r="889" spans="1:26" ht="12.75" customHeight="1">
      <c r="A889" s="632"/>
      <c r="B889" s="632"/>
      <c r="C889" s="632"/>
      <c r="D889" s="386"/>
      <c r="E889" s="386"/>
      <c r="F889" s="386"/>
      <c r="G889" s="386"/>
      <c r="H889" s="632"/>
      <c r="I889" s="633"/>
      <c r="J889" s="632"/>
      <c r="K889" s="632"/>
      <c r="L889" s="632"/>
      <c r="M889" s="632"/>
      <c r="N889" s="632"/>
      <c r="O889" s="632"/>
      <c r="P889" s="632"/>
      <c r="Q889" s="632"/>
      <c r="R889" s="632"/>
      <c r="S889" s="632"/>
      <c r="T889" s="632"/>
      <c r="U889" s="632"/>
      <c r="V889" s="632"/>
      <c r="W889" s="632"/>
      <c r="X889" s="632"/>
      <c r="Y889" s="632"/>
      <c r="Z889" s="632"/>
    </row>
    <row r="890" spans="1:26" ht="12.75" customHeight="1">
      <c r="A890" s="632"/>
      <c r="B890" s="632"/>
      <c r="C890" s="632"/>
      <c r="D890" s="386"/>
      <c r="E890" s="386"/>
      <c r="F890" s="386"/>
      <c r="G890" s="386"/>
      <c r="H890" s="632"/>
      <c r="I890" s="633"/>
      <c r="J890" s="632"/>
      <c r="K890" s="632"/>
      <c r="L890" s="632"/>
      <c r="M890" s="632"/>
      <c r="N890" s="632"/>
      <c r="O890" s="632"/>
      <c r="P890" s="632"/>
      <c r="Q890" s="632"/>
      <c r="R890" s="632"/>
      <c r="S890" s="632"/>
      <c r="T890" s="632"/>
      <c r="U890" s="632"/>
      <c r="V890" s="632"/>
      <c r="W890" s="632"/>
      <c r="X890" s="632"/>
      <c r="Y890" s="632"/>
      <c r="Z890" s="632"/>
    </row>
    <row r="891" spans="1:26" ht="12.75" customHeight="1">
      <c r="A891" s="632"/>
      <c r="B891" s="632"/>
      <c r="C891" s="632"/>
      <c r="D891" s="386"/>
      <c r="E891" s="386"/>
      <c r="F891" s="386"/>
      <c r="G891" s="386"/>
      <c r="H891" s="632"/>
      <c r="I891" s="633"/>
      <c r="J891" s="632"/>
      <c r="K891" s="632"/>
      <c r="L891" s="632"/>
      <c r="M891" s="632"/>
      <c r="N891" s="632"/>
      <c r="O891" s="632"/>
      <c r="P891" s="632"/>
      <c r="Q891" s="632"/>
      <c r="R891" s="632"/>
      <c r="S891" s="632"/>
      <c r="T891" s="632"/>
      <c r="U891" s="632"/>
      <c r="V891" s="632"/>
      <c r="W891" s="632"/>
      <c r="X891" s="632"/>
      <c r="Y891" s="632"/>
      <c r="Z891" s="632"/>
    </row>
    <row r="892" spans="1:26" ht="12.75" customHeight="1">
      <c r="A892" s="632"/>
      <c r="B892" s="632"/>
      <c r="C892" s="632"/>
      <c r="D892" s="386"/>
      <c r="E892" s="386"/>
      <c r="F892" s="386"/>
      <c r="G892" s="386"/>
      <c r="H892" s="632"/>
      <c r="I892" s="633"/>
      <c r="J892" s="632"/>
      <c r="K892" s="632"/>
      <c r="L892" s="632"/>
      <c r="M892" s="632"/>
      <c r="N892" s="632"/>
      <c r="O892" s="632"/>
      <c r="P892" s="632"/>
      <c r="Q892" s="632"/>
      <c r="R892" s="632"/>
      <c r="S892" s="632"/>
      <c r="T892" s="632"/>
      <c r="U892" s="632"/>
      <c r="V892" s="632"/>
      <c r="W892" s="632"/>
      <c r="X892" s="632"/>
      <c r="Y892" s="632"/>
      <c r="Z892" s="632"/>
    </row>
    <row r="893" spans="1:26" ht="12.75" customHeight="1">
      <c r="A893" s="632"/>
      <c r="B893" s="632"/>
      <c r="C893" s="632"/>
      <c r="D893" s="386"/>
      <c r="E893" s="386"/>
      <c r="F893" s="386"/>
      <c r="G893" s="386"/>
      <c r="H893" s="632"/>
      <c r="I893" s="633"/>
      <c r="J893" s="632"/>
      <c r="K893" s="632"/>
      <c r="L893" s="632"/>
      <c r="M893" s="632"/>
      <c r="N893" s="632"/>
      <c r="O893" s="632"/>
      <c r="P893" s="632"/>
      <c r="Q893" s="632"/>
      <c r="R893" s="632"/>
      <c r="S893" s="632"/>
      <c r="T893" s="632"/>
      <c r="U893" s="632"/>
      <c r="V893" s="632"/>
      <c r="W893" s="632"/>
      <c r="X893" s="632"/>
      <c r="Y893" s="632"/>
      <c r="Z893" s="632"/>
    </row>
    <row r="894" spans="1:26" ht="12.75" customHeight="1">
      <c r="A894" s="632"/>
      <c r="B894" s="632"/>
      <c r="C894" s="632"/>
      <c r="D894" s="386"/>
      <c r="E894" s="386"/>
      <c r="F894" s="386"/>
      <c r="G894" s="386"/>
      <c r="H894" s="632"/>
      <c r="I894" s="633"/>
      <c r="J894" s="632"/>
      <c r="K894" s="632"/>
      <c r="L894" s="632"/>
      <c r="M894" s="632"/>
      <c r="N894" s="632"/>
      <c r="O894" s="632"/>
      <c r="P894" s="632"/>
      <c r="Q894" s="632"/>
      <c r="R894" s="632"/>
      <c r="S894" s="632"/>
      <c r="T894" s="632"/>
      <c r="U894" s="632"/>
      <c r="V894" s="632"/>
      <c r="W894" s="632"/>
      <c r="X894" s="632"/>
      <c r="Y894" s="632"/>
      <c r="Z894" s="632"/>
    </row>
    <row r="895" spans="1:26" ht="12.75" customHeight="1">
      <c r="A895" s="632"/>
      <c r="B895" s="632"/>
      <c r="C895" s="632"/>
      <c r="D895" s="386"/>
      <c r="E895" s="386"/>
      <c r="F895" s="386"/>
      <c r="G895" s="386"/>
      <c r="H895" s="632"/>
      <c r="I895" s="633"/>
      <c r="J895" s="632"/>
      <c r="K895" s="632"/>
      <c r="L895" s="632"/>
      <c r="M895" s="632"/>
      <c r="N895" s="632"/>
      <c r="O895" s="632"/>
      <c r="P895" s="632"/>
      <c r="Q895" s="632"/>
      <c r="R895" s="632"/>
      <c r="S895" s="632"/>
      <c r="T895" s="632"/>
      <c r="U895" s="632"/>
      <c r="V895" s="632"/>
      <c r="W895" s="632"/>
      <c r="X895" s="632"/>
      <c r="Y895" s="632"/>
      <c r="Z895" s="632"/>
    </row>
    <row r="896" spans="1:26" ht="12.75" customHeight="1">
      <c r="A896" s="632"/>
      <c r="B896" s="632"/>
      <c r="C896" s="632"/>
      <c r="D896" s="386"/>
      <c r="E896" s="386"/>
      <c r="F896" s="386"/>
      <c r="G896" s="386"/>
      <c r="H896" s="632"/>
      <c r="I896" s="633"/>
      <c r="J896" s="632"/>
      <c r="K896" s="632"/>
      <c r="L896" s="632"/>
      <c r="M896" s="632"/>
      <c r="N896" s="632"/>
      <c r="O896" s="632"/>
      <c r="P896" s="632"/>
      <c r="Q896" s="632"/>
      <c r="R896" s="632"/>
      <c r="S896" s="632"/>
      <c r="T896" s="632"/>
      <c r="U896" s="632"/>
      <c r="V896" s="632"/>
      <c r="W896" s="632"/>
      <c r="X896" s="632"/>
      <c r="Y896" s="632"/>
      <c r="Z896" s="632"/>
    </row>
    <row r="897" spans="1:26" ht="12.75" customHeight="1">
      <c r="A897" s="632"/>
      <c r="B897" s="632"/>
      <c r="C897" s="632"/>
      <c r="D897" s="386"/>
      <c r="E897" s="386"/>
      <c r="F897" s="386"/>
      <c r="G897" s="386"/>
      <c r="H897" s="632"/>
      <c r="I897" s="633"/>
      <c r="J897" s="632"/>
      <c r="K897" s="632"/>
      <c r="L897" s="632"/>
      <c r="M897" s="632"/>
      <c r="N897" s="632"/>
      <c r="O897" s="632"/>
      <c r="P897" s="632"/>
      <c r="Q897" s="632"/>
      <c r="R897" s="632"/>
      <c r="S897" s="632"/>
      <c r="T897" s="632"/>
      <c r="U897" s="632"/>
      <c r="V897" s="632"/>
      <c r="W897" s="632"/>
      <c r="X897" s="632"/>
      <c r="Y897" s="632"/>
      <c r="Z897" s="632"/>
    </row>
    <row r="898" spans="1:26" ht="12.75" customHeight="1">
      <c r="A898" s="632"/>
      <c r="B898" s="632"/>
      <c r="C898" s="632"/>
      <c r="D898" s="386"/>
      <c r="E898" s="386"/>
      <c r="F898" s="386"/>
      <c r="G898" s="386"/>
      <c r="H898" s="632"/>
      <c r="I898" s="633"/>
      <c r="J898" s="632"/>
      <c r="K898" s="632"/>
      <c r="L898" s="632"/>
      <c r="M898" s="632"/>
      <c r="N898" s="632"/>
      <c r="O898" s="632"/>
      <c r="P898" s="632"/>
      <c r="Q898" s="632"/>
      <c r="R898" s="632"/>
      <c r="S898" s="632"/>
      <c r="T898" s="632"/>
      <c r="U898" s="632"/>
      <c r="V898" s="632"/>
      <c r="W898" s="632"/>
      <c r="X898" s="632"/>
      <c r="Y898" s="632"/>
      <c r="Z898" s="632"/>
    </row>
    <row r="899" spans="1:26" ht="12.75" customHeight="1">
      <c r="A899" s="632"/>
      <c r="B899" s="632"/>
      <c r="C899" s="632"/>
      <c r="D899" s="386"/>
      <c r="E899" s="386"/>
      <c r="F899" s="386"/>
      <c r="G899" s="386"/>
      <c r="H899" s="632"/>
      <c r="I899" s="633"/>
      <c r="J899" s="632"/>
      <c r="K899" s="632"/>
      <c r="L899" s="632"/>
      <c r="M899" s="632"/>
      <c r="N899" s="632"/>
      <c r="O899" s="632"/>
      <c r="P899" s="632"/>
      <c r="Q899" s="632"/>
      <c r="R899" s="632"/>
      <c r="S899" s="632"/>
      <c r="T899" s="632"/>
      <c r="U899" s="632"/>
      <c r="V899" s="632"/>
      <c r="W899" s="632"/>
      <c r="X899" s="632"/>
      <c r="Y899" s="632"/>
      <c r="Z899" s="632"/>
    </row>
    <row r="900" spans="1:26" ht="12.75" customHeight="1">
      <c r="A900" s="632"/>
      <c r="B900" s="632"/>
      <c r="C900" s="632"/>
      <c r="D900" s="386"/>
      <c r="E900" s="386"/>
      <c r="F900" s="386"/>
      <c r="G900" s="386"/>
      <c r="H900" s="632"/>
      <c r="I900" s="633"/>
      <c r="J900" s="632"/>
      <c r="K900" s="632"/>
      <c r="L900" s="632"/>
      <c r="M900" s="632"/>
      <c r="N900" s="632"/>
      <c r="O900" s="632"/>
      <c r="P900" s="632"/>
      <c r="Q900" s="632"/>
      <c r="R900" s="632"/>
      <c r="S900" s="632"/>
      <c r="T900" s="632"/>
      <c r="U900" s="632"/>
      <c r="V900" s="632"/>
      <c r="W900" s="632"/>
      <c r="X900" s="632"/>
      <c r="Y900" s="632"/>
      <c r="Z900" s="632"/>
    </row>
    <row r="901" spans="1:26" ht="12.75" customHeight="1">
      <c r="A901" s="632"/>
      <c r="B901" s="632"/>
      <c r="C901" s="632"/>
      <c r="D901" s="386"/>
      <c r="E901" s="386"/>
      <c r="F901" s="386"/>
      <c r="G901" s="386"/>
      <c r="H901" s="632"/>
      <c r="I901" s="633"/>
      <c r="J901" s="632"/>
      <c r="K901" s="632"/>
      <c r="L901" s="632"/>
      <c r="M901" s="632"/>
      <c r="N901" s="632"/>
      <c r="O901" s="632"/>
      <c r="P901" s="632"/>
      <c r="Q901" s="632"/>
      <c r="R901" s="632"/>
      <c r="S901" s="632"/>
      <c r="T901" s="632"/>
      <c r="U901" s="632"/>
      <c r="V901" s="632"/>
      <c r="W901" s="632"/>
      <c r="X901" s="632"/>
      <c r="Y901" s="632"/>
      <c r="Z901" s="632"/>
    </row>
    <row r="902" spans="1:26" ht="12.75" customHeight="1">
      <c r="A902" s="632"/>
      <c r="B902" s="632"/>
      <c r="C902" s="632"/>
      <c r="D902" s="386"/>
      <c r="E902" s="386"/>
      <c r="F902" s="386"/>
      <c r="G902" s="386"/>
      <c r="H902" s="632"/>
      <c r="I902" s="633"/>
      <c r="J902" s="632"/>
      <c r="K902" s="632"/>
      <c r="L902" s="632"/>
      <c r="M902" s="632"/>
      <c r="N902" s="632"/>
      <c r="O902" s="632"/>
      <c r="P902" s="632"/>
      <c r="Q902" s="632"/>
      <c r="R902" s="632"/>
      <c r="S902" s="632"/>
      <c r="T902" s="632"/>
      <c r="U902" s="632"/>
      <c r="V902" s="632"/>
      <c r="W902" s="632"/>
      <c r="X902" s="632"/>
      <c r="Y902" s="632"/>
      <c r="Z902" s="632"/>
    </row>
    <row r="903" spans="1:26" ht="12.75" customHeight="1">
      <c r="A903" s="632"/>
      <c r="B903" s="632"/>
      <c r="C903" s="632"/>
      <c r="D903" s="386"/>
      <c r="E903" s="386"/>
      <c r="F903" s="386"/>
      <c r="G903" s="386"/>
      <c r="H903" s="632"/>
      <c r="I903" s="633"/>
      <c r="J903" s="632"/>
      <c r="K903" s="632"/>
      <c r="L903" s="632"/>
      <c r="M903" s="632"/>
      <c r="N903" s="632"/>
      <c r="O903" s="632"/>
      <c r="P903" s="632"/>
      <c r="Q903" s="632"/>
      <c r="R903" s="632"/>
      <c r="S903" s="632"/>
      <c r="T903" s="632"/>
      <c r="U903" s="632"/>
      <c r="V903" s="632"/>
      <c r="W903" s="632"/>
      <c r="X903" s="632"/>
      <c r="Y903" s="632"/>
      <c r="Z903" s="632"/>
    </row>
    <row r="904" spans="1:26" ht="12.75" customHeight="1">
      <c r="A904" s="632"/>
      <c r="B904" s="632"/>
      <c r="C904" s="632"/>
      <c r="D904" s="386"/>
      <c r="E904" s="386"/>
      <c r="F904" s="386"/>
      <c r="G904" s="386"/>
      <c r="H904" s="632"/>
      <c r="I904" s="633"/>
      <c r="J904" s="632"/>
      <c r="K904" s="632"/>
      <c r="L904" s="632"/>
      <c r="M904" s="632"/>
      <c r="N904" s="632"/>
      <c r="O904" s="632"/>
      <c r="P904" s="632"/>
      <c r="Q904" s="632"/>
      <c r="R904" s="632"/>
      <c r="S904" s="632"/>
      <c r="T904" s="632"/>
      <c r="U904" s="632"/>
      <c r="V904" s="632"/>
      <c r="W904" s="632"/>
      <c r="X904" s="632"/>
      <c r="Y904" s="632"/>
      <c r="Z904" s="632"/>
    </row>
    <row r="905" spans="1:26" ht="12.75" customHeight="1">
      <c r="A905" s="632"/>
      <c r="B905" s="632"/>
      <c r="C905" s="632"/>
      <c r="D905" s="386"/>
      <c r="E905" s="386"/>
      <c r="F905" s="386"/>
      <c r="G905" s="386"/>
      <c r="H905" s="632"/>
      <c r="I905" s="633"/>
      <c r="J905" s="632"/>
      <c r="K905" s="632"/>
      <c r="L905" s="632"/>
      <c r="M905" s="632"/>
      <c r="N905" s="632"/>
      <c r="O905" s="632"/>
      <c r="P905" s="632"/>
      <c r="Q905" s="632"/>
      <c r="R905" s="632"/>
      <c r="S905" s="632"/>
      <c r="T905" s="632"/>
      <c r="U905" s="632"/>
      <c r="V905" s="632"/>
      <c r="W905" s="632"/>
      <c r="X905" s="632"/>
      <c r="Y905" s="632"/>
      <c r="Z905" s="632"/>
    </row>
    <row r="906" spans="1:26" ht="12.75" customHeight="1">
      <c r="A906" s="632"/>
      <c r="B906" s="632"/>
      <c r="C906" s="632"/>
      <c r="D906" s="386"/>
      <c r="E906" s="386"/>
      <c r="F906" s="386"/>
      <c r="G906" s="386"/>
      <c r="H906" s="632"/>
      <c r="I906" s="633"/>
      <c r="J906" s="632"/>
      <c r="K906" s="632"/>
      <c r="L906" s="632"/>
      <c r="M906" s="632"/>
      <c r="N906" s="632"/>
      <c r="O906" s="632"/>
      <c r="P906" s="632"/>
      <c r="Q906" s="632"/>
      <c r="R906" s="632"/>
      <c r="S906" s="632"/>
      <c r="T906" s="632"/>
      <c r="U906" s="632"/>
      <c r="V906" s="632"/>
      <c r="W906" s="632"/>
      <c r="X906" s="632"/>
      <c r="Y906" s="632"/>
      <c r="Z906" s="632"/>
    </row>
    <row r="907" spans="1:26" ht="12.75" customHeight="1">
      <c r="A907" s="632"/>
      <c r="B907" s="632"/>
      <c r="C907" s="632"/>
      <c r="D907" s="386"/>
      <c r="E907" s="386"/>
      <c r="F907" s="386"/>
      <c r="G907" s="386"/>
      <c r="H907" s="632"/>
      <c r="I907" s="633"/>
      <c r="J907" s="632"/>
      <c r="K907" s="632"/>
      <c r="L907" s="632"/>
      <c r="M907" s="632"/>
      <c r="N907" s="632"/>
      <c r="O907" s="632"/>
      <c r="P907" s="632"/>
      <c r="Q907" s="632"/>
      <c r="R907" s="632"/>
      <c r="S907" s="632"/>
      <c r="T907" s="632"/>
      <c r="U907" s="632"/>
      <c r="V907" s="632"/>
      <c r="W907" s="632"/>
      <c r="X907" s="632"/>
      <c r="Y907" s="632"/>
      <c r="Z907" s="632"/>
    </row>
    <row r="908" spans="1:26" ht="12.75" customHeight="1">
      <c r="A908" s="632"/>
      <c r="B908" s="632"/>
      <c r="C908" s="632"/>
      <c r="D908" s="386"/>
      <c r="E908" s="386"/>
      <c r="F908" s="386"/>
      <c r="G908" s="386"/>
      <c r="H908" s="632"/>
      <c r="I908" s="633"/>
      <c r="J908" s="632"/>
      <c r="K908" s="632"/>
      <c r="L908" s="632"/>
      <c r="M908" s="632"/>
      <c r="N908" s="632"/>
      <c r="O908" s="632"/>
      <c r="P908" s="632"/>
      <c r="Q908" s="632"/>
      <c r="R908" s="632"/>
      <c r="S908" s="632"/>
      <c r="T908" s="632"/>
      <c r="U908" s="632"/>
      <c r="V908" s="632"/>
      <c r="W908" s="632"/>
      <c r="X908" s="632"/>
      <c r="Y908" s="632"/>
      <c r="Z908" s="632"/>
    </row>
    <row r="909" spans="1:26" ht="12.75" customHeight="1">
      <c r="A909" s="632"/>
      <c r="B909" s="632"/>
      <c r="C909" s="632"/>
      <c r="D909" s="386"/>
      <c r="E909" s="386"/>
      <c r="F909" s="386"/>
      <c r="G909" s="386"/>
      <c r="H909" s="632"/>
      <c r="I909" s="633"/>
      <c r="J909" s="632"/>
      <c r="K909" s="632"/>
      <c r="L909" s="632"/>
      <c r="M909" s="632"/>
      <c r="N909" s="632"/>
      <c r="O909" s="632"/>
      <c r="P909" s="632"/>
      <c r="Q909" s="632"/>
      <c r="R909" s="632"/>
      <c r="S909" s="632"/>
      <c r="T909" s="632"/>
      <c r="U909" s="632"/>
      <c r="V909" s="632"/>
      <c r="W909" s="632"/>
      <c r="X909" s="632"/>
      <c r="Y909" s="632"/>
      <c r="Z909" s="632"/>
    </row>
    <row r="910" spans="1:26" ht="12.75" customHeight="1">
      <c r="A910" s="632"/>
      <c r="B910" s="632"/>
      <c r="C910" s="632"/>
      <c r="D910" s="386"/>
      <c r="E910" s="386"/>
      <c r="F910" s="386"/>
      <c r="G910" s="386"/>
      <c r="H910" s="632"/>
      <c r="I910" s="633"/>
      <c r="J910" s="632"/>
      <c r="K910" s="632"/>
      <c r="L910" s="632"/>
      <c r="M910" s="632"/>
      <c r="N910" s="632"/>
      <c r="O910" s="632"/>
      <c r="P910" s="632"/>
      <c r="Q910" s="632"/>
      <c r="R910" s="632"/>
      <c r="S910" s="632"/>
      <c r="T910" s="632"/>
      <c r="U910" s="632"/>
      <c r="V910" s="632"/>
      <c r="W910" s="632"/>
      <c r="X910" s="632"/>
      <c r="Y910" s="632"/>
      <c r="Z910" s="632"/>
    </row>
    <row r="911" spans="1:26" ht="12.75" customHeight="1">
      <c r="A911" s="632"/>
      <c r="B911" s="632"/>
      <c r="C911" s="632"/>
      <c r="D911" s="386"/>
      <c r="E911" s="386"/>
      <c r="F911" s="386"/>
      <c r="G911" s="386"/>
      <c r="H911" s="632"/>
      <c r="I911" s="633"/>
      <c r="J911" s="632"/>
      <c r="K911" s="632"/>
      <c r="L911" s="632"/>
      <c r="M911" s="632"/>
      <c r="N911" s="632"/>
      <c r="O911" s="632"/>
      <c r="P911" s="632"/>
      <c r="Q911" s="632"/>
      <c r="R911" s="632"/>
      <c r="S911" s="632"/>
      <c r="T911" s="632"/>
      <c r="U911" s="632"/>
      <c r="V911" s="632"/>
      <c r="W911" s="632"/>
      <c r="X911" s="632"/>
      <c r="Y911" s="632"/>
      <c r="Z911" s="632"/>
    </row>
    <row r="912" spans="1:26" ht="12.75" customHeight="1">
      <c r="A912" s="632"/>
      <c r="B912" s="632"/>
      <c r="C912" s="632"/>
      <c r="D912" s="386"/>
      <c r="E912" s="386"/>
      <c r="F912" s="386"/>
      <c r="G912" s="386"/>
      <c r="H912" s="632"/>
      <c r="I912" s="633"/>
      <c r="J912" s="632"/>
      <c r="K912" s="632"/>
      <c r="L912" s="632"/>
      <c r="M912" s="632"/>
      <c r="N912" s="632"/>
      <c r="O912" s="632"/>
      <c r="P912" s="632"/>
      <c r="Q912" s="632"/>
      <c r="R912" s="632"/>
      <c r="S912" s="632"/>
      <c r="T912" s="632"/>
      <c r="U912" s="632"/>
      <c r="V912" s="632"/>
      <c r="W912" s="632"/>
      <c r="X912" s="632"/>
      <c r="Y912" s="632"/>
      <c r="Z912" s="632"/>
    </row>
    <row r="913" spans="1:26" ht="12.75" customHeight="1">
      <c r="A913" s="632"/>
      <c r="B913" s="632"/>
      <c r="C913" s="632"/>
      <c r="D913" s="386"/>
      <c r="E913" s="386"/>
      <c r="F913" s="386"/>
      <c r="G913" s="386"/>
      <c r="H913" s="632"/>
      <c r="I913" s="633"/>
      <c r="J913" s="632"/>
      <c r="K913" s="632"/>
      <c r="L913" s="632"/>
      <c r="M913" s="632"/>
      <c r="N913" s="632"/>
      <c r="O913" s="632"/>
      <c r="P913" s="632"/>
      <c r="Q913" s="632"/>
      <c r="R913" s="632"/>
      <c r="S913" s="632"/>
      <c r="T913" s="632"/>
      <c r="U913" s="632"/>
      <c r="V913" s="632"/>
      <c r="W913" s="632"/>
      <c r="X913" s="632"/>
      <c r="Y913" s="632"/>
      <c r="Z913" s="632"/>
    </row>
    <row r="914" spans="1:26" ht="12.75" customHeight="1">
      <c r="A914" s="632"/>
      <c r="B914" s="632"/>
      <c r="C914" s="632"/>
      <c r="D914" s="386"/>
      <c r="E914" s="386"/>
      <c r="F914" s="386"/>
      <c r="G914" s="386"/>
      <c r="H914" s="632"/>
      <c r="I914" s="633"/>
      <c r="J914" s="632"/>
      <c r="K914" s="632"/>
      <c r="L914" s="632"/>
      <c r="M914" s="632"/>
      <c r="N914" s="632"/>
      <c r="O914" s="632"/>
      <c r="P914" s="632"/>
      <c r="Q914" s="632"/>
      <c r="R914" s="632"/>
      <c r="S914" s="632"/>
      <c r="T914" s="632"/>
      <c r="U914" s="632"/>
      <c r="V914" s="632"/>
      <c r="W914" s="632"/>
      <c r="X914" s="632"/>
      <c r="Y914" s="632"/>
      <c r="Z914" s="632"/>
    </row>
    <row r="915" spans="1:26" ht="12.75" customHeight="1">
      <c r="A915" s="632"/>
      <c r="B915" s="632"/>
      <c r="C915" s="632"/>
      <c r="D915" s="386"/>
      <c r="E915" s="386"/>
      <c r="F915" s="386"/>
      <c r="G915" s="386"/>
      <c r="H915" s="632"/>
      <c r="I915" s="633"/>
      <c r="J915" s="632"/>
      <c r="K915" s="632"/>
      <c r="L915" s="632"/>
      <c r="M915" s="632"/>
      <c r="N915" s="632"/>
      <c r="O915" s="632"/>
      <c r="P915" s="632"/>
      <c r="Q915" s="632"/>
      <c r="R915" s="632"/>
      <c r="S915" s="632"/>
      <c r="T915" s="632"/>
      <c r="U915" s="632"/>
      <c r="V915" s="632"/>
      <c r="W915" s="632"/>
      <c r="X915" s="632"/>
      <c r="Y915" s="632"/>
      <c r="Z915" s="632"/>
    </row>
    <row r="916" spans="1:26" ht="12.75" customHeight="1">
      <c r="A916" s="632"/>
      <c r="B916" s="632"/>
      <c r="C916" s="632"/>
      <c r="D916" s="386"/>
      <c r="E916" s="386"/>
      <c r="F916" s="386"/>
      <c r="G916" s="386"/>
      <c r="H916" s="632"/>
      <c r="I916" s="633"/>
      <c r="J916" s="632"/>
      <c r="K916" s="632"/>
      <c r="L916" s="632"/>
      <c r="M916" s="632"/>
      <c r="N916" s="632"/>
      <c r="O916" s="632"/>
      <c r="P916" s="632"/>
      <c r="Q916" s="632"/>
      <c r="R916" s="632"/>
      <c r="S916" s="632"/>
      <c r="T916" s="632"/>
      <c r="U916" s="632"/>
      <c r="V916" s="632"/>
      <c r="W916" s="632"/>
      <c r="X916" s="632"/>
      <c r="Y916" s="632"/>
      <c r="Z916" s="632"/>
    </row>
    <row r="917" spans="1:26" ht="12.75" customHeight="1">
      <c r="A917" s="632"/>
      <c r="B917" s="632"/>
      <c r="C917" s="632"/>
      <c r="D917" s="386"/>
      <c r="E917" s="386"/>
      <c r="F917" s="386"/>
      <c r="G917" s="386"/>
      <c r="H917" s="632"/>
      <c r="I917" s="633"/>
      <c r="J917" s="632"/>
      <c r="K917" s="632"/>
      <c r="L917" s="632"/>
      <c r="M917" s="632"/>
      <c r="N917" s="632"/>
      <c r="O917" s="632"/>
      <c r="P917" s="632"/>
      <c r="Q917" s="632"/>
      <c r="R917" s="632"/>
      <c r="S917" s="632"/>
      <c r="T917" s="632"/>
      <c r="U917" s="632"/>
      <c r="V917" s="632"/>
      <c r="W917" s="632"/>
      <c r="X917" s="632"/>
      <c r="Y917" s="632"/>
      <c r="Z917" s="632"/>
    </row>
    <row r="918" spans="1:26" ht="12.75" customHeight="1">
      <c r="A918" s="632"/>
      <c r="B918" s="632"/>
      <c r="C918" s="632"/>
      <c r="D918" s="386"/>
      <c r="E918" s="386"/>
      <c r="F918" s="386"/>
      <c r="G918" s="386"/>
      <c r="H918" s="632"/>
      <c r="I918" s="633"/>
      <c r="J918" s="632"/>
      <c r="K918" s="632"/>
      <c r="L918" s="632"/>
      <c r="M918" s="632"/>
      <c r="N918" s="632"/>
      <c r="O918" s="632"/>
      <c r="P918" s="632"/>
      <c r="Q918" s="632"/>
      <c r="R918" s="632"/>
      <c r="S918" s="632"/>
      <c r="T918" s="632"/>
      <c r="U918" s="632"/>
      <c r="V918" s="632"/>
      <c r="W918" s="632"/>
      <c r="X918" s="632"/>
      <c r="Y918" s="632"/>
      <c r="Z918" s="632"/>
    </row>
    <row r="919" spans="1:26" ht="12.75" customHeight="1">
      <c r="A919" s="632"/>
      <c r="B919" s="632"/>
      <c r="C919" s="632"/>
      <c r="D919" s="386"/>
      <c r="E919" s="386"/>
      <c r="F919" s="386"/>
      <c r="G919" s="386"/>
      <c r="H919" s="632"/>
      <c r="I919" s="633"/>
      <c r="J919" s="632"/>
      <c r="K919" s="632"/>
      <c r="L919" s="632"/>
      <c r="M919" s="632"/>
      <c r="N919" s="632"/>
      <c r="O919" s="632"/>
      <c r="P919" s="632"/>
      <c r="Q919" s="632"/>
      <c r="R919" s="632"/>
      <c r="S919" s="632"/>
      <c r="T919" s="632"/>
      <c r="U919" s="632"/>
      <c r="V919" s="632"/>
      <c r="W919" s="632"/>
      <c r="X919" s="632"/>
      <c r="Y919" s="632"/>
      <c r="Z919" s="632"/>
    </row>
    <row r="920" spans="1:26" ht="12.75" customHeight="1">
      <c r="A920" s="632"/>
      <c r="B920" s="632"/>
      <c r="C920" s="632"/>
      <c r="D920" s="386"/>
      <c r="E920" s="386"/>
      <c r="F920" s="386"/>
      <c r="G920" s="386"/>
      <c r="H920" s="632"/>
      <c r="I920" s="633"/>
      <c r="J920" s="632"/>
      <c r="K920" s="632"/>
      <c r="L920" s="632"/>
      <c r="M920" s="632"/>
      <c r="N920" s="632"/>
      <c r="O920" s="632"/>
      <c r="P920" s="632"/>
      <c r="Q920" s="632"/>
      <c r="R920" s="632"/>
      <c r="S920" s="632"/>
      <c r="T920" s="632"/>
      <c r="U920" s="632"/>
      <c r="V920" s="632"/>
      <c r="W920" s="632"/>
      <c r="X920" s="632"/>
      <c r="Y920" s="632"/>
      <c r="Z920" s="632"/>
    </row>
    <row r="921" spans="1:26" ht="12.75" customHeight="1">
      <c r="A921" s="632"/>
      <c r="B921" s="632"/>
      <c r="C921" s="632"/>
      <c r="D921" s="386"/>
      <c r="E921" s="386"/>
      <c r="F921" s="386"/>
      <c r="G921" s="386"/>
      <c r="H921" s="632"/>
      <c r="I921" s="633"/>
      <c r="J921" s="632"/>
      <c r="K921" s="632"/>
      <c r="L921" s="632"/>
      <c r="M921" s="632"/>
      <c r="N921" s="632"/>
      <c r="O921" s="632"/>
      <c r="P921" s="632"/>
      <c r="Q921" s="632"/>
      <c r="R921" s="632"/>
      <c r="S921" s="632"/>
      <c r="T921" s="632"/>
      <c r="U921" s="632"/>
      <c r="V921" s="632"/>
      <c r="W921" s="632"/>
      <c r="X921" s="632"/>
      <c r="Y921" s="632"/>
      <c r="Z921" s="632"/>
    </row>
    <row r="922" spans="1:26" ht="12.75" customHeight="1">
      <c r="A922" s="632"/>
      <c r="B922" s="632"/>
      <c r="C922" s="632"/>
      <c r="D922" s="386"/>
      <c r="E922" s="386"/>
      <c r="F922" s="386"/>
      <c r="G922" s="386"/>
      <c r="H922" s="632"/>
      <c r="I922" s="633"/>
      <c r="J922" s="632"/>
      <c r="K922" s="632"/>
      <c r="L922" s="632"/>
      <c r="M922" s="632"/>
      <c r="N922" s="632"/>
      <c r="O922" s="632"/>
      <c r="P922" s="632"/>
      <c r="Q922" s="632"/>
      <c r="R922" s="632"/>
      <c r="S922" s="632"/>
      <c r="T922" s="632"/>
      <c r="U922" s="632"/>
      <c r="V922" s="632"/>
      <c r="W922" s="632"/>
      <c r="X922" s="632"/>
      <c r="Y922" s="632"/>
      <c r="Z922" s="632"/>
    </row>
    <row r="923" spans="1:26" ht="12.75" customHeight="1">
      <c r="A923" s="632"/>
      <c r="B923" s="632"/>
      <c r="C923" s="632"/>
      <c r="D923" s="386"/>
      <c r="E923" s="386"/>
      <c r="F923" s="386"/>
      <c r="G923" s="386"/>
      <c r="H923" s="632"/>
      <c r="I923" s="633"/>
      <c r="J923" s="632"/>
      <c r="K923" s="632"/>
      <c r="L923" s="632"/>
      <c r="M923" s="632"/>
      <c r="N923" s="632"/>
      <c r="O923" s="632"/>
      <c r="P923" s="632"/>
      <c r="Q923" s="632"/>
      <c r="R923" s="632"/>
      <c r="S923" s="632"/>
      <c r="T923" s="632"/>
      <c r="U923" s="632"/>
      <c r="V923" s="632"/>
      <c r="W923" s="632"/>
      <c r="X923" s="632"/>
      <c r="Y923" s="632"/>
      <c r="Z923" s="632"/>
    </row>
    <row r="924" spans="1:26" ht="12.75" customHeight="1">
      <c r="A924" s="632"/>
      <c r="B924" s="632"/>
      <c r="C924" s="632"/>
      <c r="D924" s="386"/>
      <c r="E924" s="386"/>
      <c r="F924" s="386"/>
      <c r="G924" s="386"/>
      <c r="H924" s="632"/>
      <c r="I924" s="633"/>
      <c r="J924" s="632"/>
      <c r="K924" s="632"/>
      <c r="L924" s="632"/>
      <c r="M924" s="632"/>
      <c r="N924" s="632"/>
      <c r="O924" s="632"/>
      <c r="P924" s="632"/>
      <c r="Q924" s="632"/>
      <c r="R924" s="632"/>
      <c r="S924" s="632"/>
      <c r="T924" s="632"/>
      <c r="U924" s="632"/>
      <c r="V924" s="632"/>
      <c r="W924" s="632"/>
      <c r="X924" s="632"/>
      <c r="Y924" s="632"/>
      <c r="Z924" s="632"/>
    </row>
    <row r="925" spans="1:26" ht="12.75" customHeight="1">
      <c r="A925" s="632"/>
      <c r="B925" s="632"/>
      <c r="C925" s="632"/>
      <c r="D925" s="386"/>
      <c r="E925" s="386"/>
      <c r="F925" s="386"/>
      <c r="G925" s="386"/>
      <c r="H925" s="632"/>
      <c r="I925" s="633"/>
      <c r="J925" s="632"/>
      <c r="K925" s="632"/>
      <c r="L925" s="632"/>
      <c r="M925" s="632"/>
      <c r="N925" s="632"/>
      <c r="O925" s="632"/>
      <c r="P925" s="632"/>
      <c r="Q925" s="632"/>
      <c r="R925" s="632"/>
      <c r="S925" s="632"/>
      <c r="T925" s="632"/>
      <c r="U925" s="632"/>
      <c r="V925" s="632"/>
      <c r="W925" s="632"/>
      <c r="X925" s="632"/>
      <c r="Y925" s="632"/>
      <c r="Z925" s="632"/>
    </row>
    <row r="926" spans="1:26" ht="12.75" customHeight="1">
      <c r="A926" s="632"/>
      <c r="B926" s="632"/>
      <c r="C926" s="632"/>
      <c r="D926" s="386"/>
      <c r="E926" s="386"/>
      <c r="F926" s="386"/>
      <c r="G926" s="386"/>
      <c r="H926" s="632"/>
      <c r="I926" s="633"/>
      <c r="J926" s="632"/>
      <c r="K926" s="632"/>
      <c r="L926" s="632"/>
      <c r="M926" s="632"/>
      <c r="N926" s="632"/>
      <c r="O926" s="632"/>
      <c r="P926" s="632"/>
      <c r="Q926" s="632"/>
      <c r="R926" s="632"/>
      <c r="S926" s="632"/>
      <c r="T926" s="632"/>
      <c r="U926" s="632"/>
      <c r="V926" s="632"/>
      <c r="W926" s="632"/>
      <c r="X926" s="632"/>
      <c r="Y926" s="632"/>
      <c r="Z926" s="632"/>
    </row>
    <row r="927" spans="1:26" ht="12.75" customHeight="1">
      <c r="A927" s="632"/>
      <c r="B927" s="632"/>
      <c r="C927" s="632"/>
      <c r="D927" s="386"/>
      <c r="E927" s="386"/>
      <c r="F927" s="386"/>
      <c r="G927" s="386"/>
      <c r="H927" s="632"/>
      <c r="I927" s="633"/>
      <c r="J927" s="632"/>
      <c r="K927" s="632"/>
      <c r="L927" s="632"/>
      <c r="M927" s="632"/>
      <c r="N927" s="632"/>
      <c r="O927" s="632"/>
      <c r="P927" s="632"/>
      <c r="Q927" s="632"/>
      <c r="R927" s="632"/>
      <c r="S927" s="632"/>
      <c r="T927" s="632"/>
      <c r="U927" s="632"/>
      <c r="V927" s="632"/>
      <c r="W927" s="632"/>
      <c r="X927" s="632"/>
      <c r="Y927" s="632"/>
      <c r="Z927" s="632"/>
    </row>
    <row r="928" spans="1:26" ht="12.75" customHeight="1">
      <c r="A928" s="632"/>
      <c r="B928" s="632"/>
      <c r="C928" s="632"/>
      <c r="D928" s="386"/>
      <c r="E928" s="386"/>
      <c r="F928" s="386"/>
      <c r="G928" s="386"/>
      <c r="H928" s="632"/>
      <c r="I928" s="633"/>
      <c r="J928" s="632"/>
      <c r="K928" s="632"/>
      <c r="L928" s="632"/>
      <c r="M928" s="632"/>
      <c r="N928" s="632"/>
      <c r="O928" s="632"/>
      <c r="P928" s="632"/>
      <c r="Q928" s="632"/>
      <c r="R928" s="632"/>
      <c r="S928" s="632"/>
      <c r="T928" s="632"/>
      <c r="U928" s="632"/>
      <c r="V928" s="632"/>
      <c r="W928" s="632"/>
      <c r="X928" s="632"/>
      <c r="Y928" s="632"/>
      <c r="Z928" s="632"/>
    </row>
    <row r="929" spans="1:26" ht="12.75" customHeight="1">
      <c r="A929" s="632"/>
      <c r="B929" s="632"/>
      <c r="C929" s="632"/>
      <c r="D929" s="386"/>
      <c r="E929" s="386"/>
      <c r="F929" s="386"/>
      <c r="G929" s="386"/>
      <c r="H929" s="632"/>
      <c r="I929" s="633"/>
      <c r="J929" s="632"/>
      <c r="K929" s="632"/>
      <c r="L929" s="632"/>
      <c r="M929" s="632"/>
      <c r="N929" s="632"/>
      <c r="O929" s="632"/>
      <c r="P929" s="632"/>
      <c r="Q929" s="632"/>
      <c r="R929" s="632"/>
      <c r="S929" s="632"/>
      <c r="T929" s="632"/>
      <c r="U929" s="632"/>
      <c r="V929" s="632"/>
      <c r="W929" s="632"/>
      <c r="X929" s="632"/>
      <c r="Y929" s="632"/>
      <c r="Z929" s="632"/>
    </row>
    <row r="930" spans="1:26" ht="12.75" customHeight="1">
      <c r="A930" s="632"/>
      <c r="B930" s="632"/>
      <c r="C930" s="632"/>
      <c r="D930" s="386"/>
      <c r="E930" s="386"/>
      <c r="F930" s="386"/>
      <c r="G930" s="386"/>
      <c r="H930" s="632"/>
      <c r="I930" s="633"/>
      <c r="J930" s="632"/>
      <c r="K930" s="632"/>
      <c r="L930" s="632"/>
      <c r="M930" s="632"/>
      <c r="N930" s="632"/>
      <c r="O930" s="632"/>
      <c r="P930" s="632"/>
      <c r="Q930" s="632"/>
      <c r="R930" s="632"/>
      <c r="S930" s="632"/>
      <c r="T930" s="632"/>
      <c r="U930" s="632"/>
      <c r="V930" s="632"/>
      <c r="W930" s="632"/>
      <c r="X930" s="632"/>
      <c r="Y930" s="632"/>
      <c r="Z930" s="632"/>
    </row>
    <row r="931" spans="1:26" ht="12.75" customHeight="1">
      <c r="A931" s="632"/>
      <c r="B931" s="632"/>
      <c r="C931" s="632"/>
      <c r="D931" s="386"/>
      <c r="E931" s="386"/>
      <c r="F931" s="386"/>
      <c r="G931" s="386"/>
      <c r="H931" s="632"/>
      <c r="I931" s="633"/>
      <c r="J931" s="632"/>
      <c r="K931" s="632"/>
      <c r="L931" s="632"/>
      <c r="M931" s="632"/>
      <c r="N931" s="632"/>
      <c r="O931" s="632"/>
      <c r="P931" s="632"/>
      <c r="Q931" s="632"/>
      <c r="R931" s="632"/>
      <c r="S931" s="632"/>
      <c r="T931" s="632"/>
      <c r="U931" s="632"/>
      <c r="V931" s="632"/>
      <c r="W931" s="632"/>
      <c r="X931" s="632"/>
      <c r="Y931" s="632"/>
      <c r="Z931" s="632"/>
    </row>
    <row r="932" spans="1:26" ht="12.75" customHeight="1">
      <c r="A932" s="632"/>
      <c r="B932" s="632"/>
      <c r="C932" s="632"/>
      <c r="D932" s="386"/>
      <c r="E932" s="386"/>
      <c r="F932" s="386"/>
      <c r="G932" s="386"/>
      <c r="H932" s="632"/>
      <c r="I932" s="633"/>
      <c r="J932" s="632"/>
      <c r="K932" s="632"/>
      <c r="L932" s="632"/>
      <c r="M932" s="632"/>
      <c r="N932" s="632"/>
      <c r="O932" s="632"/>
      <c r="P932" s="632"/>
      <c r="Q932" s="632"/>
      <c r="R932" s="632"/>
      <c r="S932" s="632"/>
      <c r="T932" s="632"/>
      <c r="U932" s="632"/>
      <c r="V932" s="632"/>
      <c r="W932" s="632"/>
      <c r="X932" s="632"/>
      <c r="Y932" s="632"/>
      <c r="Z932" s="632"/>
    </row>
    <row r="933" spans="1:26" ht="12.75" customHeight="1">
      <c r="A933" s="632"/>
      <c r="B933" s="632"/>
      <c r="C933" s="632"/>
      <c r="D933" s="386"/>
      <c r="E933" s="386"/>
      <c r="F933" s="386"/>
      <c r="G933" s="386"/>
      <c r="H933" s="632"/>
      <c r="I933" s="633"/>
      <c r="J933" s="632"/>
      <c r="K933" s="632"/>
      <c r="L933" s="632"/>
      <c r="M933" s="632"/>
      <c r="N933" s="632"/>
      <c r="O933" s="632"/>
      <c r="P933" s="632"/>
      <c r="Q933" s="632"/>
      <c r="R933" s="632"/>
      <c r="S933" s="632"/>
      <c r="T933" s="632"/>
      <c r="U933" s="632"/>
      <c r="V933" s="632"/>
      <c r="W933" s="632"/>
      <c r="X933" s="632"/>
      <c r="Y933" s="632"/>
      <c r="Z933" s="632"/>
    </row>
    <row r="934" spans="1:26" ht="12.75" customHeight="1">
      <c r="A934" s="632"/>
      <c r="B934" s="632"/>
      <c r="C934" s="632"/>
      <c r="D934" s="386"/>
      <c r="E934" s="386"/>
      <c r="F934" s="386"/>
      <c r="G934" s="386"/>
      <c r="H934" s="632"/>
      <c r="I934" s="633"/>
      <c r="J934" s="632"/>
      <c r="K934" s="632"/>
      <c r="L934" s="632"/>
      <c r="M934" s="632"/>
      <c r="N934" s="632"/>
      <c r="O934" s="632"/>
      <c r="P934" s="632"/>
      <c r="Q934" s="632"/>
      <c r="R934" s="632"/>
      <c r="S934" s="632"/>
      <c r="T934" s="632"/>
      <c r="U934" s="632"/>
      <c r="V934" s="632"/>
      <c r="W934" s="632"/>
      <c r="X934" s="632"/>
      <c r="Y934" s="632"/>
      <c r="Z934" s="632"/>
    </row>
    <row r="935" spans="1:26" ht="12.75" customHeight="1">
      <c r="A935" s="632"/>
      <c r="B935" s="632"/>
      <c r="C935" s="632"/>
      <c r="D935" s="386"/>
      <c r="E935" s="386"/>
      <c r="F935" s="386"/>
      <c r="G935" s="386"/>
      <c r="H935" s="632"/>
      <c r="I935" s="633"/>
      <c r="J935" s="632"/>
      <c r="K935" s="632"/>
      <c r="L935" s="632"/>
      <c r="M935" s="632"/>
      <c r="N935" s="632"/>
      <c r="O935" s="632"/>
      <c r="P935" s="632"/>
      <c r="Q935" s="632"/>
      <c r="R935" s="632"/>
      <c r="S935" s="632"/>
      <c r="T935" s="632"/>
      <c r="U935" s="632"/>
      <c r="V935" s="632"/>
      <c r="W935" s="632"/>
      <c r="X935" s="632"/>
      <c r="Y935" s="632"/>
      <c r="Z935" s="632"/>
    </row>
    <row r="936" spans="1:26" ht="12.75" customHeight="1">
      <c r="A936" s="632"/>
      <c r="B936" s="632"/>
      <c r="C936" s="632"/>
      <c r="D936" s="386"/>
      <c r="E936" s="386"/>
      <c r="F936" s="386"/>
      <c r="G936" s="386"/>
      <c r="H936" s="632"/>
      <c r="I936" s="633"/>
      <c r="J936" s="632"/>
      <c r="K936" s="632"/>
      <c r="L936" s="632"/>
      <c r="M936" s="632"/>
      <c r="N936" s="632"/>
      <c r="O936" s="632"/>
      <c r="P936" s="632"/>
      <c r="Q936" s="632"/>
      <c r="R936" s="632"/>
      <c r="S936" s="632"/>
      <c r="T936" s="632"/>
      <c r="U936" s="632"/>
      <c r="V936" s="632"/>
      <c r="W936" s="632"/>
      <c r="X936" s="632"/>
      <c r="Y936" s="632"/>
      <c r="Z936" s="632"/>
    </row>
    <row r="937" spans="1:26" ht="12.75" customHeight="1">
      <c r="A937" s="632"/>
      <c r="B937" s="632"/>
      <c r="C937" s="632"/>
      <c r="D937" s="386"/>
      <c r="E937" s="386"/>
      <c r="F937" s="386"/>
      <c r="G937" s="386"/>
      <c r="H937" s="632"/>
      <c r="I937" s="633"/>
      <c r="J937" s="632"/>
      <c r="K937" s="632"/>
      <c r="L937" s="632"/>
      <c r="M937" s="632"/>
      <c r="N937" s="632"/>
      <c r="O937" s="632"/>
      <c r="P937" s="632"/>
      <c r="Q937" s="632"/>
      <c r="R937" s="632"/>
      <c r="S937" s="632"/>
      <c r="T937" s="632"/>
      <c r="U937" s="632"/>
      <c r="V937" s="632"/>
      <c r="W937" s="632"/>
      <c r="X937" s="632"/>
      <c r="Y937" s="632"/>
      <c r="Z937" s="632"/>
    </row>
    <row r="938" spans="1:26" ht="12.75" customHeight="1">
      <c r="A938" s="632"/>
      <c r="B938" s="632"/>
      <c r="C938" s="632"/>
      <c r="D938" s="386"/>
      <c r="E938" s="386"/>
      <c r="F938" s="386"/>
      <c r="G938" s="386"/>
      <c r="H938" s="632"/>
      <c r="I938" s="633"/>
      <c r="J938" s="632"/>
      <c r="K938" s="632"/>
      <c r="L938" s="632"/>
      <c r="M938" s="632"/>
      <c r="N938" s="632"/>
      <c r="O938" s="632"/>
      <c r="P938" s="632"/>
      <c r="Q938" s="632"/>
      <c r="R938" s="632"/>
      <c r="S938" s="632"/>
      <c r="T938" s="632"/>
      <c r="U938" s="632"/>
      <c r="V938" s="632"/>
      <c r="W938" s="632"/>
      <c r="X938" s="632"/>
      <c r="Y938" s="632"/>
      <c r="Z938" s="632"/>
    </row>
    <row r="939" spans="1:26" ht="12.75" customHeight="1">
      <c r="A939" s="632"/>
      <c r="B939" s="632"/>
      <c r="C939" s="632"/>
      <c r="D939" s="386"/>
      <c r="E939" s="386"/>
      <c r="F939" s="386"/>
      <c r="G939" s="386"/>
      <c r="H939" s="632"/>
      <c r="I939" s="633"/>
      <c r="J939" s="632"/>
      <c r="K939" s="632"/>
      <c r="L939" s="632"/>
      <c r="M939" s="632"/>
      <c r="N939" s="632"/>
      <c r="O939" s="632"/>
      <c r="P939" s="632"/>
      <c r="Q939" s="632"/>
      <c r="R939" s="632"/>
      <c r="S939" s="632"/>
      <c r="T939" s="632"/>
      <c r="U939" s="632"/>
      <c r="V939" s="632"/>
      <c r="W939" s="632"/>
      <c r="X939" s="632"/>
      <c r="Y939" s="632"/>
      <c r="Z939" s="632"/>
    </row>
    <row r="940" spans="1:26" ht="12.75" customHeight="1">
      <c r="A940" s="632"/>
      <c r="B940" s="632"/>
      <c r="C940" s="632"/>
      <c r="D940" s="386"/>
      <c r="E940" s="386"/>
      <c r="F940" s="386"/>
      <c r="G940" s="386"/>
      <c r="H940" s="632"/>
      <c r="I940" s="633"/>
      <c r="J940" s="632"/>
      <c r="K940" s="632"/>
      <c r="L940" s="632"/>
      <c r="M940" s="632"/>
      <c r="N940" s="632"/>
      <c r="O940" s="632"/>
      <c r="P940" s="632"/>
      <c r="Q940" s="632"/>
      <c r="R940" s="632"/>
      <c r="S940" s="632"/>
      <c r="T940" s="632"/>
      <c r="U940" s="632"/>
      <c r="V940" s="632"/>
      <c r="W940" s="632"/>
      <c r="X940" s="632"/>
      <c r="Y940" s="632"/>
      <c r="Z940" s="632"/>
    </row>
    <row r="941" spans="1:26" ht="12.75" customHeight="1">
      <c r="A941" s="632"/>
      <c r="B941" s="632"/>
      <c r="C941" s="632"/>
      <c r="D941" s="386"/>
      <c r="E941" s="386"/>
      <c r="F941" s="386"/>
      <c r="G941" s="386"/>
      <c r="H941" s="632"/>
      <c r="I941" s="633"/>
      <c r="J941" s="632"/>
      <c r="K941" s="632"/>
      <c r="L941" s="632"/>
      <c r="M941" s="632"/>
      <c r="N941" s="632"/>
      <c r="O941" s="632"/>
      <c r="P941" s="632"/>
      <c r="Q941" s="632"/>
      <c r="R941" s="632"/>
      <c r="S941" s="632"/>
      <c r="T941" s="632"/>
      <c r="U941" s="632"/>
      <c r="V941" s="632"/>
      <c r="W941" s="632"/>
      <c r="X941" s="632"/>
      <c r="Y941" s="632"/>
      <c r="Z941" s="632"/>
    </row>
    <row r="942" spans="1:26" ht="12.75" customHeight="1">
      <c r="A942" s="632"/>
      <c r="B942" s="632"/>
      <c r="C942" s="632"/>
      <c r="D942" s="386"/>
      <c r="E942" s="386"/>
      <c r="F942" s="386"/>
      <c r="G942" s="386"/>
      <c r="H942" s="632"/>
      <c r="I942" s="633"/>
      <c r="J942" s="632"/>
      <c r="K942" s="632"/>
      <c r="L942" s="632"/>
      <c r="M942" s="632"/>
      <c r="N942" s="632"/>
      <c r="O942" s="632"/>
      <c r="P942" s="632"/>
      <c r="Q942" s="632"/>
      <c r="R942" s="632"/>
      <c r="S942" s="632"/>
      <c r="T942" s="632"/>
      <c r="U942" s="632"/>
      <c r="V942" s="632"/>
      <c r="W942" s="632"/>
      <c r="X942" s="632"/>
      <c r="Y942" s="632"/>
      <c r="Z942" s="632"/>
    </row>
    <row r="943" spans="1:26" ht="12.75" customHeight="1">
      <c r="A943" s="632"/>
      <c r="B943" s="632"/>
      <c r="C943" s="632"/>
      <c r="D943" s="386"/>
      <c r="E943" s="386"/>
      <c r="F943" s="386"/>
      <c r="G943" s="386"/>
      <c r="H943" s="632"/>
      <c r="I943" s="633"/>
      <c r="J943" s="632"/>
      <c r="K943" s="632"/>
      <c r="L943" s="632"/>
      <c r="M943" s="632"/>
      <c r="N943" s="632"/>
      <c r="O943" s="632"/>
      <c r="P943" s="632"/>
      <c r="Q943" s="632"/>
      <c r="R943" s="632"/>
      <c r="S943" s="632"/>
      <c r="T943" s="632"/>
      <c r="U943" s="632"/>
      <c r="V943" s="632"/>
      <c r="W943" s="632"/>
      <c r="X943" s="632"/>
      <c r="Y943" s="632"/>
      <c r="Z943" s="632"/>
    </row>
    <row r="944" spans="1:26" ht="12.75" customHeight="1">
      <c r="A944" s="632"/>
      <c r="B944" s="632"/>
      <c r="C944" s="632"/>
      <c r="D944" s="386"/>
      <c r="E944" s="386"/>
      <c r="F944" s="386"/>
      <c r="G944" s="386"/>
      <c r="H944" s="632"/>
      <c r="I944" s="633"/>
      <c r="J944" s="632"/>
      <c r="K944" s="632"/>
      <c r="L944" s="632"/>
      <c r="M944" s="632"/>
      <c r="N944" s="632"/>
      <c r="O944" s="632"/>
      <c r="P944" s="632"/>
      <c r="Q944" s="632"/>
      <c r="R944" s="632"/>
      <c r="S944" s="632"/>
      <c r="T944" s="632"/>
      <c r="U944" s="632"/>
      <c r="V944" s="632"/>
      <c r="W944" s="632"/>
      <c r="X944" s="632"/>
      <c r="Y944" s="632"/>
      <c r="Z944" s="632"/>
    </row>
    <row r="945" spans="1:26" ht="12.75" customHeight="1">
      <c r="A945" s="632"/>
      <c r="B945" s="632"/>
      <c r="C945" s="632"/>
      <c r="D945" s="386"/>
      <c r="E945" s="386"/>
      <c r="F945" s="386"/>
      <c r="G945" s="386"/>
      <c r="H945" s="632"/>
      <c r="I945" s="633"/>
      <c r="J945" s="632"/>
      <c r="K945" s="632"/>
      <c r="L945" s="632"/>
      <c r="M945" s="632"/>
      <c r="N945" s="632"/>
      <c r="O945" s="632"/>
      <c r="P945" s="632"/>
      <c r="Q945" s="632"/>
      <c r="R945" s="632"/>
      <c r="S945" s="632"/>
      <c r="T945" s="632"/>
      <c r="U945" s="632"/>
      <c r="V945" s="632"/>
      <c r="W945" s="632"/>
      <c r="X945" s="632"/>
      <c r="Y945" s="632"/>
      <c r="Z945" s="632"/>
    </row>
    <row r="946" spans="1:26" ht="12.75" customHeight="1">
      <c r="A946" s="632"/>
      <c r="B946" s="632"/>
      <c r="C946" s="632"/>
      <c r="D946" s="386"/>
      <c r="E946" s="386"/>
      <c r="F946" s="386"/>
      <c r="G946" s="386"/>
      <c r="H946" s="632"/>
      <c r="I946" s="633"/>
      <c r="J946" s="632"/>
      <c r="K946" s="632"/>
      <c r="L946" s="632"/>
      <c r="M946" s="632"/>
      <c r="N946" s="632"/>
      <c r="O946" s="632"/>
      <c r="P946" s="632"/>
      <c r="Q946" s="632"/>
      <c r="R946" s="632"/>
      <c r="S946" s="632"/>
      <c r="T946" s="632"/>
      <c r="U946" s="632"/>
      <c r="V946" s="632"/>
      <c r="W946" s="632"/>
      <c r="X946" s="632"/>
      <c r="Y946" s="632"/>
      <c r="Z946" s="632"/>
    </row>
    <row r="947" spans="1:26" ht="12.75" customHeight="1">
      <c r="A947" s="632"/>
      <c r="B947" s="632"/>
      <c r="C947" s="632"/>
      <c r="D947" s="386"/>
      <c r="E947" s="386"/>
      <c r="F947" s="386"/>
      <c r="G947" s="386"/>
      <c r="H947" s="632"/>
      <c r="I947" s="633"/>
      <c r="J947" s="632"/>
      <c r="K947" s="632"/>
      <c r="L947" s="632"/>
      <c r="M947" s="632"/>
      <c r="N947" s="632"/>
      <c r="O947" s="632"/>
      <c r="P947" s="632"/>
      <c r="Q947" s="632"/>
      <c r="R947" s="632"/>
      <c r="S947" s="632"/>
      <c r="T947" s="632"/>
      <c r="U947" s="632"/>
      <c r="V947" s="632"/>
      <c r="W947" s="632"/>
      <c r="X947" s="632"/>
      <c r="Y947" s="632"/>
      <c r="Z947" s="632"/>
    </row>
    <row r="948" spans="1:26" ht="12.75" customHeight="1">
      <c r="A948" s="632"/>
      <c r="B948" s="632"/>
      <c r="C948" s="632"/>
      <c r="D948" s="386"/>
      <c r="E948" s="386"/>
      <c r="F948" s="386"/>
      <c r="G948" s="386"/>
      <c r="H948" s="632"/>
      <c r="I948" s="633"/>
      <c r="J948" s="632"/>
      <c r="K948" s="632"/>
      <c r="L948" s="632"/>
      <c r="M948" s="632"/>
      <c r="N948" s="632"/>
      <c r="O948" s="632"/>
      <c r="P948" s="632"/>
      <c r="Q948" s="632"/>
      <c r="R948" s="632"/>
      <c r="S948" s="632"/>
      <c r="T948" s="632"/>
      <c r="U948" s="632"/>
      <c r="V948" s="632"/>
      <c r="W948" s="632"/>
      <c r="X948" s="632"/>
      <c r="Y948" s="632"/>
      <c r="Z948" s="632"/>
    </row>
    <row r="949" spans="1:26" ht="12.75" customHeight="1">
      <c r="A949" s="632"/>
      <c r="B949" s="632"/>
      <c r="C949" s="632"/>
      <c r="D949" s="386"/>
      <c r="E949" s="386"/>
      <c r="F949" s="386"/>
      <c r="G949" s="386"/>
      <c r="H949" s="632"/>
      <c r="I949" s="633"/>
      <c r="J949" s="632"/>
      <c r="K949" s="632"/>
      <c r="L949" s="632"/>
      <c r="M949" s="632"/>
      <c r="N949" s="632"/>
      <c r="O949" s="632"/>
      <c r="P949" s="632"/>
      <c r="Q949" s="632"/>
      <c r="R949" s="632"/>
      <c r="S949" s="632"/>
      <c r="T949" s="632"/>
      <c r="U949" s="632"/>
      <c r="V949" s="632"/>
      <c r="W949" s="632"/>
      <c r="X949" s="632"/>
      <c r="Y949" s="632"/>
      <c r="Z949" s="632"/>
    </row>
    <row r="950" spans="1:26" ht="12.75" customHeight="1">
      <c r="A950" s="632"/>
      <c r="B950" s="632"/>
      <c r="C950" s="632"/>
      <c r="D950" s="386"/>
      <c r="E950" s="386"/>
      <c r="F950" s="386"/>
      <c r="G950" s="386"/>
      <c r="H950" s="632"/>
      <c r="I950" s="633"/>
      <c r="J950" s="632"/>
      <c r="K950" s="632"/>
      <c r="L950" s="632"/>
      <c r="M950" s="632"/>
      <c r="N950" s="632"/>
      <c r="O950" s="632"/>
      <c r="P950" s="632"/>
      <c r="Q950" s="632"/>
      <c r="R950" s="632"/>
      <c r="S950" s="632"/>
      <c r="T950" s="632"/>
      <c r="U950" s="632"/>
      <c r="V950" s="632"/>
      <c r="W950" s="632"/>
      <c r="X950" s="632"/>
      <c r="Y950" s="632"/>
      <c r="Z950" s="632"/>
    </row>
    <row r="951" spans="1:26" ht="12.75" customHeight="1">
      <c r="A951" s="632"/>
      <c r="B951" s="632"/>
      <c r="C951" s="632"/>
      <c r="D951" s="386"/>
      <c r="E951" s="386"/>
      <c r="F951" s="386"/>
      <c r="G951" s="386"/>
      <c r="H951" s="632"/>
      <c r="I951" s="633"/>
      <c r="J951" s="632"/>
      <c r="K951" s="632"/>
      <c r="L951" s="632"/>
      <c r="M951" s="632"/>
      <c r="N951" s="632"/>
      <c r="O951" s="632"/>
      <c r="P951" s="632"/>
      <c r="Q951" s="632"/>
      <c r="R951" s="632"/>
      <c r="S951" s="632"/>
      <c r="T951" s="632"/>
      <c r="U951" s="632"/>
      <c r="V951" s="632"/>
      <c r="W951" s="632"/>
      <c r="X951" s="632"/>
      <c r="Y951" s="632"/>
      <c r="Z951" s="632"/>
    </row>
    <row r="952" spans="1:26" ht="12.75" customHeight="1">
      <c r="A952" s="632"/>
      <c r="B952" s="632"/>
      <c r="C952" s="632"/>
      <c r="D952" s="386"/>
      <c r="E952" s="386"/>
      <c r="F952" s="386"/>
      <c r="G952" s="386"/>
      <c r="H952" s="632"/>
      <c r="I952" s="633"/>
      <c r="J952" s="632"/>
      <c r="K952" s="632"/>
      <c r="L952" s="632"/>
      <c r="M952" s="632"/>
      <c r="N952" s="632"/>
      <c r="O952" s="632"/>
      <c r="P952" s="632"/>
      <c r="Q952" s="632"/>
      <c r="R952" s="632"/>
      <c r="S952" s="632"/>
      <c r="T952" s="632"/>
      <c r="U952" s="632"/>
      <c r="V952" s="632"/>
      <c r="W952" s="632"/>
      <c r="X952" s="632"/>
      <c r="Y952" s="632"/>
      <c r="Z952" s="632"/>
    </row>
    <row r="953" spans="1:26" ht="12.75" customHeight="1">
      <c r="A953" s="632"/>
      <c r="B953" s="632"/>
      <c r="C953" s="632"/>
      <c r="D953" s="386"/>
      <c r="E953" s="386"/>
      <c r="F953" s="386"/>
      <c r="G953" s="386"/>
      <c r="H953" s="632"/>
      <c r="I953" s="633"/>
      <c r="J953" s="632"/>
      <c r="K953" s="632"/>
      <c r="L953" s="632"/>
      <c r="M953" s="632"/>
      <c r="N953" s="632"/>
      <c r="O953" s="632"/>
      <c r="P953" s="632"/>
      <c r="Q953" s="632"/>
      <c r="R953" s="632"/>
      <c r="S953" s="632"/>
      <c r="T953" s="632"/>
      <c r="U953" s="632"/>
      <c r="V953" s="632"/>
      <c r="W953" s="632"/>
      <c r="X953" s="632"/>
      <c r="Y953" s="632"/>
      <c r="Z953" s="632"/>
    </row>
    <row r="954" spans="1:26" ht="12.75" customHeight="1">
      <c r="A954" s="632"/>
      <c r="B954" s="632"/>
      <c r="C954" s="632"/>
      <c r="D954" s="386"/>
      <c r="E954" s="386"/>
      <c r="F954" s="386"/>
      <c r="G954" s="386"/>
      <c r="H954" s="632"/>
      <c r="I954" s="633"/>
      <c r="J954" s="632"/>
      <c r="K954" s="632"/>
      <c r="L954" s="632"/>
      <c r="M954" s="632"/>
      <c r="N954" s="632"/>
      <c r="O954" s="632"/>
      <c r="P954" s="632"/>
      <c r="Q954" s="632"/>
      <c r="R954" s="632"/>
      <c r="S954" s="632"/>
      <c r="T954" s="632"/>
      <c r="U954" s="632"/>
      <c r="V954" s="632"/>
      <c r="W954" s="632"/>
      <c r="X954" s="632"/>
      <c r="Y954" s="632"/>
      <c r="Z954" s="632"/>
    </row>
    <row r="955" spans="1:26" ht="12.75" customHeight="1">
      <c r="A955" s="632"/>
      <c r="B955" s="632"/>
      <c r="C955" s="632"/>
      <c r="D955" s="386"/>
      <c r="E955" s="386"/>
      <c r="F955" s="386"/>
      <c r="G955" s="386"/>
      <c r="H955" s="632"/>
      <c r="I955" s="633"/>
      <c r="J955" s="632"/>
      <c r="K955" s="632"/>
      <c r="L955" s="632"/>
      <c r="M955" s="632"/>
      <c r="N955" s="632"/>
      <c r="O955" s="632"/>
      <c r="P955" s="632"/>
      <c r="Q955" s="632"/>
      <c r="R955" s="632"/>
      <c r="S955" s="632"/>
      <c r="T955" s="632"/>
      <c r="U955" s="632"/>
      <c r="V955" s="632"/>
      <c r="W955" s="632"/>
      <c r="X955" s="632"/>
      <c r="Y955" s="632"/>
      <c r="Z955" s="632"/>
    </row>
    <row r="956" spans="1:26" ht="12.75" customHeight="1">
      <c r="A956" s="632"/>
      <c r="B956" s="632"/>
      <c r="C956" s="632"/>
      <c r="D956" s="386"/>
      <c r="E956" s="386"/>
      <c r="F956" s="386"/>
      <c r="G956" s="386"/>
      <c r="H956" s="632"/>
      <c r="I956" s="633"/>
      <c r="J956" s="632"/>
      <c r="K956" s="632"/>
      <c r="L956" s="632"/>
      <c r="M956" s="632"/>
      <c r="N956" s="632"/>
      <c r="O956" s="632"/>
      <c r="P956" s="632"/>
      <c r="Q956" s="632"/>
      <c r="R956" s="632"/>
      <c r="S956" s="632"/>
      <c r="T956" s="632"/>
      <c r="U956" s="632"/>
      <c r="V956" s="632"/>
      <c r="W956" s="632"/>
      <c r="X956" s="632"/>
      <c r="Y956" s="632"/>
      <c r="Z956" s="632"/>
    </row>
    <row r="957" spans="1:26" ht="12.75" customHeight="1">
      <c r="A957" s="632"/>
      <c r="B957" s="632"/>
      <c r="C957" s="632"/>
      <c r="D957" s="386"/>
      <c r="E957" s="386"/>
      <c r="F957" s="386"/>
      <c r="G957" s="386"/>
      <c r="H957" s="632"/>
      <c r="I957" s="633"/>
      <c r="J957" s="632"/>
      <c r="K957" s="632"/>
      <c r="L957" s="632"/>
      <c r="M957" s="632"/>
      <c r="N957" s="632"/>
      <c r="O957" s="632"/>
      <c r="P957" s="632"/>
      <c r="Q957" s="632"/>
      <c r="R957" s="632"/>
      <c r="S957" s="632"/>
      <c r="T957" s="632"/>
      <c r="U957" s="632"/>
      <c r="V957" s="632"/>
      <c r="W957" s="632"/>
      <c r="X957" s="632"/>
      <c r="Y957" s="632"/>
      <c r="Z957" s="632"/>
    </row>
    <row r="958" spans="1:26" ht="12.75" customHeight="1">
      <c r="A958" s="632"/>
      <c r="B958" s="632"/>
      <c r="C958" s="632"/>
      <c r="D958" s="386"/>
      <c r="E958" s="386"/>
      <c r="F958" s="386"/>
      <c r="G958" s="386"/>
      <c r="H958" s="632"/>
      <c r="I958" s="633"/>
      <c r="J958" s="632"/>
      <c r="K958" s="632"/>
      <c r="L958" s="632"/>
      <c r="M958" s="632"/>
      <c r="N958" s="632"/>
      <c r="O958" s="632"/>
      <c r="P958" s="632"/>
      <c r="Q958" s="632"/>
      <c r="R958" s="632"/>
      <c r="S958" s="632"/>
      <c r="T958" s="632"/>
      <c r="U958" s="632"/>
      <c r="V958" s="632"/>
      <c r="W958" s="632"/>
      <c r="X958" s="632"/>
      <c r="Y958" s="632"/>
      <c r="Z958" s="632"/>
    </row>
    <row r="959" spans="1:26" ht="12.75" customHeight="1">
      <c r="A959" s="632"/>
      <c r="B959" s="632"/>
      <c r="C959" s="632"/>
      <c r="D959" s="386"/>
      <c r="E959" s="386"/>
      <c r="F959" s="386"/>
      <c r="G959" s="386"/>
      <c r="H959" s="632"/>
      <c r="I959" s="633"/>
      <c r="J959" s="632"/>
      <c r="K959" s="632"/>
      <c r="L959" s="632"/>
      <c r="M959" s="632"/>
      <c r="N959" s="632"/>
      <c r="O959" s="632"/>
      <c r="P959" s="632"/>
      <c r="Q959" s="632"/>
      <c r="R959" s="632"/>
      <c r="S959" s="632"/>
      <c r="T959" s="632"/>
      <c r="U959" s="632"/>
      <c r="V959" s="632"/>
      <c r="W959" s="632"/>
      <c r="X959" s="632"/>
      <c r="Y959" s="632"/>
      <c r="Z959" s="632"/>
    </row>
    <row r="960" spans="1:26" ht="12.75" customHeight="1">
      <c r="A960" s="632"/>
      <c r="B960" s="632"/>
      <c r="C960" s="632"/>
      <c r="D960" s="386"/>
      <c r="E960" s="386"/>
      <c r="F960" s="386"/>
      <c r="G960" s="386"/>
      <c r="H960" s="632"/>
      <c r="I960" s="633"/>
      <c r="J960" s="632"/>
      <c r="K960" s="632"/>
      <c r="L960" s="632"/>
      <c r="M960" s="632"/>
      <c r="N960" s="632"/>
      <c r="O960" s="632"/>
      <c r="P960" s="632"/>
      <c r="Q960" s="632"/>
      <c r="R960" s="632"/>
      <c r="S960" s="632"/>
      <c r="T960" s="632"/>
      <c r="U960" s="632"/>
      <c r="V960" s="632"/>
      <c r="W960" s="632"/>
      <c r="X960" s="632"/>
      <c r="Y960" s="632"/>
      <c r="Z960" s="632"/>
    </row>
    <row r="961" spans="1:26" ht="12.75" customHeight="1">
      <c r="A961" s="632"/>
      <c r="B961" s="632"/>
      <c r="C961" s="632"/>
      <c r="D961" s="386"/>
      <c r="E961" s="386"/>
      <c r="F961" s="386"/>
      <c r="G961" s="386"/>
      <c r="H961" s="632"/>
      <c r="I961" s="633"/>
      <c r="J961" s="632"/>
      <c r="K961" s="632"/>
      <c r="L961" s="632"/>
      <c r="M961" s="632"/>
      <c r="N961" s="632"/>
      <c r="O961" s="632"/>
      <c r="P961" s="632"/>
      <c r="Q961" s="632"/>
      <c r="R961" s="632"/>
      <c r="S961" s="632"/>
      <c r="T961" s="632"/>
      <c r="U961" s="632"/>
      <c r="V961" s="632"/>
      <c r="W961" s="632"/>
      <c r="X961" s="632"/>
      <c r="Y961" s="632"/>
      <c r="Z961" s="632"/>
    </row>
    <row r="962" spans="1:26" ht="12.75" customHeight="1">
      <c r="A962" s="632"/>
      <c r="B962" s="632"/>
      <c r="C962" s="632"/>
      <c r="D962" s="386"/>
      <c r="E962" s="386"/>
      <c r="F962" s="386"/>
      <c r="G962" s="386"/>
      <c r="H962" s="632"/>
      <c r="I962" s="633"/>
      <c r="J962" s="632"/>
      <c r="K962" s="632"/>
      <c r="L962" s="632"/>
      <c r="M962" s="632"/>
      <c r="N962" s="632"/>
      <c r="O962" s="632"/>
      <c r="P962" s="632"/>
      <c r="Q962" s="632"/>
      <c r="R962" s="632"/>
      <c r="S962" s="632"/>
      <c r="T962" s="632"/>
      <c r="U962" s="632"/>
      <c r="V962" s="632"/>
      <c r="W962" s="632"/>
      <c r="X962" s="632"/>
      <c r="Y962" s="632"/>
      <c r="Z962" s="632"/>
    </row>
    <row r="963" spans="1:26" ht="12.75" customHeight="1">
      <c r="A963" s="632"/>
      <c r="B963" s="632"/>
      <c r="C963" s="632"/>
      <c r="D963" s="386"/>
      <c r="E963" s="386"/>
      <c r="F963" s="386"/>
      <c r="G963" s="386"/>
      <c r="H963" s="632"/>
      <c r="I963" s="633"/>
      <c r="J963" s="632"/>
      <c r="K963" s="632"/>
      <c r="L963" s="632"/>
      <c r="M963" s="632"/>
      <c r="N963" s="632"/>
      <c r="O963" s="632"/>
      <c r="P963" s="632"/>
      <c r="Q963" s="632"/>
      <c r="R963" s="632"/>
      <c r="S963" s="632"/>
      <c r="T963" s="632"/>
      <c r="U963" s="632"/>
      <c r="V963" s="632"/>
      <c r="W963" s="632"/>
      <c r="X963" s="632"/>
      <c r="Y963" s="632"/>
      <c r="Z963" s="632"/>
    </row>
    <row r="964" spans="1:26" ht="12.75" customHeight="1">
      <c r="A964" s="632"/>
      <c r="B964" s="632"/>
      <c r="C964" s="632"/>
      <c r="D964" s="386"/>
      <c r="E964" s="386"/>
      <c r="F964" s="386"/>
      <c r="G964" s="386"/>
      <c r="H964" s="632"/>
      <c r="I964" s="633"/>
      <c r="J964" s="632"/>
      <c r="K964" s="632"/>
      <c r="L964" s="632"/>
      <c r="M964" s="632"/>
      <c r="N964" s="632"/>
      <c r="O964" s="632"/>
      <c r="P964" s="632"/>
      <c r="Q964" s="632"/>
      <c r="R964" s="632"/>
      <c r="S964" s="632"/>
      <c r="T964" s="632"/>
      <c r="U964" s="632"/>
      <c r="V964" s="632"/>
      <c r="W964" s="632"/>
      <c r="X964" s="632"/>
      <c r="Y964" s="632"/>
      <c r="Z964" s="632"/>
    </row>
    <row r="965" spans="1:26" ht="12.75" customHeight="1">
      <c r="A965" s="632"/>
      <c r="B965" s="632"/>
      <c r="C965" s="632"/>
      <c r="D965" s="386"/>
      <c r="E965" s="386"/>
      <c r="F965" s="386"/>
      <c r="G965" s="386"/>
      <c r="H965" s="632"/>
      <c r="I965" s="633"/>
      <c r="J965" s="632"/>
      <c r="K965" s="632"/>
      <c r="L965" s="632"/>
      <c r="M965" s="632"/>
      <c r="N965" s="632"/>
      <c r="O965" s="632"/>
      <c r="P965" s="632"/>
      <c r="Q965" s="632"/>
      <c r="R965" s="632"/>
      <c r="S965" s="632"/>
      <c r="T965" s="632"/>
      <c r="U965" s="632"/>
      <c r="V965" s="632"/>
      <c r="W965" s="632"/>
      <c r="X965" s="632"/>
      <c r="Y965" s="632"/>
      <c r="Z965" s="632"/>
    </row>
    <row r="966" spans="1:26" ht="12.75" customHeight="1">
      <c r="A966" s="632"/>
      <c r="B966" s="632"/>
      <c r="C966" s="632"/>
      <c r="D966" s="386"/>
      <c r="E966" s="386"/>
      <c r="F966" s="386"/>
      <c r="G966" s="386"/>
      <c r="H966" s="632"/>
      <c r="I966" s="633"/>
      <c r="J966" s="632"/>
      <c r="K966" s="632"/>
      <c r="L966" s="632"/>
      <c r="M966" s="632"/>
      <c r="N966" s="632"/>
      <c r="O966" s="632"/>
      <c r="P966" s="632"/>
      <c r="Q966" s="632"/>
      <c r="R966" s="632"/>
      <c r="S966" s="632"/>
      <c r="T966" s="632"/>
      <c r="U966" s="632"/>
      <c r="V966" s="632"/>
      <c r="W966" s="632"/>
      <c r="X966" s="632"/>
      <c r="Y966" s="632"/>
      <c r="Z966" s="632"/>
    </row>
    <row r="967" spans="1:26" ht="12.75" customHeight="1">
      <c r="A967" s="632"/>
      <c r="B967" s="632"/>
      <c r="C967" s="632"/>
      <c r="D967" s="386"/>
      <c r="E967" s="386"/>
      <c r="F967" s="386"/>
      <c r="G967" s="386"/>
      <c r="H967" s="632"/>
      <c r="I967" s="633"/>
      <c r="J967" s="632"/>
      <c r="K967" s="632"/>
      <c r="L967" s="632"/>
      <c r="M967" s="632"/>
      <c r="N967" s="632"/>
      <c r="O967" s="632"/>
      <c r="P967" s="632"/>
      <c r="Q967" s="632"/>
      <c r="R967" s="632"/>
      <c r="S967" s="632"/>
      <c r="T967" s="632"/>
      <c r="U967" s="632"/>
      <c r="V967" s="632"/>
      <c r="W967" s="632"/>
      <c r="X967" s="632"/>
      <c r="Y967" s="632"/>
      <c r="Z967" s="632"/>
    </row>
    <row r="968" spans="1:26" ht="12.75" customHeight="1">
      <c r="A968" s="632"/>
      <c r="B968" s="632"/>
      <c r="C968" s="632"/>
      <c r="D968" s="386"/>
      <c r="E968" s="386"/>
      <c r="F968" s="386"/>
      <c r="G968" s="386"/>
      <c r="H968" s="632"/>
      <c r="I968" s="633"/>
      <c r="J968" s="632"/>
      <c r="K968" s="632"/>
      <c r="L968" s="632"/>
      <c r="M968" s="632"/>
      <c r="N968" s="632"/>
      <c r="O968" s="632"/>
      <c r="P968" s="632"/>
      <c r="Q968" s="632"/>
      <c r="R968" s="632"/>
      <c r="S968" s="632"/>
      <c r="T968" s="632"/>
      <c r="U968" s="632"/>
      <c r="V968" s="632"/>
      <c r="W968" s="632"/>
      <c r="X968" s="632"/>
      <c r="Y968" s="632"/>
      <c r="Z968" s="632"/>
    </row>
    <row r="969" spans="1:26" ht="12.75" customHeight="1">
      <c r="A969" s="632"/>
      <c r="B969" s="632"/>
      <c r="C969" s="632"/>
      <c r="D969" s="386"/>
      <c r="E969" s="386"/>
      <c r="F969" s="386"/>
      <c r="G969" s="386"/>
      <c r="H969" s="632"/>
      <c r="I969" s="633"/>
      <c r="J969" s="632"/>
      <c r="K969" s="632"/>
      <c r="L969" s="632"/>
      <c r="M969" s="632"/>
      <c r="N969" s="632"/>
      <c r="O969" s="632"/>
      <c r="P969" s="632"/>
      <c r="Q969" s="632"/>
      <c r="R969" s="632"/>
      <c r="S969" s="632"/>
      <c r="T969" s="632"/>
      <c r="U969" s="632"/>
      <c r="V969" s="632"/>
      <c r="W969" s="632"/>
      <c r="X969" s="632"/>
      <c r="Y969" s="632"/>
      <c r="Z969" s="632"/>
    </row>
    <row r="970" spans="1:26" ht="12.75" customHeight="1">
      <c r="A970" s="632"/>
      <c r="B970" s="632"/>
      <c r="C970" s="632"/>
      <c r="D970" s="386"/>
      <c r="E970" s="386"/>
      <c r="F970" s="386"/>
      <c r="G970" s="386"/>
      <c r="H970" s="632"/>
      <c r="I970" s="633"/>
      <c r="J970" s="632"/>
      <c r="K970" s="632"/>
      <c r="L970" s="632"/>
      <c r="M970" s="632"/>
      <c r="N970" s="632"/>
      <c r="O970" s="632"/>
      <c r="P970" s="632"/>
      <c r="Q970" s="632"/>
      <c r="R970" s="632"/>
      <c r="S970" s="632"/>
      <c r="T970" s="632"/>
      <c r="U970" s="632"/>
      <c r="V970" s="632"/>
      <c r="W970" s="632"/>
      <c r="X970" s="632"/>
      <c r="Y970" s="632"/>
      <c r="Z970" s="632"/>
    </row>
    <row r="971" spans="1:26" ht="12.75" customHeight="1">
      <c r="A971" s="632"/>
      <c r="B971" s="632"/>
      <c r="C971" s="632"/>
      <c r="D971" s="386"/>
      <c r="E971" s="386"/>
      <c r="F971" s="386"/>
      <c r="G971" s="386"/>
      <c r="H971" s="632"/>
      <c r="I971" s="633"/>
      <c r="J971" s="632"/>
      <c r="K971" s="632"/>
      <c r="L971" s="632"/>
      <c r="M971" s="632"/>
      <c r="N971" s="632"/>
      <c r="O971" s="632"/>
      <c r="P971" s="632"/>
      <c r="Q971" s="632"/>
      <c r="R971" s="632"/>
      <c r="S971" s="632"/>
      <c r="T971" s="632"/>
      <c r="U971" s="632"/>
      <c r="V971" s="632"/>
      <c r="W971" s="632"/>
      <c r="X971" s="632"/>
      <c r="Y971" s="632"/>
      <c r="Z971" s="632"/>
    </row>
    <row r="972" spans="1:26" ht="12.75" customHeight="1">
      <c r="A972" s="632"/>
      <c r="B972" s="632"/>
      <c r="C972" s="632"/>
      <c r="D972" s="386"/>
      <c r="E972" s="386"/>
      <c r="F972" s="386"/>
      <c r="G972" s="386"/>
      <c r="H972" s="632"/>
      <c r="I972" s="633"/>
      <c r="J972" s="632"/>
      <c r="K972" s="632"/>
      <c r="L972" s="632"/>
      <c r="M972" s="632"/>
      <c r="N972" s="632"/>
      <c r="O972" s="632"/>
      <c r="P972" s="632"/>
      <c r="Q972" s="632"/>
      <c r="R972" s="632"/>
      <c r="S972" s="632"/>
      <c r="T972" s="632"/>
      <c r="U972" s="632"/>
      <c r="V972" s="632"/>
      <c r="W972" s="632"/>
      <c r="X972" s="632"/>
      <c r="Y972" s="632"/>
      <c r="Z972" s="632"/>
    </row>
    <row r="973" spans="1:26" ht="12.75" customHeight="1">
      <c r="A973" s="632"/>
      <c r="B973" s="632"/>
      <c r="C973" s="632"/>
      <c r="D973" s="386"/>
      <c r="E973" s="386"/>
      <c r="F973" s="386"/>
      <c r="G973" s="386"/>
      <c r="H973" s="632"/>
      <c r="I973" s="633"/>
      <c r="J973" s="632"/>
      <c r="K973" s="632"/>
      <c r="L973" s="632"/>
      <c r="M973" s="632"/>
      <c r="N973" s="632"/>
      <c r="O973" s="632"/>
      <c r="P973" s="632"/>
      <c r="Q973" s="632"/>
      <c r="R973" s="632"/>
      <c r="S973" s="632"/>
      <c r="T973" s="632"/>
      <c r="U973" s="632"/>
      <c r="V973" s="632"/>
      <c r="W973" s="632"/>
      <c r="X973" s="632"/>
      <c r="Y973" s="632"/>
      <c r="Z973" s="632"/>
    </row>
    <row r="974" spans="1:26" ht="12.75" customHeight="1">
      <c r="A974" s="632"/>
      <c r="B974" s="632"/>
      <c r="C974" s="632"/>
      <c r="D974" s="386"/>
      <c r="E974" s="386"/>
      <c r="F974" s="386"/>
      <c r="G974" s="386"/>
      <c r="H974" s="632"/>
      <c r="I974" s="633"/>
      <c r="J974" s="632"/>
      <c r="K974" s="632"/>
      <c r="L974" s="632"/>
      <c r="M974" s="632"/>
      <c r="N974" s="632"/>
      <c r="O974" s="632"/>
      <c r="P974" s="632"/>
      <c r="Q974" s="632"/>
      <c r="R974" s="632"/>
      <c r="S974" s="632"/>
      <c r="T974" s="632"/>
      <c r="U974" s="632"/>
      <c r="V974" s="632"/>
      <c r="W974" s="632"/>
      <c r="X974" s="632"/>
      <c r="Y974" s="632"/>
      <c r="Z974" s="632"/>
    </row>
    <row r="975" spans="1:26" ht="12.75" customHeight="1">
      <c r="A975" s="632"/>
      <c r="B975" s="632"/>
      <c r="C975" s="632"/>
      <c r="D975" s="386"/>
      <c r="E975" s="386"/>
      <c r="F975" s="386"/>
      <c r="G975" s="386"/>
      <c r="H975" s="632"/>
      <c r="I975" s="633"/>
      <c r="J975" s="632"/>
      <c r="K975" s="632"/>
      <c r="L975" s="632"/>
      <c r="M975" s="632"/>
      <c r="N975" s="632"/>
      <c r="O975" s="632"/>
      <c r="P975" s="632"/>
      <c r="Q975" s="632"/>
      <c r="R975" s="632"/>
      <c r="S975" s="632"/>
      <c r="T975" s="632"/>
      <c r="U975" s="632"/>
      <c r="V975" s="632"/>
      <c r="W975" s="632"/>
      <c r="X975" s="632"/>
      <c r="Y975" s="632"/>
      <c r="Z975" s="632"/>
    </row>
    <row r="976" spans="1:26" ht="12.75" customHeight="1">
      <c r="A976" s="632"/>
      <c r="B976" s="632"/>
      <c r="C976" s="632"/>
      <c r="D976" s="386"/>
      <c r="E976" s="386"/>
      <c r="F976" s="386"/>
      <c r="G976" s="386"/>
      <c r="H976" s="632"/>
      <c r="I976" s="633"/>
      <c r="J976" s="632"/>
      <c r="K976" s="632"/>
      <c r="L976" s="632"/>
      <c r="M976" s="632"/>
      <c r="N976" s="632"/>
      <c r="O976" s="632"/>
      <c r="P976" s="632"/>
      <c r="Q976" s="632"/>
      <c r="R976" s="632"/>
      <c r="S976" s="632"/>
      <c r="T976" s="632"/>
      <c r="U976" s="632"/>
      <c r="V976" s="632"/>
      <c r="W976" s="632"/>
      <c r="X976" s="632"/>
      <c r="Y976" s="632"/>
      <c r="Z976" s="632"/>
    </row>
    <row r="977" spans="1:26" ht="12.75" customHeight="1">
      <c r="A977" s="632"/>
      <c r="B977" s="632"/>
      <c r="C977" s="632"/>
      <c r="D977" s="386"/>
      <c r="E977" s="386"/>
      <c r="F977" s="386"/>
      <c r="G977" s="386"/>
      <c r="H977" s="632"/>
      <c r="I977" s="633"/>
      <c r="J977" s="632"/>
      <c r="K977" s="632"/>
      <c r="L977" s="632"/>
      <c r="M977" s="632"/>
      <c r="N977" s="632"/>
      <c r="O977" s="632"/>
      <c r="P977" s="632"/>
      <c r="Q977" s="632"/>
      <c r="R977" s="632"/>
      <c r="S977" s="632"/>
      <c r="T977" s="632"/>
      <c r="U977" s="632"/>
      <c r="V977" s="632"/>
      <c r="W977" s="632"/>
      <c r="X977" s="632"/>
      <c r="Y977" s="632"/>
      <c r="Z977" s="632"/>
    </row>
    <row r="978" spans="1:26" ht="12.75" customHeight="1">
      <c r="A978" s="632"/>
      <c r="B978" s="632"/>
      <c r="C978" s="632"/>
      <c r="D978" s="386"/>
      <c r="E978" s="386"/>
      <c r="F978" s="386"/>
      <c r="G978" s="386"/>
      <c r="H978" s="632"/>
      <c r="I978" s="633"/>
      <c r="J978" s="632"/>
      <c r="K978" s="632"/>
      <c r="L978" s="632"/>
      <c r="M978" s="632"/>
      <c r="N978" s="632"/>
      <c r="O978" s="632"/>
      <c r="P978" s="632"/>
      <c r="Q978" s="632"/>
      <c r="R978" s="632"/>
      <c r="S978" s="632"/>
      <c r="T978" s="632"/>
      <c r="U978" s="632"/>
      <c r="V978" s="632"/>
      <c r="W978" s="632"/>
      <c r="X978" s="632"/>
      <c r="Y978" s="632"/>
      <c r="Z978" s="632"/>
    </row>
    <row r="979" spans="1:26" ht="12.75" customHeight="1">
      <c r="A979" s="632"/>
      <c r="B979" s="632"/>
      <c r="C979" s="632"/>
      <c r="D979" s="386"/>
      <c r="E979" s="386"/>
      <c r="F979" s="386"/>
      <c r="G979" s="386"/>
      <c r="H979" s="632"/>
      <c r="I979" s="633"/>
      <c r="J979" s="632"/>
      <c r="K979" s="632"/>
      <c r="L979" s="632"/>
      <c r="M979" s="632"/>
      <c r="N979" s="632"/>
      <c r="O979" s="632"/>
      <c r="P979" s="632"/>
      <c r="Q979" s="632"/>
      <c r="R979" s="632"/>
      <c r="S979" s="632"/>
      <c r="T979" s="632"/>
      <c r="U979" s="632"/>
      <c r="V979" s="632"/>
      <c r="W979" s="632"/>
      <c r="X979" s="632"/>
      <c r="Y979" s="632"/>
      <c r="Z979" s="632"/>
    </row>
    <row r="980" spans="1:26" ht="12.75" customHeight="1">
      <c r="A980" s="632"/>
      <c r="B980" s="632"/>
      <c r="C980" s="632"/>
      <c r="D980" s="386"/>
      <c r="E980" s="386"/>
      <c r="F980" s="386"/>
      <c r="G980" s="386"/>
      <c r="H980" s="632"/>
      <c r="I980" s="633"/>
      <c r="J980" s="632"/>
      <c r="K980" s="632"/>
      <c r="L980" s="632"/>
      <c r="M980" s="632"/>
      <c r="N980" s="632"/>
      <c r="O980" s="632"/>
      <c r="P980" s="632"/>
      <c r="Q980" s="632"/>
      <c r="R980" s="632"/>
      <c r="S980" s="632"/>
      <c r="T980" s="632"/>
      <c r="U980" s="632"/>
      <c r="V980" s="632"/>
      <c r="W980" s="632"/>
      <c r="X980" s="632"/>
      <c r="Y980" s="632"/>
      <c r="Z980" s="632"/>
    </row>
    <row r="981" spans="1:26" ht="12.75" customHeight="1">
      <c r="A981" s="632"/>
      <c r="B981" s="632"/>
      <c r="C981" s="632"/>
      <c r="D981" s="386"/>
      <c r="E981" s="386"/>
      <c r="F981" s="386"/>
      <c r="G981" s="386"/>
      <c r="H981" s="632"/>
      <c r="I981" s="633"/>
      <c r="J981" s="632"/>
      <c r="K981" s="632"/>
      <c r="L981" s="632"/>
      <c r="M981" s="632"/>
      <c r="N981" s="632"/>
      <c r="O981" s="632"/>
      <c r="P981" s="632"/>
      <c r="Q981" s="632"/>
      <c r="R981" s="632"/>
      <c r="S981" s="632"/>
      <c r="T981" s="632"/>
      <c r="U981" s="632"/>
      <c r="V981" s="632"/>
      <c r="W981" s="632"/>
      <c r="X981" s="632"/>
      <c r="Y981" s="632"/>
      <c r="Z981" s="632"/>
    </row>
    <row r="982" spans="1:26" ht="12.75" customHeight="1">
      <c r="A982" s="632"/>
      <c r="B982" s="632"/>
      <c r="C982" s="632"/>
      <c r="D982" s="386"/>
      <c r="E982" s="386"/>
      <c r="F982" s="386"/>
      <c r="G982" s="386"/>
      <c r="H982" s="632"/>
      <c r="I982" s="633"/>
      <c r="J982" s="632"/>
      <c r="K982" s="632"/>
      <c r="L982" s="632"/>
      <c r="M982" s="632"/>
      <c r="N982" s="632"/>
      <c r="O982" s="632"/>
      <c r="P982" s="632"/>
      <c r="Q982" s="632"/>
      <c r="R982" s="632"/>
      <c r="S982" s="632"/>
      <c r="T982" s="632"/>
      <c r="U982" s="632"/>
      <c r="V982" s="632"/>
      <c r="W982" s="632"/>
      <c r="X982" s="632"/>
      <c r="Y982" s="632"/>
      <c r="Z982" s="632"/>
    </row>
    <row r="983" spans="1:26" ht="12.75" customHeight="1">
      <c r="A983" s="632"/>
      <c r="B983" s="632"/>
      <c r="C983" s="632"/>
      <c r="D983" s="386"/>
      <c r="E983" s="386"/>
      <c r="F983" s="386"/>
      <c r="G983" s="386"/>
      <c r="H983" s="632"/>
      <c r="I983" s="633"/>
      <c r="J983" s="632"/>
      <c r="K983" s="632"/>
      <c r="L983" s="632"/>
      <c r="M983" s="632"/>
      <c r="N983" s="632"/>
      <c r="O983" s="632"/>
      <c r="P983" s="632"/>
      <c r="Q983" s="632"/>
      <c r="R983" s="632"/>
      <c r="S983" s="632"/>
      <c r="T983" s="632"/>
      <c r="U983" s="632"/>
      <c r="V983" s="632"/>
      <c r="W983" s="632"/>
      <c r="X983" s="632"/>
      <c r="Y983" s="632"/>
      <c r="Z983" s="632"/>
    </row>
    <row r="984" spans="1:26" ht="12.75" customHeight="1">
      <c r="A984" s="632"/>
      <c r="B984" s="632"/>
      <c r="C984" s="632"/>
      <c r="D984" s="386"/>
      <c r="E984" s="386"/>
      <c r="F984" s="386"/>
      <c r="G984" s="386"/>
      <c r="H984" s="632"/>
      <c r="I984" s="633"/>
      <c r="J984" s="632"/>
      <c r="K984" s="632"/>
      <c r="L984" s="632"/>
      <c r="M984" s="632"/>
      <c r="N984" s="632"/>
      <c r="O984" s="632"/>
      <c r="P984" s="632"/>
      <c r="Q984" s="632"/>
      <c r="R984" s="632"/>
      <c r="S984" s="632"/>
      <c r="T984" s="632"/>
      <c r="U984" s="632"/>
      <c r="V984" s="632"/>
      <c r="W984" s="632"/>
      <c r="X984" s="632"/>
      <c r="Y984" s="632"/>
      <c r="Z984" s="632"/>
    </row>
    <row r="985" spans="1:26" ht="12.75" customHeight="1">
      <c r="A985" s="632"/>
      <c r="B985" s="632"/>
      <c r="C985" s="632"/>
      <c r="D985" s="386"/>
      <c r="E985" s="386"/>
      <c r="F985" s="386"/>
      <c r="G985" s="386"/>
      <c r="H985" s="632"/>
      <c r="I985" s="633"/>
      <c r="J985" s="632"/>
      <c r="K985" s="632"/>
      <c r="L985" s="632"/>
      <c r="M985" s="632"/>
      <c r="N985" s="632"/>
      <c r="O985" s="632"/>
      <c r="P985" s="632"/>
      <c r="Q985" s="632"/>
      <c r="R985" s="632"/>
      <c r="S985" s="632"/>
      <c r="T985" s="632"/>
      <c r="U985" s="632"/>
      <c r="V985" s="632"/>
      <c r="W985" s="632"/>
      <c r="X985" s="632"/>
      <c r="Y985" s="632"/>
      <c r="Z985" s="632"/>
    </row>
    <row r="986" spans="1:26" ht="12.75" customHeight="1">
      <c r="A986" s="632"/>
      <c r="B986" s="632"/>
      <c r="C986" s="632"/>
      <c r="D986" s="386"/>
      <c r="E986" s="386"/>
      <c r="F986" s="386"/>
      <c r="G986" s="386"/>
      <c r="H986" s="632"/>
      <c r="I986" s="633"/>
      <c r="J986" s="632"/>
      <c r="K986" s="632"/>
      <c r="L986" s="632"/>
      <c r="M986" s="632"/>
      <c r="N986" s="632"/>
      <c r="O986" s="632"/>
      <c r="P986" s="632"/>
      <c r="Q986" s="632"/>
      <c r="R986" s="632"/>
      <c r="S986" s="632"/>
      <c r="T986" s="632"/>
      <c r="U986" s="632"/>
      <c r="V986" s="632"/>
      <c r="W986" s="632"/>
      <c r="X986" s="632"/>
      <c r="Y986" s="632"/>
      <c r="Z986" s="632"/>
    </row>
    <row r="987" spans="1:26" ht="12.75" customHeight="1">
      <c r="A987" s="632"/>
      <c r="B987" s="632"/>
      <c r="C987" s="632"/>
      <c r="D987" s="386"/>
      <c r="E987" s="386"/>
      <c r="F987" s="386"/>
      <c r="G987" s="386"/>
      <c r="H987" s="632"/>
      <c r="I987" s="633"/>
      <c r="J987" s="632"/>
      <c r="K987" s="632"/>
      <c r="L987" s="632"/>
      <c r="M987" s="632"/>
      <c r="N987" s="632"/>
      <c r="O987" s="632"/>
      <c r="P987" s="632"/>
      <c r="Q987" s="632"/>
      <c r="R987" s="632"/>
      <c r="S987" s="632"/>
      <c r="T987" s="632"/>
      <c r="U987" s="632"/>
      <c r="V987" s="632"/>
      <c r="W987" s="632"/>
      <c r="X987" s="632"/>
      <c r="Y987" s="632"/>
      <c r="Z987" s="632"/>
    </row>
    <row r="988" spans="1:26" ht="12.75" customHeight="1">
      <c r="A988" s="632"/>
      <c r="B988" s="632"/>
      <c r="C988" s="632"/>
      <c r="D988" s="386"/>
      <c r="E988" s="386"/>
      <c r="F988" s="386"/>
      <c r="G988" s="386"/>
      <c r="H988" s="632"/>
      <c r="I988" s="633"/>
      <c r="J988" s="632"/>
      <c r="K988" s="632"/>
      <c r="L988" s="632"/>
      <c r="M988" s="632"/>
      <c r="N988" s="632"/>
      <c r="O988" s="632"/>
      <c r="P988" s="632"/>
      <c r="Q988" s="632"/>
      <c r="R988" s="632"/>
      <c r="S988" s="632"/>
      <c r="T988" s="632"/>
      <c r="U988" s="632"/>
      <c r="V988" s="632"/>
      <c r="W988" s="632"/>
      <c r="X988" s="632"/>
      <c r="Y988" s="632"/>
      <c r="Z988" s="632"/>
    </row>
    <row r="989" spans="1:26" ht="12.75" customHeight="1">
      <c r="A989" s="632"/>
      <c r="B989" s="632"/>
      <c r="C989" s="632"/>
      <c r="D989" s="386"/>
      <c r="E989" s="386"/>
      <c r="F989" s="386"/>
      <c r="G989" s="386"/>
      <c r="H989" s="632"/>
      <c r="I989" s="633"/>
      <c r="J989" s="632"/>
      <c r="K989" s="632"/>
      <c r="L989" s="632"/>
      <c r="M989" s="632"/>
      <c r="N989" s="632"/>
      <c r="O989" s="632"/>
      <c r="P989" s="632"/>
      <c r="Q989" s="632"/>
      <c r="R989" s="632"/>
      <c r="S989" s="632"/>
      <c r="T989" s="632"/>
      <c r="U989" s="632"/>
      <c r="V989" s="632"/>
      <c r="W989" s="632"/>
      <c r="X989" s="632"/>
      <c r="Y989" s="632"/>
      <c r="Z989" s="632"/>
    </row>
    <row r="990" spans="1:26" ht="12.75" customHeight="1">
      <c r="A990" s="632"/>
      <c r="B990" s="632"/>
      <c r="C990" s="632"/>
      <c r="D990" s="386"/>
      <c r="E990" s="386"/>
      <c r="F990" s="386"/>
      <c r="G990" s="386"/>
      <c r="H990" s="632"/>
      <c r="I990" s="633"/>
      <c r="J990" s="632"/>
      <c r="K990" s="632"/>
      <c r="L990" s="632"/>
      <c r="M990" s="632"/>
      <c r="N990" s="632"/>
      <c r="O990" s="632"/>
      <c r="P990" s="632"/>
      <c r="Q990" s="632"/>
      <c r="R990" s="632"/>
      <c r="S990" s="632"/>
      <c r="T990" s="632"/>
      <c r="U990" s="632"/>
      <c r="V990" s="632"/>
      <c r="W990" s="632"/>
      <c r="X990" s="632"/>
      <c r="Y990" s="632"/>
      <c r="Z990" s="632"/>
    </row>
    <row r="991" spans="1:26" ht="12.75" customHeight="1">
      <c r="A991" s="632"/>
      <c r="B991" s="632"/>
      <c r="C991" s="632"/>
      <c r="D991" s="386"/>
      <c r="E991" s="386"/>
      <c r="F991" s="386"/>
      <c r="G991" s="386"/>
      <c r="H991" s="632"/>
      <c r="I991" s="633"/>
      <c r="J991" s="632"/>
      <c r="K991" s="632"/>
      <c r="L991" s="632"/>
      <c r="M991" s="632"/>
      <c r="N991" s="632"/>
      <c r="O991" s="632"/>
      <c r="P991" s="632"/>
      <c r="Q991" s="632"/>
      <c r="R991" s="632"/>
      <c r="S991" s="632"/>
      <c r="T991" s="632"/>
      <c r="U991" s="632"/>
      <c r="V991" s="632"/>
      <c r="W991" s="632"/>
      <c r="X991" s="632"/>
      <c r="Y991" s="632"/>
      <c r="Z991" s="632"/>
    </row>
    <row r="992" spans="1:26" ht="12.75" customHeight="1">
      <c r="A992" s="632"/>
      <c r="B992" s="632"/>
      <c r="C992" s="632"/>
      <c r="D992" s="386"/>
      <c r="E992" s="386"/>
      <c r="F992" s="386"/>
      <c r="G992" s="386"/>
      <c r="H992" s="632"/>
      <c r="I992" s="633"/>
      <c r="J992" s="632"/>
      <c r="K992" s="632"/>
      <c r="L992" s="632"/>
      <c r="M992" s="632"/>
      <c r="N992" s="632"/>
      <c r="O992" s="632"/>
      <c r="P992" s="632"/>
      <c r="Q992" s="632"/>
      <c r="R992" s="632"/>
      <c r="S992" s="632"/>
      <c r="T992" s="632"/>
      <c r="U992" s="632"/>
      <c r="V992" s="632"/>
      <c r="W992" s="632"/>
      <c r="X992" s="632"/>
      <c r="Y992" s="632"/>
      <c r="Z992" s="632"/>
    </row>
    <row r="993" spans="1:26" ht="12.75" customHeight="1">
      <c r="A993" s="632"/>
      <c r="B993" s="632"/>
      <c r="C993" s="632"/>
      <c r="D993" s="386"/>
      <c r="E993" s="386"/>
      <c r="F993" s="386"/>
      <c r="G993" s="386"/>
      <c r="H993" s="632"/>
      <c r="I993" s="633"/>
      <c r="J993" s="632"/>
      <c r="K993" s="632"/>
      <c r="L993" s="632"/>
      <c r="M993" s="632"/>
      <c r="N993" s="632"/>
      <c r="O993" s="632"/>
      <c r="P993" s="632"/>
      <c r="Q993" s="632"/>
      <c r="R993" s="632"/>
      <c r="S993" s="632"/>
      <c r="T993" s="632"/>
      <c r="U993" s="632"/>
      <c r="V993" s="632"/>
      <c r="W993" s="632"/>
      <c r="X993" s="632"/>
      <c r="Y993" s="632"/>
      <c r="Z993" s="632"/>
    </row>
    <row r="994" spans="1:26" ht="12.75" customHeight="1">
      <c r="A994" s="632"/>
      <c r="B994" s="632"/>
      <c r="C994" s="632"/>
      <c r="D994" s="386"/>
      <c r="E994" s="386"/>
      <c r="F994" s="386"/>
      <c r="G994" s="386"/>
      <c r="H994" s="632"/>
      <c r="I994" s="633"/>
      <c r="J994" s="632"/>
      <c r="K994" s="632"/>
      <c r="L994" s="632"/>
      <c r="M994" s="632"/>
      <c r="N994" s="632"/>
      <c r="O994" s="632"/>
      <c r="P994" s="632"/>
      <c r="Q994" s="632"/>
      <c r="R994" s="632"/>
      <c r="S994" s="632"/>
      <c r="T994" s="632"/>
      <c r="U994" s="632"/>
      <c r="V994" s="632"/>
      <c r="W994" s="632"/>
      <c r="X994" s="632"/>
      <c r="Y994" s="632"/>
      <c r="Z994" s="632"/>
    </row>
  </sheetData>
  <mergeCells count="17">
    <mergeCell ref="B64:H64"/>
    <mergeCell ref="B65:H65"/>
    <mergeCell ref="B66:H66"/>
    <mergeCell ref="B67:H67"/>
    <mergeCell ref="B68:H68"/>
    <mergeCell ref="G3:G4"/>
    <mergeCell ref="B16:C16"/>
    <mergeCell ref="B60:H60"/>
    <mergeCell ref="B61:H61"/>
    <mergeCell ref="B62:H62"/>
    <mergeCell ref="B63:H63"/>
    <mergeCell ref="B2:E2"/>
    <mergeCell ref="B3:B4"/>
    <mergeCell ref="C3:C4"/>
    <mergeCell ref="D3:D4"/>
    <mergeCell ref="E3:E4"/>
    <mergeCell ref="F3:F4"/>
  </mergeCells>
  <printOptions horizontalCentered="1"/>
  <pageMargins left="0.78740157480314954" right="0.59015748031496063" top="1.8291338582677166" bottom="1.1811023622047245" header="0" footer="0.78740157480314954"/>
  <pageSetup paperSize="0" fitToWidth="0" fitToHeight="0" orientation="portrait" horizontalDpi="0" verticalDpi="0" copies="0"/>
  <headerFooter alignWithMargins="0">
    <oddHeader>&amp;L&amp;"Arial1,Regular"&amp;10&amp;K000000Rozšíření parku u muzea Moravská Třebová Výkaz výměr DPS&amp;R&amp;"Arial1,Regular"&amp;10&amp;K000000&amp;P/</oddHeader>
  </headerFooter>
  <colBreaks count="1" manualBreakCount="1">
    <brk id="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83394-6AEF-4184-8A59-0F8D1A5D8441}">
  <dimension ref="A1:XFD1000"/>
  <sheetViews>
    <sheetView topLeftCell="B1" workbookViewId="0"/>
  </sheetViews>
  <sheetFormatPr defaultRowHeight="15" customHeight="1"/>
  <cols>
    <col min="1" max="1" width="0.125" style="5" hidden="1" customWidth="1"/>
    <col min="2" max="2" width="12.125" style="5" customWidth="1"/>
    <col min="3" max="3" width="49.25" style="5" customWidth="1"/>
    <col min="4" max="4" width="4.625" style="5" customWidth="1"/>
    <col min="5" max="6" width="8.75" style="5" customWidth="1"/>
    <col min="7" max="7" width="11.625" style="5" customWidth="1"/>
    <col min="8" max="8" width="1.375" style="5" customWidth="1"/>
    <col min="9" max="9" width="3" style="5" customWidth="1"/>
    <col min="10" max="10" width="5.75" style="5" customWidth="1"/>
    <col min="11" max="12" width="4.625" style="5" customWidth="1"/>
    <col min="13" max="26" width="7" style="5" customWidth="1"/>
    <col min="27" max="1024" width="11.625" style="5" customWidth="1"/>
  </cols>
  <sheetData>
    <row r="1" spans="1:26" ht="12.75" customHeight="1">
      <c r="E1" s="198"/>
      <c r="F1" s="708"/>
    </row>
    <row r="2" spans="1:26" ht="12.75" customHeight="1">
      <c r="E2" s="198"/>
      <c r="F2" s="708"/>
    </row>
    <row r="3" spans="1:26" ht="47.25" customHeight="1">
      <c r="B3" s="749" t="s">
        <v>2928</v>
      </c>
      <c r="C3" s="749"/>
      <c r="D3" s="749"/>
      <c r="E3" s="749"/>
      <c r="F3" s="749"/>
      <c r="G3" s="749"/>
    </row>
    <row r="4" spans="1:26" ht="15" customHeight="1">
      <c r="B4" s="750" t="s">
        <v>180</v>
      </c>
      <c r="C4" s="750" t="s">
        <v>1431</v>
      </c>
      <c r="D4" s="750" t="s">
        <v>2834</v>
      </c>
      <c r="E4" s="750" t="s">
        <v>2835</v>
      </c>
      <c r="F4" s="751" t="s">
        <v>2929</v>
      </c>
      <c r="G4" s="751"/>
    </row>
    <row r="5" spans="1:26" ht="12.75" customHeight="1">
      <c r="B5" s="750"/>
      <c r="C5" s="750"/>
      <c r="D5" s="750"/>
      <c r="E5" s="750"/>
      <c r="F5" s="711" t="s">
        <v>2930</v>
      </c>
      <c r="G5" s="709" t="s">
        <v>2931</v>
      </c>
    </row>
    <row r="6" spans="1:26" ht="15" customHeight="1">
      <c r="B6" s="712"/>
      <c r="C6" s="712"/>
      <c r="E6" s="198"/>
      <c r="F6" s="708"/>
    </row>
    <row r="7" spans="1:26" ht="18.75" customHeight="1">
      <c r="B7" s="713">
        <v>1</v>
      </c>
      <c r="C7" s="714" t="s">
        <v>2932</v>
      </c>
      <c r="D7" s="715"/>
      <c r="E7" s="716"/>
      <c r="F7" s="717"/>
      <c r="G7" s="718"/>
    </row>
    <row r="8" spans="1:26" ht="16.5" customHeight="1">
      <c r="A8" s="719"/>
      <c r="B8" s="720" t="s">
        <v>2839</v>
      </c>
      <c r="C8" s="721" t="s">
        <v>2933</v>
      </c>
      <c r="D8" s="722" t="s">
        <v>1399</v>
      </c>
      <c r="E8" s="722">
        <v>1</v>
      </c>
      <c r="F8" s="723"/>
      <c r="G8" s="724">
        <f>E8*F8</f>
        <v>0</v>
      </c>
      <c r="H8" s="719"/>
      <c r="I8" s="719"/>
      <c r="J8" s="719"/>
      <c r="K8" s="719"/>
      <c r="L8" s="719"/>
      <c r="M8" s="719"/>
      <c r="N8" s="719"/>
      <c r="O8" s="719"/>
      <c r="P8" s="719"/>
      <c r="Q8" s="719"/>
      <c r="R8" s="719"/>
      <c r="S8" s="719"/>
      <c r="T8" s="719"/>
      <c r="U8" s="719"/>
      <c r="V8" s="719"/>
      <c r="W8" s="719"/>
      <c r="X8" s="719"/>
      <c r="Y8" s="719"/>
      <c r="Z8" s="719"/>
    </row>
    <row r="9" spans="1:26" ht="36">
      <c r="A9" s="719"/>
      <c r="B9" s="725"/>
      <c r="C9" s="726" t="s">
        <v>2934</v>
      </c>
      <c r="D9" s="725"/>
      <c r="E9" s="727"/>
      <c r="F9" s="728"/>
      <c r="G9" s="729"/>
      <c r="H9" s="719"/>
      <c r="I9" s="719"/>
      <c r="J9" s="719"/>
      <c r="K9" s="719"/>
      <c r="L9" s="719"/>
      <c r="M9" s="719"/>
      <c r="N9" s="719"/>
      <c r="O9" s="719"/>
      <c r="P9" s="719"/>
      <c r="Q9" s="719"/>
      <c r="R9" s="719"/>
      <c r="S9" s="719"/>
      <c r="T9" s="719"/>
      <c r="U9" s="719"/>
      <c r="V9" s="719"/>
      <c r="W9" s="719"/>
      <c r="X9" s="719"/>
      <c r="Y9" s="719"/>
      <c r="Z9" s="719"/>
    </row>
    <row r="10" spans="1:26" ht="36">
      <c r="A10" s="719"/>
      <c r="B10" s="730"/>
      <c r="C10" s="726" t="s">
        <v>2935</v>
      </c>
      <c r="D10" s="725"/>
      <c r="E10" s="727"/>
      <c r="F10" s="728"/>
      <c r="G10" s="729"/>
      <c r="H10" s="719"/>
      <c r="I10" s="719"/>
      <c r="J10" s="719"/>
      <c r="K10" s="719"/>
      <c r="L10" s="719"/>
      <c r="M10" s="719"/>
      <c r="N10" s="719"/>
      <c r="O10" s="719"/>
      <c r="P10" s="719"/>
      <c r="Q10" s="719"/>
      <c r="R10" s="719"/>
      <c r="S10" s="719"/>
      <c r="T10" s="719"/>
      <c r="U10" s="719"/>
      <c r="V10" s="719"/>
      <c r="W10" s="719"/>
      <c r="X10" s="719"/>
      <c r="Y10" s="719"/>
      <c r="Z10" s="719"/>
    </row>
    <row r="11" spans="1:26" ht="36">
      <c r="A11" s="719"/>
      <c r="B11" s="730"/>
      <c r="C11" s="726" t="s">
        <v>2936</v>
      </c>
      <c r="D11" s="725"/>
      <c r="E11" s="727"/>
      <c r="F11" s="728"/>
      <c r="G11" s="729"/>
      <c r="H11" s="719"/>
      <c r="I11" s="719"/>
      <c r="J11" s="719"/>
      <c r="K11" s="719"/>
      <c r="L11" s="719"/>
      <c r="M11" s="719"/>
      <c r="N11" s="719"/>
      <c r="O11" s="719"/>
      <c r="P11" s="719"/>
      <c r="Q11" s="719"/>
      <c r="R11" s="719"/>
      <c r="S11" s="719"/>
      <c r="T11" s="719"/>
      <c r="U11" s="719"/>
      <c r="V11" s="719"/>
      <c r="W11" s="719"/>
      <c r="X11" s="719"/>
      <c r="Y11" s="719"/>
      <c r="Z11" s="719"/>
    </row>
    <row r="12" spans="1:26" ht="23.25">
      <c r="A12" s="719"/>
      <c r="B12" s="730"/>
      <c r="C12" s="726" t="s">
        <v>2937</v>
      </c>
      <c r="D12" s="725"/>
      <c r="E12" s="727"/>
      <c r="F12" s="728"/>
      <c r="G12" s="729"/>
      <c r="H12" s="719"/>
      <c r="I12" s="719"/>
      <c r="J12" s="719"/>
      <c r="K12" s="719"/>
      <c r="L12" s="719"/>
      <c r="M12" s="719"/>
      <c r="N12" s="719"/>
      <c r="O12" s="719"/>
      <c r="P12" s="719"/>
      <c r="Q12" s="719"/>
      <c r="R12" s="719"/>
      <c r="S12" s="719"/>
      <c r="T12" s="719"/>
      <c r="U12" s="719"/>
      <c r="V12" s="719"/>
      <c r="W12" s="719"/>
      <c r="X12" s="719"/>
      <c r="Y12" s="719"/>
      <c r="Z12" s="719"/>
    </row>
    <row r="13" spans="1:26" ht="24">
      <c r="A13" s="719"/>
      <c r="B13" s="730"/>
      <c r="C13" s="726" t="s">
        <v>2938</v>
      </c>
      <c r="D13" s="725"/>
      <c r="E13" s="727"/>
      <c r="F13" s="728"/>
      <c r="G13" s="729"/>
      <c r="H13" s="719"/>
      <c r="I13" s="719"/>
      <c r="J13" s="719"/>
      <c r="K13" s="719"/>
      <c r="L13" s="719"/>
      <c r="M13" s="719"/>
      <c r="N13" s="719"/>
      <c r="O13" s="719"/>
      <c r="P13" s="719"/>
      <c r="Q13" s="719"/>
      <c r="R13" s="719"/>
      <c r="S13" s="719"/>
      <c r="T13" s="719"/>
      <c r="U13" s="719"/>
      <c r="V13" s="719"/>
      <c r="W13" s="719"/>
      <c r="X13" s="719"/>
      <c r="Y13" s="719"/>
      <c r="Z13" s="719"/>
    </row>
    <row r="14" spans="1:26" ht="23.25">
      <c r="A14" s="719"/>
      <c r="B14" s="730"/>
      <c r="C14" s="726" t="s">
        <v>2939</v>
      </c>
      <c r="D14" s="725"/>
      <c r="E14" s="727"/>
      <c r="F14" s="728"/>
      <c r="G14" s="729"/>
      <c r="H14" s="719"/>
      <c r="I14" s="719"/>
      <c r="J14" s="719"/>
      <c r="K14" s="719"/>
      <c r="L14" s="719"/>
      <c r="M14" s="719"/>
      <c r="N14" s="719"/>
      <c r="O14" s="719"/>
      <c r="P14" s="719"/>
      <c r="Q14" s="719"/>
      <c r="R14" s="719"/>
      <c r="S14" s="719"/>
      <c r="T14" s="719"/>
      <c r="U14" s="719"/>
      <c r="V14" s="719"/>
      <c r="W14" s="719"/>
      <c r="X14" s="719"/>
      <c r="Y14" s="719"/>
      <c r="Z14" s="719"/>
    </row>
    <row r="15" spans="1:26" ht="23.25">
      <c r="A15" s="719"/>
      <c r="B15" s="730"/>
      <c r="C15" s="726" t="s">
        <v>2940</v>
      </c>
      <c r="D15" s="725"/>
      <c r="E15" s="727"/>
      <c r="F15" s="728"/>
      <c r="G15" s="729"/>
      <c r="H15" s="719"/>
      <c r="I15" s="719"/>
      <c r="J15" s="719"/>
      <c r="K15" s="719"/>
      <c r="L15" s="719"/>
      <c r="M15" s="719"/>
      <c r="N15" s="719"/>
      <c r="O15" s="719"/>
      <c r="P15" s="719"/>
      <c r="Q15" s="719"/>
      <c r="R15" s="719"/>
      <c r="S15" s="719"/>
      <c r="T15" s="719"/>
      <c r="U15" s="719"/>
      <c r="V15" s="719"/>
      <c r="W15" s="719"/>
      <c r="X15" s="719"/>
      <c r="Y15" s="719"/>
      <c r="Z15" s="719"/>
    </row>
    <row r="16" spans="1:26" ht="23.25">
      <c r="A16" s="719"/>
      <c r="B16" s="730"/>
      <c r="C16" s="726" t="s">
        <v>2941</v>
      </c>
      <c r="D16" s="725"/>
      <c r="E16" s="727"/>
      <c r="F16" s="728"/>
      <c r="G16" s="729"/>
      <c r="H16" s="719"/>
      <c r="I16" s="719"/>
      <c r="J16" s="719"/>
      <c r="K16" s="719"/>
      <c r="L16" s="719"/>
      <c r="M16" s="719"/>
      <c r="N16" s="719"/>
      <c r="O16" s="719"/>
      <c r="P16" s="719"/>
      <c r="Q16" s="719"/>
      <c r="R16" s="719"/>
      <c r="S16" s="719"/>
      <c r="T16" s="719"/>
      <c r="U16" s="719"/>
      <c r="V16" s="719"/>
      <c r="W16" s="719"/>
      <c r="X16" s="719"/>
      <c r="Y16" s="719"/>
      <c r="Z16" s="719"/>
    </row>
    <row r="17" spans="1:26" ht="16.5" customHeight="1">
      <c r="A17" s="719"/>
      <c r="B17" s="730"/>
      <c r="C17" s="726" t="s">
        <v>2942</v>
      </c>
      <c r="D17" s="725"/>
      <c r="E17" s="727"/>
      <c r="F17" s="728"/>
      <c r="G17" s="729"/>
      <c r="H17" s="719"/>
      <c r="I17" s="719"/>
      <c r="J17" s="719"/>
      <c r="K17" s="719"/>
      <c r="L17" s="719"/>
      <c r="M17" s="719"/>
      <c r="N17" s="719"/>
      <c r="O17" s="719"/>
      <c r="P17" s="719"/>
      <c r="Q17" s="719"/>
      <c r="R17" s="719"/>
      <c r="S17" s="719"/>
      <c r="T17" s="719"/>
      <c r="U17" s="719"/>
      <c r="V17" s="719"/>
      <c r="W17" s="719"/>
      <c r="X17" s="719"/>
      <c r="Y17" s="719"/>
      <c r="Z17" s="719"/>
    </row>
    <row r="18" spans="1:26" ht="16.5" customHeight="1">
      <c r="A18" s="719"/>
      <c r="B18" s="730"/>
      <c r="C18" s="726" t="s">
        <v>2943</v>
      </c>
      <c r="D18" s="725"/>
      <c r="E18" s="727"/>
      <c r="F18" s="728"/>
      <c r="G18" s="729"/>
      <c r="H18" s="719"/>
      <c r="I18" s="719"/>
      <c r="J18" s="719"/>
      <c r="K18" s="719"/>
      <c r="L18" s="719"/>
      <c r="M18" s="719"/>
      <c r="N18" s="719"/>
      <c r="O18" s="719"/>
      <c r="P18" s="719"/>
      <c r="Q18" s="719"/>
      <c r="R18" s="719"/>
      <c r="S18" s="719"/>
      <c r="T18" s="719"/>
      <c r="U18" s="719"/>
      <c r="V18" s="719"/>
      <c r="W18" s="719"/>
      <c r="X18" s="719"/>
      <c r="Y18" s="719"/>
      <c r="Z18" s="719"/>
    </row>
    <row r="19" spans="1:26" ht="16.5" customHeight="1">
      <c r="A19" s="719"/>
      <c r="B19" s="730"/>
      <c r="C19" s="726" t="s">
        <v>2944</v>
      </c>
      <c r="D19" s="725"/>
      <c r="E19" s="727"/>
      <c r="F19" s="728"/>
      <c r="G19" s="729"/>
      <c r="H19" s="719"/>
      <c r="I19" s="719"/>
      <c r="J19" s="719"/>
      <c r="K19" s="719"/>
      <c r="L19" s="719"/>
      <c r="M19" s="719"/>
      <c r="N19" s="719"/>
      <c r="O19" s="719"/>
      <c r="P19" s="719"/>
      <c r="Q19" s="719"/>
      <c r="R19" s="719"/>
      <c r="S19" s="719"/>
      <c r="T19" s="719"/>
      <c r="U19" s="719"/>
      <c r="V19" s="719"/>
      <c r="W19" s="719"/>
      <c r="X19" s="719"/>
      <c r="Y19" s="719"/>
      <c r="Z19" s="719"/>
    </row>
    <row r="20" spans="1:26" ht="16.5" customHeight="1">
      <c r="A20" s="719"/>
      <c r="B20" s="730"/>
      <c r="C20" s="726" t="s">
        <v>2945</v>
      </c>
      <c r="D20" s="725"/>
      <c r="E20" s="727"/>
      <c r="F20" s="728"/>
      <c r="G20" s="729"/>
      <c r="H20" s="719"/>
      <c r="I20" s="719"/>
      <c r="J20" s="719"/>
      <c r="K20" s="719"/>
      <c r="L20" s="719"/>
      <c r="M20" s="719"/>
      <c r="N20" s="719"/>
      <c r="O20" s="719"/>
      <c r="P20" s="719"/>
      <c r="Q20" s="719"/>
      <c r="R20" s="719"/>
      <c r="S20" s="719"/>
      <c r="T20" s="719"/>
      <c r="U20" s="719"/>
      <c r="V20" s="719"/>
      <c r="W20" s="719"/>
      <c r="X20" s="719"/>
      <c r="Y20" s="719"/>
      <c r="Z20" s="719"/>
    </row>
    <row r="21" spans="1:26" ht="16.5" customHeight="1">
      <c r="A21" s="719"/>
      <c r="B21" s="730"/>
      <c r="C21" s="726" t="s">
        <v>2946</v>
      </c>
      <c r="D21" s="725"/>
      <c r="E21" s="727"/>
      <c r="F21" s="728"/>
      <c r="G21" s="729"/>
      <c r="H21" s="719"/>
      <c r="I21" s="719"/>
      <c r="J21" s="719"/>
      <c r="K21" s="719"/>
      <c r="L21" s="719"/>
      <c r="M21" s="719"/>
      <c r="N21" s="719"/>
      <c r="O21" s="719"/>
      <c r="P21" s="719"/>
      <c r="Q21" s="719"/>
      <c r="R21" s="719"/>
      <c r="S21" s="719"/>
      <c r="T21" s="719"/>
      <c r="U21" s="719"/>
      <c r="V21" s="719"/>
      <c r="W21" s="719"/>
      <c r="X21" s="719"/>
      <c r="Y21" s="719"/>
      <c r="Z21" s="719"/>
    </row>
    <row r="22" spans="1:26" ht="16.5" customHeight="1">
      <c r="A22" s="719"/>
      <c r="B22" s="730"/>
      <c r="C22" s="726" t="s">
        <v>2947</v>
      </c>
      <c r="D22" s="725"/>
      <c r="E22" s="727"/>
      <c r="F22" s="728"/>
      <c r="G22" s="729"/>
      <c r="H22" s="719"/>
      <c r="I22" s="719"/>
      <c r="J22" s="719"/>
      <c r="K22" s="719"/>
      <c r="L22" s="719"/>
      <c r="M22" s="719"/>
      <c r="N22" s="719"/>
      <c r="O22" s="719"/>
      <c r="P22" s="719"/>
      <c r="Q22" s="719"/>
      <c r="R22" s="719"/>
      <c r="S22" s="719"/>
      <c r="T22" s="719"/>
      <c r="U22" s="719"/>
      <c r="V22" s="719"/>
      <c r="W22" s="719"/>
      <c r="X22" s="719"/>
      <c r="Y22" s="719"/>
      <c r="Z22" s="719"/>
    </row>
    <row r="23" spans="1:26" ht="24">
      <c r="A23" s="719"/>
      <c r="B23" s="730"/>
      <c r="C23" s="731" t="s">
        <v>2948</v>
      </c>
      <c r="D23" s="725"/>
      <c r="E23" s="727"/>
      <c r="F23" s="728"/>
      <c r="G23" s="729"/>
      <c r="H23" s="719"/>
      <c r="I23" s="719"/>
      <c r="J23" s="719"/>
      <c r="K23" s="719"/>
      <c r="L23" s="719"/>
      <c r="M23" s="719"/>
      <c r="N23" s="719"/>
      <c r="O23" s="719"/>
      <c r="P23" s="719"/>
      <c r="Q23" s="719"/>
      <c r="R23" s="719"/>
      <c r="S23" s="719"/>
      <c r="T23" s="719"/>
      <c r="U23" s="719"/>
      <c r="V23" s="719"/>
      <c r="W23" s="719"/>
      <c r="X23" s="719"/>
      <c r="Y23" s="719"/>
      <c r="Z23" s="719"/>
    </row>
    <row r="24" spans="1:26" ht="38.25">
      <c r="A24" s="719"/>
      <c r="B24" s="720" t="s">
        <v>2845</v>
      </c>
      <c r="C24" s="721" t="s">
        <v>2949</v>
      </c>
      <c r="D24" s="722" t="s">
        <v>1399</v>
      </c>
      <c r="E24" s="722">
        <v>1</v>
      </c>
      <c r="F24" s="723"/>
      <c r="G24" s="724">
        <f>E24*F24</f>
        <v>0</v>
      </c>
      <c r="H24" s="719"/>
      <c r="I24" s="719"/>
      <c r="J24" s="719"/>
      <c r="K24" s="719"/>
      <c r="L24" s="719"/>
      <c r="M24" s="719"/>
      <c r="N24" s="719"/>
      <c r="O24" s="719"/>
      <c r="P24" s="719"/>
      <c r="Q24" s="719"/>
      <c r="R24" s="719"/>
      <c r="S24" s="719"/>
      <c r="T24" s="719"/>
      <c r="U24" s="719"/>
      <c r="V24" s="719"/>
      <c r="W24" s="719"/>
      <c r="X24" s="719"/>
      <c r="Y24" s="719"/>
      <c r="Z24" s="719"/>
    </row>
    <row r="25" spans="1:26" ht="15" customHeight="1">
      <c r="B25" s="732"/>
      <c r="C25" s="733" t="s">
        <v>2950</v>
      </c>
      <c r="D25" s="715"/>
      <c r="E25" s="716"/>
      <c r="F25" s="734"/>
      <c r="G25" s="735">
        <f>SUM(G8:G24)</f>
        <v>0</v>
      </c>
    </row>
    <row r="26" spans="1:26" ht="12.75" customHeight="1">
      <c r="E26" s="198"/>
      <c r="F26" s="736"/>
      <c r="G26" s="736"/>
    </row>
    <row r="27" spans="1:26" ht="18.75" customHeight="1">
      <c r="B27" s="713">
        <v>2</v>
      </c>
      <c r="C27" s="714" t="s">
        <v>2951</v>
      </c>
      <c r="D27" s="715"/>
      <c r="E27" s="716"/>
      <c r="F27" s="737"/>
      <c r="G27" s="738"/>
    </row>
    <row r="28" spans="1:26" ht="51">
      <c r="A28" s="739"/>
      <c r="B28" s="720" t="s">
        <v>2863</v>
      </c>
      <c r="C28" s="740" t="s">
        <v>2952</v>
      </c>
      <c r="D28" s="722" t="s">
        <v>67</v>
      </c>
      <c r="E28" s="722">
        <v>1</v>
      </c>
      <c r="F28" s="741">
        <v>0</v>
      </c>
      <c r="G28" s="723">
        <f>E28*F28</f>
        <v>0</v>
      </c>
      <c r="M28" s="739"/>
      <c r="N28" s="739"/>
      <c r="O28" s="739"/>
      <c r="P28" s="739"/>
      <c r="Q28" s="739"/>
      <c r="R28" s="739"/>
      <c r="S28" s="739"/>
      <c r="T28" s="739"/>
      <c r="U28" s="739"/>
      <c r="V28" s="739"/>
      <c r="W28" s="739"/>
      <c r="X28" s="739"/>
      <c r="Y28" s="739"/>
      <c r="Z28" s="739"/>
    </row>
    <row r="29" spans="1:26" ht="25.5">
      <c r="A29" s="719"/>
      <c r="B29" s="742" t="s">
        <v>2865</v>
      </c>
      <c r="C29" s="721" t="s">
        <v>2953</v>
      </c>
      <c r="D29" s="722" t="s">
        <v>67</v>
      </c>
      <c r="E29" s="722">
        <v>1</v>
      </c>
      <c r="F29" s="723"/>
      <c r="G29" s="724">
        <f>E29*F29</f>
        <v>0</v>
      </c>
      <c r="H29" s="719"/>
      <c r="I29" s="719"/>
      <c r="J29" s="719"/>
      <c r="K29" s="719"/>
      <c r="L29" s="719"/>
      <c r="M29" s="719"/>
      <c r="N29" s="719"/>
      <c r="O29" s="719"/>
      <c r="P29" s="719"/>
      <c r="Q29" s="719"/>
      <c r="R29" s="719"/>
      <c r="S29" s="719"/>
      <c r="T29" s="719"/>
      <c r="U29" s="719"/>
      <c r="V29" s="719"/>
      <c r="W29" s="719"/>
      <c r="X29" s="719"/>
      <c r="Y29" s="719"/>
      <c r="Z29" s="719"/>
    </row>
    <row r="30" spans="1:26" ht="12.75" customHeight="1">
      <c r="A30" s="719"/>
      <c r="B30" s="742" t="s">
        <v>2867</v>
      </c>
      <c r="C30" s="721" t="s">
        <v>2954</v>
      </c>
      <c r="D30" s="722" t="s">
        <v>1399</v>
      </c>
      <c r="E30" s="722">
        <v>1</v>
      </c>
      <c r="F30" s="723"/>
      <c r="G30" s="724">
        <f>E30*F30</f>
        <v>0</v>
      </c>
      <c r="H30" s="719"/>
      <c r="I30" s="719"/>
      <c r="J30" s="719"/>
      <c r="K30" s="719"/>
      <c r="L30" s="719"/>
      <c r="M30" s="719"/>
      <c r="N30" s="719"/>
      <c r="O30" s="719"/>
      <c r="P30" s="719"/>
      <c r="Q30" s="719"/>
      <c r="R30" s="719"/>
      <c r="S30" s="719"/>
      <c r="T30" s="719"/>
      <c r="U30" s="719"/>
      <c r="V30" s="719"/>
      <c r="W30" s="719"/>
      <c r="X30" s="719"/>
      <c r="Y30" s="719"/>
      <c r="Z30" s="719"/>
    </row>
    <row r="31" spans="1:26" ht="25.5">
      <c r="A31" s="719"/>
      <c r="B31" s="742" t="s">
        <v>2868</v>
      </c>
      <c r="C31" s="721" t="s">
        <v>2955</v>
      </c>
      <c r="D31" s="722" t="s">
        <v>67</v>
      </c>
      <c r="E31" s="722">
        <v>1</v>
      </c>
      <c r="F31" s="723"/>
      <c r="G31" s="724">
        <f>E31*F31</f>
        <v>0</v>
      </c>
      <c r="H31" s="719"/>
      <c r="I31" s="719"/>
      <c r="J31" s="719"/>
      <c r="K31" s="719"/>
      <c r="L31" s="719"/>
      <c r="M31" s="719"/>
      <c r="N31" s="719"/>
      <c r="O31" s="719"/>
      <c r="P31" s="719"/>
      <c r="Q31" s="719"/>
      <c r="R31" s="719"/>
      <c r="S31" s="719"/>
      <c r="T31" s="719"/>
      <c r="U31" s="719"/>
      <c r="V31" s="719"/>
      <c r="W31" s="719"/>
      <c r="X31" s="719"/>
      <c r="Y31" s="719"/>
      <c r="Z31" s="719"/>
    </row>
    <row r="32" spans="1:26" ht="12.75" customHeight="1">
      <c r="B32" s="732"/>
      <c r="C32" s="733" t="s">
        <v>2956</v>
      </c>
      <c r="D32" s="715"/>
      <c r="E32" s="716"/>
      <c r="F32" s="734"/>
      <c r="G32" s="735">
        <f>SUM(G28:G31)</f>
        <v>0</v>
      </c>
    </row>
    <row r="33" spans="2:7" ht="10.5" customHeight="1">
      <c r="B33" s="66"/>
      <c r="C33" s="743"/>
      <c r="D33" s="66"/>
      <c r="E33" s="198"/>
      <c r="F33" s="744"/>
      <c r="G33" s="745"/>
    </row>
    <row r="34" spans="2:7" ht="18.75" customHeight="1">
      <c r="B34" s="713">
        <v>3</v>
      </c>
      <c r="C34" s="714" t="s">
        <v>2957</v>
      </c>
      <c r="D34" s="715"/>
      <c r="E34" s="716"/>
      <c r="F34" s="737"/>
      <c r="G34" s="738"/>
    </row>
    <row r="35" spans="2:7" ht="18" customHeight="1">
      <c r="B35" s="742" t="s">
        <v>2871</v>
      </c>
      <c r="C35" s="746" t="s">
        <v>2958</v>
      </c>
      <c r="D35" s="710" t="s">
        <v>67</v>
      </c>
      <c r="E35" s="710">
        <v>1</v>
      </c>
      <c r="F35" s="747"/>
      <c r="G35" s="748">
        <f t="shared" ref="G35:G40" si="0">E35*F35</f>
        <v>0</v>
      </c>
    </row>
    <row r="36" spans="2:7" ht="18" customHeight="1">
      <c r="B36" s="742" t="s">
        <v>2873</v>
      </c>
      <c r="C36" s="746" t="s">
        <v>2959</v>
      </c>
      <c r="D36" s="710" t="s">
        <v>67</v>
      </c>
      <c r="E36" s="710">
        <v>1</v>
      </c>
      <c r="F36" s="747"/>
      <c r="G36" s="748">
        <f t="shared" si="0"/>
        <v>0</v>
      </c>
    </row>
    <row r="37" spans="2:7" ht="12.75" customHeight="1">
      <c r="B37" s="742" t="s">
        <v>2875</v>
      </c>
      <c r="C37" s="746" t="s">
        <v>2960</v>
      </c>
      <c r="D37" s="710" t="s">
        <v>67</v>
      </c>
      <c r="E37" s="710">
        <v>1</v>
      </c>
      <c r="F37" s="747"/>
      <c r="G37" s="748">
        <f t="shared" si="0"/>
        <v>0</v>
      </c>
    </row>
    <row r="38" spans="2:7" ht="12.75" customHeight="1">
      <c r="B38" s="742" t="s">
        <v>2877</v>
      </c>
      <c r="C38" s="746" t="s">
        <v>2961</v>
      </c>
      <c r="D38" s="710" t="s">
        <v>67</v>
      </c>
      <c r="E38" s="710">
        <v>1</v>
      </c>
      <c r="F38" s="747"/>
      <c r="G38" s="748">
        <f t="shared" si="0"/>
        <v>0</v>
      </c>
    </row>
    <row r="39" spans="2:7" ht="12.75" customHeight="1">
      <c r="B39" s="742" t="s">
        <v>2879</v>
      </c>
      <c r="C39" s="746" t="s">
        <v>2876</v>
      </c>
      <c r="D39" s="710" t="s">
        <v>67</v>
      </c>
      <c r="E39" s="710">
        <v>1</v>
      </c>
      <c r="F39" s="747"/>
      <c r="G39" s="748">
        <f t="shared" si="0"/>
        <v>0</v>
      </c>
    </row>
    <row r="40" spans="2:7" ht="12.75" customHeight="1">
      <c r="B40" s="742" t="s">
        <v>2881</v>
      </c>
      <c r="C40" s="746" t="s">
        <v>2882</v>
      </c>
      <c r="D40" s="710" t="s">
        <v>67</v>
      </c>
      <c r="E40" s="710">
        <v>1</v>
      </c>
      <c r="F40" s="747"/>
      <c r="G40" s="748">
        <f t="shared" si="0"/>
        <v>0</v>
      </c>
    </row>
    <row r="41" spans="2:7" ht="12.75" customHeight="1">
      <c r="B41" s="732"/>
      <c r="C41" s="733" t="s">
        <v>2956</v>
      </c>
      <c r="D41" s="715"/>
      <c r="E41" s="716"/>
      <c r="F41" s="734"/>
      <c r="G41" s="735">
        <f>SUM(G35:G40)</f>
        <v>0</v>
      </c>
    </row>
    <row r="42" spans="2:7" ht="12.75" customHeight="1">
      <c r="E42" s="198"/>
      <c r="F42" s="736"/>
      <c r="G42" s="736"/>
    </row>
    <row r="43" spans="2:7" ht="18.75" customHeight="1">
      <c r="B43" s="713"/>
      <c r="C43" s="714" t="s">
        <v>184</v>
      </c>
      <c r="D43" s="715"/>
      <c r="E43" s="716"/>
      <c r="F43" s="737"/>
      <c r="G43" s="738"/>
    </row>
    <row r="44" spans="2:7" ht="12.75" customHeight="1">
      <c r="B44" s="732"/>
      <c r="C44" s="733" t="s">
        <v>2962</v>
      </c>
      <c r="D44" s="715"/>
      <c r="E44" s="716"/>
      <c r="F44" s="734"/>
      <c r="G44" s="735">
        <f>G25+G32+G41</f>
        <v>0</v>
      </c>
    </row>
    <row r="45" spans="2:7" ht="12.75" customHeight="1">
      <c r="E45" s="198"/>
      <c r="F45" s="736"/>
      <c r="G45" s="198"/>
    </row>
    <row r="46" spans="2:7" ht="12.75" customHeight="1">
      <c r="E46" s="198"/>
      <c r="F46" s="708"/>
    </row>
    <row r="47" spans="2:7" ht="12.75" customHeight="1">
      <c r="E47" s="198"/>
      <c r="F47" s="708"/>
    </row>
    <row r="48" spans="2:7" ht="12.75" customHeight="1">
      <c r="E48" s="198"/>
      <c r="F48" s="708"/>
    </row>
    <row r="49" spans="5:6" ht="12.75" customHeight="1">
      <c r="E49" s="198"/>
      <c r="F49" s="708"/>
    </row>
    <row r="50" spans="5:6" ht="12.75" customHeight="1">
      <c r="E50" s="198"/>
      <c r="F50" s="708"/>
    </row>
    <row r="51" spans="5:6" ht="12.75" customHeight="1">
      <c r="E51" s="198"/>
      <c r="F51" s="708"/>
    </row>
    <row r="52" spans="5:6" ht="12.75" customHeight="1">
      <c r="E52" s="198"/>
      <c r="F52" s="708"/>
    </row>
    <row r="53" spans="5:6" ht="12.75" customHeight="1">
      <c r="E53" s="198"/>
      <c r="F53" s="708"/>
    </row>
    <row r="54" spans="5:6" ht="12.75" customHeight="1">
      <c r="E54" s="198"/>
      <c r="F54" s="708"/>
    </row>
    <row r="55" spans="5:6" ht="12.75" customHeight="1">
      <c r="E55" s="198"/>
      <c r="F55" s="708"/>
    </row>
    <row r="56" spans="5:6" ht="12.75" customHeight="1">
      <c r="E56" s="198"/>
      <c r="F56" s="708"/>
    </row>
    <row r="57" spans="5:6" ht="12.75" customHeight="1">
      <c r="E57" s="198"/>
      <c r="F57" s="708"/>
    </row>
    <row r="58" spans="5:6" ht="12.75" customHeight="1">
      <c r="E58" s="198"/>
      <c r="F58" s="708"/>
    </row>
    <row r="59" spans="5:6" ht="12.75" customHeight="1">
      <c r="E59" s="198"/>
      <c r="F59" s="708"/>
    </row>
    <row r="60" spans="5:6" ht="12.75" customHeight="1">
      <c r="E60" s="198"/>
      <c r="F60" s="708"/>
    </row>
    <row r="61" spans="5:6" ht="12.75" customHeight="1">
      <c r="E61" s="198"/>
      <c r="F61" s="708"/>
    </row>
    <row r="62" spans="5:6" ht="12.75" customHeight="1">
      <c r="E62" s="198"/>
      <c r="F62" s="708"/>
    </row>
    <row r="63" spans="5:6" ht="12.75" customHeight="1">
      <c r="E63" s="198"/>
      <c r="F63" s="708"/>
    </row>
    <row r="64" spans="5:6" ht="12.75" customHeight="1">
      <c r="E64" s="198"/>
      <c r="F64" s="708"/>
    </row>
    <row r="65" spans="5:6" ht="12.75" customHeight="1">
      <c r="E65" s="198"/>
      <c r="F65" s="708"/>
    </row>
    <row r="66" spans="5:6" ht="12.75" customHeight="1">
      <c r="E66" s="198"/>
      <c r="F66" s="708"/>
    </row>
    <row r="67" spans="5:6" ht="12.75" customHeight="1">
      <c r="E67" s="198"/>
      <c r="F67" s="708"/>
    </row>
    <row r="68" spans="5:6" ht="12.75" customHeight="1">
      <c r="E68" s="198"/>
      <c r="F68" s="708"/>
    </row>
    <row r="69" spans="5:6" ht="12.75" customHeight="1">
      <c r="E69" s="198"/>
      <c r="F69" s="708"/>
    </row>
    <row r="70" spans="5:6" ht="12.75" customHeight="1">
      <c r="E70" s="198"/>
      <c r="F70" s="708"/>
    </row>
    <row r="71" spans="5:6" ht="12.75" customHeight="1">
      <c r="E71" s="198"/>
      <c r="F71" s="708"/>
    </row>
    <row r="72" spans="5:6" ht="12.75" customHeight="1">
      <c r="E72" s="198"/>
      <c r="F72" s="708"/>
    </row>
    <row r="73" spans="5:6" ht="12.75" customHeight="1">
      <c r="E73" s="198"/>
      <c r="F73" s="708"/>
    </row>
    <row r="74" spans="5:6" ht="12.75" customHeight="1">
      <c r="E74" s="198"/>
      <c r="F74" s="708"/>
    </row>
    <row r="75" spans="5:6" ht="12.75" customHeight="1">
      <c r="E75" s="198"/>
      <c r="F75" s="708"/>
    </row>
    <row r="76" spans="5:6" ht="12.75" customHeight="1">
      <c r="E76" s="198"/>
      <c r="F76" s="708"/>
    </row>
    <row r="77" spans="5:6" ht="12.75" customHeight="1">
      <c r="E77" s="198"/>
      <c r="F77" s="708"/>
    </row>
    <row r="78" spans="5:6" ht="12.75" customHeight="1">
      <c r="E78" s="198"/>
      <c r="F78" s="708"/>
    </row>
    <row r="79" spans="5:6" ht="12.75" customHeight="1">
      <c r="E79" s="198"/>
      <c r="F79" s="708"/>
    </row>
    <row r="80" spans="5:6" ht="12.75" customHeight="1">
      <c r="E80" s="198"/>
      <c r="F80" s="708"/>
    </row>
    <row r="81" spans="5:6" ht="12.75" customHeight="1">
      <c r="E81" s="198"/>
      <c r="F81" s="708"/>
    </row>
    <row r="82" spans="5:6" ht="12.75" customHeight="1">
      <c r="E82" s="198"/>
      <c r="F82" s="708"/>
    </row>
    <row r="83" spans="5:6" ht="12.75" customHeight="1">
      <c r="E83" s="198"/>
      <c r="F83" s="708"/>
    </row>
    <row r="84" spans="5:6" ht="12.75" customHeight="1">
      <c r="E84" s="198"/>
      <c r="F84" s="708"/>
    </row>
    <row r="85" spans="5:6" ht="12.75" customHeight="1">
      <c r="E85" s="198"/>
      <c r="F85" s="708"/>
    </row>
    <row r="86" spans="5:6" ht="12.75" customHeight="1">
      <c r="E86" s="198"/>
      <c r="F86" s="708"/>
    </row>
    <row r="87" spans="5:6" ht="12.75" customHeight="1">
      <c r="E87" s="198"/>
      <c r="F87" s="708"/>
    </row>
    <row r="88" spans="5:6" ht="12.75" customHeight="1">
      <c r="E88" s="198"/>
      <c r="F88" s="708"/>
    </row>
    <row r="89" spans="5:6" ht="12.75" customHeight="1">
      <c r="E89" s="198"/>
      <c r="F89" s="708"/>
    </row>
    <row r="90" spans="5:6" ht="12.75" customHeight="1">
      <c r="E90" s="198"/>
      <c r="F90" s="708"/>
    </row>
    <row r="91" spans="5:6" ht="12.75" customHeight="1">
      <c r="E91" s="198"/>
      <c r="F91" s="708"/>
    </row>
    <row r="92" spans="5:6" ht="12.75" customHeight="1">
      <c r="E92" s="198"/>
      <c r="F92" s="708"/>
    </row>
    <row r="93" spans="5:6" ht="12.75" customHeight="1">
      <c r="E93" s="198"/>
      <c r="F93" s="708"/>
    </row>
    <row r="94" spans="5:6" ht="12.75" customHeight="1">
      <c r="E94" s="198"/>
      <c r="F94" s="708"/>
    </row>
    <row r="95" spans="5:6" ht="12.75" customHeight="1">
      <c r="E95" s="198"/>
      <c r="F95" s="708"/>
    </row>
    <row r="96" spans="5:6" ht="12.75" customHeight="1">
      <c r="E96" s="198"/>
      <c r="F96" s="708"/>
    </row>
    <row r="97" spans="5:6" ht="12.75" customHeight="1">
      <c r="E97" s="198"/>
      <c r="F97" s="708"/>
    </row>
    <row r="98" spans="5:6" ht="12.75" customHeight="1">
      <c r="E98" s="198"/>
      <c r="F98" s="708"/>
    </row>
    <row r="99" spans="5:6" ht="12.75" customHeight="1">
      <c r="E99" s="198"/>
      <c r="F99" s="708"/>
    </row>
    <row r="100" spans="5:6" ht="12.75" customHeight="1">
      <c r="E100" s="198"/>
      <c r="F100" s="708"/>
    </row>
    <row r="101" spans="5:6" ht="12.75" customHeight="1">
      <c r="E101" s="198"/>
      <c r="F101" s="708"/>
    </row>
    <row r="102" spans="5:6" ht="12.75" customHeight="1">
      <c r="E102" s="198"/>
      <c r="F102" s="708"/>
    </row>
    <row r="103" spans="5:6" ht="12.75" customHeight="1">
      <c r="E103" s="198"/>
      <c r="F103" s="708"/>
    </row>
    <row r="104" spans="5:6" ht="12.75" customHeight="1">
      <c r="E104" s="198"/>
      <c r="F104" s="708"/>
    </row>
    <row r="105" spans="5:6" ht="12.75" customHeight="1">
      <c r="E105" s="198"/>
      <c r="F105" s="708"/>
    </row>
    <row r="106" spans="5:6" ht="12.75" customHeight="1">
      <c r="E106" s="198"/>
      <c r="F106" s="708"/>
    </row>
    <row r="107" spans="5:6" ht="12.75" customHeight="1">
      <c r="E107" s="198"/>
      <c r="F107" s="708"/>
    </row>
    <row r="108" spans="5:6" ht="12.75" customHeight="1">
      <c r="E108" s="198"/>
      <c r="F108" s="708"/>
    </row>
    <row r="109" spans="5:6" ht="12.75" customHeight="1">
      <c r="E109" s="198"/>
      <c r="F109" s="708"/>
    </row>
    <row r="110" spans="5:6" ht="12.75" customHeight="1">
      <c r="E110" s="198"/>
      <c r="F110" s="708"/>
    </row>
    <row r="111" spans="5:6" ht="12.75" customHeight="1">
      <c r="E111" s="198"/>
      <c r="F111" s="708"/>
    </row>
    <row r="112" spans="5:6" ht="12.75" customHeight="1">
      <c r="E112" s="198"/>
      <c r="F112" s="708"/>
    </row>
    <row r="113" spans="5:6" ht="12.75" customHeight="1">
      <c r="E113" s="198"/>
      <c r="F113" s="708"/>
    </row>
    <row r="114" spans="5:6" ht="12.75" customHeight="1">
      <c r="E114" s="198"/>
      <c r="F114" s="708"/>
    </row>
    <row r="115" spans="5:6" ht="12.75" customHeight="1">
      <c r="E115" s="198"/>
      <c r="F115" s="708"/>
    </row>
    <row r="116" spans="5:6" ht="12.75" customHeight="1">
      <c r="E116" s="198"/>
      <c r="F116" s="708"/>
    </row>
    <row r="117" spans="5:6" ht="12.75" customHeight="1">
      <c r="E117" s="198"/>
      <c r="F117" s="708"/>
    </row>
    <row r="118" spans="5:6" ht="12.75" customHeight="1">
      <c r="E118" s="198"/>
      <c r="F118" s="708"/>
    </row>
    <row r="119" spans="5:6" ht="12.75" customHeight="1">
      <c r="E119" s="198"/>
      <c r="F119" s="708"/>
    </row>
    <row r="120" spans="5:6" ht="12.75" customHeight="1">
      <c r="E120" s="198"/>
      <c r="F120" s="708"/>
    </row>
    <row r="121" spans="5:6" ht="12.75" customHeight="1">
      <c r="E121" s="198"/>
      <c r="F121" s="708"/>
    </row>
    <row r="122" spans="5:6" ht="12.75" customHeight="1">
      <c r="E122" s="198"/>
      <c r="F122" s="708"/>
    </row>
    <row r="123" spans="5:6" ht="12.75" customHeight="1">
      <c r="E123" s="198"/>
      <c r="F123" s="708"/>
    </row>
    <row r="124" spans="5:6" ht="12.75" customHeight="1">
      <c r="E124" s="198"/>
      <c r="F124" s="708"/>
    </row>
    <row r="125" spans="5:6" ht="12.75" customHeight="1">
      <c r="E125" s="198"/>
      <c r="F125" s="708"/>
    </row>
    <row r="126" spans="5:6" ht="12.75" customHeight="1">
      <c r="E126" s="198"/>
      <c r="F126" s="708"/>
    </row>
    <row r="127" spans="5:6" ht="12.75" customHeight="1">
      <c r="E127" s="198"/>
      <c r="F127" s="708"/>
    </row>
    <row r="128" spans="5:6" ht="12.75" customHeight="1">
      <c r="E128" s="198"/>
      <c r="F128" s="708"/>
    </row>
    <row r="129" spans="5:6" ht="12.75" customHeight="1">
      <c r="E129" s="198"/>
      <c r="F129" s="708"/>
    </row>
    <row r="130" spans="5:6" ht="12.75" customHeight="1">
      <c r="E130" s="198"/>
      <c r="F130" s="708"/>
    </row>
    <row r="131" spans="5:6" ht="12.75" customHeight="1">
      <c r="E131" s="198"/>
      <c r="F131" s="708"/>
    </row>
    <row r="132" spans="5:6" ht="12.75" customHeight="1">
      <c r="E132" s="198"/>
      <c r="F132" s="708"/>
    </row>
    <row r="133" spans="5:6" ht="12.75" customHeight="1">
      <c r="E133" s="198"/>
      <c r="F133" s="708"/>
    </row>
    <row r="134" spans="5:6" ht="12.75" customHeight="1">
      <c r="E134" s="198"/>
      <c r="F134" s="708"/>
    </row>
    <row r="135" spans="5:6" ht="12.75" customHeight="1">
      <c r="E135" s="198"/>
      <c r="F135" s="708"/>
    </row>
    <row r="136" spans="5:6" ht="12.75" customHeight="1">
      <c r="E136" s="198"/>
      <c r="F136" s="708"/>
    </row>
    <row r="137" spans="5:6" ht="12.75" customHeight="1">
      <c r="E137" s="198"/>
      <c r="F137" s="708"/>
    </row>
    <row r="138" spans="5:6" ht="12.75" customHeight="1">
      <c r="E138" s="198"/>
      <c r="F138" s="708"/>
    </row>
    <row r="139" spans="5:6" ht="12.75" customHeight="1">
      <c r="E139" s="198"/>
      <c r="F139" s="708"/>
    </row>
    <row r="140" spans="5:6" ht="12.75" customHeight="1">
      <c r="E140" s="198"/>
      <c r="F140" s="708"/>
    </row>
    <row r="141" spans="5:6" ht="12.75" customHeight="1">
      <c r="E141" s="198"/>
      <c r="F141" s="708"/>
    </row>
    <row r="142" spans="5:6" ht="12.75" customHeight="1">
      <c r="E142" s="198"/>
      <c r="F142" s="708"/>
    </row>
    <row r="143" spans="5:6" ht="12.75" customHeight="1">
      <c r="E143" s="198"/>
      <c r="F143" s="708"/>
    </row>
    <row r="144" spans="5:6" ht="12.75" customHeight="1">
      <c r="E144" s="198"/>
      <c r="F144" s="708"/>
    </row>
    <row r="145" spans="5:6" ht="12.75" customHeight="1">
      <c r="E145" s="198"/>
      <c r="F145" s="708"/>
    </row>
    <row r="146" spans="5:6" ht="12.75" customHeight="1">
      <c r="E146" s="198"/>
      <c r="F146" s="708"/>
    </row>
    <row r="147" spans="5:6" ht="12.75" customHeight="1">
      <c r="E147" s="198"/>
      <c r="F147" s="708"/>
    </row>
    <row r="148" spans="5:6" ht="12.75" customHeight="1">
      <c r="E148" s="198"/>
      <c r="F148" s="708"/>
    </row>
    <row r="149" spans="5:6" ht="12.75" customHeight="1">
      <c r="E149" s="198"/>
      <c r="F149" s="708"/>
    </row>
    <row r="150" spans="5:6" ht="12.75" customHeight="1">
      <c r="E150" s="198"/>
      <c r="F150" s="708"/>
    </row>
    <row r="151" spans="5:6" ht="12.75" customHeight="1">
      <c r="E151" s="198"/>
      <c r="F151" s="708"/>
    </row>
    <row r="152" spans="5:6" ht="12.75" customHeight="1">
      <c r="E152" s="198"/>
      <c r="F152" s="708"/>
    </row>
    <row r="153" spans="5:6" ht="12.75" customHeight="1">
      <c r="E153" s="198"/>
      <c r="F153" s="708"/>
    </row>
    <row r="154" spans="5:6" ht="12.75" customHeight="1">
      <c r="E154" s="198"/>
      <c r="F154" s="708"/>
    </row>
    <row r="155" spans="5:6" ht="12.75" customHeight="1">
      <c r="E155" s="198"/>
      <c r="F155" s="708"/>
    </row>
    <row r="156" spans="5:6" ht="12.75" customHeight="1">
      <c r="E156" s="198"/>
      <c r="F156" s="708"/>
    </row>
    <row r="157" spans="5:6" ht="12.75" customHeight="1">
      <c r="E157" s="198"/>
      <c r="F157" s="708"/>
    </row>
    <row r="158" spans="5:6" ht="12.75" customHeight="1">
      <c r="E158" s="198"/>
      <c r="F158" s="708"/>
    </row>
    <row r="159" spans="5:6" ht="12.75" customHeight="1">
      <c r="E159" s="198"/>
      <c r="F159" s="708"/>
    </row>
    <row r="160" spans="5:6" ht="12.75" customHeight="1">
      <c r="E160" s="198"/>
      <c r="F160" s="708"/>
    </row>
    <row r="161" spans="5:6" ht="12.75" customHeight="1">
      <c r="E161" s="198"/>
      <c r="F161" s="708"/>
    </row>
    <row r="162" spans="5:6" ht="12.75" customHeight="1">
      <c r="E162" s="198"/>
      <c r="F162" s="708"/>
    </row>
    <row r="163" spans="5:6" ht="12.75" customHeight="1">
      <c r="E163" s="198"/>
      <c r="F163" s="708"/>
    </row>
    <row r="164" spans="5:6" ht="12.75" customHeight="1">
      <c r="E164" s="198"/>
      <c r="F164" s="708"/>
    </row>
    <row r="165" spans="5:6" ht="12.75" customHeight="1">
      <c r="E165" s="198"/>
      <c r="F165" s="708"/>
    </row>
    <row r="166" spans="5:6" ht="12.75" customHeight="1">
      <c r="E166" s="198"/>
      <c r="F166" s="708"/>
    </row>
    <row r="167" spans="5:6" ht="12.75" customHeight="1">
      <c r="E167" s="198"/>
      <c r="F167" s="708"/>
    </row>
    <row r="168" spans="5:6" ht="12.75" customHeight="1">
      <c r="E168" s="198"/>
      <c r="F168" s="708"/>
    </row>
    <row r="169" spans="5:6" ht="12.75" customHeight="1">
      <c r="E169" s="198"/>
      <c r="F169" s="708"/>
    </row>
    <row r="170" spans="5:6" ht="12.75" customHeight="1">
      <c r="E170" s="198"/>
      <c r="F170" s="708"/>
    </row>
    <row r="171" spans="5:6" ht="12.75" customHeight="1">
      <c r="E171" s="198"/>
      <c r="F171" s="708"/>
    </row>
    <row r="172" spans="5:6" ht="12.75" customHeight="1">
      <c r="E172" s="198"/>
      <c r="F172" s="708"/>
    </row>
    <row r="173" spans="5:6" ht="12.75" customHeight="1">
      <c r="E173" s="198"/>
      <c r="F173" s="708"/>
    </row>
    <row r="174" spans="5:6" ht="12.75" customHeight="1">
      <c r="E174" s="198"/>
      <c r="F174" s="708"/>
    </row>
    <row r="175" spans="5:6" ht="12.75" customHeight="1">
      <c r="E175" s="198"/>
      <c r="F175" s="708"/>
    </row>
    <row r="176" spans="5:6" ht="12.75" customHeight="1">
      <c r="E176" s="198"/>
      <c r="F176" s="708"/>
    </row>
    <row r="177" spans="5:6" ht="12.75" customHeight="1">
      <c r="E177" s="198"/>
      <c r="F177" s="708"/>
    </row>
    <row r="178" spans="5:6" ht="12.75" customHeight="1">
      <c r="E178" s="198"/>
      <c r="F178" s="708"/>
    </row>
    <row r="179" spans="5:6" ht="12.75" customHeight="1">
      <c r="E179" s="198"/>
      <c r="F179" s="708"/>
    </row>
    <row r="180" spans="5:6" ht="12.75" customHeight="1">
      <c r="E180" s="198"/>
      <c r="F180" s="708"/>
    </row>
    <row r="181" spans="5:6" ht="12.75" customHeight="1">
      <c r="E181" s="198"/>
      <c r="F181" s="708"/>
    </row>
    <row r="182" spans="5:6" ht="12.75" customHeight="1">
      <c r="E182" s="198"/>
      <c r="F182" s="708"/>
    </row>
    <row r="183" spans="5:6" ht="12.75" customHeight="1">
      <c r="E183" s="198"/>
      <c r="F183" s="708"/>
    </row>
    <row r="184" spans="5:6" ht="12.75" customHeight="1">
      <c r="E184" s="198"/>
      <c r="F184" s="708"/>
    </row>
    <row r="185" spans="5:6" ht="12.75" customHeight="1">
      <c r="E185" s="198"/>
      <c r="F185" s="708"/>
    </row>
    <row r="186" spans="5:6" ht="12.75" customHeight="1">
      <c r="E186" s="198"/>
      <c r="F186" s="708"/>
    </row>
    <row r="187" spans="5:6" ht="12.75" customHeight="1">
      <c r="E187" s="198"/>
      <c r="F187" s="708"/>
    </row>
    <row r="188" spans="5:6" ht="12.75" customHeight="1">
      <c r="E188" s="198"/>
      <c r="F188" s="708"/>
    </row>
    <row r="189" spans="5:6" ht="12.75" customHeight="1">
      <c r="E189" s="198"/>
      <c r="F189" s="708"/>
    </row>
    <row r="190" spans="5:6" ht="12.75" customHeight="1">
      <c r="E190" s="198"/>
      <c r="F190" s="708"/>
    </row>
    <row r="191" spans="5:6" ht="12.75" customHeight="1">
      <c r="E191" s="198"/>
      <c r="F191" s="708"/>
    </row>
    <row r="192" spans="5:6" ht="12.75" customHeight="1">
      <c r="E192" s="198"/>
      <c r="F192" s="708"/>
    </row>
    <row r="193" spans="5:6" ht="12.75" customHeight="1">
      <c r="E193" s="198"/>
      <c r="F193" s="708"/>
    </row>
    <row r="194" spans="5:6" ht="12.75" customHeight="1">
      <c r="E194" s="198"/>
      <c r="F194" s="708"/>
    </row>
    <row r="195" spans="5:6" ht="12.75" customHeight="1">
      <c r="E195" s="198"/>
      <c r="F195" s="708"/>
    </row>
    <row r="196" spans="5:6" ht="12.75" customHeight="1">
      <c r="E196" s="198"/>
      <c r="F196" s="708"/>
    </row>
    <row r="197" spans="5:6" ht="12.75" customHeight="1">
      <c r="E197" s="198"/>
      <c r="F197" s="708"/>
    </row>
    <row r="198" spans="5:6" ht="12.75" customHeight="1">
      <c r="E198" s="198"/>
      <c r="F198" s="708"/>
    </row>
    <row r="199" spans="5:6" ht="12.75" customHeight="1">
      <c r="E199" s="198"/>
      <c r="F199" s="708"/>
    </row>
    <row r="200" spans="5:6" ht="12.75" customHeight="1">
      <c r="E200" s="198"/>
      <c r="F200" s="708"/>
    </row>
    <row r="201" spans="5:6" ht="12.75" customHeight="1">
      <c r="E201" s="198"/>
      <c r="F201" s="708"/>
    </row>
    <row r="202" spans="5:6" ht="12.75" customHeight="1">
      <c r="E202" s="198"/>
      <c r="F202" s="708"/>
    </row>
    <row r="203" spans="5:6" ht="12.75" customHeight="1">
      <c r="E203" s="198"/>
      <c r="F203" s="708"/>
    </row>
    <row r="204" spans="5:6" ht="12.75" customHeight="1">
      <c r="E204" s="198"/>
      <c r="F204" s="708"/>
    </row>
    <row r="205" spans="5:6" ht="12.75" customHeight="1">
      <c r="E205" s="198"/>
      <c r="F205" s="708"/>
    </row>
    <row r="206" spans="5:6" ht="12.75" customHeight="1">
      <c r="E206" s="198"/>
      <c r="F206" s="708"/>
    </row>
    <row r="207" spans="5:6" ht="12.75" customHeight="1">
      <c r="E207" s="198"/>
      <c r="F207" s="708"/>
    </row>
    <row r="208" spans="5:6" ht="12.75" customHeight="1">
      <c r="E208" s="198"/>
      <c r="F208" s="708"/>
    </row>
    <row r="209" spans="5:6" ht="12.75" customHeight="1">
      <c r="E209" s="198"/>
      <c r="F209" s="708"/>
    </row>
    <row r="210" spans="5:6" ht="12.75" customHeight="1">
      <c r="E210" s="198"/>
      <c r="F210" s="708"/>
    </row>
    <row r="211" spans="5:6" ht="12.75" customHeight="1">
      <c r="E211" s="198"/>
      <c r="F211" s="708"/>
    </row>
    <row r="212" spans="5:6" ht="12.75" customHeight="1">
      <c r="E212" s="198"/>
      <c r="F212" s="708"/>
    </row>
    <row r="213" spans="5:6" ht="12.75" customHeight="1">
      <c r="E213" s="198"/>
      <c r="F213" s="708"/>
    </row>
    <row r="214" spans="5:6" ht="12.75" customHeight="1">
      <c r="E214" s="198"/>
      <c r="F214" s="708"/>
    </row>
    <row r="215" spans="5:6" ht="12.75" customHeight="1">
      <c r="E215" s="198"/>
      <c r="F215" s="708"/>
    </row>
    <row r="216" spans="5:6" ht="12.75" customHeight="1">
      <c r="E216" s="198"/>
      <c r="F216" s="708"/>
    </row>
    <row r="217" spans="5:6" ht="12.75" customHeight="1">
      <c r="E217" s="198"/>
      <c r="F217" s="708"/>
    </row>
    <row r="218" spans="5:6" ht="12.75" customHeight="1">
      <c r="E218" s="198"/>
      <c r="F218" s="708"/>
    </row>
    <row r="219" spans="5:6" ht="12.75" customHeight="1">
      <c r="E219" s="198"/>
      <c r="F219" s="708"/>
    </row>
    <row r="220" spans="5:6" ht="12.75" customHeight="1">
      <c r="E220" s="198"/>
      <c r="F220" s="708"/>
    </row>
    <row r="221" spans="5:6" ht="12.75" customHeight="1">
      <c r="E221" s="198"/>
      <c r="F221" s="708"/>
    </row>
    <row r="222" spans="5:6" ht="12.75" customHeight="1">
      <c r="E222" s="198"/>
      <c r="F222" s="708"/>
    </row>
    <row r="223" spans="5:6" ht="12.75" customHeight="1">
      <c r="E223" s="198"/>
      <c r="F223" s="708"/>
    </row>
    <row r="224" spans="5:6" ht="12.75" customHeight="1">
      <c r="E224" s="198"/>
      <c r="F224" s="708"/>
    </row>
    <row r="225" spans="5:6" ht="12.75" customHeight="1">
      <c r="E225" s="198"/>
      <c r="F225" s="708"/>
    </row>
    <row r="226" spans="5:6" ht="12.75" customHeight="1">
      <c r="E226" s="198"/>
      <c r="F226" s="708"/>
    </row>
    <row r="227" spans="5:6" ht="12.75" customHeight="1">
      <c r="E227" s="198"/>
      <c r="F227" s="708"/>
    </row>
    <row r="228" spans="5:6" ht="12.75" customHeight="1">
      <c r="E228" s="198"/>
      <c r="F228" s="708"/>
    </row>
    <row r="229" spans="5:6" ht="12.75" customHeight="1">
      <c r="E229" s="198"/>
      <c r="F229" s="708"/>
    </row>
    <row r="230" spans="5:6" ht="12.75" customHeight="1">
      <c r="E230" s="198"/>
      <c r="F230" s="708"/>
    </row>
    <row r="231" spans="5:6" ht="12.75" customHeight="1">
      <c r="E231" s="198"/>
      <c r="F231" s="708"/>
    </row>
    <row r="232" spans="5:6" ht="12.75" customHeight="1">
      <c r="E232" s="198"/>
      <c r="F232" s="708"/>
    </row>
    <row r="233" spans="5:6" ht="12.75" customHeight="1">
      <c r="E233" s="198"/>
      <c r="F233" s="708"/>
    </row>
    <row r="234" spans="5:6" ht="12.75" customHeight="1">
      <c r="E234" s="198"/>
      <c r="F234" s="708"/>
    </row>
    <row r="235" spans="5:6" ht="12.75" customHeight="1">
      <c r="E235" s="198"/>
      <c r="F235" s="708"/>
    </row>
    <row r="236" spans="5:6" ht="12.75" customHeight="1">
      <c r="E236" s="198"/>
      <c r="F236" s="708"/>
    </row>
    <row r="237" spans="5:6" ht="12.75" customHeight="1">
      <c r="E237" s="198"/>
      <c r="F237" s="708"/>
    </row>
    <row r="238" spans="5:6" ht="12.75" customHeight="1">
      <c r="E238" s="198"/>
      <c r="F238" s="708"/>
    </row>
    <row r="239" spans="5:6" ht="12.75" customHeight="1">
      <c r="E239" s="198"/>
      <c r="F239" s="708"/>
    </row>
    <row r="240" spans="5:6" ht="12.75" customHeight="1">
      <c r="E240" s="198"/>
      <c r="F240" s="708"/>
    </row>
    <row r="241" spans="5:6" ht="12.75" customHeight="1">
      <c r="E241" s="198"/>
      <c r="F241" s="708"/>
    </row>
    <row r="242" spans="5:6" ht="12.75" customHeight="1">
      <c r="E242" s="198"/>
      <c r="F242" s="708"/>
    </row>
    <row r="243" spans="5:6" ht="12.75" customHeight="1">
      <c r="E243" s="198"/>
      <c r="F243" s="708"/>
    </row>
    <row r="244" spans="5:6" ht="12.75" customHeight="1">
      <c r="E244" s="198"/>
      <c r="F244" s="708"/>
    </row>
    <row r="245" spans="5:6" ht="12.75" customHeight="1">
      <c r="E245" s="198"/>
      <c r="F245" s="708"/>
    </row>
    <row r="246" spans="5:6" ht="12.75" customHeight="1">
      <c r="E246" s="198"/>
      <c r="F246" s="708"/>
    </row>
    <row r="247" spans="5:6" ht="12.75" customHeight="1">
      <c r="E247" s="198"/>
      <c r="F247" s="708"/>
    </row>
    <row r="248" spans="5:6" ht="12.75" customHeight="1">
      <c r="E248" s="198"/>
      <c r="F248" s="708"/>
    </row>
    <row r="249" spans="5:6" ht="12.75" customHeight="1">
      <c r="E249" s="198"/>
      <c r="F249" s="708"/>
    </row>
    <row r="250" spans="5:6" ht="12.75" customHeight="1">
      <c r="E250" s="198"/>
      <c r="F250" s="708"/>
    </row>
    <row r="251" spans="5:6" ht="12.75" customHeight="1">
      <c r="E251" s="198"/>
      <c r="F251" s="708"/>
    </row>
    <row r="252" spans="5:6" ht="12.75" customHeight="1">
      <c r="E252" s="198"/>
      <c r="F252" s="708"/>
    </row>
    <row r="253" spans="5:6" ht="12.75" customHeight="1">
      <c r="E253" s="198"/>
      <c r="F253" s="708"/>
    </row>
    <row r="254" spans="5:6" ht="12.75" customHeight="1">
      <c r="E254" s="198"/>
      <c r="F254" s="708"/>
    </row>
    <row r="255" spans="5:6" ht="12.75" customHeight="1">
      <c r="E255" s="198"/>
      <c r="F255" s="708"/>
    </row>
    <row r="256" spans="5:6" ht="12.75" customHeight="1">
      <c r="E256" s="198"/>
      <c r="F256" s="708"/>
    </row>
    <row r="257" spans="5:6" ht="12.75" customHeight="1">
      <c r="E257" s="198"/>
      <c r="F257" s="708"/>
    </row>
    <row r="258" spans="5:6" ht="12.75" customHeight="1">
      <c r="E258" s="198"/>
      <c r="F258" s="708"/>
    </row>
    <row r="259" spans="5:6" ht="12.75" customHeight="1">
      <c r="E259" s="198"/>
      <c r="F259" s="708"/>
    </row>
    <row r="260" spans="5:6" ht="12.75" customHeight="1">
      <c r="E260" s="198"/>
      <c r="F260" s="708"/>
    </row>
    <row r="261" spans="5:6" ht="12.75" customHeight="1">
      <c r="E261" s="198"/>
      <c r="F261" s="708"/>
    </row>
    <row r="262" spans="5:6" ht="12.75" customHeight="1">
      <c r="E262" s="198"/>
      <c r="F262" s="708"/>
    </row>
    <row r="263" spans="5:6" ht="12.75" customHeight="1">
      <c r="E263" s="198"/>
      <c r="F263" s="708"/>
    </row>
    <row r="264" spans="5:6" ht="12.75" customHeight="1">
      <c r="E264" s="198"/>
      <c r="F264" s="708"/>
    </row>
    <row r="265" spans="5:6" ht="12.75" customHeight="1">
      <c r="E265" s="198"/>
      <c r="F265" s="708"/>
    </row>
    <row r="266" spans="5:6" ht="12.75" customHeight="1">
      <c r="E266" s="198"/>
      <c r="F266" s="708"/>
    </row>
    <row r="267" spans="5:6" ht="12.75" customHeight="1">
      <c r="E267" s="198"/>
      <c r="F267" s="708"/>
    </row>
    <row r="268" spans="5:6" ht="12.75" customHeight="1">
      <c r="E268" s="198"/>
      <c r="F268" s="708"/>
    </row>
    <row r="269" spans="5:6" ht="12.75" customHeight="1">
      <c r="E269" s="198"/>
      <c r="F269" s="708"/>
    </row>
    <row r="270" spans="5:6" ht="12.75" customHeight="1">
      <c r="E270" s="198"/>
      <c r="F270" s="708"/>
    </row>
    <row r="271" spans="5:6" ht="12.75" customHeight="1">
      <c r="E271" s="198"/>
      <c r="F271" s="708"/>
    </row>
    <row r="272" spans="5:6" ht="12.75" customHeight="1">
      <c r="E272" s="198"/>
      <c r="F272" s="708"/>
    </row>
    <row r="273" spans="5:6" ht="12.75" customHeight="1">
      <c r="E273" s="198"/>
      <c r="F273" s="708"/>
    </row>
    <row r="274" spans="5:6" ht="12.75" customHeight="1">
      <c r="E274" s="198"/>
      <c r="F274" s="708"/>
    </row>
    <row r="275" spans="5:6" ht="12.75" customHeight="1">
      <c r="E275" s="198"/>
      <c r="F275" s="708"/>
    </row>
    <row r="276" spans="5:6" ht="12.75" customHeight="1">
      <c r="E276" s="198"/>
      <c r="F276" s="708"/>
    </row>
    <row r="277" spans="5:6" ht="12.75" customHeight="1">
      <c r="E277" s="198"/>
      <c r="F277" s="708"/>
    </row>
    <row r="278" spans="5:6" ht="12.75" customHeight="1">
      <c r="E278" s="198"/>
      <c r="F278" s="708"/>
    </row>
    <row r="279" spans="5:6" ht="12.75" customHeight="1">
      <c r="E279" s="198"/>
      <c r="F279" s="708"/>
    </row>
    <row r="280" spans="5:6" ht="12.75" customHeight="1">
      <c r="E280" s="198"/>
      <c r="F280" s="708"/>
    </row>
    <row r="281" spans="5:6" ht="12.75" customHeight="1">
      <c r="E281" s="198"/>
      <c r="F281" s="708"/>
    </row>
    <row r="282" spans="5:6" ht="12.75" customHeight="1">
      <c r="E282" s="198"/>
      <c r="F282" s="708"/>
    </row>
    <row r="283" spans="5:6" ht="12.75" customHeight="1">
      <c r="E283" s="198"/>
      <c r="F283" s="708"/>
    </row>
    <row r="284" spans="5:6" ht="12.75" customHeight="1">
      <c r="E284" s="198"/>
      <c r="F284" s="708"/>
    </row>
    <row r="285" spans="5:6" ht="12.75" customHeight="1">
      <c r="E285" s="198"/>
      <c r="F285" s="708"/>
    </row>
    <row r="286" spans="5:6" ht="12.75" customHeight="1">
      <c r="E286" s="198"/>
      <c r="F286" s="708"/>
    </row>
    <row r="287" spans="5:6" ht="12.75" customHeight="1">
      <c r="E287" s="198"/>
      <c r="F287" s="708"/>
    </row>
    <row r="288" spans="5:6" ht="12.75" customHeight="1">
      <c r="E288" s="198"/>
      <c r="F288" s="708"/>
    </row>
    <row r="289" spans="5:6" ht="12.75" customHeight="1">
      <c r="E289" s="198"/>
      <c r="F289" s="708"/>
    </row>
    <row r="290" spans="5:6" ht="12.75" customHeight="1">
      <c r="E290" s="198"/>
      <c r="F290" s="708"/>
    </row>
    <row r="291" spans="5:6" ht="12.75" customHeight="1">
      <c r="E291" s="198"/>
      <c r="F291" s="708"/>
    </row>
    <row r="292" spans="5:6" ht="12.75" customHeight="1">
      <c r="E292" s="198"/>
      <c r="F292" s="708"/>
    </row>
    <row r="293" spans="5:6" ht="12.75" customHeight="1">
      <c r="E293" s="198"/>
      <c r="F293" s="708"/>
    </row>
    <row r="294" spans="5:6" ht="12.75" customHeight="1">
      <c r="E294" s="198"/>
      <c r="F294" s="708"/>
    </row>
    <row r="295" spans="5:6" ht="12.75" customHeight="1">
      <c r="E295" s="198"/>
      <c r="F295" s="708"/>
    </row>
    <row r="296" spans="5:6" ht="12.75" customHeight="1">
      <c r="E296" s="198"/>
      <c r="F296" s="708"/>
    </row>
    <row r="297" spans="5:6" ht="12.75" customHeight="1">
      <c r="E297" s="198"/>
      <c r="F297" s="708"/>
    </row>
    <row r="298" spans="5:6" ht="12.75" customHeight="1">
      <c r="E298" s="198"/>
      <c r="F298" s="708"/>
    </row>
    <row r="299" spans="5:6" ht="12.75" customHeight="1">
      <c r="E299" s="198"/>
      <c r="F299" s="708"/>
    </row>
    <row r="300" spans="5:6" ht="12.75" customHeight="1">
      <c r="E300" s="198"/>
      <c r="F300" s="708"/>
    </row>
    <row r="301" spans="5:6" ht="12.75" customHeight="1">
      <c r="E301" s="198"/>
      <c r="F301" s="708"/>
    </row>
    <row r="302" spans="5:6" ht="12.75" customHeight="1">
      <c r="E302" s="198"/>
      <c r="F302" s="708"/>
    </row>
    <row r="303" spans="5:6" ht="12.75" customHeight="1">
      <c r="E303" s="198"/>
      <c r="F303" s="708"/>
    </row>
    <row r="304" spans="5:6" ht="12.75" customHeight="1">
      <c r="E304" s="198"/>
      <c r="F304" s="708"/>
    </row>
    <row r="305" spans="5:6" ht="12.75" customHeight="1">
      <c r="E305" s="198"/>
      <c r="F305" s="708"/>
    </row>
    <row r="306" spans="5:6" ht="12.75" customHeight="1">
      <c r="E306" s="198"/>
      <c r="F306" s="708"/>
    </row>
    <row r="307" spans="5:6" ht="12.75" customHeight="1">
      <c r="E307" s="198"/>
      <c r="F307" s="708"/>
    </row>
    <row r="308" spans="5:6" ht="12.75" customHeight="1">
      <c r="E308" s="198"/>
      <c r="F308" s="708"/>
    </row>
    <row r="309" spans="5:6" ht="12.75" customHeight="1">
      <c r="E309" s="198"/>
      <c r="F309" s="708"/>
    </row>
    <row r="310" spans="5:6" ht="12.75" customHeight="1">
      <c r="E310" s="198"/>
      <c r="F310" s="708"/>
    </row>
    <row r="311" spans="5:6" ht="12.75" customHeight="1">
      <c r="E311" s="198"/>
      <c r="F311" s="708"/>
    </row>
    <row r="312" spans="5:6" ht="12.75" customHeight="1">
      <c r="E312" s="198"/>
      <c r="F312" s="708"/>
    </row>
    <row r="313" spans="5:6" ht="12.75" customHeight="1">
      <c r="E313" s="198"/>
      <c r="F313" s="708"/>
    </row>
    <row r="314" spans="5:6" ht="12.75" customHeight="1">
      <c r="E314" s="198"/>
      <c r="F314" s="708"/>
    </row>
    <row r="315" spans="5:6" ht="12.75" customHeight="1">
      <c r="E315" s="198"/>
      <c r="F315" s="708"/>
    </row>
    <row r="316" spans="5:6" ht="12.75" customHeight="1">
      <c r="E316" s="198"/>
      <c r="F316" s="708"/>
    </row>
    <row r="317" spans="5:6" ht="12.75" customHeight="1">
      <c r="E317" s="198"/>
      <c r="F317" s="708"/>
    </row>
    <row r="318" spans="5:6" ht="12.75" customHeight="1">
      <c r="E318" s="198"/>
      <c r="F318" s="708"/>
    </row>
    <row r="319" spans="5:6" ht="12.75" customHeight="1">
      <c r="E319" s="198"/>
      <c r="F319" s="708"/>
    </row>
    <row r="320" spans="5:6" ht="12.75" customHeight="1">
      <c r="E320" s="198"/>
      <c r="F320" s="708"/>
    </row>
    <row r="321" spans="5:6" ht="12.75" customHeight="1">
      <c r="E321" s="198"/>
      <c r="F321" s="708"/>
    </row>
    <row r="322" spans="5:6" ht="12.75" customHeight="1">
      <c r="E322" s="198"/>
      <c r="F322" s="708"/>
    </row>
    <row r="323" spans="5:6" ht="12.75" customHeight="1">
      <c r="E323" s="198"/>
      <c r="F323" s="708"/>
    </row>
    <row r="324" spans="5:6" ht="12.75" customHeight="1">
      <c r="E324" s="198"/>
      <c r="F324" s="708"/>
    </row>
    <row r="325" spans="5:6" ht="12.75" customHeight="1">
      <c r="E325" s="198"/>
      <c r="F325" s="708"/>
    </row>
    <row r="326" spans="5:6" ht="12.75" customHeight="1">
      <c r="E326" s="198"/>
      <c r="F326" s="708"/>
    </row>
    <row r="327" spans="5:6" ht="12.75" customHeight="1">
      <c r="E327" s="198"/>
      <c r="F327" s="708"/>
    </row>
    <row r="328" spans="5:6" ht="12.75" customHeight="1">
      <c r="E328" s="198"/>
      <c r="F328" s="708"/>
    </row>
    <row r="329" spans="5:6" ht="12.75" customHeight="1">
      <c r="E329" s="198"/>
      <c r="F329" s="708"/>
    </row>
    <row r="330" spans="5:6" ht="12.75" customHeight="1">
      <c r="E330" s="198"/>
      <c r="F330" s="708"/>
    </row>
    <row r="331" spans="5:6" ht="12.75" customHeight="1">
      <c r="E331" s="198"/>
      <c r="F331" s="708"/>
    </row>
    <row r="332" spans="5:6" ht="12.75" customHeight="1">
      <c r="E332" s="198"/>
      <c r="F332" s="708"/>
    </row>
    <row r="333" spans="5:6" ht="12.75" customHeight="1">
      <c r="E333" s="198"/>
      <c r="F333" s="708"/>
    </row>
    <row r="334" spans="5:6" ht="12.75" customHeight="1">
      <c r="E334" s="198"/>
      <c r="F334" s="708"/>
    </row>
    <row r="335" spans="5:6" ht="12.75" customHeight="1">
      <c r="E335" s="198"/>
      <c r="F335" s="708"/>
    </row>
    <row r="336" spans="5:6" ht="12.75" customHeight="1">
      <c r="E336" s="198"/>
      <c r="F336" s="708"/>
    </row>
    <row r="337" spans="5:6" ht="12.75" customHeight="1">
      <c r="E337" s="198"/>
      <c r="F337" s="708"/>
    </row>
    <row r="338" spans="5:6" ht="12.75" customHeight="1">
      <c r="E338" s="198"/>
      <c r="F338" s="708"/>
    </row>
    <row r="339" spans="5:6" ht="12.75" customHeight="1">
      <c r="E339" s="198"/>
      <c r="F339" s="708"/>
    </row>
    <row r="340" spans="5:6" ht="12.75" customHeight="1">
      <c r="E340" s="198"/>
      <c r="F340" s="708"/>
    </row>
    <row r="341" spans="5:6" ht="12.75" customHeight="1">
      <c r="E341" s="198"/>
      <c r="F341" s="708"/>
    </row>
    <row r="342" spans="5:6" ht="12.75" customHeight="1">
      <c r="E342" s="198"/>
      <c r="F342" s="708"/>
    </row>
    <row r="343" spans="5:6" ht="12.75" customHeight="1">
      <c r="E343" s="198"/>
      <c r="F343" s="708"/>
    </row>
    <row r="344" spans="5:6" ht="12.75" customHeight="1">
      <c r="E344" s="198"/>
      <c r="F344" s="708"/>
    </row>
    <row r="345" spans="5:6" ht="12.75" customHeight="1">
      <c r="E345" s="198"/>
      <c r="F345" s="708"/>
    </row>
    <row r="346" spans="5:6" ht="12.75" customHeight="1">
      <c r="E346" s="198"/>
      <c r="F346" s="708"/>
    </row>
    <row r="347" spans="5:6" ht="12.75" customHeight="1">
      <c r="E347" s="198"/>
      <c r="F347" s="708"/>
    </row>
    <row r="348" spans="5:6" ht="12.75" customHeight="1">
      <c r="E348" s="198"/>
      <c r="F348" s="708"/>
    </row>
    <row r="349" spans="5:6" ht="12.75" customHeight="1">
      <c r="E349" s="198"/>
      <c r="F349" s="708"/>
    </row>
    <row r="350" spans="5:6" ht="12.75" customHeight="1">
      <c r="E350" s="198"/>
      <c r="F350" s="708"/>
    </row>
    <row r="351" spans="5:6" ht="12.75" customHeight="1">
      <c r="E351" s="198"/>
      <c r="F351" s="708"/>
    </row>
    <row r="352" spans="5:6" ht="12.75" customHeight="1">
      <c r="E352" s="198"/>
      <c r="F352" s="708"/>
    </row>
    <row r="353" spans="5:6" ht="12.75" customHeight="1">
      <c r="E353" s="198"/>
      <c r="F353" s="708"/>
    </row>
    <row r="354" spans="5:6" ht="12.75" customHeight="1">
      <c r="E354" s="198"/>
      <c r="F354" s="708"/>
    </row>
    <row r="355" spans="5:6" ht="12.75" customHeight="1">
      <c r="E355" s="198"/>
      <c r="F355" s="708"/>
    </row>
    <row r="356" spans="5:6" ht="12.75" customHeight="1">
      <c r="E356" s="198"/>
      <c r="F356" s="708"/>
    </row>
    <row r="357" spans="5:6" ht="12.75" customHeight="1">
      <c r="E357" s="198"/>
      <c r="F357" s="708"/>
    </row>
    <row r="358" spans="5:6" ht="12.75" customHeight="1">
      <c r="E358" s="198"/>
      <c r="F358" s="708"/>
    </row>
    <row r="359" spans="5:6" ht="12.75" customHeight="1">
      <c r="E359" s="198"/>
      <c r="F359" s="708"/>
    </row>
    <row r="360" spans="5:6" ht="12.75" customHeight="1">
      <c r="E360" s="198"/>
      <c r="F360" s="708"/>
    </row>
    <row r="361" spans="5:6" ht="12.75" customHeight="1">
      <c r="E361" s="198"/>
      <c r="F361" s="708"/>
    </row>
    <row r="362" spans="5:6" ht="12.75" customHeight="1">
      <c r="E362" s="198"/>
      <c r="F362" s="708"/>
    </row>
    <row r="363" spans="5:6" ht="12.75" customHeight="1">
      <c r="E363" s="198"/>
      <c r="F363" s="708"/>
    </row>
    <row r="364" spans="5:6" ht="12.75" customHeight="1">
      <c r="E364" s="198"/>
      <c r="F364" s="708"/>
    </row>
    <row r="365" spans="5:6" ht="12.75" customHeight="1">
      <c r="E365" s="198"/>
      <c r="F365" s="708"/>
    </row>
    <row r="366" spans="5:6" ht="12.75" customHeight="1">
      <c r="E366" s="198"/>
      <c r="F366" s="708"/>
    </row>
    <row r="367" spans="5:6" ht="12.75" customHeight="1">
      <c r="E367" s="198"/>
      <c r="F367" s="708"/>
    </row>
    <row r="368" spans="5:6" ht="12.75" customHeight="1">
      <c r="E368" s="198"/>
      <c r="F368" s="708"/>
    </row>
    <row r="369" spans="5:6" ht="12.75" customHeight="1">
      <c r="E369" s="198"/>
      <c r="F369" s="708"/>
    </row>
    <row r="370" spans="5:6" ht="12.75" customHeight="1">
      <c r="E370" s="198"/>
      <c r="F370" s="708"/>
    </row>
    <row r="371" spans="5:6" ht="12.75" customHeight="1">
      <c r="E371" s="198"/>
      <c r="F371" s="708"/>
    </row>
    <row r="372" spans="5:6" ht="12.75" customHeight="1">
      <c r="E372" s="198"/>
      <c r="F372" s="708"/>
    </row>
    <row r="373" spans="5:6" ht="12.75" customHeight="1">
      <c r="E373" s="198"/>
      <c r="F373" s="708"/>
    </row>
    <row r="374" spans="5:6" ht="12.75" customHeight="1">
      <c r="E374" s="198"/>
      <c r="F374" s="708"/>
    </row>
    <row r="375" spans="5:6" ht="12.75" customHeight="1">
      <c r="E375" s="198"/>
      <c r="F375" s="708"/>
    </row>
    <row r="376" spans="5:6" ht="12.75" customHeight="1">
      <c r="E376" s="198"/>
      <c r="F376" s="708"/>
    </row>
    <row r="377" spans="5:6" ht="12.75" customHeight="1">
      <c r="E377" s="198"/>
      <c r="F377" s="708"/>
    </row>
    <row r="378" spans="5:6" ht="12.75" customHeight="1">
      <c r="E378" s="198"/>
      <c r="F378" s="708"/>
    </row>
    <row r="379" spans="5:6" ht="12.75" customHeight="1">
      <c r="E379" s="198"/>
      <c r="F379" s="708"/>
    </row>
    <row r="380" spans="5:6" ht="12.75" customHeight="1">
      <c r="E380" s="198"/>
      <c r="F380" s="708"/>
    </row>
    <row r="381" spans="5:6" ht="12.75" customHeight="1">
      <c r="E381" s="198"/>
      <c r="F381" s="708"/>
    </row>
    <row r="382" spans="5:6" ht="12.75" customHeight="1">
      <c r="E382" s="198"/>
      <c r="F382" s="708"/>
    </row>
    <row r="383" spans="5:6" ht="12.75" customHeight="1">
      <c r="E383" s="198"/>
      <c r="F383" s="708"/>
    </row>
    <row r="384" spans="5:6" ht="12.75" customHeight="1">
      <c r="E384" s="198"/>
      <c r="F384" s="708"/>
    </row>
    <row r="385" spans="5:6" ht="12.75" customHeight="1">
      <c r="E385" s="198"/>
      <c r="F385" s="708"/>
    </row>
    <row r="386" spans="5:6" ht="12.75" customHeight="1">
      <c r="E386" s="198"/>
      <c r="F386" s="708"/>
    </row>
    <row r="387" spans="5:6" ht="12.75" customHeight="1">
      <c r="E387" s="198"/>
      <c r="F387" s="708"/>
    </row>
    <row r="388" spans="5:6" ht="12.75" customHeight="1">
      <c r="E388" s="198"/>
      <c r="F388" s="708"/>
    </row>
    <row r="389" spans="5:6" ht="12.75" customHeight="1">
      <c r="E389" s="198"/>
      <c r="F389" s="708"/>
    </row>
    <row r="390" spans="5:6" ht="12.75" customHeight="1">
      <c r="E390" s="198"/>
      <c r="F390" s="708"/>
    </row>
    <row r="391" spans="5:6" ht="12.75" customHeight="1">
      <c r="E391" s="198"/>
      <c r="F391" s="708"/>
    </row>
    <row r="392" spans="5:6" ht="12.75" customHeight="1">
      <c r="E392" s="198"/>
      <c r="F392" s="708"/>
    </row>
    <row r="393" spans="5:6" ht="12.75" customHeight="1">
      <c r="E393" s="198"/>
      <c r="F393" s="708"/>
    </row>
    <row r="394" spans="5:6" ht="12.75" customHeight="1">
      <c r="E394" s="198"/>
      <c r="F394" s="708"/>
    </row>
    <row r="395" spans="5:6" ht="12.75" customHeight="1">
      <c r="E395" s="198"/>
      <c r="F395" s="708"/>
    </row>
    <row r="396" spans="5:6" ht="12.75" customHeight="1">
      <c r="E396" s="198"/>
      <c r="F396" s="708"/>
    </row>
    <row r="397" spans="5:6" ht="12.75" customHeight="1">
      <c r="E397" s="198"/>
      <c r="F397" s="708"/>
    </row>
    <row r="398" spans="5:6" ht="12.75" customHeight="1">
      <c r="E398" s="198"/>
      <c r="F398" s="708"/>
    </row>
    <row r="399" spans="5:6" ht="12.75" customHeight="1">
      <c r="E399" s="198"/>
      <c r="F399" s="708"/>
    </row>
    <row r="400" spans="5:6" ht="12.75" customHeight="1">
      <c r="E400" s="198"/>
      <c r="F400" s="708"/>
    </row>
    <row r="401" spans="5:6" ht="12.75" customHeight="1">
      <c r="E401" s="198"/>
      <c r="F401" s="708"/>
    </row>
    <row r="402" spans="5:6" ht="12.75" customHeight="1">
      <c r="E402" s="198"/>
      <c r="F402" s="708"/>
    </row>
    <row r="403" spans="5:6" ht="12.75" customHeight="1">
      <c r="E403" s="198"/>
      <c r="F403" s="708"/>
    </row>
    <row r="404" spans="5:6" ht="12.75" customHeight="1">
      <c r="E404" s="198"/>
      <c r="F404" s="708"/>
    </row>
    <row r="405" spans="5:6" ht="12.75" customHeight="1">
      <c r="E405" s="198"/>
      <c r="F405" s="708"/>
    </row>
    <row r="406" spans="5:6" ht="12.75" customHeight="1">
      <c r="E406" s="198"/>
      <c r="F406" s="708"/>
    </row>
    <row r="407" spans="5:6" ht="12.75" customHeight="1">
      <c r="E407" s="198"/>
      <c r="F407" s="708"/>
    </row>
    <row r="408" spans="5:6" ht="12.75" customHeight="1">
      <c r="E408" s="198"/>
      <c r="F408" s="708"/>
    </row>
    <row r="409" spans="5:6" ht="12.75" customHeight="1">
      <c r="E409" s="198"/>
      <c r="F409" s="708"/>
    </row>
    <row r="410" spans="5:6" ht="12.75" customHeight="1">
      <c r="E410" s="198"/>
      <c r="F410" s="708"/>
    </row>
    <row r="411" spans="5:6" ht="12.75" customHeight="1">
      <c r="E411" s="198"/>
      <c r="F411" s="708"/>
    </row>
    <row r="412" spans="5:6" ht="12.75" customHeight="1">
      <c r="E412" s="198"/>
      <c r="F412" s="708"/>
    </row>
    <row r="413" spans="5:6" ht="12.75" customHeight="1">
      <c r="E413" s="198"/>
      <c r="F413" s="708"/>
    </row>
    <row r="414" spans="5:6" ht="12.75" customHeight="1">
      <c r="E414" s="198"/>
      <c r="F414" s="708"/>
    </row>
    <row r="415" spans="5:6" ht="12.75" customHeight="1">
      <c r="E415" s="198"/>
      <c r="F415" s="708"/>
    </row>
    <row r="416" spans="5:6" ht="12.75" customHeight="1">
      <c r="E416" s="198"/>
      <c r="F416" s="708"/>
    </row>
    <row r="417" spans="5:6" ht="12.75" customHeight="1">
      <c r="E417" s="198"/>
      <c r="F417" s="708"/>
    </row>
    <row r="418" spans="5:6" ht="12.75" customHeight="1">
      <c r="E418" s="198"/>
      <c r="F418" s="708"/>
    </row>
    <row r="419" spans="5:6" ht="12.75" customHeight="1">
      <c r="E419" s="198"/>
      <c r="F419" s="708"/>
    </row>
    <row r="420" spans="5:6" ht="12.75" customHeight="1">
      <c r="E420" s="198"/>
      <c r="F420" s="708"/>
    </row>
    <row r="421" spans="5:6" ht="12.75" customHeight="1">
      <c r="E421" s="198"/>
      <c r="F421" s="708"/>
    </row>
    <row r="422" spans="5:6" ht="12.75" customHeight="1">
      <c r="E422" s="198"/>
      <c r="F422" s="708"/>
    </row>
    <row r="423" spans="5:6" ht="12.75" customHeight="1">
      <c r="E423" s="198"/>
      <c r="F423" s="708"/>
    </row>
    <row r="424" spans="5:6" ht="12.75" customHeight="1">
      <c r="E424" s="198"/>
      <c r="F424" s="708"/>
    </row>
    <row r="425" spans="5:6" ht="12.75" customHeight="1">
      <c r="E425" s="198"/>
      <c r="F425" s="708"/>
    </row>
    <row r="426" spans="5:6" ht="12.75" customHeight="1">
      <c r="E426" s="198"/>
      <c r="F426" s="708"/>
    </row>
    <row r="427" spans="5:6" ht="12.75" customHeight="1">
      <c r="E427" s="198"/>
      <c r="F427" s="708"/>
    </row>
    <row r="428" spans="5:6" ht="12.75" customHeight="1">
      <c r="E428" s="198"/>
      <c r="F428" s="708"/>
    </row>
    <row r="429" spans="5:6" ht="12.75" customHeight="1">
      <c r="E429" s="198"/>
      <c r="F429" s="708"/>
    </row>
    <row r="430" spans="5:6" ht="12.75" customHeight="1">
      <c r="E430" s="198"/>
      <c r="F430" s="708"/>
    </row>
    <row r="431" spans="5:6" ht="12.75" customHeight="1">
      <c r="E431" s="198"/>
      <c r="F431" s="708"/>
    </row>
    <row r="432" spans="5:6" ht="12.75" customHeight="1">
      <c r="E432" s="198"/>
      <c r="F432" s="708"/>
    </row>
    <row r="433" spans="5:6" ht="12.75" customHeight="1">
      <c r="E433" s="198"/>
      <c r="F433" s="708"/>
    </row>
    <row r="434" spans="5:6" ht="12.75" customHeight="1">
      <c r="E434" s="198"/>
      <c r="F434" s="708"/>
    </row>
    <row r="435" spans="5:6" ht="12.75" customHeight="1">
      <c r="E435" s="198"/>
      <c r="F435" s="708"/>
    </row>
    <row r="436" spans="5:6" ht="12.75" customHeight="1">
      <c r="E436" s="198"/>
      <c r="F436" s="708"/>
    </row>
    <row r="437" spans="5:6" ht="12.75" customHeight="1">
      <c r="E437" s="198"/>
      <c r="F437" s="708"/>
    </row>
    <row r="438" spans="5:6" ht="12.75" customHeight="1">
      <c r="E438" s="198"/>
      <c r="F438" s="708"/>
    </row>
    <row r="439" spans="5:6" ht="12.75" customHeight="1">
      <c r="E439" s="198"/>
      <c r="F439" s="708"/>
    </row>
    <row r="440" spans="5:6" ht="12.75" customHeight="1">
      <c r="E440" s="198"/>
      <c r="F440" s="708"/>
    </row>
    <row r="441" spans="5:6" ht="12.75" customHeight="1">
      <c r="E441" s="198"/>
      <c r="F441" s="708"/>
    </row>
    <row r="442" spans="5:6" ht="12.75" customHeight="1">
      <c r="E442" s="198"/>
      <c r="F442" s="708"/>
    </row>
    <row r="443" spans="5:6" ht="12.75" customHeight="1">
      <c r="E443" s="198"/>
      <c r="F443" s="708"/>
    </row>
    <row r="444" spans="5:6" ht="12.75" customHeight="1">
      <c r="E444" s="198"/>
      <c r="F444" s="708"/>
    </row>
    <row r="445" spans="5:6" ht="12.75" customHeight="1">
      <c r="E445" s="198"/>
      <c r="F445" s="708"/>
    </row>
    <row r="446" spans="5:6" ht="12.75" customHeight="1">
      <c r="E446" s="198"/>
      <c r="F446" s="708"/>
    </row>
    <row r="447" spans="5:6" ht="12.75" customHeight="1">
      <c r="E447" s="198"/>
      <c r="F447" s="708"/>
    </row>
    <row r="448" spans="5:6" ht="12.75" customHeight="1">
      <c r="E448" s="198"/>
      <c r="F448" s="708"/>
    </row>
    <row r="449" spans="5:6" ht="12.75" customHeight="1">
      <c r="E449" s="198"/>
      <c r="F449" s="708"/>
    </row>
    <row r="450" spans="5:6" ht="12.75" customHeight="1">
      <c r="E450" s="198"/>
      <c r="F450" s="708"/>
    </row>
    <row r="451" spans="5:6" ht="12.75" customHeight="1">
      <c r="E451" s="198"/>
      <c r="F451" s="708"/>
    </row>
    <row r="452" spans="5:6" ht="12.75" customHeight="1">
      <c r="E452" s="198"/>
      <c r="F452" s="708"/>
    </row>
    <row r="453" spans="5:6" ht="12.75" customHeight="1">
      <c r="E453" s="198"/>
      <c r="F453" s="708"/>
    </row>
    <row r="454" spans="5:6" ht="12.75" customHeight="1">
      <c r="E454" s="198"/>
      <c r="F454" s="708"/>
    </row>
    <row r="455" spans="5:6" ht="12.75" customHeight="1">
      <c r="E455" s="198"/>
      <c r="F455" s="708"/>
    </row>
    <row r="456" spans="5:6" ht="12.75" customHeight="1">
      <c r="E456" s="198"/>
      <c r="F456" s="708"/>
    </row>
    <row r="457" spans="5:6" ht="12.75" customHeight="1">
      <c r="E457" s="198"/>
      <c r="F457" s="708"/>
    </row>
    <row r="458" spans="5:6" ht="12.75" customHeight="1">
      <c r="E458" s="198"/>
      <c r="F458" s="708"/>
    </row>
    <row r="459" spans="5:6" ht="12.75" customHeight="1">
      <c r="E459" s="198"/>
      <c r="F459" s="708"/>
    </row>
    <row r="460" spans="5:6" ht="12.75" customHeight="1">
      <c r="E460" s="198"/>
      <c r="F460" s="708"/>
    </row>
    <row r="461" spans="5:6" ht="12.75" customHeight="1">
      <c r="E461" s="198"/>
      <c r="F461" s="708"/>
    </row>
    <row r="462" spans="5:6" ht="12.75" customHeight="1">
      <c r="E462" s="198"/>
      <c r="F462" s="708"/>
    </row>
    <row r="463" spans="5:6" ht="12.75" customHeight="1">
      <c r="E463" s="198"/>
      <c r="F463" s="708"/>
    </row>
    <row r="464" spans="5:6" ht="12.75" customHeight="1">
      <c r="E464" s="198"/>
      <c r="F464" s="708"/>
    </row>
    <row r="465" spans="5:6" ht="12.75" customHeight="1">
      <c r="E465" s="198"/>
      <c r="F465" s="708"/>
    </row>
    <row r="466" spans="5:6" ht="12.75" customHeight="1">
      <c r="E466" s="198"/>
      <c r="F466" s="708"/>
    </row>
    <row r="467" spans="5:6" ht="12.75" customHeight="1">
      <c r="E467" s="198"/>
      <c r="F467" s="708"/>
    </row>
    <row r="468" spans="5:6" ht="12.75" customHeight="1">
      <c r="E468" s="198"/>
      <c r="F468" s="708"/>
    </row>
    <row r="469" spans="5:6" ht="12.75" customHeight="1">
      <c r="E469" s="198"/>
      <c r="F469" s="708"/>
    </row>
    <row r="470" spans="5:6" ht="12.75" customHeight="1">
      <c r="E470" s="198"/>
      <c r="F470" s="708"/>
    </row>
    <row r="471" spans="5:6" ht="12.75" customHeight="1">
      <c r="E471" s="198"/>
      <c r="F471" s="708"/>
    </row>
    <row r="472" spans="5:6" ht="12.75" customHeight="1">
      <c r="E472" s="198"/>
      <c r="F472" s="708"/>
    </row>
    <row r="473" spans="5:6" ht="12.75" customHeight="1">
      <c r="E473" s="198"/>
      <c r="F473" s="708"/>
    </row>
    <row r="474" spans="5:6" ht="12.75" customHeight="1">
      <c r="E474" s="198"/>
      <c r="F474" s="708"/>
    </row>
    <row r="475" spans="5:6" ht="12.75" customHeight="1">
      <c r="E475" s="198"/>
      <c r="F475" s="708"/>
    </row>
    <row r="476" spans="5:6" ht="12.75" customHeight="1">
      <c r="E476" s="198"/>
      <c r="F476" s="708"/>
    </row>
    <row r="477" spans="5:6" ht="12.75" customHeight="1">
      <c r="E477" s="198"/>
      <c r="F477" s="708"/>
    </row>
    <row r="478" spans="5:6" ht="12.75" customHeight="1">
      <c r="E478" s="198"/>
      <c r="F478" s="708"/>
    </row>
    <row r="479" spans="5:6" ht="12.75" customHeight="1">
      <c r="E479" s="198"/>
      <c r="F479" s="708"/>
    </row>
    <row r="480" spans="5:6" ht="12.75" customHeight="1">
      <c r="E480" s="198"/>
      <c r="F480" s="708"/>
    </row>
    <row r="481" spans="5:6" ht="12.75" customHeight="1">
      <c r="E481" s="198"/>
      <c r="F481" s="708"/>
    </row>
    <row r="482" spans="5:6" ht="12.75" customHeight="1">
      <c r="E482" s="198"/>
      <c r="F482" s="708"/>
    </row>
    <row r="483" spans="5:6" ht="12.75" customHeight="1">
      <c r="E483" s="198"/>
      <c r="F483" s="708"/>
    </row>
    <row r="484" spans="5:6" ht="12.75" customHeight="1">
      <c r="E484" s="198"/>
      <c r="F484" s="708"/>
    </row>
    <row r="485" spans="5:6" ht="12.75" customHeight="1">
      <c r="E485" s="198"/>
      <c r="F485" s="708"/>
    </row>
    <row r="486" spans="5:6" ht="12.75" customHeight="1">
      <c r="E486" s="198"/>
      <c r="F486" s="708"/>
    </row>
    <row r="487" spans="5:6" ht="12.75" customHeight="1">
      <c r="E487" s="198"/>
      <c r="F487" s="708"/>
    </row>
    <row r="488" spans="5:6" ht="12.75" customHeight="1">
      <c r="E488" s="198"/>
      <c r="F488" s="708"/>
    </row>
    <row r="489" spans="5:6" ht="12.75" customHeight="1">
      <c r="E489" s="198"/>
      <c r="F489" s="708"/>
    </row>
    <row r="490" spans="5:6" ht="12.75" customHeight="1">
      <c r="E490" s="198"/>
      <c r="F490" s="708"/>
    </row>
    <row r="491" spans="5:6" ht="12.75" customHeight="1">
      <c r="E491" s="198"/>
      <c r="F491" s="708"/>
    </row>
    <row r="492" spans="5:6" ht="12.75" customHeight="1">
      <c r="E492" s="198"/>
      <c r="F492" s="708"/>
    </row>
    <row r="493" spans="5:6" ht="12.75" customHeight="1">
      <c r="E493" s="198"/>
      <c r="F493" s="708"/>
    </row>
    <row r="494" spans="5:6" ht="12.75" customHeight="1">
      <c r="E494" s="198"/>
      <c r="F494" s="708"/>
    </row>
    <row r="495" spans="5:6" ht="12.75" customHeight="1">
      <c r="E495" s="198"/>
      <c r="F495" s="708"/>
    </row>
    <row r="496" spans="5:6" ht="12.75" customHeight="1">
      <c r="E496" s="198"/>
      <c r="F496" s="708"/>
    </row>
    <row r="497" spans="5:6" ht="12.75" customHeight="1">
      <c r="E497" s="198"/>
      <c r="F497" s="708"/>
    </row>
    <row r="498" spans="5:6" ht="12.75" customHeight="1">
      <c r="E498" s="198"/>
      <c r="F498" s="708"/>
    </row>
    <row r="499" spans="5:6" ht="12.75" customHeight="1">
      <c r="E499" s="198"/>
      <c r="F499" s="708"/>
    </row>
    <row r="500" spans="5:6" ht="12.75" customHeight="1">
      <c r="E500" s="198"/>
      <c r="F500" s="708"/>
    </row>
    <row r="501" spans="5:6" ht="12.75" customHeight="1">
      <c r="E501" s="198"/>
      <c r="F501" s="708"/>
    </row>
    <row r="502" spans="5:6" ht="12.75" customHeight="1">
      <c r="E502" s="198"/>
      <c r="F502" s="708"/>
    </row>
    <row r="503" spans="5:6" ht="12.75" customHeight="1">
      <c r="E503" s="198"/>
      <c r="F503" s="708"/>
    </row>
    <row r="504" spans="5:6" ht="12.75" customHeight="1">
      <c r="E504" s="198"/>
      <c r="F504" s="708"/>
    </row>
    <row r="505" spans="5:6" ht="12.75" customHeight="1">
      <c r="E505" s="198"/>
      <c r="F505" s="708"/>
    </row>
    <row r="506" spans="5:6" ht="12.75" customHeight="1">
      <c r="E506" s="198"/>
      <c r="F506" s="708"/>
    </row>
    <row r="507" spans="5:6" ht="12.75" customHeight="1">
      <c r="E507" s="198"/>
      <c r="F507" s="708"/>
    </row>
    <row r="508" spans="5:6" ht="12.75" customHeight="1">
      <c r="E508" s="198"/>
      <c r="F508" s="708"/>
    </row>
    <row r="509" spans="5:6" ht="12.75" customHeight="1">
      <c r="E509" s="198"/>
      <c r="F509" s="708"/>
    </row>
    <row r="510" spans="5:6" ht="12.75" customHeight="1">
      <c r="E510" s="198"/>
      <c r="F510" s="708"/>
    </row>
    <row r="511" spans="5:6" ht="12.75" customHeight="1">
      <c r="E511" s="198"/>
      <c r="F511" s="708"/>
    </row>
    <row r="512" spans="5:6" ht="12.75" customHeight="1">
      <c r="E512" s="198"/>
      <c r="F512" s="708"/>
    </row>
    <row r="513" spans="5:6" ht="12.75" customHeight="1">
      <c r="E513" s="198"/>
      <c r="F513" s="708"/>
    </row>
    <row r="514" spans="5:6" ht="12.75" customHeight="1">
      <c r="E514" s="198"/>
      <c r="F514" s="708"/>
    </row>
    <row r="515" spans="5:6" ht="12.75" customHeight="1">
      <c r="E515" s="198"/>
      <c r="F515" s="708"/>
    </row>
    <row r="516" spans="5:6" ht="12.75" customHeight="1">
      <c r="E516" s="198"/>
      <c r="F516" s="708"/>
    </row>
    <row r="517" spans="5:6" ht="12.75" customHeight="1">
      <c r="E517" s="198"/>
      <c r="F517" s="708"/>
    </row>
    <row r="518" spans="5:6" ht="12.75" customHeight="1">
      <c r="E518" s="198"/>
      <c r="F518" s="708"/>
    </row>
    <row r="519" spans="5:6" ht="12.75" customHeight="1">
      <c r="E519" s="198"/>
      <c r="F519" s="708"/>
    </row>
    <row r="520" spans="5:6" ht="12.75" customHeight="1">
      <c r="E520" s="198"/>
      <c r="F520" s="708"/>
    </row>
    <row r="521" spans="5:6" ht="12.75" customHeight="1">
      <c r="E521" s="198"/>
      <c r="F521" s="708"/>
    </row>
    <row r="522" spans="5:6" ht="12.75" customHeight="1">
      <c r="E522" s="198"/>
      <c r="F522" s="708"/>
    </row>
    <row r="523" spans="5:6" ht="12.75" customHeight="1">
      <c r="E523" s="198"/>
      <c r="F523" s="708"/>
    </row>
    <row r="524" spans="5:6" ht="12.75" customHeight="1">
      <c r="E524" s="198"/>
      <c r="F524" s="708"/>
    </row>
    <row r="525" spans="5:6" ht="12.75" customHeight="1">
      <c r="E525" s="198"/>
      <c r="F525" s="708"/>
    </row>
    <row r="526" spans="5:6" ht="12.75" customHeight="1">
      <c r="E526" s="198"/>
      <c r="F526" s="708"/>
    </row>
    <row r="527" spans="5:6" ht="12.75" customHeight="1">
      <c r="E527" s="198"/>
      <c r="F527" s="708"/>
    </row>
    <row r="528" spans="5:6" ht="12.75" customHeight="1">
      <c r="E528" s="198"/>
      <c r="F528" s="708"/>
    </row>
    <row r="529" spans="5:6" ht="12.75" customHeight="1">
      <c r="E529" s="198"/>
      <c r="F529" s="708"/>
    </row>
    <row r="530" spans="5:6" ht="12.75" customHeight="1">
      <c r="E530" s="198"/>
      <c r="F530" s="708"/>
    </row>
    <row r="531" spans="5:6" ht="12.75" customHeight="1">
      <c r="E531" s="198"/>
      <c r="F531" s="708"/>
    </row>
    <row r="532" spans="5:6" ht="12.75" customHeight="1">
      <c r="E532" s="198"/>
      <c r="F532" s="708"/>
    </row>
    <row r="533" spans="5:6" ht="12.75" customHeight="1">
      <c r="E533" s="198"/>
      <c r="F533" s="708"/>
    </row>
    <row r="534" spans="5:6" ht="12.75" customHeight="1">
      <c r="E534" s="198"/>
      <c r="F534" s="708"/>
    </row>
    <row r="535" spans="5:6" ht="12.75" customHeight="1">
      <c r="E535" s="198"/>
      <c r="F535" s="708"/>
    </row>
    <row r="536" spans="5:6" ht="12.75" customHeight="1">
      <c r="E536" s="198"/>
      <c r="F536" s="708"/>
    </row>
    <row r="537" spans="5:6" ht="12.75" customHeight="1">
      <c r="E537" s="198"/>
      <c r="F537" s="708"/>
    </row>
    <row r="538" spans="5:6" ht="12.75" customHeight="1">
      <c r="E538" s="198"/>
      <c r="F538" s="708"/>
    </row>
    <row r="539" spans="5:6" ht="12.75" customHeight="1">
      <c r="E539" s="198"/>
      <c r="F539" s="708"/>
    </row>
    <row r="540" spans="5:6" ht="12.75" customHeight="1">
      <c r="E540" s="198"/>
      <c r="F540" s="708"/>
    </row>
    <row r="541" spans="5:6" ht="12.75" customHeight="1">
      <c r="E541" s="198"/>
      <c r="F541" s="708"/>
    </row>
    <row r="542" spans="5:6" ht="12.75" customHeight="1">
      <c r="E542" s="198"/>
      <c r="F542" s="708"/>
    </row>
    <row r="543" spans="5:6" ht="12.75" customHeight="1">
      <c r="E543" s="198"/>
      <c r="F543" s="708"/>
    </row>
    <row r="544" spans="5:6" ht="12.75" customHeight="1">
      <c r="E544" s="198"/>
      <c r="F544" s="708"/>
    </row>
    <row r="545" spans="5:6" ht="12.75" customHeight="1">
      <c r="E545" s="198"/>
      <c r="F545" s="708"/>
    </row>
    <row r="546" spans="5:6" ht="12.75" customHeight="1">
      <c r="E546" s="198"/>
      <c r="F546" s="708"/>
    </row>
    <row r="547" spans="5:6" ht="12.75" customHeight="1">
      <c r="E547" s="198"/>
      <c r="F547" s="708"/>
    </row>
    <row r="548" spans="5:6" ht="12.75" customHeight="1">
      <c r="E548" s="198"/>
      <c r="F548" s="708"/>
    </row>
    <row r="549" spans="5:6" ht="12.75" customHeight="1">
      <c r="E549" s="198"/>
      <c r="F549" s="708"/>
    </row>
    <row r="550" spans="5:6" ht="12.75" customHeight="1">
      <c r="E550" s="198"/>
      <c r="F550" s="708"/>
    </row>
    <row r="551" spans="5:6" ht="12.75" customHeight="1">
      <c r="E551" s="198"/>
      <c r="F551" s="708"/>
    </row>
    <row r="552" spans="5:6" ht="12.75" customHeight="1">
      <c r="E552" s="198"/>
      <c r="F552" s="708"/>
    </row>
    <row r="553" spans="5:6" ht="12.75" customHeight="1">
      <c r="E553" s="198"/>
      <c r="F553" s="708"/>
    </row>
    <row r="554" spans="5:6" ht="12.75" customHeight="1">
      <c r="E554" s="198"/>
      <c r="F554" s="708"/>
    </row>
    <row r="555" spans="5:6" ht="12.75" customHeight="1">
      <c r="E555" s="198"/>
      <c r="F555" s="708"/>
    </row>
    <row r="556" spans="5:6" ht="12.75" customHeight="1">
      <c r="E556" s="198"/>
      <c r="F556" s="708"/>
    </row>
    <row r="557" spans="5:6" ht="12.75" customHeight="1">
      <c r="E557" s="198"/>
      <c r="F557" s="708"/>
    </row>
    <row r="558" spans="5:6" ht="12.75" customHeight="1">
      <c r="E558" s="198"/>
      <c r="F558" s="708"/>
    </row>
    <row r="559" spans="5:6" ht="12.75" customHeight="1">
      <c r="E559" s="198"/>
      <c r="F559" s="708"/>
    </row>
    <row r="560" spans="5:6" ht="12.75" customHeight="1">
      <c r="E560" s="198"/>
      <c r="F560" s="708"/>
    </row>
    <row r="561" spans="5:6" ht="12.75" customHeight="1">
      <c r="E561" s="198"/>
      <c r="F561" s="708"/>
    </row>
    <row r="562" spans="5:6" ht="12.75" customHeight="1">
      <c r="E562" s="198"/>
      <c r="F562" s="708"/>
    </row>
    <row r="563" spans="5:6" ht="12.75" customHeight="1">
      <c r="E563" s="198"/>
      <c r="F563" s="708"/>
    </row>
    <row r="564" spans="5:6" ht="12.75" customHeight="1">
      <c r="E564" s="198"/>
      <c r="F564" s="708"/>
    </row>
    <row r="565" spans="5:6" ht="12.75" customHeight="1">
      <c r="E565" s="198"/>
      <c r="F565" s="708"/>
    </row>
    <row r="566" spans="5:6" ht="12.75" customHeight="1">
      <c r="E566" s="198"/>
      <c r="F566" s="708"/>
    </row>
    <row r="567" spans="5:6" ht="12.75" customHeight="1">
      <c r="E567" s="198"/>
      <c r="F567" s="708"/>
    </row>
    <row r="568" spans="5:6" ht="12.75" customHeight="1">
      <c r="E568" s="198"/>
      <c r="F568" s="708"/>
    </row>
    <row r="569" spans="5:6" ht="12.75" customHeight="1">
      <c r="E569" s="198"/>
      <c r="F569" s="708"/>
    </row>
    <row r="570" spans="5:6" ht="12.75" customHeight="1">
      <c r="E570" s="198"/>
      <c r="F570" s="708"/>
    </row>
    <row r="571" spans="5:6" ht="12.75" customHeight="1">
      <c r="E571" s="198"/>
      <c r="F571" s="708"/>
    </row>
    <row r="572" spans="5:6" ht="12.75" customHeight="1">
      <c r="E572" s="198"/>
      <c r="F572" s="708"/>
    </row>
    <row r="573" spans="5:6" ht="12.75" customHeight="1">
      <c r="E573" s="198"/>
      <c r="F573" s="708"/>
    </row>
    <row r="574" spans="5:6" ht="12.75" customHeight="1">
      <c r="E574" s="198"/>
      <c r="F574" s="708"/>
    </row>
    <row r="575" spans="5:6" ht="12.75" customHeight="1">
      <c r="E575" s="198"/>
      <c r="F575" s="708"/>
    </row>
    <row r="576" spans="5:6" ht="12.75" customHeight="1">
      <c r="E576" s="198"/>
      <c r="F576" s="708"/>
    </row>
    <row r="577" spans="5:6" ht="12.75" customHeight="1">
      <c r="E577" s="198"/>
      <c r="F577" s="708"/>
    </row>
    <row r="578" spans="5:6" ht="12.75" customHeight="1">
      <c r="E578" s="198"/>
      <c r="F578" s="708"/>
    </row>
    <row r="579" spans="5:6" ht="12.75" customHeight="1">
      <c r="E579" s="198"/>
      <c r="F579" s="708"/>
    </row>
    <row r="580" spans="5:6" ht="12.75" customHeight="1">
      <c r="E580" s="198"/>
      <c r="F580" s="708"/>
    </row>
    <row r="581" spans="5:6" ht="12.75" customHeight="1">
      <c r="E581" s="198"/>
      <c r="F581" s="708"/>
    </row>
    <row r="582" spans="5:6" ht="12.75" customHeight="1">
      <c r="E582" s="198"/>
      <c r="F582" s="708"/>
    </row>
    <row r="583" spans="5:6" ht="12.75" customHeight="1">
      <c r="E583" s="198"/>
      <c r="F583" s="708"/>
    </row>
    <row r="584" spans="5:6" ht="12.75" customHeight="1">
      <c r="E584" s="198"/>
      <c r="F584" s="708"/>
    </row>
    <row r="585" spans="5:6" ht="12.75" customHeight="1">
      <c r="E585" s="198"/>
      <c r="F585" s="708"/>
    </row>
    <row r="586" spans="5:6" ht="12.75" customHeight="1">
      <c r="E586" s="198"/>
      <c r="F586" s="708"/>
    </row>
    <row r="587" spans="5:6" ht="12.75" customHeight="1">
      <c r="E587" s="198"/>
      <c r="F587" s="708"/>
    </row>
    <row r="588" spans="5:6" ht="12.75" customHeight="1">
      <c r="E588" s="198"/>
      <c r="F588" s="708"/>
    </row>
    <row r="589" spans="5:6" ht="12.75" customHeight="1">
      <c r="E589" s="198"/>
      <c r="F589" s="708"/>
    </row>
    <row r="590" spans="5:6" ht="12.75" customHeight="1">
      <c r="E590" s="198"/>
      <c r="F590" s="708"/>
    </row>
    <row r="591" spans="5:6" ht="12.75" customHeight="1">
      <c r="E591" s="198"/>
      <c r="F591" s="708"/>
    </row>
    <row r="592" spans="5:6" ht="12.75" customHeight="1">
      <c r="E592" s="198"/>
      <c r="F592" s="708"/>
    </row>
    <row r="593" spans="5:6" ht="12.75" customHeight="1">
      <c r="E593" s="198"/>
      <c r="F593" s="708"/>
    </row>
    <row r="594" spans="5:6" ht="12.75" customHeight="1">
      <c r="E594" s="198"/>
      <c r="F594" s="708"/>
    </row>
    <row r="595" spans="5:6" ht="12.75" customHeight="1">
      <c r="E595" s="198"/>
      <c r="F595" s="708"/>
    </row>
    <row r="596" spans="5:6" ht="12.75" customHeight="1">
      <c r="E596" s="198"/>
      <c r="F596" s="708"/>
    </row>
    <row r="597" spans="5:6" ht="12.75" customHeight="1">
      <c r="E597" s="198"/>
      <c r="F597" s="708"/>
    </row>
    <row r="598" spans="5:6" ht="12.75" customHeight="1">
      <c r="E598" s="198"/>
      <c r="F598" s="708"/>
    </row>
    <row r="599" spans="5:6" ht="12.75" customHeight="1">
      <c r="E599" s="198"/>
      <c r="F599" s="708"/>
    </row>
    <row r="600" spans="5:6" ht="12.75" customHeight="1">
      <c r="E600" s="198"/>
      <c r="F600" s="708"/>
    </row>
    <row r="601" spans="5:6" ht="12.75" customHeight="1">
      <c r="E601" s="198"/>
      <c r="F601" s="708"/>
    </row>
    <row r="602" spans="5:6" ht="12.75" customHeight="1">
      <c r="E602" s="198"/>
      <c r="F602" s="708"/>
    </row>
    <row r="603" spans="5:6" ht="12.75" customHeight="1">
      <c r="E603" s="198"/>
      <c r="F603" s="708"/>
    </row>
    <row r="604" spans="5:6" ht="12.75" customHeight="1">
      <c r="E604" s="198"/>
      <c r="F604" s="708"/>
    </row>
    <row r="605" spans="5:6" ht="12.75" customHeight="1">
      <c r="E605" s="198"/>
      <c r="F605" s="708"/>
    </row>
    <row r="606" spans="5:6" ht="12.75" customHeight="1">
      <c r="E606" s="198"/>
      <c r="F606" s="708"/>
    </row>
    <row r="607" spans="5:6" ht="12.75" customHeight="1">
      <c r="E607" s="198"/>
      <c r="F607" s="708"/>
    </row>
    <row r="608" spans="5:6" ht="12.75" customHeight="1">
      <c r="E608" s="198"/>
      <c r="F608" s="708"/>
    </row>
    <row r="609" spans="5:6" ht="12.75" customHeight="1">
      <c r="E609" s="198"/>
      <c r="F609" s="708"/>
    </row>
    <row r="610" spans="5:6" ht="12.75" customHeight="1">
      <c r="E610" s="198"/>
      <c r="F610" s="708"/>
    </row>
    <row r="611" spans="5:6" ht="12.75" customHeight="1">
      <c r="E611" s="198"/>
      <c r="F611" s="708"/>
    </row>
    <row r="612" spans="5:6" ht="12.75" customHeight="1">
      <c r="E612" s="198"/>
      <c r="F612" s="708"/>
    </row>
    <row r="613" spans="5:6" ht="12.75" customHeight="1">
      <c r="E613" s="198"/>
      <c r="F613" s="708"/>
    </row>
    <row r="614" spans="5:6" ht="12.75" customHeight="1">
      <c r="E614" s="198"/>
      <c r="F614" s="708"/>
    </row>
    <row r="615" spans="5:6" ht="12.75" customHeight="1">
      <c r="E615" s="198"/>
      <c r="F615" s="708"/>
    </row>
    <row r="616" spans="5:6" ht="12.75" customHeight="1">
      <c r="E616" s="198"/>
      <c r="F616" s="708"/>
    </row>
    <row r="617" spans="5:6" ht="12.75" customHeight="1">
      <c r="E617" s="198"/>
      <c r="F617" s="708"/>
    </row>
    <row r="618" spans="5:6" ht="12.75" customHeight="1">
      <c r="E618" s="198"/>
      <c r="F618" s="708"/>
    </row>
    <row r="619" spans="5:6" ht="12.75" customHeight="1">
      <c r="E619" s="198"/>
      <c r="F619" s="708"/>
    </row>
    <row r="620" spans="5:6" ht="12.75" customHeight="1">
      <c r="E620" s="198"/>
      <c r="F620" s="708"/>
    </row>
    <row r="621" spans="5:6" ht="12.75" customHeight="1">
      <c r="E621" s="198"/>
      <c r="F621" s="708"/>
    </row>
    <row r="622" spans="5:6" ht="12.75" customHeight="1">
      <c r="E622" s="198"/>
      <c r="F622" s="708"/>
    </row>
    <row r="623" spans="5:6" ht="12.75" customHeight="1">
      <c r="E623" s="198"/>
      <c r="F623" s="708"/>
    </row>
    <row r="624" spans="5:6" ht="12.75" customHeight="1">
      <c r="E624" s="198"/>
      <c r="F624" s="708"/>
    </row>
    <row r="625" spans="5:6" ht="12.75" customHeight="1">
      <c r="E625" s="198"/>
      <c r="F625" s="708"/>
    </row>
    <row r="626" spans="5:6" ht="12.75" customHeight="1">
      <c r="E626" s="198"/>
      <c r="F626" s="708"/>
    </row>
    <row r="627" spans="5:6" ht="12.75" customHeight="1">
      <c r="E627" s="198"/>
      <c r="F627" s="708"/>
    </row>
    <row r="628" spans="5:6" ht="12.75" customHeight="1">
      <c r="E628" s="198"/>
      <c r="F628" s="708"/>
    </row>
    <row r="629" spans="5:6" ht="12.75" customHeight="1">
      <c r="E629" s="198"/>
      <c r="F629" s="708"/>
    </row>
    <row r="630" spans="5:6" ht="12.75" customHeight="1">
      <c r="E630" s="198"/>
      <c r="F630" s="708"/>
    </row>
    <row r="631" spans="5:6" ht="12.75" customHeight="1">
      <c r="E631" s="198"/>
      <c r="F631" s="708"/>
    </row>
    <row r="632" spans="5:6" ht="12.75" customHeight="1">
      <c r="E632" s="198"/>
      <c r="F632" s="708"/>
    </row>
    <row r="633" spans="5:6" ht="12.75" customHeight="1">
      <c r="E633" s="198"/>
      <c r="F633" s="708"/>
    </row>
    <row r="634" spans="5:6" ht="12.75" customHeight="1">
      <c r="E634" s="198"/>
      <c r="F634" s="708"/>
    </row>
    <row r="635" spans="5:6" ht="12.75" customHeight="1">
      <c r="E635" s="198"/>
      <c r="F635" s="708"/>
    </row>
    <row r="636" spans="5:6" ht="12.75" customHeight="1">
      <c r="E636" s="198"/>
      <c r="F636" s="708"/>
    </row>
    <row r="637" spans="5:6" ht="12.75" customHeight="1">
      <c r="E637" s="198"/>
      <c r="F637" s="708"/>
    </row>
    <row r="638" spans="5:6" ht="12.75" customHeight="1">
      <c r="E638" s="198"/>
      <c r="F638" s="708"/>
    </row>
    <row r="639" spans="5:6" ht="12.75" customHeight="1">
      <c r="E639" s="198"/>
      <c r="F639" s="708"/>
    </row>
    <row r="640" spans="5:6" ht="12.75" customHeight="1">
      <c r="E640" s="198"/>
      <c r="F640" s="708"/>
    </row>
    <row r="641" spans="5:6" ht="12.75" customHeight="1">
      <c r="E641" s="198"/>
      <c r="F641" s="708"/>
    </row>
    <row r="642" spans="5:6" ht="12.75" customHeight="1">
      <c r="E642" s="198"/>
      <c r="F642" s="708"/>
    </row>
    <row r="643" spans="5:6" ht="12.75" customHeight="1">
      <c r="E643" s="198"/>
      <c r="F643" s="708"/>
    </row>
    <row r="644" spans="5:6" ht="12.75" customHeight="1">
      <c r="E644" s="198"/>
      <c r="F644" s="708"/>
    </row>
    <row r="645" spans="5:6" ht="12.75" customHeight="1">
      <c r="E645" s="198"/>
      <c r="F645" s="708"/>
    </row>
    <row r="646" spans="5:6" ht="12.75" customHeight="1">
      <c r="E646" s="198"/>
      <c r="F646" s="708"/>
    </row>
    <row r="647" spans="5:6" ht="12.75" customHeight="1">
      <c r="E647" s="198"/>
      <c r="F647" s="708"/>
    </row>
    <row r="648" spans="5:6" ht="12.75" customHeight="1">
      <c r="E648" s="198"/>
      <c r="F648" s="708"/>
    </row>
    <row r="649" spans="5:6" ht="12.75" customHeight="1">
      <c r="E649" s="198"/>
      <c r="F649" s="708"/>
    </row>
    <row r="650" spans="5:6" ht="12.75" customHeight="1">
      <c r="E650" s="198"/>
      <c r="F650" s="708"/>
    </row>
    <row r="651" spans="5:6" ht="12.75" customHeight="1">
      <c r="E651" s="198"/>
      <c r="F651" s="708"/>
    </row>
    <row r="652" spans="5:6" ht="12.75" customHeight="1">
      <c r="E652" s="198"/>
      <c r="F652" s="708"/>
    </row>
    <row r="653" spans="5:6" ht="12.75" customHeight="1">
      <c r="E653" s="198"/>
      <c r="F653" s="708"/>
    </row>
    <row r="654" spans="5:6" ht="12.75" customHeight="1">
      <c r="E654" s="198"/>
      <c r="F654" s="708"/>
    </row>
    <row r="655" spans="5:6" ht="12.75" customHeight="1">
      <c r="E655" s="198"/>
      <c r="F655" s="708"/>
    </row>
    <row r="656" spans="5:6" ht="12.75" customHeight="1">
      <c r="E656" s="198"/>
      <c r="F656" s="708"/>
    </row>
    <row r="657" spans="5:6" ht="12.75" customHeight="1">
      <c r="E657" s="198"/>
      <c r="F657" s="708"/>
    </row>
    <row r="658" spans="5:6" ht="12.75" customHeight="1">
      <c r="E658" s="198"/>
      <c r="F658" s="708"/>
    </row>
    <row r="659" spans="5:6" ht="12.75" customHeight="1">
      <c r="E659" s="198"/>
      <c r="F659" s="708"/>
    </row>
    <row r="660" spans="5:6" ht="12.75" customHeight="1">
      <c r="E660" s="198"/>
      <c r="F660" s="708"/>
    </row>
    <row r="661" spans="5:6" ht="12.75" customHeight="1">
      <c r="E661" s="198"/>
      <c r="F661" s="708"/>
    </row>
    <row r="662" spans="5:6" ht="12.75" customHeight="1">
      <c r="E662" s="198"/>
      <c r="F662" s="708"/>
    </row>
    <row r="663" spans="5:6" ht="12.75" customHeight="1">
      <c r="E663" s="198"/>
      <c r="F663" s="708"/>
    </row>
    <row r="664" spans="5:6" ht="12.75" customHeight="1">
      <c r="E664" s="198"/>
      <c r="F664" s="708"/>
    </row>
    <row r="665" spans="5:6" ht="12.75" customHeight="1">
      <c r="E665" s="198"/>
      <c r="F665" s="708"/>
    </row>
    <row r="666" spans="5:6" ht="12.75" customHeight="1">
      <c r="E666" s="198"/>
      <c r="F666" s="708"/>
    </row>
    <row r="667" spans="5:6" ht="12.75" customHeight="1">
      <c r="E667" s="198"/>
      <c r="F667" s="708"/>
    </row>
    <row r="668" spans="5:6" ht="12.75" customHeight="1">
      <c r="E668" s="198"/>
      <c r="F668" s="708"/>
    </row>
    <row r="669" spans="5:6" ht="12.75" customHeight="1">
      <c r="E669" s="198"/>
      <c r="F669" s="708"/>
    </row>
    <row r="670" spans="5:6" ht="12.75" customHeight="1">
      <c r="E670" s="198"/>
      <c r="F670" s="708"/>
    </row>
    <row r="671" spans="5:6" ht="12.75" customHeight="1">
      <c r="E671" s="198"/>
      <c r="F671" s="708"/>
    </row>
    <row r="672" spans="5:6" ht="12.75" customHeight="1">
      <c r="E672" s="198"/>
      <c r="F672" s="708"/>
    </row>
    <row r="673" spans="5:6" ht="12.75" customHeight="1">
      <c r="E673" s="198"/>
      <c r="F673" s="708"/>
    </row>
    <row r="674" spans="5:6" ht="12.75" customHeight="1">
      <c r="E674" s="198"/>
      <c r="F674" s="708"/>
    </row>
    <row r="675" spans="5:6" ht="12.75" customHeight="1">
      <c r="E675" s="198"/>
      <c r="F675" s="708"/>
    </row>
    <row r="676" spans="5:6" ht="12.75" customHeight="1">
      <c r="E676" s="198"/>
      <c r="F676" s="708"/>
    </row>
    <row r="677" spans="5:6" ht="12.75" customHeight="1">
      <c r="E677" s="198"/>
      <c r="F677" s="708"/>
    </row>
    <row r="678" spans="5:6" ht="12.75" customHeight="1">
      <c r="E678" s="198"/>
      <c r="F678" s="708"/>
    </row>
    <row r="679" spans="5:6" ht="12.75" customHeight="1">
      <c r="E679" s="198"/>
      <c r="F679" s="708"/>
    </row>
    <row r="680" spans="5:6" ht="12.75" customHeight="1">
      <c r="E680" s="198"/>
      <c r="F680" s="708"/>
    </row>
    <row r="681" spans="5:6" ht="12.75" customHeight="1">
      <c r="E681" s="198"/>
      <c r="F681" s="708"/>
    </row>
    <row r="682" spans="5:6" ht="12.75" customHeight="1">
      <c r="E682" s="198"/>
      <c r="F682" s="708"/>
    </row>
    <row r="683" spans="5:6" ht="12.75" customHeight="1">
      <c r="E683" s="198"/>
      <c r="F683" s="708"/>
    </row>
    <row r="684" spans="5:6" ht="12.75" customHeight="1">
      <c r="E684" s="198"/>
      <c r="F684" s="708"/>
    </row>
    <row r="685" spans="5:6" ht="12.75" customHeight="1">
      <c r="E685" s="198"/>
      <c r="F685" s="708"/>
    </row>
    <row r="686" spans="5:6" ht="12.75" customHeight="1">
      <c r="E686" s="198"/>
      <c r="F686" s="708"/>
    </row>
    <row r="687" spans="5:6" ht="12.75" customHeight="1">
      <c r="E687" s="198"/>
      <c r="F687" s="708"/>
    </row>
    <row r="688" spans="5:6" ht="12.75" customHeight="1">
      <c r="E688" s="198"/>
      <c r="F688" s="708"/>
    </row>
    <row r="689" spans="5:6" ht="12.75" customHeight="1">
      <c r="E689" s="198"/>
      <c r="F689" s="708"/>
    </row>
    <row r="690" spans="5:6" ht="12.75" customHeight="1">
      <c r="E690" s="198"/>
      <c r="F690" s="708"/>
    </row>
    <row r="691" spans="5:6" ht="12.75" customHeight="1">
      <c r="E691" s="198"/>
      <c r="F691" s="708"/>
    </row>
    <row r="692" spans="5:6" ht="12.75" customHeight="1">
      <c r="E692" s="198"/>
      <c r="F692" s="708"/>
    </row>
    <row r="693" spans="5:6" ht="12.75" customHeight="1">
      <c r="E693" s="198"/>
      <c r="F693" s="708"/>
    </row>
    <row r="694" spans="5:6" ht="12.75" customHeight="1">
      <c r="E694" s="198"/>
      <c r="F694" s="708"/>
    </row>
    <row r="695" spans="5:6" ht="12.75" customHeight="1">
      <c r="E695" s="198"/>
      <c r="F695" s="708"/>
    </row>
    <row r="696" spans="5:6" ht="12.75" customHeight="1">
      <c r="E696" s="198"/>
      <c r="F696" s="708"/>
    </row>
    <row r="697" spans="5:6" ht="12.75" customHeight="1">
      <c r="E697" s="198"/>
      <c r="F697" s="708"/>
    </row>
    <row r="698" spans="5:6" ht="12.75" customHeight="1">
      <c r="E698" s="198"/>
      <c r="F698" s="708"/>
    </row>
    <row r="699" spans="5:6" ht="12.75" customHeight="1">
      <c r="E699" s="198"/>
      <c r="F699" s="708"/>
    </row>
    <row r="700" spans="5:6" ht="12.75" customHeight="1">
      <c r="E700" s="198"/>
      <c r="F700" s="708"/>
    </row>
    <row r="701" spans="5:6" ht="12.75" customHeight="1">
      <c r="E701" s="198"/>
      <c r="F701" s="708"/>
    </row>
    <row r="702" spans="5:6" ht="12.75" customHeight="1">
      <c r="E702" s="198"/>
      <c r="F702" s="708"/>
    </row>
    <row r="703" spans="5:6" ht="12.75" customHeight="1">
      <c r="E703" s="198"/>
      <c r="F703" s="708"/>
    </row>
    <row r="704" spans="5:6" ht="12.75" customHeight="1">
      <c r="E704" s="198"/>
      <c r="F704" s="708"/>
    </row>
    <row r="705" spans="5:6" ht="12.75" customHeight="1">
      <c r="E705" s="198"/>
      <c r="F705" s="708"/>
    </row>
    <row r="706" spans="5:6" ht="12.75" customHeight="1">
      <c r="E706" s="198"/>
      <c r="F706" s="708"/>
    </row>
    <row r="707" spans="5:6" ht="12.75" customHeight="1">
      <c r="E707" s="198"/>
      <c r="F707" s="708"/>
    </row>
    <row r="708" spans="5:6" ht="12.75" customHeight="1">
      <c r="E708" s="198"/>
      <c r="F708" s="708"/>
    </row>
    <row r="709" spans="5:6" ht="12.75" customHeight="1">
      <c r="E709" s="198"/>
      <c r="F709" s="708"/>
    </row>
    <row r="710" spans="5:6" ht="12.75" customHeight="1">
      <c r="E710" s="198"/>
      <c r="F710" s="708"/>
    </row>
    <row r="711" spans="5:6" ht="12.75" customHeight="1">
      <c r="E711" s="198"/>
      <c r="F711" s="708"/>
    </row>
    <row r="712" spans="5:6" ht="12.75" customHeight="1">
      <c r="E712" s="198"/>
      <c r="F712" s="708"/>
    </row>
    <row r="713" spans="5:6" ht="12.75" customHeight="1">
      <c r="E713" s="198"/>
      <c r="F713" s="708"/>
    </row>
    <row r="714" spans="5:6" ht="12.75" customHeight="1">
      <c r="E714" s="198"/>
      <c r="F714" s="708"/>
    </row>
    <row r="715" spans="5:6" ht="12.75" customHeight="1">
      <c r="E715" s="198"/>
      <c r="F715" s="708"/>
    </row>
    <row r="716" spans="5:6" ht="12.75" customHeight="1">
      <c r="E716" s="198"/>
      <c r="F716" s="708"/>
    </row>
    <row r="717" spans="5:6" ht="12.75" customHeight="1">
      <c r="E717" s="198"/>
      <c r="F717" s="708"/>
    </row>
    <row r="718" spans="5:6" ht="12.75" customHeight="1">
      <c r="E718" s="198"/>
      <c r="F718" s="708"/>
    </row>
    <row r="719" spans="5:6" ht="12.75" customHeight="1">
      <c r="E719" s="198"/>
      <c r="F719" s="708"/>
    </row>
    <row r="720" spans="5:6" ht="12.75" customHeight="1">
      <c r="E720" s="198"/>
      <c r="F720" s="708"/>
    </row>
    <row r="721" spans="5:6" ht="12.75" customHeight="1">
      <c r="E721" s="198"/>
      <c r="F721" s="708"/>
    </row>
    <row r="722" spans="5:6" ht="12.75" customHeight="1">
      <c r="E722" s="198"/>
      <c r="F722" s="708"/>
    </row>
    <row r="723" spans="5:6" ht="12.75" customHeight="1">
      <c r="E723" s="198"/>
      <c r="F723" s="708"/>
    </row>
    <row r="724" spans="5:6" ht="12.75" customHeight="1">
      <c r="E724" s="198"/>
      <c r="F724" s="708"/>
    </row>
    <row r="725" spans="5:6" ht="12.75" customHeight="1">
      <c r="E725" s="198"/>
      <c r="F725" s="708"/>
    </row>
    <row r="726" spans="5:6" ht="12.75" customHeight="1">
      <c r="E726" s="198"/>
      <c r="F726" s="708"/>
    </row>
    <row r="727" spans="5:6" ht="12.75" customHeight="1">
      <c r="E727" s="198"/>
      <c r="F727" s="708"/>
    </row>
    <row r="728" spans="5:6" ht="12.75" customHeight="1">
      <c r="E728" s="198"/>
      <c r="F728" s="708"/>
    </row>
    <row r="729" spans="5:6" ht="12.75" customHeight="1">
      <c r="E729" s="198"/>
      <c r="F729" s="708"/>
    </row>
    <row r="730" spans="5:6" ht="12.75" customHeight="1">
      <c r="E730" s="198"/>
      <c r="F730" s="708"/>
    </row>
    <row r="731" spans="5:6" ht="12.75" customHeight="1">
      <c r="E731" s="198"/>
      <c r="F731" s="708"/>
    </row>
    <row r="732" spans="5:6" ht="12.75" customHeight="1">
      <c r="E732" s="198"/>
      <c r="F732" s="708"/>
    </row>
    <row r="733" spans="5:6" ht="12.75" customHeight="1">
      <c r="E733" s="198"/>
      <c r="F733" s="708"/>
    </row>
    <row r="734" spans="5:6" ht="12.75" customHeight="1">
      <c r="E734" s="198"/>
      <c r="F734" s="708"/>
    </row>
    <row r="735" spans="5:6" ht="12.75" customHeight="1">
      <c r="E735" s="198"/>
      <c r="F735" s="708"/>
    </row>
    <row r="736" spans="5:6" ht="12.75" customHeight="1">
      <c r="E736" s="198"/>
      <c r="F736" s="708"/>
    </row>
    <row r="737" spans="5:6" ht="12.75" customHeight="1">
      <c r="E737" s="198"/>
      <c r="F737" s="708"/>
    </row>
    <row r="738" spans="5:6" ht="12.75" customHeight="1">
      <c r="E738" s="198"/>
      <c r="F738" s="708"/>
    </row>
    <row r="739" spans="5:6" ht="12.75" customHeight="1">
      <c r="E739" s="198"/>
      <c r="F739" s="708"/>
    </row>
    <row r="740" spans="5:6" ht="12.75" customHeight="1">
      <c r="E740" s="198"/>
      <c r="F740" s="708"/>
    </row>
    <row r="741" spans="5:6" ht="12.75" customHeight="1">
      <c r="E741" s="198"/>
      <c r="F741" s="708"/>
    </row>
    <row r="742" spans="5:6" ht="12.75" customHeight="1">
      <c r="E742" s="198"/>
      <c r="F742" s="708"/>
    </row>
    <row r="743" spans="5:6" ht="12.75" customHeight="1">
      <c r="E743" s="198"/>
      <c r="F743" s="708"/>
    </row>
    <row r="744" spans="5:6" ht="12.75" customHeight="1">
      <c r="E744" s="198"/>
      <c r="F744" s="708"/>
    </row>
    <row r="745" spans="5:6" ht="12.75" customHeight="1">
      <c r="E745" s="198"/>
      <c r="F745" s="708"/>
    </row>
    <row r="746" spans="5:6" ht="12.75" customHeight="1">
      <c r="E746" s="198"/>
      <c r="F746" s="708"/>
    </row>
    <row r="747" spans="5:6" ht="12.75" customHeight="1">
      <c r="E747" s="198"/>
      <c r="F747" s="708"/>
    </row>
    <row r="748" spans="5:6" ht="12.75" customHeight="1">
      <c r="E748" s="198"/>
      <c r="F748" s="708"/>
    </row>
    <row r="749" spans="5:6" ht="12.75" customHeight="1">
      <c r="E749" s="198"/>
      <c r="F749" s="708"/>
    </row>
    <row r="750" spans="5:6" ht="12.75" customHeight="1">
      <c r="E750" s="198"/>
      <c r="F750" s="708"/>
    </row>
    <row r="751" spans="5:6" ht="12.75" customHeight="1">
      <c r="E751" s="198"/>
      <c r="F751" s="708"/>
    </row>
    <row r="752" spans="5:6" ht="12.75" customHeight="1">
      <c r="E752" s="198"/>
      <c r="F752" s="708"/>
    </row>
    <row r="753" spans="5:6" ht="12.75" customHeight="1">
      <c r="E753" s="198"/>
      <c r="F753" s="708"/>
    </row>
    <row r="754" spans="5:6" ht="12.75" customHeight="1">
      <c r="E754" s="198"/>
      <c r="F754" s="708"/>
    </row>
    <row r="755" spans="5:6" ht="12.75" customHeight="1">
      <c r="E755" s="198"/>
      <c r="F755" s="708"/>
    </row>
    <row r="756" spans="5:6" ht="12.75" customHeight="1">
      <c r="E756" s="198"/>
      <c r="F756" s="708"/>
    </row>
    <row r="757" spans="5:6" ht="12.75" customHeight="1">
      <c r="E757" s="198"/>
      <c r="F757" s="708"/>
    </row>
    <row r="758" spans="5:6" ht="12.75" customHeight="1">
      <c r="E758" s="198"/>
      <c r="F758" s="708"/>
    </row>
    <row r="759" spans="5:6" ht="12.75" customHeight="1">
      <c r="E759" s="198"/>
      <c r="F759" s="708"/>
    </row>
    <row r="760" spans="5:6" ht="12.75" customHeight="1">
      <c r="E760" s="198"/>
      <c r="F760" s="708"/>
    </row>
    <row r="761" spans="5:6" ht="12.75" customHeight="1">
      <c r="E761" s="198"/>
      <c r="F761" s="708"/>
    </row>
    <row r="762" spans="5:6" ht="12.75" customHeight="1">
      <c r="E762" s="198"/>
      <c r="F762" s="708"/>
    </row>
    <row r="763" spans="5:6" ht="12.75" customHeight="1">
      <c r="E763" s="198"/>
      <c r="F763" s="708"/>
    </row>
    <row r="764" spans="5:6" ht="12.75" customHeight="1">
      <c r="E764" s="198"/>
      <c r="F764" s="708"/>
    </row>
    <row r="765" spans="5:6" ht="12.75" customHeight="1">
      <c r="E765" s="198"/>
      <c r="F765" s="708"/>
    </row>
    <row r="766" spans="5:6" ht="12.75" customHeight="1">
      <c r="E766" s="198"/>
      <c r="F766" s="708"/>
    </row>
    <row r="767" spans="5:6" ht="12.75" customHeight="1">
      <c r="E767" s="198"/>
      <c r="F767" s="708"/>
    </row>
    <row r="768" spans="5:6" ht="12.75" customHeight="1">
      <c r="E768" s="198"/>
      <c r="F768" s="708"/>
    </row>
    <row r="769" spans="5:6" ht="12.75" customHeight="1">
      <c r="E769" s="198"/>
      <c r="F769" s="708"/>
    </row>
    <row r="770" spans="5:6" ht="12.75" customHeight="1">
      <c r="E770" s="198"/>
      <c r="F770" s="708"/>
    </row>
    <row r="771" spans="5:6" ht="12.75" customHeight="1">
      <c r="E771" s="198"/>
      <c r="F771" s="708"/>
    </row>
    <row r="772" spans="5:6" ht="12.75" customHeight="1">
      <c r="E772" s="198"/>
      <c r="F772" s="708"/>
    </row>
    <row r="773" spans="5:6" ht="12.75" customHeight="1">
      <c r="E773" s="198"/>
      <c r="F773" s="708"/>
    </row>
    <row r="774" spans="5:6" ht="12.75" customHeight="1">
      <c r="E774" s="198"/>
      <c r="F774" s="708"/>
    </row>
    <row r="775" spans="5:6" ht="12.75" customHeight="1">
      <c r="E775" s="198"/>
      <c r="F775" s="708"/>
    </row>
    <row r="776" spans="5:6" ht="12.75" customHeight="1">
      <c r="E776" s="198"/>
      <c r="F776" s="708"/>
    </row>
    <row r="777" spans="5:6" ht="12.75" customHeight="1">
      <c r="E777" s="198"/>
      <c r="F777" s="708"/>
    </row>
    <row r="778" spans="5:6" ht="12.75" customHeight="1">
      <c r="E778" s="198"/>
      <c r="F778" s="708"/>
    </row>
    <row r="779" spans="5:6" ht="12.75" customHeight="1">
      <c r="E779" s="198"/>
      <c r="F779" s="708"/>
    </row>
    <row r="780" spans="5:6" ht="12.75" customHeight="1">
      <c r="E780" s="198"/>
      <c r="F780" s="708"/>
    </row>
    <row r="781" spans="5:6" ht="12.75" customHeight="1">
      <c r="E781" s="198"/>
      <c r="F781" s="708"/>
    </row>
    <row r="782" spans="5:6" ht="12.75" customHeight="1">
      <c r="E782" s="198"/>
      <c r="F782" s="708"/>
    </row>
    <row r="783" spans="5:6" ht="12.75" customHeight="1">
      <c r="E783" s="198"/>
      <c r="F783" s="708"/>
    </row>
    <row r="784" spans="5:6" ht="12.75" customHeight="1">
      <c r="E784" s="198"/>
      <c r="F784" s="708"/>
    </row>
    <row r="785" spans="5:6" ht="12.75" customHeight="1">
      <c r="E785" s="198"/>
      <c r="F785" s="708"/>
    </row>
    <row r="786" spans="5:6" ht="12.75" customHeight="1">
      <c r="E786" s="198"/>
      <c r="F786" s="708"/>
    </row>
    <row r="787" spans="5:6" ht="12.75" customHeight="1">
      <c r="E787" s="198"/>
      <c r="F787" s="708"/>
    </row>
    <row r="788" spans="5:6" ht="12.75" customHeight="1">
      <c r="E788" s="198"/>
      <c r="F788" s="708"/>
    </row>
    <row r="789" spans="5:6" ht="12.75" customHeight="1">
      <c r="E789" s="198"/>
      <c r="F789" s="708"/>
    </row>
    <row r="790" spans="5:6" ht="12.75" customHeight="1">
      <c r="E790" s="198"/>
      <c r="F790" s="708"/>
    </row>
    <row r="791" spans="5:6" ht="12.75" customHeight="1">
      <c r="E791" s="198"/>
      <c r="F791" s="708"/>
    </row>
    <row r="792" spans="5:6" ht="12.75" customHeight="1">
      <c r="E792" s="198"/>
      <c r="F792" s="708"/>
    </row>
    <row r="793" spans="5:6" ht="12.75" customHeight="1">
      <c r="E793" s="198"/>
      <c r="F793" s="708"/>
    </row>
    <row r="794" spans="5:6" ht="12.75" customHeight="1">
      <c r="E794" s="198"/>
      <c r="F794" s="708"/>
    </row>
    <row r="795" spans="5:6" ht="12.75" customHeight="1">
      <c r="E795" s="198"/>
      <c r="F795" s="708"/>
    </row>
    <row r="796" spans="5:6" ht="12.75" customHeight="1">
      <c r="E796" s="198"/>
      <c r="F796" s="708"/>
    </row>
    <row r="797" spans="5:6" ht="12.75" customHeight="1">
      <c r="E797" s="198"/>
      <c r="F797" s="708"/>
    </row>
    <row r="798" spans="5:6" ht="12.75" customHeight="1">
      <c r="E798" s="198"/>
      <c r="F798" s="708"/>
    </row>
    <row r="799" spans="5:6" ht="12.75" customHeight="1">
      <c r="E799" s="198"/>
      <c r="F799" s="708"/>
    </row>
    <row r="800" spans="5:6" ht="12.75" customHeight="1">
      <c r="E800" s="198"/>
      <c r="F800" s="708"/>
    </row>
    <row r="801" spans="5:6" ht="12.75" customHeight="1">
      <c r="E801" s="198"/>
      <c r="F801" s="708"/>
    </row>
    <row r="802" spans="5:6" ht="12.75" customHeight="1">
      <c r="E802" s="198"/>
      <c r="F802" s="708"/>
    </row>
    <row r="803" spans="5:6" ht="12.75" customHeight="1">
      <c r="E803" s="198"/>
      <c r="F803" s="708"/>
    </row>
    <row r="804" spans="5:6" ht="12.75" customHeight="1">
      <c r="E804" s="198"/>
      <c r="F804" s="708"/>
    </row>
    <row r="805" spans="5:6" ht="12.75" customHeight="1">
      <c r="E805" s="198"/>
      <c r="F805" s="708"/>
    </row>
    <row r="806" spans="5:6" ht="12.75" customHeight="1">
      <c r="E806" s="198"/>
      <c r="F806" s="708"/>
    </row>
    <row r="807" spans="5:6" ht="12.75" customHeight="1">
      <c r="E807" s="198"/>
      <c r="F807" s="708"/>
    </row>
    <row r="808" spans="5:6" ht="12.75" customHeight="1">
      <c r="E808" s="198"/>
      <c r="F808" s="708"/>
    </row>
    <row r="809" spans="5:6" ht="12.75" customHeight="1">
      <c r="E809" s="198"/>
      <c r="F809" s="708"/>
    </row>
    <row r="810" spans="5:6" ht="12.75" customHeight="1">
      <c r="E810" s="198"/>
      <c r="F810" s="708"/>
    </row>
    <row r="811" spans="5:6" ht="12.75" customHeight="1">
      <c r="E811" s="198"/>
      <c r="F811" s="708"/>
    </row>
    <row r="812" spans="5:6" ht="12.75" customHeight="1">
      <c r="E812" s="198"/>
      <c r="F812" s="708"/>
    </row>
    <row r="813" spans="5:6" ht="12.75" customHeight="1">
      <c r="E813" s="198"/>
      <c r="F813" s="708"/>
    </row>
    <row r="814" spans="5:6" ht="12.75" customHeight="1">
      <c r="E814" s="198"/>
      <c r="F814" s="708"/>
    </row>
    <row r="815" spans="5:6" ht="12.75" customHeight="1">
      <c r="E815" s="198"/>
      <c r="F815" s="708"/>
    </row>
    <row r="816" spans="5:6" ht="12.75" customHeight="1">
      <c r="E816" s="198"/>
      <c r="F816" s="708"/>
    </row>
    <row r="817" spans="5:6" ht="12.75" customHeight="1">
      <c r="E817" s="198"/>
      <c r="F817" s="708"/>
    </row>
    <row r="818" spans="5:6" ht="12.75" customHeight="1">
      <c r="E818" s="198"/>
      <c r="F818" s="708"/>
    </row>
    <row r="819" spans="5:6" ht="12.75" customHeight="1">
      <c r="E819" s="198"/>
      <c r="F819" s="708"/>
    </row>
    <row r="820" spans="5:6" ht="12.75" customHeight="1">
      <c r="E820" s="198"/>
      <c r="F820" s="708"/>
    </row>
    <row r="821" spans="5:6" ht="12.75" customHeight="1">
      <c r="E821" s="198"/>
      <c r="F821" s="708"/>
    </row>
    <row r="822" spans="5:6" ht="12.75" customHeight="1">
      <c r="E822" s="198"/>
      <c r="F822" s="708"/>
    </row>
    <row r="823" spans="5:6" ht="12.75" customHeight="1">
      <c r="E823" s="198"/>
      <c r="F823" s="708"/>
    </row>
    <row r="824" spans="5:6" ht="12.75" customHeight="1">
      <c r="E824" s="198"/>
      <c r="F824" s="708"/>
    </row>
    <row r="825" spans="5:6" ht="12.75" customHeight="1">
      <c r="E825" s="198"/>
      <c r="F825" s="708"/>
    </row>
    <row r="826" spans="5:6" ht="12.75" customHeight="1">
      <c r="E826" s="198"/>
      <c r="F826" s="708"/>
    </row>
    <row r="827" spans="5:6" ht="12.75" customHeight="1">
      <c r="E827" s="198"/>
      <c r="F827" s="708"/>
    </row>
    <row r="828" spans="5:6" ht="12.75" customHeight="1">
      <c r="E828" s="198"/>
      <c r="F828" s="708"/>
    </row>
    <row r="829" spans="5:6" ht="12.75" customHeight="1">
      <c r="E829" s="198"/>
      <c r="F829" s="708"/>
    </row>
    <row r="830" spans="5:6" ht="12.75" customHeight="1">
      <c r="E830" s="198"/>
      <c r="F830" s="708"/>
    </row>
    <row r="831" spans="5:6" ht="12.75" customHeight="1">
      <c r="E831" s="198"/>
      <c r="F831" s="708"/>
    </row>
    <row r="832" spans="5:6" ht="12.75" customHeight="1">
      <c r="E832" s="198"/>
      <c r="F832" s="708"/>
    </row>
    <row r="833" spans="5:6" ht="12.75" customHeight="1">
      <c r="E833" s="198"/>
      <c r="F833" s="708"/>
    </row>
    <row r="834" spans="5:6" ht="12.75" customHeight="1">
      <c r="E834" s="198"/>
      <c r="F834" s="708"/>
    </row>
    <row r="835" spans="5:6" ht="12.75" customHeight="1">
      <c r="E835" s="198"/>
      <c r="F835" s="708"/>
    </row>
    <row r="836" spans="5:6" ht="12.75" customHeight="1">
      <c r="E836" s="198"/>
      <c r="F836" s="708"/>
    </row>
    <row r="837" spans="5:6" ht="12.75" customHeight="1">
      <c r="E837" s="198"/>
      <c r="F837" s="708"/>
    </row>
    <row r="838" spans="5:6" ht="12.75" customHeight="1">
      <c r="E838" s="198"/>
      <c r="F838" s="708"/>
    </row>
    <row r="839" spans="5:6" ht="12.75" customHeight="1">
      <c r="E839" s="198"/>
      <c r="F839" s="708"/>
    </row>
    <row r="840" spans="5:6" ht="12.75" customHeight="1">
      <c r="E840" s="198"/>
      <c r="F840" s="708"/>
    </row>
    <row r="841" spans="5:6" ht="12.75" customHeight="1">
      <c r="E841" s="198"/>
      <c r="F841" s="708"/>
    </row>
    <row r="842" spans="5:6" ht="12.75" customHeight="1">
      <c r="E842" s="198"/>
      <c r="F842" s="708"/>
    </row>
    <row r="843" spans="5:6" ht="12.75" customHeight="1">
      <c r="E843" s="198"/>
      <c r="F843" s="708"/>
    </row>
    <row r="844" spans="5:6" ht="12.75" customHeight="1">
      <c r="E844" s="198"/>
      <c r="F844" s="708"/>
    </row>
    <row r="845" spans="5:6" ht="12.75" customHeight="1">
      <c r="E845" s="198"/>
      <c r="F845" s="708"/>
    </row>
    <row r="846" spans="5:6" ht="12.75" customHeight="1">
      <c r="E846" s="198"/>
      <c r="F846" s="708"/>
    </row>
    <row r="847" spans="5:6" ht="12.75" customHeight="1">
      <c r="E847" s="198"/>
      <c r="F847" s="708"/>
    </row>
    <row r="848" spans="5:6" ht="12.75" customHeight="1">
      <c r="E848" s="198"/>
      <c r="F848" s="708"/>
    </row>
    <row r="849" spans="5:6" ht="12.75" customHeight="1">
      <c r="E849" s="198"/>
      <c r="F849" s="708"/>
    </row>
    <row r="850" spans="5:6" ht="12.75" customHeight="1">
      <c r="E850" s="198"/>
      <c r="F850" s="708"/>
    </row>
    <row r="851" spans="5:6" ht="12.75" customHeight="1">
      <c r="E851" s="198"/>
      <c r="F851" s="708"/>
    </row>
    <row r="852" spans="5:6" ht="12.75" customHeight="1">
      <c r="E852" s="198"/>
      <c r="F852" s="708"/>
    </row>
    <row r="853" spans="5:6" ht="12.75" customHeight="1">
      <c r="E853" s="198"/>
      <c r="F853" s="708"/>
    </row>
    <row r="854" spans="5:6" ht="12.75" customHeight="1">
      <c r="E854" s="198"/>
      <c r="F854" s="708"/>
    </row>
    <row r="855" spans="5:6" ht="12.75" customHeight="1">
      <c r="E855" s="198"/>
      <c r="F855" s="708"/>
    </row>
    <row r="856" spans="5:6" ht="12.75" customHeight="1">
      <c r="E856" s="198"/>
      <c r="F856" s="708"/>
    </row>
    <row r="857" spans="5:6" ht="12.75" customHeight="1">
      <c r="E857" s="198"/>
      <c r="F857" s="708"/>
    </row>
    <row r="858" spans="5:6" ht="12.75" customHeight="1">
      <c r="E858" s="198"/>
      <c r="F858" s="708"/>
    </row>
    <row r="859" spans="5:6" ht="12.75" customHeight="1">
      <c r="E859" s="198"/>
      <c r="F859" s="708"/>
    </row>
    <row r="860" spans="5:6" ht="12.75" customHeight="1">
      <c r="E860" s="198"/>
      <c r="F860" s="708"/>
    </row>
    <row r="861" spans="5:6" ht="12.75" customHeight="1">
      <c r="E861" s="198"/>
      <c r="F861" s="708"/>
    </row>
    <row r="862" spans="5:6" ht="12.75" customHeight="1">
      <c r="E862" s="198"/>
      <c r="F862" s="708"/>
    </row>
    <row r="863" spans="5:6" ht="12.75" customHeight="1">
      <c r="E863" s="198"/>
      <c r="F863" s="708"/>
    </row>
    <row r="864" spans="5:6" ht="12.75" customHeight="1">
      <c r="E864" s="198"/>
      <c r="F864" s="708"/>
    </row>
    <row r="865" spans="5:6" ht="12.75" customHeight="1">
      <c r="E865" s="198"/>
      <c r="F865" s="708"/>
    </row>
    <row r="866" spans="5:6" ht="12.75" customHeight="1">
      <c r="E866" s="198"/>
      <c r="F866" s="708"/>
    </row>
    <row r="867" spans="5:6" ht="12.75" customHeight="1">
      <c r="E867" s="198"/>
      <c r="F867" s="708"/>
    </row>
    <row r="868" spans="5:6" ht="12.75" customHeight="1">
      <c r="E868" s="198"/>
      <c r="F868" s="708"/>
    </row>
    <row r="869" spans="5:6" ht="12.75" customHeight="1">
      <c r="E869" s="198"/>
      <c r="F869" s="708"/>
    </row>
    <row r="870" spans="5:6" ht="12.75" customHeight="1">
      <c r="E870" s="198"/>
      <c r="F870" s="708"/>
    </row>
    <row r="871" spans="5:6" ht="12.75" customHeight="1">
      <c r="E871" s="198"/>
      <c r="F871" s="708"/>
    </row>
    <row r="872" spans="5:6" ht="12.75" customHeight="1">
      <c r="E872" s="198"/>
      <c r="F872" s="708"/>
    </row>
    <row r="873" spans="5:6" ht="12.75" customHeight="1">
      <c r="E873" s="198"/>
      <c r="F873" s="708"/>
    </row>
    <row r="874" spans="5:6" ht="12.75" customHeight="1">
      <c r="E874" s="198"/>
      <c r="F874" s="708"/>
    </row>
    <row r="875" spans="5:6" ht="12.75" customHeight="1">
      <c r="E875" s="198"/>
      <c r="F875" s="708"/>
    </row>
    <row r="876" spans="5:6" ht="12.75" customHeight="1">
      <c r="E876" s="198"/>
      <c r="F876" s="708"/>
    </row>
    <row r="877" spans="5:6" ht="12.75" customHeight="1">
      <c r="E877" s="198"/>
      <c r="F877" s="708"/>
    </row>
    <row r="878" spans="5:6" ht="12.75" customHeight="1">
      <c r="E878" s="198"/>
      <c r="F878" s="708"/>
    </row>
    <row r="879" spans="5:6" ht="12.75" customHeight="1">
      <c r="E879" s="198"/>
      <c r="F879" s="708"/>
    </row>
    <row r="880" spans="5:6" ht="12.75" customHeight="1">
      <c r="E880" s="198"/>
      <c r="F880" s="708"/>
    </row>
    <row r="881" spans="5:6" ht="12.75" customHeight="1">
      <c r="E881" s="198"/>
      <c r="F881" s="708"/>
    </row>
    <row r="882" spans="5:6" ht="12.75" customHeight="1">
      <c r="E882" s="198"/>
      <c r="F882" s="708"/>
    </row>
    <row r="883" spans="5:6" ht="12.75" customHeight="1">
      <c r="E883" s="198"/>
      <c r="F883" s="708"/>
    </row>
    <row r="884" spans="5:6" ht="12.75" customHeight="1">
      <c r="E884" s="198"/>
      <c r="F884" s="708"/>
    </row>
    <row r="885" spans="5:6" ht="12.75" customHeight="1">
      <c r="E885" s="198"/>
      <c r="F885" s="708"/>
    </row>
    <row r="886" spans="5:6" ht="12.75" customHeight="1">
      <c r="E886" s="198"/>
      <c r="F886" s="708"/>
    </row>
    <row r="887" spans="5:6" ht="12.75" customHeight="1">
      <c r="E887" s="198"/>
      <c r="F887" s="708"/>
    </row>
    <row r="888" spans="5:6" ht="12.75" customHeight="1">
      <c r="E888" s="198"/>
      <c r="F888" s="708"/>
    </row>
    <row r="889" spans="5:6" ht="12.75" customHeight="1">
      <c r="E889" s="198"/>
      <c r="F889" s="708"/>
    </row>
    <row r="890" spans="5:6" ht="12.75" customHeight="1">
      <c r="E890" s="198"/>
      <c r="F890" s="708"/>
    </row>
    <row r="891" spans="5:6" ht="12.75" customHeight="1">
      <c r="E891" s="198"/>
      <c r="F891" s="708"/>
    </row>
    <row r="892" spans="5:6" ht="12.75" customHeight="1">
      <c r="E892" s="198"/>
      <c r="F892" s="708"/>
    </row>
    <row r="893" spans="5:6" ht="12.75" customHeight="1">
      <c r="E893" s="198"/>
      <c r="F893" s="708"/>
    </row>
    <row r="894" spans="5:6" ht="12.75" customHeight="1">
      <c r="E894" s="198"/>
      <c r="F894" s="708"/>
    </row>
    <row r="895" spans="5:6" ht="12.75" customHeight="1">
      <c r="E895" s="198"/>
      <c r="F895" s="708"/>
    </row>
    <row r="896" spans="5:6" ht="12.75" customHeight="1">
      <c r="E896" s="198"/>
      <c r="F896" s="708"/>
    </row>
    <row r="897" spans="5:6" ht="12.75" customHeight="1">
      <c r="E897" s="198"/>
      <c r="F897" s="708"/>
    </row>
    <row r="898" spans="5:6" ht="12.75" customHeight="1">
      <c r="E898" s="198"/>
      <c r="F898" s="708"/>
    </row>
    <row r="899" spans="5:6" ht="12.75" customHeight="1">
      <c r="E899" s="198"/>
      <c r="F899" s="708"/>
    </row>
    <row r="900" spans="5:6" ht="12.75" customHeight="1">
      <c r="E900" s="198"/>
      <c r="F900" s="708"/>
    </row>
    <row r="901" spans="5:6" ht="12.75" customHeight="1">
      <c r="E901" s="198"/>
      <c r="F901" s="708"/>
    </row>
    <row r="902" spans="5:6" ht="12.75" customHeight="1">
      <c r="E902" s="198"/>
      <c r="F902" s="708"/>
    </row>
    <row r="903" spans="5:6" ht="12.75" customHeight="1">
      <c r="E903" s="198"/>
      <c r="F903" s="708"/>
    </row>
    <row r="904" spans="5:6" ht="12.75" customHeight="1">
      <c r="E904" s="198"/>
      <c r="F904" s="708"/>
    </row>
    <row r="905" spans="5:6" ht="12.75" customHeight="1">
      <c r="E905" s="198"/>
      <c r="F905" s="708"/>
    </row>
    <row r="906" spans="5:6" ht="12.75" customHeight="1">
      <c r="E906" s="198"/>
      <c r="F906" s="708"/>
    </row>
    <row r="907" spans="5:6" ht="12.75" customHeight="1">
      <c r="E907" s="198"/>
      <c r="F907" s="708"/>
    </row>
    <row r="908" spans="5:6" ht="12.75" customHeight="1">
      <c r="E908" s="198"/>
      <c r="F908" s="708"/>
    </row>
    <row r="909" spans="5:6" ht="12.75" customHeight="1">
      <c r="E909" s="198"/>
      <c r="F909" s="708"/>
    </row>
    <row r="910" spans="5:6" ht="12.75" customHeight="1">
      <c r="E910" s="198"/>
      <c r="F910" s="708"/>
    </row>
    <row r="911" spans="5:6" ht="12.75" customHeight="1">
      <c r="E911" s="198"/>
      <c r="F911" s="708"/>
    </row>
    <row r="912" spans="5:6" ht="12.75" customHeight="1">
      <c r="E912" s="198"/>
      <c r="F912" s="708"/>
    </row>
    <row r="913" spans="5:6" ht="12.75" customHeight="1">
      <c r="E913" s="198"/>
      <c r="F913" s="708"/>
    </row>
    <row r="914" spans="5:6" ht="12.75" customHeight="1">
      <c r="E914" s="198"/>
      <c r="F914" s="708"/>
    </row>
    <row r="915" spans="5:6" ht="12.75" customHeight="1">
      <c r="E915" s="198"/>
      <c r="F915" s="708"/>
    </row>
    <row r="916" spans="5:6" ht="12.75" customHeight="1">
      <c r="E916" s="198"/>
      <c r="F916" s="708"/>
    </row>
    <row r="917" spans="5:6" ht="12.75" customHeight="1">
      <c r="E917" s="198"/>
      <c r="F917" s="708"/>
    </row>
    <row r="918" spans="5:6" ht="12.75" customHeight="1">
      <c r="E918" s="198"/>
      <c r="F918" s="708"/>
    </row>
    <row r="919" spans="5:6" ht="12.75" customHeight="1">
      <c r="E919" s="198"/>
      <c r="F919" s="708"/>
    </row>
    <row r="920" spans="5:6" ht="12.75" customHeight="1">
      <c r="E920" s="198"/>
      <c r="F920" s="708"/>
    </row>
    <row r="921" spans="5:6" ht="12.75" customHeight="1">
      <c r="E921" s="198"/>
      <c r="F921" s="708"/>
    </row>
    <row r="922" spans="5:6" ht="12.75" customHeight="1">
      <c r="E922" s="198"/>
      <c r="F922" s="708"/>
    </row>
    <row r="923" spans="5:6" ht="12.75" customHeight="1">
      <c r="E923" s="198"/>
      <c r="F923" s="708"/>
    </row>
    <row r="924" spans="5:6" ht="12.75" customHeight="1">
      <c r="E924" s="198"/>
      <c r="F924" s="708"/>
    </row>
    <row r="925" spans="5:6" ht="12.75" customHeight="1">
      <c r="E925" s="198"/>
      <c r="F925" s="708"/>
    </row>
    <row r="926" spans="5:6" ht="12.75" customHeight="1">
      <c r="E926" s="198"/>
      <c r="F926" s="708"/>
    </row>
    <row r="927" spans="5:6" ht="12.75" customHeight="1">
      <c r="E927" s="198"/>
      <c r="F927" s="708"/>
    </row>
    <row r="928" spans="5:6" ht="12.75" customHeight="1">
      <c r="E928" s="198"/>
      <c r="F928" s="708"/>
    </row>
    <row r="929" spans="5:6" ht="12.75" customHeight="1">
      <c r="E929" s="198"/>
      <c r="F929" s="708"/>
    </row>
    <row r="930" spans="5:6" ht="12.75" customHeight="1">
      <c r="E930" s="198"/>
      <c r="F930" s="708"/>
    </row>
    <row r="931" spans="5:6" ht="12.75" customHeight="1">
      <c r="E931" s="198"/>
      <c r="F931" s="708"/>
    </row>
    <row r="932" spans="5:6" ht="12.75" customHeight="1">
      <c r="E932" s="198"/>
      <c r="F932" s="708"/>
    </row>
    <row r="933" spans="5:6" ht="12.75" customHeight="1">
      <c r="E933" s="198"/>
      <c r="F933" s="708"/>
    </row>
    <row r="934" spans="5:6" ht="12.75" customHeight="1">
      <c r="E934" s="198"/>
      <c r="F934" s="708"/>
    </row>
    <row r="935" spans="5:6" ht="12.75" customHeight="1">
      <c r="E935" s="198"/>
      <c r="F935" s="708"/>
    </row>
    <row r="936" spans="5:6" ht="12.75" customHeight="1">
      <c r="E936" s="198"/>
      <c r="F936" s="708"/>
    </row>
    <row r="937" spans="5:6" ht="12.75" customHeight="1">
      <c r="E937" s="198"/>
      <c r="F937" s="708"/>
    </row>
    <row r="938" spans="5:6" ht="12.75" customHeight="1">
      <c r="E938" s="198"/>
      <c r="F938" s="708"/>
    </row>
    <row r="939" spans="5:6" ht="12.75" customHeight="1">
      <c r="E939" s="198"/>
      <c r="F939" s="708"/>
    </row>
    <row r="940" spans="5:6" ht="12.75" customHeight="1">
      <c r="E940" s="198"/>
      <c r="F940" s="708"/>
    </row>
    <row r="941" spans="5:6" ht="12.75" customHeight="1">
      <c r="E941" s="198"/>
      <c r="F941" s="708"/>
    </row>
    <row r="942" spans="5:6" ht="12.75" customHeight="1">
      <c r="E942" s="198"/>
      <c r="F942" s="708"/>
    </row>
    <row r="943" spans="5:6" ht="12.75" customHeight="1">
      <c r="E943" s="198"/>
      <c r="F943" s="708"/>
    </row>
    <row r="944" spans="5:6" ht="12.75" customHeight="1">
      <c r="E944" s="198"/>
      <c r="F944" s="708"/>
    </row>
    <row r="945" spans="5:6" ht="12.75" customHeight="1">
      <c r="E945" s="198"/>
      <c r="F945" s="708"/>
    </row>
    <row r="946" spans="5:6" ht="12.75" customHeight="1">
      <c r="E946" s="198"/>
      <c r="F946" s="708"/>
    </row>
    <row r="947" spans="5:6" ht="12.75" customHeight="1">
      <c r="E947" s="198"/>
      <c r="F947" s="708"/>
    </row>
    <row r="948" spans="5:6" ht="12.75" customHeight="1">
      <c r="E948" s="198"/>
      <c r="F948" s="708"/>
    </row>
    <row r="949" spans="5:6" ht="12.75" customHeight="1">
      <c r="E949" s="198"/>
      <c r="F949" s="708"/>
    </row>
    <row r="950" spans="5:6" ht="12.75" customHeight="1">
      <c r="E950" s="198"/>
      <c r="F950" s="708"/>
    </row>
    <row r="951" spans="5:6" ht="12.75" customHeight="1">
      <c r="E951" s="198"/>
      <c r="F951" s="708"/>
    </row>
    <row r="952" spans="5:6" ht="12.75" customHeight="1">
      <c r="E952" s="198"/>
      <c r="F952" s="708"/>
    </row>
    <row r="953" spans="5:6" ht="12.75" customHeight="1">
      <c r="E953" s="198"/>
      <c r="F953" s="708"/>
    </row>
    <row r="954" spans="5:6" ht="12.75" customHeight="1">
      <c r="E954" s="198"/>
      <c r="F954" s="708"/>
    </row>
    <row r="955" spans="5:6" ht="12.75" customHeight="1">
      <c r="E955" s="198"/>
      <c r="F955" s="708"/>
    </row>
    <row r="956" spans="5:6" ht="12.75" customHeight="1">
      <c r="E956" s="198"/>
      <c r="F956" s="708"/>
    </row>
    <row r="957" spans="5:6" ht="12.75" customHeight="1">
      <c r="E957" s="198"/>
      <c r="F957" s="708"/>
    </row>
    <row r="958" spans="5:6" ht="12.75" customHeight="1">
      <c r="E958" s="198"/>
      <c r="F958" s="708"/>
    </row>
    <row r="959" spans="5:6" ht="12.75" customHeight="1">
      <c r="E959" s="198"/>
      <c r="F959" s="708"/>
    </row>
    <row r="960" spans="5:6" ht="12.75" customHeight="1">
      <c r="E960" s="198"/>
      <c r="F960" s="708"/>
    </row>
    <row r="961" spans="5:6" ht="12.75" customHeight="1">
      <c r="E961" s="198"/>
      <c r="F961" s="708"/>
    </row>
    <row r="962" spans="5:6" ht="12.75" customHeight="1">
      <c r="E962" s="198"/>
      <c r="F962" s="708"/>
    </row>
    <row r="963" spans="5:6" ht="12.75" customHeight="1">
      <c r="E963" s="198"/>
      <c r="F963" s="708"/>
    </row>
    <row r="964" spans="5:6" ht="12.75" customHeight="1">
      <c r="E964" s="198"/>
      <c r="F964" s="708"/>
    </row>
    <row r="965" spans="5:6" ht="12.75" customHeight="1">
      <c r="E965" s="198"/>
      <c r="F965" s="708"/>
    </row>
    <row r="966" spans="5:6" ht="12.75" customHeight="1">
      <c r="E966" s="198"/>
      <c r="F966" s="708"/>
    </row>
    <row r="967" spans="5:6" ht="12.75" customHeight="1">
      <c r="E967" s="198"/>
      <c r="F967" s="708"/>
    </row>
    <row r="968" spans="5:6" ht="12.75" customHeight="1">
      <c r="E968" s="198"/>
      <c r="F968" s="708"/>
    </row>
    <row r="969" spans="5:6" ht="12.75" customHeight="1">
      <c r="E969" s="198"/>
      <c r="F969" s="708"/>
    </row>
    <row r="970" spans="5:6" ht="12.75" customHeight="1">
      <c r="E970" s="198"/>
      <c r="F970" s="708"/>
    </row>
    <row r="971" spans="5:6" ht="12.75" customHeight="1">
      <c r="E971" s="198"/>
      <c r="F971" s="708"/>
    </row>
    <row r="972" spans="5:6" ht="12.75" customHeight="1">
      <c r="E972" s="198"/>
      <c r="F972" s="708"/>
    </row>
    <row r="973" spans="5:6" ht="12.75" customHeight="1">
      <c r="E973" s="198"/>
      <c r="F973" s="708"/>
    </row>
    <row r="974" spans="5:6" ht="12.75" customHeight="1">
      <c r="E974" s="198"/>
      <c r="F974" s="708"/>
    </row>
    <row r="975" spans="5:6" ht="12.75" customHeight="1">
      <c r="E975" s="198"/>
      <c r="F975" s="708"/>
    </row>
    <row r="976" spans="5:6" ht="12.75" customHeight="1">
      <c r="E976" s="198"/>
      <c r="F976" s="708"/>
    </row>
    <row r="977" spans="5:6" ht="12.75" customHeight="1">
      <c r="E977" s="198"/>
      <c r="F977" s="708"/>
    </row>
    <row r="978" spans="5:6" ht="12.75" customHeight="1">
      <c r="E978" s="198"/>
      <c r="F978" s="708"/>
    </row>
    <row r="979" spans="5:6" ht="12.75" customHeight="1">
      <c r="E979" s="198"/>
      <c r="F979" s="708"/>
    </row>
    <row r="980" spans="5:6" ht="12.75" customHeight="1">
      <c r="E980" s="198"/>
      <c r="F980" s="708"/>
    </row>
    <row r="981" spans="5:6" ht="12.75" customHeight="1">
      <c r="E981" s="198"/>
      <c r="F981" s="708"/>
    </row>
    <row r="982" spans="5:6" ht="12.75" customHeight="1">
      <c r="E982" s="198"/>
      <c r="F982" s="708"/>
    </row>
    <row r="983" spans="5:6" ht="12.75" customHeight="1">
      <c r="E983" s="198"/>
      <c r="F983" s="708"/>
    </row>
    <row r="984" spans="5:6" ht="12.75" customHeight="1">
      <c r="E984" s="198"/>
      <c r="F984" s="708"/>
    </row>
    <row r="985" spans="5:6" ht="12.75" customHeight="1">
      <c r="E985" s="198"/>
      <c r="F985" s="708"/>
    </row>
    <row r="986" spans="5:6" ht="12.75" customHeight="1">
      <c r="E986" s="198"/>
      <c r="F986" s="708"/>
    </row>
    <row r="987" spans="5:6" ht="12.75" customHeight="1">
      <c r="E987" s="198"/>
      <c r="F987" s="708"/>
    </row>
    <row r="988" spans="5:6" ht="12.75" customHeight="1">
      <c r="E988" s="198"/>
      <c r="F988" s="708"/>
    </row>
    <row r="989" spans="5:6" ht="12.75" customHeight="1">
      <c r="E989" s="198"/>
      <c r="F989" s="708"/>
    </row>
    <row r="990" spans="5:6" ht="12.75" customHeight="1">
      <c r="E990" s="198"/>
      <c r="F990" s="708"/>
    </row>
    <row r="991" spans="5:6" ht="12.75" customHeight="1">
      <c r="E991" s="198"/>
      <c r="F991" s="708"/>
    </row>
    <row r="992" spans="5:6" ht="12.75" customHeight="1">
      <c r="E992" s="198"/>
      <c r="F992" s="708"/>
    </row>
    <row r="993" spans="5:6" ht="12.75" customHeight="1">
      <c r="E993" s="198"/>
      <c r="F993" s="708"/>
    </row>
    <row r="994" spans="5:6" ht="12.75" customHeight="1">
      <c r="E994" s="198"/>
      <c r="F994" s="708"/>
    </row>
    <row r="995" spans="5:6" ht="12.75" customHeight="1">
      <c r="E995" s="198"/>
      <c r="F995" s="708"/>
    </row>
    <row r="996" spans="5:6" ht="12.75" customHeight="1">
      <c r="E996" s="198"/>
      <c r="F996" s="708"/>
    </row>
    <row r="997" spans="5:6" ht="12.75" customHeight="1">
      <c r="E997" s="198"/>
      <c r="F997" s="708"/>
    </row>
    <row r="998" spans="5:6" ht="12.75" customHeight="1">
      <c r="E998" s="198"/>
      <c r="F998" s="708"/>
    </row>
    <row r="999" spans="5:6" ht="12.75" customHeight="1">
      <c r="E999" s="198"/>
      <c r="F999" s="708"/>
    </row>
    <row r="1000" spans="5:6" ht="12.75" customHeight="1">
      <c r="E1000" s="198"/>
      <c r="F1000" s="708"/>
    </row>
  </sheetData>
  <mergeCells count="6">
    <mergeCell ref="B3:G3"/>
    <mergeCell ref="B4:B5"/>
    <mergeCell ref="C4:C5"/>
    <mergeCell ref="D4:D5"/>
    <mergeCell ref="E4:E5"/>
    <mergeCell ref="F4:G4"/>
  </mergeCells>
  <printOptions horizontalCentered="1"/>
  <pageMargins left="0.47204724409448823" right="0.23622047244094491" top="1.8291338582677166" bottom="0.92362204724409447" header="0" footer="0.5299212598425197"/>
  <pageSetup paperSize="0" fitToWidth="0" fitToHeight="0" orientation="portrait" horizontalDpi="0" verticalDpi="0" copies="0"/>
  <headerFooter alignWithMargins="0">
    <oddHeader>&amp;L&amp;"Arial1,Regular"&amp;10&amp;K000000Rozšíření parku u muzea Moravská Třebová Výkaz výměr DPS&amp;R&amp;"Arial1,Regular"&amp;10&amp;K000000&amp;P/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24AE7-D293-460C-A2BE-7672D5924F36}">
  <sheetPr>
    <pageSetUpPr fitToPage="1"/>
  </sheetPr>
  <dimension ref="A1:XFD1048576"/>
  <sheetViews>
    <sheetView workbookViewId="0"/>
  </sheetViews>
  <sheetFormatPr defaultRowHeight="15" customHeight="1" outlineLevelRow="1"/>
  <cols>
    <col min="1" max="1" width="10" style="5" customWidth="1"/>
    <col min="2" max="2" width="61.625" style="5" customWidth="1"/>
    <col min="3" max="3" width="13" style="5" customWidth="1"/>
    <col min="4" max="6" width="10" style="5" hidden="1" customWidth="1"/>
    <col min="7" max="7" width="17.25" style="5" customWidth="1"/>
    <col min="8" max="26" width="3.75" style="5" customWidth="1"/>
    <col min="27" max="1024" width="11.625" style="5" customWidth="1"/>
  </cols>
  <sheetData>
    <row r="1" spans="1:26" ht="15.75">
      <c r="A1" s="31"/>
      <c r="B1" s="32" t="str">
        <f>'Krycí List'!C6</f>
        <v>Rozšíření parku u muzea Moravská Třebová</v>
      </c>
      <c r="C1" s="31"/>
      <c r="D1" s="31"/>
      <c r="E1" s="31"/>
      <c r="F1" s="31"/>
      <c r="G1" s="31"/>
      <c r="H1" s="31"/>
      <c r="I1" s="31"/>
      <c r="J1" s="31"/>
      <c r="K1" s="31"/>
      <c r="L1" s="31"/>
      <c r="M1" s="31"/>
      <c r="N1" s="31"/>
      <c r="O1" s="31"/>
      <c r="P1" s="31"/>
      <c r="Q1" s="31"/>
      <c r="R1" s="31"/>
      <c r="S1" s="31"/>
      <c r="T1" s="31"/>
      <c r="U1" s="31"/>
      <c r="V1" s="31"/>
      <c r="W1" s="31"/>
      <c r="X1" s="31"/>
      <c r="Y1" s="31"/>
      <c r="Z1" s="31"/>
    </row>
    <row r="2" spans="1:26" ht="15.75">
      <c r="A2" s="31"/>
      <c r="B2" s="32" t="s">
        <v>12</v>
      </c>
      <c r="C2" s="33"/>
      <c r="D2" s="34"/>
      <c r="E2" s="33"/>
      <c r="F2" s="33"/>
      <c r="G2" s="31"/>
      <c r="H2" s="31"/>
      <c r="I2" s="31"/>
      <c r="J2" s="31"/>
      <c r="K2" s="31"/>
      <c r="L2" s="31"/>
      <c r="M2" s="31"/>
      <c r="N2" s="31"/>
      <c r="O2" s="31"/>
      <c r="P2" s="31"/>
      <c r="Q2" s="31"/>
      <c r="R2" s="31"/>
      <c r="S2" s="31"/>
      <c r="T2" s="31"/>
      <c r="U2" s="31"/>
      <c r="V2" s="31"/>
      <c r="W2" s="31"/>
      <c r="X2" s="31"/>
      <c r="Y2" s="31"/>
      <c r="Z2" s="31"/>
    </row>
    <row r="3" spans="1:26" ht="12.75" customHeight="1">
      <c r="A3" s="35"/>
      <c r="B3" s="31"/>
      <c r="C3" s="33"/>
      <c r="D3" s="36"/>
      <c r="E3" s="37"/>
      <c r="F3" s="37"/>
      <c r="G3" s="38"/>
      <c r="H3" s="31"/>
      <c r="I3" s="31"/>
      <c r="J3" s="31"/>
      <c r="K3" s="31"/>
      <c r="L3" s="31"/>
      <c r="M3" s="31"/>
      <c r="N3" s="31"/>
      <c r="O3" s="31"/>
      <c r="P3" s="31"/>
      <c r="Q3" s="31"/>
      <c r="R3" s="31"/>
      <c r="S3" s="31"/>
      <c r="T3" s="31"/>
      <c r="U3" s="31"/>
      <c r="V3" s="31"/>
      <c r="W3" s="31"/>
      <c r="X3" s="31"/>
      <c r="Y3" s="31"/>
      <c r="Z3" s="31"/>
    </row>
    <row r="4" spans="1:26" ht="12.75" customHeight="1">
      <c r="A4" s="39"/>
      <c r="B4" s="39" t="s">
        <v>13</v>
      </c>
      <c r="C4" s="40" t="s">
        <v>14</v>
      </c>
      <c r="D4" s="41" t="s">
        <v>15</v>
      </c>
      <c r="E4" s="40" t="s">
        <v>16</v>
      </c>
      <c r="F4" s="40" t="s">
        <v>17</v>
      </c>
      <c r="G4" s="35"/>
      <c r="H4" s="38"/>
      <c r="I4" s="31"/>
      <c r="J4" s="31"/>
      <c r="K4" s="31"/>
      <c r="L4" s="31"/>
      <c r="M4" s="31"/>
      <c r="N4" s="31"/>
      <c r="O4" s="31"/>
      <c r="P4" s="31"/>
      <c r="Q4" s="31"/>
      <c r="R4" s="31"/>
      <c r="S4" s="31"/>
      <c r="T4" s="31"/>
      <c r="U4" s="31"/>
      <c r="V4" s="31"/>
      <c r="W4" s="31"/>
      <c r="X4" s="31"/>
      <c r="Y4" s="31"/>
      <c r="Z4" s="31"/>
    </row>
    <row r="5" spans="1:26" ht="12.75" customHeight="1">
      <c r="A5" s="31"/>
      <c r="B5" s="31"/>
      <c r="C5" s="33"/>
      <c r="D5" s="34"/>
      <c r="E5" s="33"/>
      <c r="F5" s="33"/>
      <c r="G5" s="38"/>
      <c r="H5" s="31"/>
      <c r="I5" s="31"/>
      <c r="J5" s="31"/>
      <c r="K5" s="31"/>
      <c r="L5" s="31"/>
      <c r="M5" s="31"/>
      <c r="N5" s="31"/>
      <c r="O5" s="31"/>
      <c r="P5" s="31"/>
      <c r="Q5" s="31"/>
      <c r="R5" s="31"/>
      <c r="S5" s="31"/>
      <c r="T5" s="31"/>
      <c r="U5" s="31"/>
      <c r="V5" s="31"/>
      <c r="W5" s="31"/>
      <c r="X5" s="31"/>
      <c r="Y5" s="31"/>
      <c r="Z5" s="31"/>
    </row>
    <row r="6" spans="1:26" ht="12.75" customHeight="1">
      <c r="A6" s="42"/>
      <c r="B6" s="43" t="str">
        <f>VN_ON!C2</f>
        <v>VN ON - Vedlejší a ostatní náklady</v>
      </c>
      <c r="C6" s="44">
        <f>SUBTOTAL(9,C7:C8)</f>
        <v>0</v>
      </c>
      <c r="D6" s="45">
        <v>0</v>
      </c>
      <c r="E6" s="46">
        <v>0</v>
      </c>
      <c r="F6" s="46">
        <v>0</v>
      </c>
      <c r="G6" s="35"/>
      <c r="H6" s="38"/>
      <c r="I6" s="31"/>
      <c r="J6" s="31"/>
      <c r="K6" s="31"/>
      <c r="L6" s="31"/>
      <c r="M6" s="31"/>
      <c r="N6" s="31"/>
      <c r="O6" s="31"/>
      <c r="P6" s="31"/>
      <c r="Q6" s="31"/>
      <c r="R6" s="31"/>
      <c r="S6" s="31"/>
      <c r="T6" s="31"/>
      <c r="U6" s="31"/>
      <c r="V6" s="31"/>
      <c r="W6" s="31"/>
      <c r="X6" s="31"/>
      <c r="Y6" s="31"/>
      <c r="Z6" s="31"/>
    </row>
    <row r="7" spans="1:26" ht="12.75" customHeight="1" outlineLevel="1">
      <c r="A7" s="42"/>
      <c r="B7" s="47" t="s">
        <v>19</v>
      </c>
      <c r="C7" s="48">
        <f>VN_ON!G6</f>
        <v>0</v>
      </c>
      <c r="D7" s="45">
        <v>0</v>
      </c>
      <c r="E7" s="46">
        <v>0</v>
      </c>
      <c r="F7" s="46">
        <v>0</v>
      </c>
      <c r="G7" s="35"/>
      <c r="H7" s="38"/>
      <c r="I7" s="31"/>
      <c r="J7" s="31"/>
      <c r="K7" s="31"/>
      <c r="L7" s="31"/>
      <c r="M7" s="31"/>
      <c r="N7" s="31"/>
      <c r="O7" s="31"/>
      <c r="P7" s="31"/>
      <c r="Q7" s="31"/>
      <c r="R7" s="31"/>
      <c r="S7" s="31"/>
      <c r="T7" s="31"/>
      <c r="U7" s="31"/>
      <c r="V7" s="31"/>
      <c r="W7" s="31"/>
      <c r="X7" s="31"/>
      <c r="Y7" s="31"/>
      <c r="Z7" s="31"/>
    </row>
    <row r="8" spans="1:26" ht="12.75" customHeight="1" outlineLevel="1">
      <c r="A8" s="42"/>
      <c r="B8" s="47" t="str">
        <f>VN_ON!C13</f>
        <v>VN 03: Vzorky</v>
      </c>
      <c r="C8" s="48">
        <f>VN_ON!G13</f>
        <v>0</v>
      </c>
      <c r="D8" s="45">
        <v>0</v>
      </c>
      <c r="E8" s="46">
        <v>0</v>
      </c>
      <c r="F8" s="46">
        <v>0</v>
      </c>
      <c r="G8" s="35"/>
      <c r="H8" s="38"/>
      <c r="I8" s="31"/>
      <c r="J8" s="31"/>
      <c r="K8" s="31"/>
      <c r="L8" s="31"/>
      <c r="M8" s="31"/>
      <c r="N8" s="31"/>
      <c r="O8" s="31"/>
      <c r="P8" s="31"/>
      <c r="Q8" s="31"/>
      <c r="R8" s="31"/>
      <c r="S8" s="31"/>
      <c r="T8" s="31"/>
      <c r="U8" s="31"/>
      <c r="V8" s="31"/>
      <c r="W8" s="31"/>
      <c r="X8" s="31"/>
      <c r="Y8" s="31"/>
      <c r="Z8" s="31"/>
    </row>
    <row r="9" spans="1:26" ht="12.75" customHeight="1">
      <c r="A9" s="42"/>
      <c r="B9" s="43" t="str">
        <f>'SO_00 - demolice'!E2</f>
        <v>SO 00 - Demolice</v>
      </c>
      <c r="C9" s="44">
        <f>SUBTOTAL(9,C10:C11)</f>
        <v>0</v>
      </c>
      <c r="D9" s="45">
        <v>0</v>
      </c>
      <c r="E9" s="46">
        <v>0</v>
      </c>
      <c r="F9" s="46">
        <v>0</v>
      </c>
      <c r="G9" s="35"/>
      <c r="H9" s="38"/>
      <c r="I9" s="31"/>
      <c r="J9" s="31"/>
      <c r="K9" s="31"/>
      <c r="L9" s="31"/>
      <c r="M9" s="31"/>
      <c r="N9" s="31"/>
      <c r="O9" s="31"/>
      <c r="P9" s="31"/>
      <c r="Q9" s="31"/>
      <c r="R9" s="31"/>
      <c r="S9" s="31"/>
      <c r="T9" s="31"/>
      <c r="U9" s="31"/>
      <c r="V9" s="31"/>
      <c r="W9" s="31"/>
      <c r="X9" s="31"/>
      <c r="Y9" s="31"/>
      <c r="Z9" s="31"/>
    </row>
    <row r="10" spans="1:26" ht="12.75" customHeight="1" outlineLevel="1">
      <c r="A10" s="42"/>
      <c r="B10" s="49" t="str">
        <f>'SO_00 - demolice'!E7</f>
        <v>0096: Bourací práce</v>
      </c>
      <c r="C10" s="48">
        <f>'SO_00 - demolice'!I7</f>
        <v>0</v>
      </c>
      <c r="D10" s="45"/>
      <c r="E10" s="46"/>
      <c r="F10" s="46"/>
      <c r="G10" s="35"/>
      <c r="H10" s="38"/>
      <c r="I10" s="31"/>
      <c r="J10" s="31"/>
      <c r="K10" s="31"/>
      <c r="L10" s="31"/>
      <c r="M10" s="31"/>
      <c r="N10" s="31"/>
      <c r="O10" s="31"/>
      <c r="P10" s="31"/>
      <c r="Q10" s="31"/>
      <c r="R10" s="31"/>
      <c r="S10" s="31"/>
      <c r="T10" s="31"/>
      <c r="U10" s="31"/>
      <c r="V10" s="31"/>
      <c r="W10" s="31"/>
      <c r="X10" s="31"/>
      <c r="Y10" s="31"/>
      <c r="Z10" s="31"/>
    </row>
    <row r="11" spans="1:26" ht="12.75" customHeight="1" outlineLevel="1">
      <c r="A11" s="42"/>
      <c r="B11" s="49" t="str">
        <f>'SO_00 - demolice'!E31</f>
        <v>0096d: Přesuny suti a vybouraných hmot</v>
      </c>
      <c r="C11" s="48">
        <f>'SO_00 - demolice'!I31</f>
        <v>0</v>
      </c>
      <c r="D11" s="45"/>
      <c r="E11" s="46"/>
      <c r="F11" s="46"/>
      <c r="G11" s="35"/>
      <c r="H11" s="38"/>
      <c r="I11" s="31"/>
      <c r="J11" s="31"/>
      <c r="K11" s="31"/>
      <c r="L11" s="31"/>
      <c r="M11" s="31"/>
      <c r="N11" s="31"/>
      <c r="O11" s="31"/>
      <c r="P11" s="31"/>
      <c r="Q11" s="31"/>
      <c r="R11" s="31"/>
      <c r="S11" s="31"/>
      <c r="T11" s="31"/>
      <c r="U11" s="31"/>
      <c r="V11" s="31"/>
      <c r="W11" s="31"/>
      <c r="X11" s="31"/>
      <c r="Y11" s="31"/>
      <c r="Z11" s="31"/>
    </row>
    <row r="12" spans="1:26" ht="12.75" customHeight="1">
      <c r="A12" s="42"/>
      <c r="B12" s="50" t="s">
        <v>24</v>
      </c>
      <c r="C12" s="44">
        <f>SUBTOTAL(9,C13:F23)</f>
        <v>0</v>
      </c>
      <c r="D12" s="45">
        <v>0</v>
      </c>
      <c r="E12" s="46">
        <v>0</v>
      </c>
      <c r="F12" s="46">
        <v>0</v>
      </c>
      <c r="G12" s="51"/>
      <c r="H12" s="38"/>
      <c r="I12" s="31"/>
      <c r="J12" s="31"/>
      <c r="K12" s="31"/>
      <c r="L12" s="31"/>
      <c r="M12" s="31"/>
      <c r="N12" s="31"/>
      <c r="O12" s="31"/>
      <c r="P12" s="31"/>
      <c r="Q12" s="31"/>
      <c r="R12" s="31"/>
      <c r="S12" s="31"/>
      <c r="T12" s="31"/>
      <c r="U12" s="31"/>
      <c r="V12" s="31"/>
      <c r="W12" s="31"/>
      <c r="X12" s="31"/>
      <c r="Y12" s="31"/>
      <c r="Z12" s="31"/>
    </row>
    <row r="13" spans="1:26" ht="12.75" customHeight="1" outlineLevel="1">
      <c r="A13" s="42"/>
      <c r="B13" s="49" t="s">
        <v>25</v>
      </c>
      <c r="C13" s="48">
        <f>'SO 01.1 PRIPRAVA'!G90</f>
        <v>0</v>
      </c>
      <c r="D13" s="45"/>
      <c r="E13" s="46"/>
      <c r="F13" s="46"/>
      <c r="G13" s="35"/>
      <c r="H13" s="38"/>
      <c r="I13" s="31"/>
      <c r="J13" s="31"/>
      <c r="K13" s="31"/>
      <c r="L13" s="31"/>
      <c r="M13" s="31"/>
      <c r="N13" s="31"/>
      <c r="O13" s="31"/>
      <c r="P13" s="31"/>
      <c r="Q13" s="31"/>
      <c r="R13" s="31"/>
      <c r="S13" s="31"/>
      <c r="T13" s="31"/>
      <c r="U13" s="31"/>
      <c r="V13" s="31"/>
      <c r="W13" s="31"/>
      <c r="X13" s="31"/>
      <c r="Y13" s="31"/>
      <c r="Z13" s="31"/>
    </row>
    <row r="14" spans="1:26" ht="12.75" customHeight="1" outlineLevel="1">
      <c r="A14" s="42"/>
      <c r="B14" s="49" t="s">
        <v>26</v>
      </c>
      <c r="C14" s="48">
        <f>'SO 01.1 ZEMNI PR'!G166</f>
        <v>0</v>
      </c>
      <c r="D14" s="45"/>
      <c r="E14" s="46"/>
      <c r="F14" s="46"/>
      <c r="G14" s="35"/>
      <c r="H14" s="38"/>
      <c r="I14" s="31"/>
      <c r="J14" s="31"/>
      <c r="K14" s="31"/>
      <c r="L14" s="31"/>
      <c r="M14" s="31"/>
      <c r="N14" s="31"/>
      <c r="O14" s="31"/>
      <c r="P14" s="31"/>
      <c r="Q14" s="31"/>
      <c r="R14" s="31"/>
      <c r="S14" s="31"/>
      <c r="T14" s="31"/>
      <c r="U14" s="31"/>
      <c r="V14" s="31"/>
      <c r="W14" s="31"/>
      <c r="X14" s="31"/>
      <c r="Y14" s="31"/>
      <c r="Z14" s="31"/>
    </row>
    <row r="15" spans="1:26" ht="12.75" customHeight="1" outlineLevel="1">
      <c r="A15" s="42"/>
      <c r="B15" s="49" t="s">
        <v>27</v>
      </c>
      <c r="C15" s="48">
        <f>'SO 01.2 VHS'!K661</f>
        <v>0</v>
      </c>
      <c r="D15" s="45"/>
      <c r="E15" s="46"/>
      <c r="F15" s="46"/>
      <c r="G15" s="35"/>
      <c r="H15" s="38"/>
      <c r="I15" s="31"/>
      <c r="J15" s="31"/>
      <c r="K15" s="31"/>
      <c r="L15" s="31"/>
      <c r="M15" s="31"/>
      <c r="N15" s="31"/>
      <c r="O15" s="31"/>
      <c r="P15" s="31"/>
      <c r="Q15" s="31"/>
      <c r="R15" s="31"/>
      <c r="S15" s="31"/>
      <c r="T15" s="31"/>
      <c r="U15" s="31"/>
      <c r="V15" s="31"/>
      <c r="W15" s="31"/>
      <c r="X15" s="31"/>
      <c r="Y15" s="31"/>
      <c r="Z15" s="31"/>
    </row>
    <row r="16" spans="1:26" ht="12.75" customHeight="1" outlineLevel="1">
      <c r="A16" s="42"/>
      <c r="B16" s="49" t="s">
        <v>28</v>
      </c>
      <c r="C16" s="48">
        <f>'SO 01.3.1 SIL'!G3</f>
        <v>0</v>
      </c>
      <c r="D16" s="45"/>
      <c r="E16" s="46"/>
      <c r="F16" s="46"/>
      <c r="G16" s="35"/>
      <c r="H16" s="38"/>
      <c r="I16" s="31"/>
      <c r="J16" s="31"/>
      <c r="K16" s="31"/>
      <c r="L16" s="31"/>
      <c r="M16" s="31"/>
      <c r="N16" s="31"/>
      <c r="O16" s="31"/>
      <c r="P16" s="31"/>
      <c r="Q16" s="31"/>
      <c r="R16" s="31"/>
      <c r="S16" s="31"/>
      <c r="T16" s="31"/>
      <c r="U16" s="31"/>
      <c r="V16" s="31"/>
      <c r="W16" s="31"/>
      <c r="X16" s="31"/>
      <c r="Y16" s="31"/>
      <c r="Z16" s="31"/>
    </row>
    <row r="17" spans="1:26" ht="12.75" customHeight="1" outlineLevel="1">
      <c r="A17" s="42"/>
      <c r="B17" s="49" t="s">
        <v>29</v>
      </c>
      <c r="C17" s="48">
        <f>'SO 01.3.2 SLB'!G3</f>
        <v>0</v>
      </c>
      <c r="D17" s="45"/>
      <c r="E17" s="46"/>
      <c r="F17" s="46"/>
      <c r="G17" s="35"/>
      <c r="H17" s="38"/>
      <c r="I17" s="31"/>
      <c r="J17" s="31"/>
      <c r="K17" s="31"/>
      <c r="L17" s="31"/>
      <c r="M17" s="31"/>
      <c r="N17" s="31"/>
      <c r="O17" s="31"/>
      <c r="P17" s="31"/>
      <c r="Q17" s="31"/>
      <c r="R17" s="31"/>
      <c r="S17" s="31"/>
      <c r="T17" s="31"/>
      <c r="U17" s="31"/>
      <c r="V17" s="31"/>
      <c r="W17" s="31"/>
      <c r="X17" s="31"/>
      <c r="Y17" s="31"/>
      <c r="Z17" s="31"/>
    </row>
    <row r="18" spans="1:26" ht="12.75" customHeight="1" outlineLevel="1">
      <c r="A18" s="42"/>
      <c r="B18" s="49" t="s">
        <v>30</v>
      </c>
      <c r="C18" s="48">
        <f>'SO 01.4.1 POVRCH'!G307</f>
        <v>0</v>
      </c>
      <c r="D18" s="45"/>
      <c r="E18" s="46"/>
      <c r="F18" s="46"/>
      <c r="G18" s="35"/>
      <c r="H18" s="38"/>
      <c r="I18" s="31"/>
      <c r="J18" s="31"/>
      <c r="K18" s="31"/>
      <c r="L18" s="31"/>
      <c r="M18" s="31"/>
      <c r="N18" s="31"/>
      <c r="O18" s="31"/>
      <c r="P18" s="31"/>
      <c r="Q18" s="31"/>
      <c r="R18" s="31"/>
      <c r="S18" s="31"/>
      <c r="T18" s="31"/>
      <c r="U18" s="31"/>
      <c r="V18" s="31"/>
      <c r="W18" s="31"/>
      <c r="X18" s="31"/>
      <c r="Y18" s="31"/>
      <c r="Z18" s="31"/>
    </row>
    <row r="19" spans="1:26" ht="12.75" customHeight="1" outlineLevel="1">
      <c r="A19" s="42"/>
      <c r="B19" s="49" t="s">
        <v>31</v>
      </c>
      <c r="C19" s="48">
        <f>'SO 01.4.2 LEMY'!G86</f>
        <v>0</v>
      </c>
      <c r="D19" s="45"/>
      <c r="E19" s="46"/>
      <c r="F19" s="46"/>
      <c r="G19" s="35"/>
      <c r="H19" s="38"/>
      <c r="I19" s="31"/>
      <c r="J19" s="31"/>
      <c r="K19" s="31"/>
      <c r="L19" s="31"/>
      <c r="M19" s="31"/>
      <c r="N19" s="31"/>
      <c r="O19" s="31"/>
      <c r="P19" s="31"/>
      <c r="Q19" s="31"/>
      <c r="R19" s="31"/>
      <c r="S19" s="31"/>
      <c r="T19" s="31"/>
      <c r="U19" s="31"/>
      <c r="V19" s="31"/>
      <c r="W19" s="31"/>
      <c r="X19" s="31"/>
      <c r="Y19" s="31"/>
      <c r="Z19" s="31"/>
    </row>
    <row r="20" spans="1:26" ht="12.75" customHeight="1" outlineLevel="1">
      <c r="A20" s="42"/>
      <c r="B20" s="49" t="s">
        <v>32</v>
      </c>
      <c r="C20" s="48">
        <f>'SO 01.5.1 VEG PRIP'!G32</f>
        <v>0</v>
      </c>
      <c r="D20" s="45"/>
      <c r="E20" s="46"/>
      <c r="F20" s="46"/>
      <c r="G20" s="35"/>
      <c r="H20" s="38"/>
      <c r="I20" s="31"/>
      <c r="J20" s="31"/>
      <c r="K20" s="31"/>
      <c r="L20" s="31"/>
      <c r="M20" s="31"/>
      <c r="N20" s="31"/>
      <c r="O20" s="31"/>
      <c r="P20" s="31"/>
      <c r="Q20" s="31"/>
      <c r="R20" s="31"/>
      <c r="S20" s="31"/>
      <c r="T20" s="31"/>
      <c r="U20" s="31"/>
      <c r="V20" s="31"/>
      <c r="W20" s="31"/>
      <c r="X20" s="31"/>
      <c r="Y20" s="31"/>
      <c r="Z20" s="31"/>
    </row>
    <row r="21" spans="1:26" ht="12.75" customHeight="1" outlineLevel="1">
      <c r="A21" s="42"/>
      <c r="B21" s="49" t="s">
        <v>33</v>
      </c>
      <c r="C21" s="48">
        <f>'SO 01.5.2 VEG'!G541</f>
        <v>0</v>
      </c>
      <c r="D21" s="45"/>
      <c r="E21" s="46"/>
      <c r="F21" s="46"/>
      <c r="G21" s="35"/>
      <c r="H21" s="38"/>
      <c r="I21" s="31"/>
      <c r="J21" s="31"/>
      <c r="K21" s="31"/>
      <c r="L21" s="31"/>
      <c r="M21" s="31"/>
      <c r="N21" s="31"/>
      <c r="O21" s="31"/>
      <c r="P21" s="31"/>
      <c r="Q21" s="31"/>
      <c r="R21" s="31"/>
      <c r="S21" s="31"/>
      <c r="T21" s="31"/>
      <c r="U21" s="31"/>
      <c r="V21" s="31"/>
      <c r="W21" s="31"/>
      <c r="X21" s="31"/>
      <c r="Y21" s="31"/>
      <c r="Z21" s="31"/>
    </row>
    <row r="22" spans="1:26" ht="12.75" customHeight="1" outlineLevel="1">
      <c r="A22" s="42"/>
      <c r="B22" s="49" t="s">
        <v>34</v>
      </c>
      <c r="C22" s="48">
        <f>'SO 01.5.3 ZAVL'!G71</f>
        <v>0</v>
      </c>
      <c r="D22" s="45"/>
      <c r="E22" s="46"/>
      <c r="F22" s="46"/>
      <c r="G22" s="35"/>
      <c r="H22" s="38"/>
      <c r="I22" s="31"/>
      <c r="J22" s="31"/>
      <c r="K22" s="31"/>
      <c r="L22" s="31"/>
      <c r="M22" s="31"/>
      <c r="N22" s="31"/>
      <c r="O22" s="31"/>
      <c r="P22" s="31"/>
      <c r="Q22" s="31"/>
      <c r="R22" s="31"/>
      <c r="S22" s="31"/>
      <c r="T22" s="31"/>
      <c r="U22" s="31"/>
      <c r="V22" s="31"/>
      <c r="W22" s="31"/>
      <c r="X22" s="31"/>
      <c r="Y22" s="31"/>
      <c r="Z22" s="31"/>
    </row>
    <row r="23" spans="1:26" ht="12.75" customHeight="1" outlineLevel="1">
      <c r="A23" s="42"/>
      <c r="B23" s="49" t="s">
        <v>35</v>
      </c>
      <c r="C23" s="48">
        <f>'SO 01.6 ARCH'!I6</f>
        <v>0</v>
      </c>
      <c r="D23" s="45"/>
      <c r="E23" s="46"/>
      <c r="F23" s="46"/>
      <c r="G23" s="35"/>
      <c r="H23" s="38"/>
      <c r="I23" s="31"/>
      <c r="J23" s="31"/>
      <c r="K23" s="31"/>
      <c r="L23" s="31"/>
      <c r="M23" s="31"/>
      <c r="N23" s="31"/>
      <c r="O23" s="31"/>
      <c r="P23" s="31"/>
      <c r="Q23" s="31"/>
      <c r="R23" s="31"/>
      <c r="S23" s="31"/>
      <c r="T23" s="31"/>
      <c r="U23" s="31"/>
      <c r="V23" s="31"/>
      <c r="W23" s="31"/>
      <c r="X23" s="31"/>
      <c r="Y23" s="31"/>
      <c r="Z23" s="31"/>
    </row>
    <row r="24" spans="1:26" ht="12.75" customHeight="1">
      <c r="A24" s="42"/>
      <c r="B24" s="50" t="str">
        <f>'SO 02 - zahrada'!E2</f>
        <v>SO 02 - Vnitřní zahrada</v>
      </c>
      <c r="C24" s="44">
        <f>SUBTOTAL(9,C25:C39)</f>
        <v>0</v>
      </c>
      <c r="D24" s="45">
        <v>0</v>
      </c>
      <c r="E24" s="46">
        <v>0</v>
      </c>
      <c r="F24" s="46">
        <v>0</v>
      </c>
      <c r="G24" s="51"/>
      <c r="H24" s="38"/>
      <c r="I24" s="31"/>
      <c r="J24" s="31"/>
      <c r="K24" s="31"/>
      <c r="L24" s="31"/>
      <c r="M24" s="31"/>
      <c r="N24" s="31"/>
      <c r="O24" s="31"/>
      <c r="P24" s="31"/>
      <c r="Q24" s="31"/>
      <c r="R24" s="31"/>
      <c r="S24" s="31"/>
      <c r="T24" s="31"/>
      <c r="U24" s="31"/>
      <c r="V24" s="31"/>
      <c r="W24" s="31"/>
      <c r="X24" s="31"/>
      <c r="Y24" s="31"/>
      <c r="Z24" s="31"/>
    </row>
    <row r="25" spans="1:26" ht="12.75" customHeight="1" outlineLevel="1">
      <c r="A25" s="42"/>
      <c r="B25" s="49" t="str">
        <f>'SO 02 - zahrada'!E7</f>
        <v>0022: Svislé konstrukce zděné</v>
      </c>
      <c r="C25" s="48">
        <f>'SO 02 - zahrada'!I7</f>
        <v>0</v>
      </c>
      <c r="D25" s="45">
        <v>0</v>
      </c>
      <c r="E25" s="46">
        <v>0</v>
      </c>
      <c r="F25" s="46">
        <v>0</v>
      </c>
      <c r="G25" s="35"/>
      <c r="H25" s="38"/>
      <c r="I25" s="31"/>
      <c r="J25" s="31"/>
      <c r="K25" s="31"/>
      <c r="L25" s="31"/>
      <c r="M25" s="31"/>
      <c r="N25" s="31"/>
      <c r="O25" s="31"/>
      <c r="P25" s="31"/>
      <c r="Q25" s="31"/>
      <c r="R25" s="31"/>
      <c r="S25" s="31"/>
      <c r="T25" s="31"/>
      <c r="U25" s="31"/>
      <c r="V25" s="31"/>
      <c r="W25" s="31"/>
      <c r="X25" s="31"/>
      <c r="Y25" s="31"/>
      <c r="Z25" s="31"/>
    </row>
    <row r="26" spans="1:26" ht="12.75" customHeight="1" outlineLevel="1">
      <c r="A26" s="42"/>
      <c r="B26" s="49" t="str">
        <f>'SO 02 - zahrada'!E24</f>
        <v>0032: Svislé konstrukce železobetonové</v>
      </c>
      <c r="C26" s="48">
        <f>'SO 02 - zahrada'!I24</f>
        <v>0</v>
      </c>
      <c r="D26" s="45">
        <v>0</v>
      </c>
      <c r="E26" s="46">
        <v>0</v>
      </c>
      <c r="F26" s="46">
        <v>0</v>
      </c>
      <c r="G26" s="35"/>
      <c r="H26" s="38"/>
      <c r="I26" s="31"/>
      <c r="J26" s="31"/>
      <c r="K26" s="31"/>
      <c r="L26" s="31"/>
      <c r="M26" s="31"/>
      <c r="N26" s="31"/>
      <c r="O26" s="31"/>
      <c r="P26" s="31"/>
      <c r="Q26" s="31"/>
      <c r="R26" s="31"/>
      <c r="S26" s="31"/>
      <c r="T26" s="31"/>
      <c r="U26" s="31"/>
      <c r="V26" s="31"/>
      <c r="W26" s="31"/>
      <c r="X26" s="31"/>
      <c r="Y26" s="31"/>
      <c r="Z26" s="31"/>
    </row>
    <row r="27" spans="1:26" ht="12.75" customHeight="1" outlineLevel="1">
      <c r="A27" s="42"/>
      <c r="B27" s="49" t="str">
        <f>'SO 02 - zahrada'!E67</f>
        <v>0033: Sloupy, pilíře</v>
      </c>
      <c r="C27" s="48">
        <f>'SO 02 - zahrada'!I67</f>
        <v>0</v>
      </c>
      <c r="D27" s="45">
        <v>0</v>
      </c>
      <c r="E27" s="46">
        <v>0</v>
      </c>
      <c r="F27" s="46">
        <v>0</v>
      </c>
      <c r="G27" s="35"/>
      <c r="H27" s="38"/>
      <c r="I27" s="31"/>
      <c r="J27" s="31"/>
      <c r="K27" s="31"/>
      <c r="L27" s="31"/>
      <c r="M27" s="31"/>
      <c r="N27" s="31"/>
      <c r="O27" s="31"/>
      <c r="P27" s="31"/>
      <c r="Q27" s="31"/>
      <c r="R27" s="31"/>
      <c r="S27" s="31"/>
      <c r="T27" s="31"/>
      <c r="U27" s="31"/>
      <c r="V27" s="31"/>
      <c r="W27" s="31"/>
      <c r="X27" s="31"/>
      <c r="Y27" s="31"/>
      <c r="Z27" s="31"/>
    </row>
    <row r="28" spans="1:26" ht="12.75" customHeight="1" outlineLevel="1">
      <c r="A28" s="42"/>
      <c r="B28" s="49" t="str">
        <f>'SO 02 - zahrada'!E71</f>
        <v>0062: Úprava povrchů vnějších</v>
      </c>
      <c r="C28" s="48">
        <f>'SO 02 - zahrada'!I71</f>
        <v>0</v>
      </c>
      <c r="D28" s="45">
        <v>0</v>
      </c>
      <c r="E28" s="46">
        <v>0</v>
      </c>
      <c r="F28" s="46">
        <v>0</v>
      </c>
      <c r="G28" s="35"/>
      <c r="H28" s="38"/>
      <c r="I28" s="31"/>
      <c r="J28" s="31"/>
      <c r="K28" s="31"/>
      <c r="L28" s="31"/>
      <c r="M28" s="31"/>
      <c r="N28" s="31"/>
      <c r="O28" s="31"/>
      <c r="P28" s="31"/>
      <c r="Q28" s="31"/>
      <c r="R28" s="31"/>
      <c r="S28" s="31"/>
      <c r="T28" s="31"/>
      <c r="U28" s="31"/>
      <c r="V28" s="31"/>
      <c r="W28" s="31"/>
      <c r="X28" s="31"/>
      <c r="Y28" s="31"/>
      <c r="Z28" s="31"/>
    </row>
    <row r="29" spans="1:26" ht="12.75" customHeight="1" outlineLevel="1">
      <c r="A29" s="42"/>
      <c r="B29" s="49" t="str">
        <f>'SO 02 - zahrada'!E99</f>
        <v>711.:  Izolace proti vodě, vlhkosti a plynu</v>
      </c>
      <c r="C29" s="48">
        <f>'SO 02 - zahrada'!I99</f>
        <v>0</v>
      </c>
      <c r="D29" s="45"/>
      <c r="E29" s="46"/>
      <c r="F29" s="46"/>
      <c r="G29" s="35"/>
      <c r="H29" s="38"/>
      <c r="I29" s="31"/>
      <c r="J29" s="31"/>
      <c r="K29" s="31"/>
      <c r="L29" s="31"/>
      <c r="M29" s="31"/>
      <c r="N29" s="31"/>
      <c r="O29" s="31"/>
      <c r="P29" s="31"/>
      <c r="Q29" s="31"/>
      <c r="R29" s="31"/>
      <c r="S29" s="31"/>
      <c r="T29" s="31"/>
      <c r="U29" s="31"/>
      <c r="V29" s="31"/>
      <c r="W29" s="31"/>
      <c r="X29" s="31"/>
      <c r="Y29" s="31"/>
      <c r="Z29" s="31"/>
    </row>
    <row r="30" spans="1:26" ht="12.75" customHeight="1" outlineLevel="1">
      <c r="A30" s="42"/>
      <c r="B30" s="49" t="str">
        <f>'SO 02 - zahrada'!E115</f>
        <v>763.01: Konstrukce montované - příčky a předstěny</v>
      </c>
      <c r="C30" s="48">
        <f>'SO 02 - zahrada'!I115</f>
        <v>0</v>
      </c>
      <c r="D30" s="45">
        <v>0</v>
      </c>
      <c r="E30" s="46">
        <v>0</v>
      </c>
      <c r="F30" s="46">
        <v>0</v>
      </c>
      <c r="G30" s="35"/>
      <c r="H30" s="38"/>
      <c r="I30" s="31"/>
      <c r="J30" s="31"/>
      <c r="K30" s="31"/>
      <c r="L30" s="31"/>
      <c r="M30" s="31"/>
      <c r="N30" s="31"/>
      <c r="O30" s="31"/>
      <c r="P30" s="31"/>
      <c r="Q30" s="31"/>
      <c r="R30" s="31"/>
      <c r="S30" s="31"/>
      <c r="T30" s="31"/>
      <c r="U30" s="31"/>
      <c r="V30" s="31"/>
      <c r="W30" s="31"/>
      <c r="X30" s="31"/>
      <c r="Y30" s="31"/>
      <c r="Z30" s="31"/>
    </row>
    <row r="31" spans="1:26" ht="12.75" customHeight="1" outlineLevel="1">
      <c r="A31" s="42"/>
      <c r="B31" s="49" t="str">
        <f>'SO 02 - zahrada'!E123</f>
        <v>764.: Klempířské výrobky</v>
      </c>
      <c r="C31" s="48">
        <f>'SO 02 - zahrada'!I123</f>
        <v>0</v>
      </c>
      <c r="D31" s="45">
        <v>0</v>
      </c>
      <c r="E31" s="46">
        <v>0</v>
      </c>
      <c r="F31" s="46">
        <v>0</v>
      </c>
      <c r="G31" s="35"/>
      <c r="H31" s="38"/>
      <c r="I31" s="31"/>
      <c r="J31" s="31"/>
      <c r="K31" s="31"/>
      <c r="L31" s="31"/>
      <c r="M31" s="31"/>
      <c r="N31" s="31"/>
      <c r="O31" s="31"/>
      <c r="P31" s="31"/>
      <c r="Q31" s="31"/>
      <c r="R31" s="31"/>
      <c r="S31" s="31"/>
      <c r="T31" s="31"/>
      <c r="U31" s="31"/>
      <c r="V31" s="31"/>
      <c r="W31" s="31"/>
      <c r="X31" s="31"/>
      <c r="Y31" s="31"/>
      <c r="Z31" s="31"/>
    </row>
    <row r="32" spans="1:26" ht="12.75" customHeight="1" outlineLevel="1">
      <c r="A32" s="42"/>
      <c r="B32" s="49" t="str">
        <f>'SO 02 - zahrada'!E132</f>
        <v>767.: Zámečnické výrobky</v>
      </c>
      <c r="C32" s="48">
        <f>'SO 02 - zahrada'!I132</f>
        <v>0</v>
      </c>
      <c r="D32" s="45">
        <v>0</v>
      </c>
      <c r="E32" s="46">
        <v>0</v>
      </c>
      <c r="F32" s="46">
        <v>0</v>
      </c>
      <c r="G32" s="35"/>
      <c r="H32" s="38"/>
      <c r="I32" s="31"/>
      <c r="J32" s="31"/>
      <c r="K32" s="31"/>
      <c r="L32" s="31"/>
      <c r="M32" s="31"/>
      <c r="N32" s="31"/>
      <c r="O32" s="31"/>
      <c r="P32" s="31"/>
      <c r="Q32" s="31"/>
      <c r="R32" s="31"/>
      <c r="S32" s="31"/>
      <c r="T32" s="31"/>
      <c r="U32" s="31"/>
      <c r="V32" s="31"/>
      <c r="W32" s="31"/>
      <c r="X32" s="31"/>
      <c r="Y32" s="31"/>
      <c r="Z32" s="31"/>
    </row>
    <row r="33" spans="1:26" ht="12.75" customHeight="1" outlineLevel="1">
      <c r="A33" s="42"/>
      <c r="B33" s="49" t="str">
        <f>'SO 02 - zahrada'!E147</f>
        <v>7677: Mobiliář</v>
      </c>
      <c r="C33" s="48">
        <f>'SO 02 - zahrada'!I147</f>
        <v>0</v>
      </c>
      <c r="D33" s="45"/>
      <c r="E33" s="46"/>
      <c r="F33" s="46"/>
      <c r="G33" s="35"/>
      <c r="H33" s="38"/>
      <c r="I33" s="31"/>
      <c r="J33" s="31"/>
      <c r="K33" s="31"/>
      <c r="L33" s="31"/>
      <c r="M33" s="31"/>
      <c r="N33" s="31"/>
      <c r="O33" s="31"/>
      <c r="P33" s="31"/>
      <c r="Q33" s="31"/>
      <c r="R33" s="31"/>
      <c r="S33" s="31"/>
      <c r="T33" s="31"/>
      <c r="U33" s="31"/>
      <c r="V33" s="31"/>
      <c r="W33" s="31"/>
      <c r="X33" s="31"/>
      <c r="Y33" s="31"/>
      <c r="Z33" s="31"/>
    </row>
    <row r="34" spans="1:26" ht="12.75" customHeight="1" outlineLevel="1">
      <c r="A34" s="42"/>
      <c r="B34" s="49" t="str">
        <f>'SO 02 - zahrada'!E157</f>
        <v>7678: Ostatní výrobky</v>
      </c>
      <c r="C34" s="48">
        <f>'SO 02 - zahrada'!I157</f>
        <v>0</v>
      </c>
      <c r="D34" s="45">
        <v>0</v>
      </c>
      <c r="E34" s="46">
        <v>0</v>
      </c>
      <c r="F34" s="46">
        <v>0</v>
      </c>
      <c r="G34" s="35"/>
      <c r="H34" s="38"/>
      <c r="I34" s="31"/>
      <c r="J34" s="31"/>
      <c r="K34" s="31"/>
      <c r="L34" s="31"/>
      <c r="M34" s="31"/>
      <c r="N34" s="31"/>
      <c r="O34" s="31"/>
      <c r="P34" s="31"/>
      <c r="Q34" s="31"/>
      <c r="R34" s="31"/>
      <c r="S34" s="31"/>
      <c r="T34" s="31"/>
      <c r="U34" s="31"/>
      <c r="V34" s="31"/>
      <c r="W34" s="31"/>
      <c r="X34" s="31"/>
      <c r="Y34" s="31"/>
      <c r="Z34" s="31"/>
    </row>
    <row r="35" spans="1:26" ht="12.75" customHeight="1" outlineLevel="1">
      <c r="A35" s="42"/>
      <c r="B35" s="49" t="str">
        <f>'SO 02 - zahrada'!E162</f>
        <v>7679: Stínící prvky</v>
      </c>
      <c r="C35" s="48">
        <f>'SO 02 - zahrada'!I162</f>
        <v>0</v>
      </c>
      <c r="D35" s="45">
        <v>0</v>
      </c>
      <c r="E35" s="46">
        <v>0</v>
      </c>
      <c r="F35" s="46">
        <v>0</v>
      </c>
      <c r="G35" s="35"/>
      <c r="H35" s="38"/>
      <c r="I35" s="31"/>
      <c r="J35" s="31"/>
      <c r="K35" s="31"/>
      <c r="L35" s="31"/>
      <c r="M35" s="31"/>
      <c r="N35" s="31"/>
      <c r="O35" s="31"/>
      <c r="P35" s="31"/>
      <c r="Q35" s="31"/>
      <c r="R35" s="31"/>
      <c r="S35" s="31"/>
      <c r="T35" s="31"/>
      <c r="U35" s="31"/>
      <c r="V35" s="31"/>
      <c r="W35" s="31"/>
      <c r="X35" s="31"/>
      <c r="Y35" s="31"/>
      <c r="Z35" s="31"/>
    </row>
    <row r="36" spans="1:26" ht="12.75" customHeight="1" outlineLevel="1">
      <c r="A36" s="42"/>
      <c r="B36" s="49" t="str">
        <f>'SO 02 - zahrada'!E167</f>
        <v>0094: Lešení a stavební výtahy</v>
      </c>
      <c r="C36" s="48">
        <f>'SO 02 - zahrada'!I167</f>
        <v>0</v>
      </c>
      <c r="D36" s="45">
        <v>0</v>
      </c>
      <c r="E36" s="46">
        <v>0</v>
      </c>
      <c r="F36" s="46">
        <v>0</v>
      </c>
      <c r="G36" s="35"/>
      <c r="H36" s="38"/>
      <c r="I36" s="31"/>
      <c r="J36" s="31"/>
      <c r="K36" s="31"/>
      <c r="L36" s="31"/>
      <c r="M36" s="31"/>
      <c r="N36" s="31"/>
      <c r="O36" s="31"/>
      <c r="P36" s="31"/>
      <c r="Q36" s="31"/>
      <c r="R36" s="31"/>
      <c r="S36" s="31"/>
      <c r="T36" s="31"/>
      <c r="U36" s="31"/>
      <c r="V36" s="31"/>
      <c r="W36" s="31"/>
      <c r="X36" s="31"/>
      <c r="Y36" s="31"/>
      <c r="Z36" s="31"/>
    </row>
    <row r="37" spans="1:26" ht="12.75" customHeight="1" outlineLevel="1">
      <c r="A37" s="42"/>
      <c r="B37" s="49" t="str">
        <f>'SO 02 - zahrada'!E182</f>
        <v>0096: Bourání konstrukcí</v>
      </c>
      <c r="C37" s="48">
        <f>'SO 02 - zahrada'!I182</f>
        <v>0</v>
      </c>
      <c r="D37" s="45">
        <v>0</v>
      </c>
      <c r="E37" s="46">
        <v>0</v>
      </c>
      <c r="F37" s="46">
        <v>0</v>
      </c>
      <c r="G37" s="35"/>
      <c r="H37" s="38"/>
      <c r="I37" s="31"/>
      <c r="J37" s="31"/>
      <c r="K37" s="31"/>
      <c r="L37" s="31"/>
      <c r="M37" s="31"/>
      <c r="N37" s="31"/>
      <c r="O37" s="31"/>
      <c r="P37" s="31"/>
      <c r="Q37" s="31"/>
      <c r="R37" s="31"/>
      <c r="S37" s="31"/>
      <c r="T37" s="31"/>
      <c r="U37" s="31"/>
      <c r="V37" s="31"/>
      <c r="W37" s="31"/>
      <c r="X37" s="31"/>
      <c r="Y37" s="31"/>
      <c r="Z37" s="31"/>
    </row>
    <row r="38" spans="1:26" ht="12.75" customHeight="1" outlineLevel="1">
      <c r="A38" s="42"/>
      <c r="B38" s="49" t="str">
        <f>'SO 02 - zahrada'!E203</f>
        <v>0997: Doprava suti a vybouraných hmot</v>
      </c>
      <c r="C38" s="48">
        <f>'SO 02 - zahrada'!I203</f>
        <v>0</v>
      </c>
      <c r="D38" s="45">
        <v>0</v>
      </c>
      <c r="E38" s="46">
        <v>0</v>
      </c>
      <c r="F38" s="46">
        <v>0</v>
      </c>
      <c r="G38" s="35"/>
      <c r="H38" s="38"/>
      <c r="I38" s="31"/>
      <c r="J38" s="31"/>
      <c r="K38" s="31"/>
      <c r="L38" s="31"/>
      <c r="M38" s="31"/>
      <c r="N38" s="31"/>
      <c r="O38" s="31"/>
      <c r="P38" s="31"/>
      <c r="Q38" s="31"/>
      <c r="R38" s="31"/>
      <c r="S38" s="31"/>
      <c r="T38" s="31"/>
      <c r="U38" s="31"/>
      <c r="V38" s="31"/>
      <c r="W38" s="31"/>
      <c r="X38" s="31"/>
      <c r="Y38" s="31"/>
      <c r="Z38" s="31"/>
    </row>
    <row r="39" spans="1:26" ht="12.75" customHeight="1" outlineLevel="1">
      <c r="A39" s="42"/>
      <c r="B39" s="52" t="s">
        <v>51</v>
      </c>
      <c r="C39" s="46">
        <f>'SO 02.1 ELE'!G37</f>
        <v>0</v>
      </c>
      <c r="D39" s="45"/>
      <c r="E39" s="46"/>
      <c r="F39" s="46"/>
      <c r="G39" s="35"/>
      <c r="H39" s="38"/>
      <c r="I39" s="31"/>
      <c r="J39" s="31"/>
      <c r="K39" s="31"/>
      <c r="L39" s="31"/>
      <c r="M39" s="31"/>
      <c r="N39" s="31"/>
      <c r="O39" s="31"/>
      <c r="P39" s="31"/>
      <c r="Q39" s="31"/>
      <c r="R39" s="31"/>
      <c r="S39" s="31"/>
      <c r="T39" s="31"/>
      <c r="U39" s="31"/>
      <c r="V39" s="31"/>
      <c r="W39" s="31"/>
      <c r="X39" s="31"/>
      <c r="Y39" s="31"/>
      <c r="Z39" s="31"/>
    </row>
    <row r="40" spans="1:26" ht="12.75" customHeight="1">
      <c r="A40" s="42"/>
      <c r="B40" s="50" t="s">
        <v>52</v>
      </c>
      <c r="C40" s="44">
        <f>SUBTOTAL(9,C41:C41)</f>
        <v>0</v>
      </c>
      <c r="D40" s="45">
        <v>0</v>
      </c>
      <c r="E40" s="46">
        <v>0</v>
      </c>
      <c r="F40" s="46">
        <v>0</v>
      </c>
      <c r="G40" s="35"/>
      <c r="H40" s="38"/>
      <c r="I40" s="31"/>
      <c r="J40" s="31"/>
      <c r="K40" s="31"/>
      <c r="L40" s="31"/>
      <c r="M40" s="31"/>
      <c r="N40" s="31"/>
      <c r="O40" s="31"/>
      <c r="P40" s="31"/>
      <c r="Q40" s="31"/>
      <c r="R40" s="31"/>
      <c r="S40" s="31"/>
      <c r="T40" s="31"/>
      <c r="U40" s="31"/>
      <c r="V40" s="31"/>
      <c r="W40" s="31"/>
      <c r="X40" s="31"/>
      <c r="Y40" s="31"/>
      <c r="Z40" s="31"/>
    </row>
    <row r="41" spans="1:26" ht="12.75" customHeight="1" outlineLevel="1">
      <c r="A41" s="42"/>
      <c r="B41" s="49" t="s">
        <v>53</v>
      </c>
      <c r="C41" s="48">
        <f>'SO 04.2 ELE'!G58</f>
        <v>0</v>
      </c>
      <c r="D41" s="45"/>
      <c r="E41" s="46"/>
      <c r="F41" s="46"/>
      <c r="G41" s="35"/>
      <c r="H41" s="38"/>
      <c r="I41" s="31"/>
      <c r="J41" s="31"/>
      <c r="K41" s="31"/>
      <c r="L41" s="31"/>
      <c r="M41" s="31"/>
      <c r="N41" s="31"/>
      <c r="O41" s="31"/>
      <c r="P41" s="31"/>
      <c r="Q41" s="31"/>
      <c r="R41" s="31"/>
      <c r="S41" s="31"/>
      <c r="T41" s="31"/>
      <c r="U41" s="31"/>
      <c r="V41" s="31"/>
      <c r="W41" s="31"/>
      <c r="X41" s="31"/>
      <c r="Y41" s="31"/>
      <c r="Z41" s="31"/>
    </row>
    <row r="42" spans="1:26" ht="12.75" customHeight="1">
      <c r="A42" s="42"/>
      <c r="B42" s="50" t="s">
        <v>54</v>
      </c>
      <c r="C42" s="44">
        <f>SUBTOTAL(9,C43:C45)</f>
        <v>0</v>
      </c>
      <c r="D42" s="45">
        <v>0</v>
      </c>
      <c r="E42" s="46">
        <v>0</v>
      </c>
      <c r="F42" s="46">
        <v>0</v>
      </c>
      <c r="G42" s="35"/>
      <c r="H42" s="38"/>
      <c r="I42" s="31"/>
      <c r="J42" s="31"/>
      <c r="K42" s="31"/>
      <c r="L42" s="31"/>
      <c r="M42" s="31"/>
      <c r="N42" s="31"/>
      <c r="O42" s="31"/>
      <c r="P42" s="31"/>
      <c r="Q42" s="31"/>
      <c r="R42" s="31"/>
      <c r="S42" s="31"/>
      <c r="T42" s="31"/>
      <c r="U42" s="31"/>
      <c r="V42" s="31"/>
      <c r="W42" s="31"/>
      <c r="X42" s="31"/>
      <c r="Y42" s="31"/>
      <c r="Z42" s="31"/>
    </row>
    <row r="43" spans="1:26" ht="12.75" customHeight="1" outlineLevel="1">
      <c r="A43" s="42"/>
      <c r="B43" s="49" t="s">
        <v>55</v>
      </c>
      <c r="C43" s="48">
        <f>'SO 05 TS'!G25</f>
        <v>0</v>
      </c>
      <c r="D43" s="45"/>
      <c r="E43" s="46"/>
      <c r="F43" s="46"/>
      <c r="G43" s="35"/>
      <c r="H43" s="38"/>
      <c r="I43" s="31"/>
      <c r="J43" s="31"/>
      <c r="K43" s="31"/>
      <c r="L43" s="31"/>
      <c r="M43" s="31"/>
      <c r="N43" s="31"/>
      <c r="O43" s="31"/>
      <c r="P43" s="31"/>
      <c r="Q43" s="31"/>
      <c r="R43" s="31"/>
      <c r="S43" s="31"/>
      <c r="T43" s="31"/>
      <c r="U43" s="31"/>
      <c r="V43" s="31"/>
      <c r="W43" s="31"/>
      <c r="X43" s="31"/>
      <c r="Y43" s="31"/>
      <c r="Z43" s="31"/>
    </row>
    <row r="44" spans="1:26" ht="12.75" customHeight="1" outlineLevel="1">
      <c r="A44" s="42"/>
      <c r="B44" s="49" t="s">
        <v>56</v>
      </c>
      <c r="C44" s="48">
        <f>'SO 05 TS'!G32</f>
        <v>0</v>
      </c>
      <c r="D44" s="45"/>
      <c r="E44" s="46"/>
      <c r="F44" s="46"/>
      <c r="G44" s="35"/>
      <c r="H44" s="38"/>
      <c r="I44" s="31"/>
      <c r="J44" s="31"/>
      <c r="K44" s="31"/>
      <c r="L44" s="31"/>
      <c r="M44" s="31"/>
      <c r="N44" s="31"/>
      <c r="O44" s="31"/>
      <c r="P44" s="31"/>
      <c r="Q44" s="31"/>
      <c r="R44" s="31"/>
      <c r="S44" s="31"/>
      <c r="T44" s="31"/>
      <c r="U44" s="31"/>
      <c r="V44" s="31"/>
      <c r="W44" s="31"/>
      <c r="X44" s="31"/>
      <c r="Y44" s="31"/>
      <c r="Z44" s="31"/>
    </row>
    <row r="45" spans="1:26" ht="12.75" customHeight="1" outlineLevel="1">
      <c r="A45" s="42"/>
      <c r="B45" s="49" t="s">
        <v>57</v>
      </c>
      <c r="C45" s="48">
        <f>'SO 05 TS'!G41</f>
        <v>0</v>
      </c>
      <c r="D45" s="45"/>
      <c r="E45" s="46"/>
      <c r="F45" s="46"/>
      <c r="G45" s="35"/>
      <c r="H45" s="38"/>
      <c r="I45" s="31"/>
      <c r="J45" s="31"/>
      <c r="K45" s="31"/>
      <c r="L45" s="31"/>
      <c r="M45" s="31"/>
      <c r="N45" s="31"/>
      <c r="O45" s="31"/>
      <c r="P45" s="31"/>
      <c r="Q45" s="31"/>
      <c r="R45" s="31"/>
      <c r="S45" s="31"/>
      <c r="T45" s="31"/>
      <c r="U45" s="31"/>
      <c r="V45" s="31"/>
      <c r="W45" s="31"/>
      <c r="X45" s="31"/>
      <c r="Y45" s="31"/>
      <c r="Z45" s="31"/>
    </row>
    <row r="46" spans="1:26" ht="12.75" customHeight="1" outlineLevel="1">
      <c r="A46" s="42"/>
      <c r="B46" s="53"/>
      <c r="C46" s="46"/>
      <c r="D46" s="45"/>
      <c r="E46" s="46"/>
      <c r="F46" s="46"/>
      <c r="G46" s="35"/>
      <c r="H46" s="38"/>
      <c r="I46" s="31"/>
      <c r="J46" s="31"/>
      <c r="K46" s="31"/>
      <c r="L46" s="31"/>
      <c r="M46" s="31"/>
      <c r="N46" s="31"/>
      <c r="O46" s="31"/>
      <c r="P46" s="31"/>
      <c r="Q46" s="31"/>
      <c r="R46" s="31"/>
      <c r="S46" s="31"/>
      <c r="T46" s="31"/>
      <c r="U46" s="31"/>
      <c r="V46" s="31"/>
      <c r="W46" s="31"/>
      <c r="X46" s="31"/>
      <c r="Y46" s="31"/>
      <c r="Z46" s="31"/>
    </row>
    <row r="47" spans="1:26" ht="12.75" customHeight="1">
      <c r="A47" s="31"/>
      <c r="B47" s="54"/>
      <c r="C47" s="55"/>
      <c r="D47" s="56"/>
      <c r="E47" s="55"/>
      <c r="F47" s="55"/>
      <c r="G47" s="38"/>
      <c r="H47" s="31"/>
      <c r="I47" s="31"/>
      <c r="J47" s="31"/>
      <c r="K47" s="31"/>
      <c r="L47" s="31"/>
      <c r="M47" s="31"/>
      <c r="N47" s="31"/>
      <c r="O47" s="31"/>
      <c r="P47" s="31"/>
      <c r="Q47" s="31"/>
      <c r="R47" s="31"/>
      <c r="S47" s="31"/>
      <c r="T47" s="31"/>
      <c r="U47" s="31"/>
      <c r="V47" s="31"/>
      <c r="W47" s="31"/>
      <c r="X47" s="31"/>
      <c r="Y47" s="31"/>
      <c r="Z47" s="31"/>
    </row>
    <row r="48" spans="1:26" ht="21" customHeight="1">
      <c r="A48" s="7"/>
      <c r="B48" s="57" t="s">
        <v>58</v>
      </c>
      <c r="C48" s="58">
        <f>SUBTOTAL(9,C6:C45)</f>
        <v>0</v>
      </c>
      <c r="D48" s="59"/>
      <c r="E48" s="60"/>
      <c r="F48" s="60"/>
      <c r="G48" s="61"/>
      <c r="H48" s="62"/>
      <c r="I48" s="16"/>
      <c r="J48" s="16"/>
      <c r="K48" s="16"/>
      <c r="L48" s="16"/>
      <c r="M48" s="16"/>
      <c r="N48" s="16"/>
      <c r="O48" s="16"/>
      <c r="P48" s="16"/>
      <c r="Q48" s="16"/>
      <c r="R48" s="16"/>
      <c r="S48" s="16"/>
      <c r="T48" s="16"/>
      <c r="U48" s="16"/>
      <c r="V48" s="16"/>
      <c r="W48" s="16"/>
      <c r="X48" s="16"/>
      <c r="Y48" s="16"/>
      <c r="Z48" s="16"/>
    </row>
    <row r="49" spans="1:26" ht="12.75"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pageMargins left="0.70826771653543308" right="0.70826771653543308" top="1.1811023622047245" bottom="1.4358267716535433" header="0.78740157480314954" footer="0"/>
  <pageSetup paperSize="0" fitToHeight="0" pageOrder="overThenDown" orientation="portrait" horizontalDpi="0" verticalDpi="0" copies="0"/>
  <headerFooter alignWithMargins="0">
    <oddFooter>&amp;L&amp;"Arial1,Regular"&amp;10&amp;K000000Vytvořeno systémem euroCALC4&amp;C&amp;"Arial1,Regular"&amp;10&amp;K000000&amp;P/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54E2C-1D72-4415-BD61-EE895D3980D3}">
  <dimension ref="A1:XFD993"/>
  <sheetViews>
    <sheetView workbookViewId="0"/>
  </sheetViews>
  <sheetFormatPr defaultRowHeight="15" customHeight="1" outlineLevelRow="1"/>
  <cols>
    <col min="1" max="1" width="4.5" style="5" customWidth="1"/>
    <col min="2" max="2" width="8.5" style="5" customWidth="1"/>
    <col min="3" max="3" width="43.5" style="5" customWidth="1"/>
    <col min="4" max="4" width="2.75" style="5" customWidth="1"/>
    <col min="5" max="5" width="5.375" style="5" customWidth="1"/>
    <col min="6" max="6" width="10.125" style="5" customWidth="1"/>
    <col min="7" max="7" width="12.125" style="5" customWidth="1"/>
    <col min="8" max="8" width="3.75" style="5" customWidth="1"/>
    <col min="9" max="9" width="4.375" style="5" customWidth="1"/>
    <col min="10" max="26" width="3.75" style="5" customWidth="1"/>
    <col min="27" max="1024" width="11.625" style="5" customWidth="1"/>
  </cols>
  <sheetData>
    <row r="1" spans="1:26" ht="15.75">
      <c r="A1" s="63"/>
      <c r="B1" s="64"/>
      <c r="C1" s="7" t="str">
        <f>'Krycí List'!C6</f>
        <v>Rozšíření parku u muzea Moravská Třebová</v>
      </c>
      <c r="D1" s="65"/>
      <c r="E1" s="65"/>
      <c r="F1" s="65"/>
      <c r="G1" s="66"/>
      <c r="H1" s="67"/>
      <c r="I1" s="67"/>
      <c r="J1" s="67"/>
      <c r="K1" s="67"/>
      <c r="L1" s="67"/>
      <c r="M1" s="67"/>
      <c r="N1" s="67"/>
      <c r="O1" s="67"/>
      <c r="P1" s="67"/>
      <c r="Q1" s="66"/>
      <c r="R1" s="66"/>
      <c r="S1" s="66"/>
      <c r="T1" s="66"/>
      <c r="U1" s="66"/>
      <c r="V1" s="66"/>
      <c r="W1" s="66"/>
      <c r="X1" s="66"/>
      <c r="Y1" s="66"/>
      <c r="Z1" s="66"/>
    </row>
    <row r="2" spans="1:26" ht="15.75">
      <c r="A2" s="63"/>
      <c r="B2" s="64"/>
      <c r="C2" s="63" t="s">
        <v>18</v>
      </c>
      <c r="D2" s="65"/>
      <c r="E2" s="65"/>
      <c r="F2" s="65"/>
      <c r="G2" s="66"/>
      <c r="H2" s="67"/>
      <c r="I2" s="67"/>
      <c r="J2" s="67"/>
      <c r="K2" s="67"/>
      <c r="L2" s="67"/>
      <c r="M2" s="67"/>
      <c r="N2" s="67"/>
      <c r="O2" s="67"/>
      <c r="P2" s="67"/>
      <c r="Q2" s="66"/>
      <c r="R2" s="66"/>
      <c r="S2" s="66"/>
      <c r="T2" s="66"/>
      <c r="U2" s="66"/>
      <c r="V2" s="66"/>
      <c r="W2" s="66"/>
      <c r="X2" s="66"/>
      <c r="Y2" s="66"/>
      <c r="Z2" s="66"/>
    </row>
    <row r="3" spans="1:26" ht="14.25">
      <c r="A3" s="68" t="s">
        <v>59</v>
      </c>
      <c r="B3" s="69" t="s">
        <v>60</v>
      </c>
      <c r="C3" s="70" t="s">
        <v>13</v>
      </c>
      <c r="D3" s="71" t="s">
        <v>61</v>
      </c>
      <c r="E3" s="68" t="s">
        <v>62</v>
      </c>
      <c r="F3" s="68" t="s">
        <v>63</v>
      </c>
      <c r="G3" s="68" t="s">
        <v>14</v>
      </c>
      <c r="H3" s="67"/>
      <c r="I3" s="67"/>
      <c r="J3" s="67"/>
      <c r="K3" s="67"/>
      <c r="L3" s="67"/>
      <c r="M3" s="67"/>
      <c r="N3" s="67"/>
      <c r="O3" s="67"/>
      <c r="P3" s="67"/>
      <c r="Q3" s="66"/>
      <c r="R3" s="66"/>
      <c r="S3" s="66"/>
      <c r="T3" s="66"/>
      <c r="U3" s="66"/>
      <c r="V3" s="66"/>
      <c r="W3" s="66"/>
      <c r="X3" s="66"/>
      <c r="Y3" s="66"/>
      <c r="Z3" s="66"/>
    </row>
    <row r="4" spans="1:26" ht="14.25">
      <c r="A4" s="72"/>
      <c r="B4" s="73"/>
      <c r="C4" s="74"/>
      <c r="D4" s="75"/>
      <c r="E4" s="72"/>
      <c r="F4" s="72"/>
      <c r="G4" s="72"/>
      <c r="H4" s="67"/>
      <c r="I4" s="67"/>
      <c r="J4" s="67"/>
      <c r="K4" s="67"/>
      <c r="L4" s="67"/>
      <c r="M4" s="67"/>
      <c r="N4" s="67"/>
      <c r="O4" s="67"/>
      <c r="P4" s="67"/>
      <c r="Q4" s="66"/>
      <c r="R4" s="66"/>
      <c r="S4" s="66"/>
      <c r="T4" s="66"/>
      <c r="U4" s="66"/>
      <c r="V4" s="66"/>
      <c r="W4" s="66"/>
      <c r="X4" s="66"/>
      <c r="Y4" s="66"/>
      <c r="Z4" s="66"/>
    </row>
    <row r="5" spans="1:26">
      <c r="A5" s="76"/>
      <c r="B5" s="77"/>
      <c r="C5" s="77" t="s">
        <v>64</v>
      </c>
      <c r="D5" s="78"/>
      <c r="E5" s="79"/>
      <c r="F5" s="80"/>
      <c r="G5" s="81">
        <f>SUBTOTAL(9,G6:G17)</f>
        <v>0</v>
      </c>
      <c r="H5" s="82"/>
      <c r="I5" s="82"/>
      <c r="J5" s="82"/>
      <c r="K5" s="82"/>
      <c r="L5" s="82"/>
      <c r="M5" s="82"/>
      <c r="N5" s="82"/>
      <c r="O5" s="82"/>
      <c r="P5" s="82"/>
      <c r="Q5" s="83"/>
      <c r="R5" s="83"/>
      <c r="S5" s="83"/>
      <c r="T5" s="83"/>
      <c r="U5" s="83"/>
      <c r="V5" s="83"/>
      <c r="W5" s="83"/>
      <c r="X5" s="83"/>
      <c r="Y5" s="83"/>
      <c r="Z5" s="83"/>
    </row>
    <row r="6" spans="1:26" ht="14.25">
      <c r="A6" s="84"/>
      <c r="B6" s="85"/>
      <c r="C6" s="86" t="s">
        <v>19</v>
      </c>
      <c r="D6" s="75"/>
      <c r="E6" s="87"/>
      <c r="F6" s="88"/>
      <c r="G6" s="89">
        <f>SUBTOTAL(9,G7:G11)</f>
        <v>0</v>
      </c>
      <c r="H6" s="90"/>
      <c r="I6" s="90"/>
      <c r="J6" s="90"/>
      <c r="K6" s="90"/>
      <c r="L6" s="90"/>
      <c r="M6" s="90"/>
      <c r="N6" s="90"/>
      <c r="O6" s="90"/>
      <c r="P6" s="90"/>
      <c r="Q6" s="85"/>
      <c r="R6" s="85"/>
      <c r="S6" s="85"/>
      <c r="T6" s="85"/>
      <c r="U6" s="85"/>
      <c r="V6" s="85"/>
      <c r="W6" s="85"/>
      <c r="X6" s="85"/>
      <c r="Y6" s="85"/>
      <c r="Z6" s="85"/>
    </row>
    <row r="7" spans="1:26" ht="24" outlineLevel="1">
      <c r="A7" s="91">
        <v>1</v>
      </c>
      <c r="B7" s="92" t="s">
        <v>65</v>
      </c>
      <c r="C7" s="93" t="s">
        <v>66</v>
      </c>
      <c r="D7" s="94" t="s">
        <v>67</v>
      </c>
      <c r="E7" s="95">
        <v>1</v>
      </c>
      <c r="F7" s="96"/>
      <c r="G7" s="97">
        <f>E7*F7</f>
        <v>0</v>
      </c>
      <c r="H7" s="98"/>
      <c r="I7" s="98"/>
      <c r="J7" s="98"/>
      <c r="K7" s="98"/>
      <c r="L7" s="98"/>
      <c r="M7" s="98"/>
      <c r="N7" s="98"/>
      <c r="O7" s="98"/>
      <c r="P7" s="98"/>
      <c r="Q7" s="99"/>
      <c r="R7" s="99"/>
      <c r="S7" s="99"/>
      <c r="T7" s="99"/>
      <c r="U7" s="99"/>
      <c r="V7" s="99"/>
      <c r="W7" s="99"/>
      <c r="X7" s="99"/>
      <c r="Y7" s="99"/>
      <c r="Z7" s="99"/>
    </row>
    <row r="8" spans="1:26" ht="14.25" outlineLevel="1">
      <c r="A8" s="91">
        <v>2</v>
      </c>
      <c r="B8" s="92" t="s">
        <v>68</v>
      </c>
      <c r="C8" s="93" t="s">
        <v>69</v>
      </c>
      <c r="D8" s="94" t="s">
        <v>67</v>
      </c>
      <c r="E8" s="95">
        <v>1</v>
      </c>
      <c r="F8" s="96"/>
      <c r="G8" s="97">
        <f>E8*F8</f>
        <v>0</v>
      </c>
      <c r="H8" s="98"/>
      <c r="I8" s="98"/>
      <c r="J8" s="98"/>
      <c r="K8" s="98"/>
      <c r="L8" s="98"/>
      <c r="M8" s="98"/>
      <c r="N8" s="98"/>
      <c r="O8" s="98"/>
      <c r="P8" s="98"/>
      <c r="Q8" s="99"/>
      <c r="R8" s="99"/>
      <c r="S8" s="99"/>
      <c r="T8" s="99"/>
      <c r="U8" s="99"/>
      <c r="V8" s="99"/>
      <c r="W8" s="99"/>
      <c r="X8" s="99"/>
      <c r="Y8" s="99"/>
      <c r="Z8" s="99"/>
    </row>
    <row r="9" spans="1:26" ht="14.25" outlineLevel="1">
      <c r="A9" s="91">
        <v>3</v>
      </c>
      <c r="B9" s="92" t="s">
        <v>70</v>
      </c>
      <c r="C9" s="93" t="s">
        <v>71</v>
      </c>
      <c r="D9" s="94" t="s">
        <v>67</v>
      </c>
      <c r="E9" s="95">
        <v>1</v>
      </c>
      <c r="F9" s="96"/>
      <c r="G9" s="97">
        <f>E9*F9</f>
        <v>0</v>
      </c>
      <c r="H9" s="98"/>
      <c r="I9" s="98"/>
      <c r="J9" s="98"/>
      <c r="K9" s="98"/>
      <c r="L9" s="98"/>
      <c r="M9" s="98"/>
      <c r="N9" s="98"/>
      <c r="O9" s="98"/>
      <c r="P9" s="98"/>
      <c r="Q9" s="99"/>
      <c r="R9" s="99"/>
      <c r="S9" s="99"/>
      <c r="T9" s="99"/>
      <c r="U9" s="99"/>
      <c r="V9" s="99"/>
      <c r="W9" s="99"/>
      <c r="X9" s="99"/>
      <c r="Y9" s="99"/>
      <c r="Z9" s="99"/>
    </row>
    <row r="10" spans="1:26" ht="24" outlineLevel="1">
      <c r="A10" s="91">
        <v>4</v>
      </c>
      <c r="B10" s="92" t="s">
        <v>72</v>
      </c>
      <c r="C10" s="93" t="s">
        <v>73</v>
      </c>
      <c r="D10" s="94" t="s">
        <v>67</v>
      </c>
      <c r="E10" s="95">
        <v>1</v>
      </c>
      <c r="F10" s="96"/>
      <c r="G10" s="97">
        <f>E10*F10</f>
        <v>0</v>
      </c>
      <c r="H10" s="98"/>
      <c r="I10" s="98"/>
      <c r="J10" s="98"/>
      <c r="K10" s="98"/>
      <c r="L10" s="98"/>
      <c r="M10" s="98"/>
      <c r="N10" s="98"/>
      <c r="O10" s="98"/>
      <c r="P10" s="98"/>
      <c r="Q10" s="99"/>
      <c r="R10" s="99"/>
      <c r="S10" s="99"/>
      <c r="T10" s="99"/>
      <c r="U10" s="99"/>
      <c r="V10" s="99"/>
      <c r="W10" s="99"/>
      <c r="X10" s="99"/>
      <c r="Y10" s="99"/>
      <c r="Z10" s="99"/>
    </row>
    <row r="11" spans="1:26" ht="36" outlineLevel="1">
      <c r="A11" s="91">
        <v>5</v>
      </c>
      <c r="B11" s="92" t="s">
        <v>74</v>
      </c>
      <c r="C11" s="93" t="s">
        <v>75</v>
      </c>
      <c r="D11" s="94" t="s">
        <v>67</v>
      </c>
      <c r="E11" s="95">
        <v>1</v>
      </c>
      <c r="F11" s="96"/>
      <c r="G11" s="97">
        <f>E11*F11</f>
        <v>0</v>
      </c>
      <c r="H11" s="98"/>
      <c r="I11" s="98"/>
      <c r="J11" s="98"/>
      <c r="K11" s="98"/>
      <c r="L11" s="98"/>
      <c r="M11" s="98"/>
      <c r="N11" s="98"/>
      <c r="O11" s="98"/>
      <c r="P11" s="98"/>
      <c r="Q11" s="99"/>
      <c r="R11" s="99"/>
      <c r="S11" s="99"/>
      <c r="T11" s="99"/>
      <c r="U11" s="99"/>
      <c r="V11" s="99"/>
      <c r="W11" s="99"/>
      <c r="X11" s="99"/>
      <c r="Y11" s="99"/>
      <c r="Z11" s="99"/>
    </row>
    <row r="12" spans="1:26" ht="14.25" outlineLevel="1">
      <c r="A12" s="100"/>
      <c r="B12" s="101"/>
      <c r="C12" s="102"/>
      <c r="D12" s="103"/>
      <c r="E12" s="104"/>
      <c r="F12" s="105"/>
      <c r="G12" s="106"/>
      <c r="H12" s="67"/>
      <c r="I12" s="67"/>
      <c r="J12" s="67"/>
      <c r="K12" s="67"/>
      <c r="L12" s="67"/>
      <c r="M12" s="67"/>
      <c r="N12" s="67"/>
      <c r="O12" s="67"/>
      <c r="P12" s="67"/>
      <c r="Q12" s="66"/>
      <c r="R12" s="66"/>
      <c r="S12" s="66"/>
      <c r="T12" s="66"/>
      <c r="U12" s="66"/>
      <c r="V12" s="66"/>
      <c r="W12" s="66"/>
      <c r="X12" s="66"/>
      <c r="Y12" s="66"/>
      <c r="Z12" s="66"/>
    </row>
    <row r="13" spans="1:26" ht="14.25">
      <c r="A13" s="84"/>
      <c r="B13" s="85"/>
      <c r="C13" s="86" t="s">
        <v>20</v>
      </c>
      <c r="D13" s="75"/>
      <c r="E13" s="87"/>
      <c r="F13" s="88"/>
      <c r="G13" s="89">
        <f>SUBTOTAL(9,G14:G18)</f>
        <v>0</v>
      </c>
      <c r="H13" s="90"/>
      <c r="I13" s="90"/>
      <c r="J13" s="90"/>
      <c r="K13" s="90"/>
      <c r="L13" s="90"/>
      <c r="M13" s="90"/>
      <c r="N13" s="90"/>
      <c r="O13" s="90"/>
      <c r="P13" s="90"/>
      <c r="Q13" s="85"/>
      <c r="R13" s="85"/>
      <c r="S13" s="85"/>
      <c r="T13" s="85"/>
      <c r="U13" s="85"/>
      <c r="V13" s="85"/>
      <c r="W13" s="85"/>
      <c r="X13" s="85"/>
      <c r="Y13" s="85"/>
      <c r="Z13" s="85"/>
    </row>
    <row r="14" spans="1:26" ht="15.75" customHeight="1" outlineLevel="1">
      <c r="A14" s="91">
        <v>6</v>
      </c>
      <c r="B14" s="92" t="s">
        <v>76</v>
      </c>
      <c r="C14" s="93" t="s">
        <v>77</v>
      </c>
      <c r="D14" s="94" t="s">
        <v>78</v>
      </c>
      <c r="E14" s="95">
        <v>1</v>
      </c>
      <c r="F14" s="96"/>
      <c r="G14" s="97">
        <f>E14*F14</f>
        <v>0</v>
      </c>
      <c r="H14" s="98"/>
      <c r="I14" s="98"/>
      <c r="J14" s="98"/>
      <c r="K14" s="98"/>
      <c r="L14" s="98"/>
      <c r="M14" s="98"/>
      <c r="N14" s="98"/>
      <c r="O14" s="98"/>
      <c r="P14" s="98"/>
      <c r="Q14" s="99"/>
      <c r="R14" s="99"/>
      <c r="S14" s="99"/>
      <c r="T14" s="99"/>
      <c r="U14" s="99"/>
      <c r="V14" s="99"/>
      <c r="W14" s="99"/>
      <c r="X14" s="99"/>
      <c r="Y14" s="99"/>
      <c r="Z14" s="99"/>
    </row>
    <row r="15" spans="1:26" ht="15.75" customHeight="1" outlineLevel="1">
      <c r="A15" s="91">
        <v>7</v>
      </c>
      <c r="B15" s="92" t="s">
        <v>79</v>
      </c>
      <c r="C15" s="93" t="s">
        <v>80</v>
      </c>
      <c r="D15" s="94" t="s">
        <v>78</v>
      </c>
      <c r="E15" s="95">
        <v>1</v>
      </c>
      <c r="F15" s="96"/>
      <c r="G15" s="97">
        <f>E15*F15</f>
        <v>0</v>
      </c>
      <c r="H15" s="98"/>
      <c r="I15" s="98"/>
      <c r="J15" s="98"/>
      <c r="K15" s="98"/>
      <c r="L15" s="98"/>
      <c r="M15" s="98"/>
      <c r="N15" s="98"/>
      <c r="O15" s="98"/>
      <c r="P15" s="98"/>
      <c r="Q15" s="99"/>
      <c r="R15" s="99"/>
      <c r="S15" s="99"/>
      <c r="T15" s="99"/>
      <c r="U15" s="99"/>
      <c r="V15" s="99"/>
      <c r="W15" s="99"/>
      <c r="X15" s="99"/>
      <c r="Y15" s="99"/>
      <c r="Z15" s="99"/>
    </row>
    <row r="16" spans="1:26" ht="15.75" customHeight="1" outlineLevel="1">
      <c r="A16" s="91">
        <v>8</v>
      </c>
      <c r="B16" s="92" t="s">
        <v>81</v>
      </c>
      <c r="C16" s="93" t="s">
        <v>82</v>
      </c>
      <c r="D16" s="94" t="s">
        <v>78</v>
      </c>
      <c r="E16" s="95">
        <v>1</v>
      </c>
      <c r="F16" s="96"/>
      <c r="G16" s="97">
        <f>E16*F16</f>
        <v>0</v>
      </c>
      <c r="H16" s="98"/>
      <c r="I16" s="98"/>
      <c r="J16" s="98"/>
      <c r="K16" s="98"/>
      <c r="L16" s="98"/>
      <c r="M16" s="98"/>
      <c r="N16" s="98"/>
      <c r="O16" s="98"/>
      <c r="P16" s="98"/>
      <c r="Q16" s="99"/>
      <c r="R16" s="99"/>
      <c r="S16" s="99"/>
      <c r="T16" s="99"/>
      <c r="U16" s="99"/>
      <c r="V16" s="99"/>
      <c r="W16" s="99"/>
      <c r="X16" s="99"/>
      <c r="Y16" s="99"/>
      <c r="Z16" s="99"/>
    </row>
    <row r="17" spans="1:26" s="116" customFormat="1" ht="15.75" customHeight="1" outlineLevel="1">
      <c r="A17" s="107">
        <v>9</v>
      </c>
      <c r="B17" s="108" t="s">
        <v>83</v>
      </c>
      <c r="C17" s="109" t="s">
        <v>84</v>
      </c>
      <c r="D17" s="110" t="s">
        <v>78</v>
      </c>
      <c r="E17" s="111">
        <v>1</v>
      </c>
      <c r="F17" s="96"/>
      <c r="G17" s="112">
        <f>E17*F17</f>
        <v>0</v>
      </c>
      <c r="H17" s="113"/>
      <c r="I17" s="114"/>
      <c r="J17" s="113"/>
      <c r="K17" s="113"/>
      <c r="L17" s="113"/>
      <c r="M17" s="113"/>
      <c r="N17" s="113"/>
      <c r="O17" s="113"/>
      <c r="P17" s="113"/>
      <c r="Q17" s="115"/>
      <c r="R17" s="115"/>
      <c r="S17" s="115"/>
      <c r="T17" s="115"/>
      <c r="U17" s="115"/>
      <c r="V17" s="115"/>
      <c r="W17" s="115"/>
      <c r="X17" s="115"/>
      <c r="Y17" s="115"/>
      <c r="Z17" s="115"/>
    </row>
    <row r="18" spans="1:26" ht="15.75" customHeight="1">
      <c r="A18" s="100"/>
      <c r="B18" s="101"/>
      <c r="C18" s="102"/>
      <c r="D18" s="103"/>
      <c r="E18" s="104"/>
      <c r="F18" s="105"/>
      <c r="G18" s="106"/>
      <c r="H18" s="67"/>
      <c r="I18" s="67"/>
      <c r="J18" s="67"/>
      <c r="K18" s="67"/>
      <c r="L18" s="67"/>
      <c r="M18" s="67"/>
      <c r="N18" s="67"/>
      <c r="O18" s="67"/>
      <c r="P18" s="67"/>
      <c r="Q18" s="66"/>
      <c r="R18" s="66"/>
      <c r="S18" s="66"/>
      <c r="T18" s="66"/>
      <c r="U18" s="66"/>
      <c r="V18" s="66"/>
      <c r="W18" s="66"/>
      <c r="X18" s="66"/>
      <c r="Y18" s="66"/>
      <c r="Z18" s="66"/>
    </row>
    <row r="19" spans="1:26" ht="15.75" customHeight="1">
      <c r="A19" s="100"/>
      <c r="B19" s="101"/>
      <c r="C19" s="102"/>
      <c r="D19" s="103"/>
      <c r="E19" s="104"/>
      <c r="F19" s="105"/>
      <c r="G19" s="106"/>
      <c r="H19" s="67"/>
      <c r="I19" s="67"/>
      <c r="J19" s="67"/>
      <c r="K19" s="67"/>
      <c r="L19" s="67"/>
      <c r="M19" s="67"/>
      <c r="N19" s="67"/>
      <c r="O19" s="67"/>
      <c r="P19" s="67"/>
      <c r="Q19" s="66"/>
      <c r="R19" s="66"/>
      <c r="S19" s="66"/>
      <c r="T19" s="66"/>
      <c r="U19" s="66"/>
      <c r="V19" s="66"/>
      <c r="W19" s="66"/>
      <c r="X19" s="66"/>
      <c r="Y19" s="66"/>
      <c r="Z19" s="66"/>
    </row>
    <row r="20" spans="1:26" ht="15.75" customHeight="1">
      <c r="A20" s="100"/>
      <c r="B20" s="101"/>
      <c r="C20" s="102"/>
      <c r="D20" s="103"/>
      <c r="E20" s="104"/>
      <c r="F20" s="105"/>
      <c r="G20" s="106"/>
      <c r="H20" s="67"/>
      <c r="I20" s="67"/>
      <c r="J20" s="67"/>
      <c r="K20" s="67"/>
      <c r="L20" s="67"/>
      <c r="M20" s="67"/>
      <c r="N20" s="67"/>
      <c r="O20" s="67"/>
      <c r="P20" s="67"/>
      <c r="Q20" s="66"/>
      <c r="R20" s="66"/>
      <c r="S20" s="66"/>
      <c r="T20" s="66"/>
      <c r="U20" s="66"/>
      <c r="V20" s="66"/>
      <c r="W20" s="66"/>
      <c r="X20" s="66"/>
      <c r="Y20" s="66"/>
      <c r="Z20" s="66"/>
    </row>
    <row r="21" spans="1:26" ht="15.75" customHeight="1">
      <c r="A21" s="100"/>
      <c r="B21" s="101"/>
      <c r="C21" s="102"/>
      <c r="D21" s="103"/>
      <c r="E21" s="104"/>
      <c r="F21" s="105"/>
      <c r="G21" s="106"/>
      <c r="H21" s="67"/>
      <c r="I21" s="67"/>
      <c r="J21" s="67"/>
      <c r="K21" s="67"/>
      <c r="L21" s="67"/>
      <c r="M21" s="67"/>
      <c r="N21" s="67"/>
      <c r="O21" s="67"/>
      <c r="P21" s="67"/>
      <c r="Q21" s="66"/>
      <c r="R21" s="66"/>
      <c r="S21" s="66"/>
      <c r="T21" s="66"/>
      <c r="U21" s="66"/>
      <c r="V21" s="66"/>
      <c r="W21" s="66"/>
      <c r="X21" s="66"/>
      <c r="Y21" s="66"/>
      <c r="Z21" s="66"/>
    </row>
    <row r="22" spans="1:26" ht="15.75" customHeight="1">
      <c r="A22" s="100"/>
      <c r="B22" s="101"/>
      <c r="C22" s="102"/>
      <c r="D22" s="103"/>
      <c r="E22" s="104"/>
      <c r="F22" s="105"/>
      <c r="G22" s="106"/>
      <c r="H22" s="67"/>
      <c r="I22" s="67"/>
      <c r="J22" s="67"/>
      <c r="K22" s="67"/>
      <c r="L22" s="67"/>
      <c r="M22" s="67"/>
      <c r="N22" s="67"/>
      <c r="O22" s="67"/>
      <c r="P22" s="67"/>
      <c r="Q22" s="66"/>
      <c r="R22" s="66"/>
      <c r="S22" s="66"/>
      <c r="T22" s="66"/>
      <c r="U22" s="66"/>
      <c r="V22" s="66"/>
      <c r="W22" s="66"/>
      <c r="X22" s="66"/>
      <c r="Y22" s="66"/>
      <c r="Z22" s="66"/>
    </row>
    <row r="23" spans="1:26" ht="15.75" customHeight="1">
      <c r="A23" s="100"/>
      <c r="B23" s="101"/>
      <c r="C23" s="102"/>
      <c r="D23" s="103"/>
      <c r="E23" s="104"/>
      <c r="F23" s="105"/>
      <c r="G23" s="106"/>
      <c r="H23" s="67"/>
      <c r="I23" s="67"/>
      <c r="J23" s="67"/>
      <c r="K23" s="67"/>
      <c r="L23" s="67"/>
      <c r="M23" s="67"/>
      <c r="N23" s="67"/>
      <c r="O23" s="67"/>
      <c r="P23" s="67"/>
      <c r="Q23" s="66"/>
      <c r="R23" s="66"/>
      <c r="S23" s="66"/>
      <c r="T23" s="66"/>
      <c r="U23" s="66"/>
      <c r="V23" s="66"/>
      <c r="W23" s="66"/>
      <c r="X23" s="66"/>
      <c r="Y23" s="66"/>
      <c r="Z23" s="66"/>
    </row>
    <row r="24" spans="1:26" ht="15.75" customHeight="1">
      <c r="A24" s="100"/>
      <c r="B24" s="101"/>
      <c r="C24" s="102"/>
      <c r="D24" s="103"/>
      <c r="E24" s="104"/>
      <c r="F24" s="105"/>
      <c r="G24" s="106"/>
      <c r="H24" s="67"/>
      <c r="I24" s="67"/>
      <c r="J24" s="67"/>
      <c r="K24" s="67"/>
      <c r="L24" s="67"/>
      <c r="M24" s="67"/>
      <c r="N24" s="67"/>
      <c r="O24" s="67"/>
      <c r="P24" s="67"/>
      <c r="Q24" s="66"/>
      <c r="R24" s="66"/>
      <c r="S24" s="66"/>
      <c r="T24" s="66"/>
      <c r="U24" s="66"/>
      <c r="V24" s="66"/>
      <c r="W24" s="66"/>
      <c r="X24" s="66"/>
      <c r="Y24" s="66"/>
      <c r="Z24" s="66"/>
    </row>
    <row r="25" spans="1:26" ht="15.75" customHeight="1">
      <c r="A25" s="100"/>
      <c r="B25" s="101"/>
      <c r="C25" s="102"/>
      <c r="D25" s="103"/>
      <c r="E25" s="104"/>
      <c r="F25" s="105"/>
      <c r="G25" s="106"/>
      <c r="H25" s="67"/>
      <c r="I25" s="67"/>
      <c r="J25" s="67"/>
      <c r="K25" s="67"/>
      <c r="L25" s="67"/>
      <c r="M25" s="67"/>
      <c r="N25" s="67"/>
      <c r="O25" s="67"/>
      <c r="P25" s="67"/>
      <c r="Q25" s="66"/>
      <c r="R25" s="66"/>
      <c r="S25" s="66"/>
      <c r="T25" s="66"/>
      <c r="U25" s="66"/>
      <c r="V25" s="66"/>
      <c r="W25" s="66"/>
      <c r="X25" s="66"/>
      <c r="Y25" s="66"/>
      <c r="Z25" s="66"/>
    </row>
    <row r="26" spans="1:26" ht="15.75" customHeight="1">
      <c r="A26" s="100"/>
      <c r="B26" s="101"/>
      <c r="C26" s="102"/>
      <c r="D26" s="103"/>
      <c r="E26" s="104"/>
      <c r="F26" s="105"/>
      <c r="G26" s="106"/>
      <c r="H26" s="67"/>
      <c r="I26" s="67"/>
      <c r="J26" s="67"/>
      <c r="K26" s="67"/>
      <c r="L26" s="67"/>
      <c r="M26" s="67"/>
      <c r="N26" s="67"/>
      <c r="O26" s="67"/>
      <c r="P26" s="67"/>
      <c r="Q26" s="66"/>
      <c r="R26" s="66"/>
      <c r="S26" s="66"/>
      <c r="T26" s="66"/>
      <c r="U26" s="66"/>
      <c r="V26" s="66"/>
      <c r="W26" s="66"/>
      <c r="X26" s="66"/>
      <c r="Y26" s="66"/>
      <c r="Z26" s="66"/>
    </row>
    <row r="27" spans="1:26" ht="15.75" customHeight="1">
      <c r="A27" s="100"/>
      <c r="B27" s="101"/>
      <c r="C27" s="102"/>
      <c r="D27" s="103"/>
      <c r="E27" s="104"/>
      <c r="F27" s="105"/>
      <c r="G27" s="106"/>
      <c r="H27" s="67"/>
      <c r="I27" s="67"/>
      <c r="J27" s="67"/>
      <c r="K27" s="67"/>
      <c r="L27" s="67"/>
      <c r="M27" s="67"/>
      <c r="N27" s="67"/>
      <c r="O27" s="67"/>
      <c r="P27" s="67"/>
      <c r="Q27" s="66"/>
      <c r="R27" s="66"/>
      <c r="S27" s="66"/>
      <c r="T27" s="66"/>
      <c r="U27" s="66"/>
      <c r="V27" s="66"/>
      <c r="W27" s="66"/>
      <c r="X27" s="66"/>
      <c r="Y27" s="66"/>
      <c r="Z27" s="66"/>
    </row>
    <row r="28" spans="1:26" ht="15.75" customHeight="1">
      <c r="A28" s="100"/>
      <c r="B28" s="101"/>
      <c r="C28" s="102"/>
      <c r="D28" s="103"/>
      <c r="E28" s="104"/>
      <c r="F28" s="105"/>
      <c r="G28" s="106"/>
      <c r="H28" s="67"/>
      <c r="I28" s="67"/>
      <c r="J28" s="67"/>
      <c r="K28" s="67"/>
      <c r="L28" s="67"/>
      <c r="M28" s="67"/>
      <c r="N28" s="67"/>
      <c r="O28" s="67"/>
      <c r="P28" s="67"/>
      <c r="Q28" s="66"/>
      <c r="R28" s="66"/>
      <c r="S28" s="66"/>
      <c r="T28" s="66"/>
      <c r="U28" s="66"/>
      <c r="V28" s="66"/>
      <c r="W28" s="66"/>
      <c r="X28" s="66"/>
      <c r="Y28" s="66"/>
      <c r="Z28" s="66"/>
    </row>
    <row r="29" spans="1:26" ht="15.75" customHeight="1">
      <c r="A29" s="100"/>
      <c r="B29" s="101"/>
      <c r="C29" s="102"/>
      <c r="D29" s="103"/>
      <c r="E29" s="104"/>
      <c r="F29" s="105"/>
      <c r="G29" s="106"/>
      <c r="H29" s="67"/>
      <c r="I29" s="67"/>
      <c r="J29" s="67"/>
      <c r="K29" s="67"/>
      <c r="L29" s="67"/>
      <c r="M29" s="67"/>
      <c r="N29" s="67"/>
      <c r="O29" s="67"/>
      <c r="P29" s="67"/>
      <c r="Q29" s="66"/>
      <c r="R29" s="66"/>
      <c r="S29" s="66"/>
      <c r="T29" s="66"/>
      <c r="U29" s="66"/>
      <c r="V29" s="66"/>
      <c r="W29" s="66"/>
      <c r="X29" s="66"/>
      <c r="Y29" s="66"/>
      <c r="Z29" s="66"/>
    </row>
    <row r="30" spans="1:26" ht="15.75" customHeight="1">
      <c r="A30" s="100"/>
      <c r="B30" s="101"/>
      <c r="C30" s="102"/>
      <c r="D30" s="103"/>
      <c r="E30" s="104"/>
      <c r="F30" s="105"/>
      <c r="G30" s="106"/>
      <c r="H30" s="67"/>
      <c r="I30" s="67"/>
      <c r="J30" s="67"/>
      <c r="K30" s="67"/>
      <c r="L30" s="67"/>
      <c r="M30" s="67"/>
      <c r="N30" s="67"/>
      <c r="O30" s="67"/>
      <c r="P30" s="67"/>
      <c r="Q30" s="66"/>
      <c r="R30" s="66"/>
      <c r="S30" s="66"/>
      <c r="T30" s="66"/>
      <c r="U30" s="66"/>
      <c r="V30" s="66"/>
      <c r="W30" s="66"/>
      <c r="X30" s="66"/>
      <c r="Y30" s="66"/>
      <c r="Z30" s="66"/>
    </row>
    <row r="31" spans="1:26" ht="15.75" customHeight="1">
      <c r="A31" s="100"/>
      <c r="B31" s="101"/>
      <c r="C31" s="102"/>
      <c r="D31" s="103"/>
      <c r="E31" s="104"/>
      <c r="F31" s="105"/>
      <c r="G31" s="106"/>
      <c r="H31" s="67"/>
      <c r="I31" s="67"/>
      <c r="J31" s="67"/>
      <c r="K31" s="67"/>
      <c r="L31" s="67"/>
      <c r="M31" s="67"/>
      <c r="N31" s="67"/>
      <c r="O31" s="67"/>
      <c r="P31" s="67"/>
      <c r="Q31" s="66"/>
      <c r="R31" s="66"/>
      <c r="S31" s="66"/>
      <c r="T31" s="66"/>
      <c r="U31" s="66"/>
      <c r="V31" s="66"/>
      <c r="W31" s="66"/>
      <c r="X31" s="66"/>
      <c r="Y31" s="66"/>
      <c r="Z31" s="66"/>
    </row>
    <row r="32" spans="1:26" ht="15.75" customHeight="1">
      <c r="A32" s="100"/>
      <c r="B32" s="101"/>
      <c r="C32" s="102"/>
      <c r="D32" s="103"/>
      <c r="E32" s="104"/>
      <c r="F32" s="105"/>
      <c r="G32" s="106"/>
      <c r="H32" s="67"/>
      <c r="I32" s="67"/>
      <c r="J32" s="67"/>
      <c r="K32" s="67"/>
      <c r="L32" s="67"/>
      <c r="M32" s="67"/>
      <c r="N32" s="67"/>
      <c r="O32" s="67"/>
      <c r="P32" s="67"/>
      <c r="Q32" s="66"/>
      <c r="R32" s="66"/>
      <c r="S32" s="66"/>
      <c r="T32" s="66"/>
      <c r="U32" s="66"/>
      <c r="V32" s="66"/>
      <c r="W32" s="66"/>
      <c r="X32" s="66"/>
      <c r="Y32" s="66"/>
      <c r="Z32" s="66"/>
    </row>
    <row r="33" spans="1:26" ht="15.75" customHeight="1">
      <c r="A33" s="100"/>
      <c r="B33" s="101"/>
      <c r="C33" s="102"/>
      <c r="D33" s="103"/>
      <c r="E33" s="104"/>
      <c r="F33" s="105"/>
      <c r="G33" s="106"/>
      <c r="H33" s="67"/>
      <c r="I33" s="67"/>
      <c r="J33" s="67"/>
      <c r="K33" s="67"/>
      <c r="L33" s="67"/>
      <c r="M33" s="67"/>
      <c r="N33" s="67"/>
      <c r="O33" s="67"/>
      <c r="P33" s="67"/>
      <c r="Q33" s="66"/>
      <c r="R33" s="66"/>
      <c r="S33" s="66"/>
      <c r="T33" s="66"/>
      <c r="U33" s="66"/>
      <c r="V33" s="66"/>
      <c r="W33" s="66"/>
      <c r="X33" s="66"/>
      <c r="Y33" s="66"/>
      <c r="Z33" s="66"/>
    </row>
    <row r="34" spans="1:26" ht="15.75" customHeight="1">
      <c r="A34" s="100"/>
      <c r="B34" s="101"/>
      <c r="C34" s="102"/>
      <c r="D34" s="103"/>
      <c r="E34" s="104"/>
      <c r="F34" s="105"/>
      <c r="G34" s="106"/>
      <c r="H34" s="67"/>
      <c r="I34" s="67"/>
      <c r="J34" s="67"/>
      <c r="K34" s="67"/>
      <c r="L34" s="67"/>
      <c r="M34" s="67"/>
      <c r="N34" s="67"/>
      <c r="O34" s="67"/>
      <c r="P34" s="67"/>
      <c r="Q34" s="66"/>
      <c r="R34" s="66"/>
      <c r="S34" s="66"/>
      <c r="T34" s="66"/>
      <c r="U34" s="66"/>
      <c r="V34" s="66"/>
      <c r="W34" s="66"/>
      <c r="X34" s="66"/>
      <c r="Y34" s="66"/>
      <c r="Z34" s="66"/>
    </row>
    <row r="35" spans="1:26" ht="15.75" customHeight="1">
      <c r="A35" s="100"/>
      <c r="B35" s="101"/>
      <c r="C35" s="102"/>
      <c r="D35" s="103"/>
      <c r="E35" s="104"/>
      <c r="F35" s="105"/>
      <c r="G35" s="106"/>
      <c r="H35" s="67"/>
      <c r="I35" s="67"/>
      <c r="J35" s="67"/>
      <c r="K35" s="67"/>
      <c r="L35" s="67"/>
      <c r="M35" s="67"/>
      <c r="N35" s="67"/>
      <c r="O35" s="67"/>
      <c r="P35" s="67"/>
      <c r="Q35" s="66"/>
      <c r="R35" s="66"/>
      <c r="S35" s="66"/>
      <c r="T35" s="66"/>
      <c r="U35" s="66"/>
      <c r="V35" s="66"/>
      <c r="W35" s="66"/>
      <c r="X35" s="66"/>
      <c r="Y35" s="66"/>
      <c r="Z35" s="66"/>
    </row>
    <row r="36" spans="1:26" ht="15.75" customHeight="1">
      <c r="A36" s="100"/>
      <c r="B36" s="101"/>
      <c r="C36" s="102"/>
      <c r="D36" s="103"/>
      <c r="E36" s="104"/>
      <c r="F36" s="105"/>
      <c r="G36" s="106"/>
      <c r="H36" s="67"/>
      <c r="I36" s="67"/>
      <c r="J36" s="67"/>
      <c r="K36" s="67"/>
      <c r="L36" s="67"/>
      <c r="M36" s="67"/>
      <c r="N36" s="67"/>
      <c r="O36" s="67"/>
      <c r="P36" s="67"/>
      <c r="Q36" s="66"/>
      <c r="R36" s="66"/>
      <c r="S36" s="66"/>
      <c r="T36" s="66"/>
      <c r="U36" s="66"/>
      <c r="V36" s="66"/>
      <c r="W36" s="66"/>
      <c r="X36" s="66"/>
      <c r="Y36" s="66"/>
      <c r="Z36" s="66"/>
    </row>
    <row r="37" spans="1:26" ht="15.75" customHeight="1">
      <c r="A37" s="100"/>
      <c r="B37" s="101"/>
      <c r="C37" s="102"/>
      <c r="D37" s="103"/>
      <c r="E37" s="104"/>
      <c r="F37" s="105"/>
      <c r="G37" s="106"/>
      <c r="H37" s="67"/>
      <c r="I37" s="67"/>
      <c r="J37" s="67"/>
      <c r="K37" s="67"/>
      <c r="L37" s="67"/>
      <c r="M37" s="67"/>
      <c r="N37" s="67"/>
      <c r="O37" s="67"/>
      <c r="P37" s="67"/>
      <c r="Q37" s="66"/>
      <c r="R37" s="66"/>
      <c r="S37" s="66"/>
      <c r="T37" s="66"/>
      <c r="U37" s="66"/>
      <c r="V37" s="66"/>
      <c r="W37" s="66"/>
      <c r="X37" s="66"/>
      <c r="Y37" s="66"/>
      <c r="Z37" s="66"/>
    </row>
    <row r="38" spans="1:26" ht="15.75" customHeight="1">
      <c r="A38" s="100"/>
      <c r="B38" s="101"/>
      <c r="C38" s="102"/>
      <c r="D38" s="103"/>
      <c r="E38" s="104"/>
      <c r="F38" s="105"/>
      <c r="G38" s="106"/>
      <c r="H38" s="67"/>
      <c r="I38" s="67"/>
      <c r="J38" s="67"/>
      <c r="K38" s="67"/>
      <c r="L38" s="67"/>
      <c r="M38" s="67"/>
      <c r="N38" s="67"/>
      <c r="O38" s="67"/>
      <c r="P38" s="67"/>
      <c r="Q38" s="66"/>
      <c r="R38" s="66"/>
      <c r="S38" s="66"/>
      <c r="T38" s="66"/>
      <c r="U38" s="66"/>
      <c r="V38" s="66"/>
      <c r="W38" s="66"/>
      <c r="X38" s="66"/>
      <c r="Y38" s="66"/>
      <c r="Z38" s="66"/>
    </row>
    <row r="39" spans="1:26" ht="15.75" customHeight="1">
      <c r="A39" s="100"/>
      <c r="B39" s="101"/>
      <c r="C39" s="102"/>
      <c r="D39" s="103"/>
      <c r="E39" s="104"/>
      <c r="F39" s="105"/>
      <c r="G39" s="106"/>
      <c r="H39" s="67"/>
      <c r="I39" s="67"/>
      <c r="J39" s="67"/>
      <c r="K39" s="67"/>
      <c r="L39" s="67"/>
      <c r="M39" s="67"/>
      <c r="N39" s="67"/>
      <c r="O39" s="67"/>
      <c r="P39" s="67"/>
      <c r="Q39" s="66"/>
      <c r="R39" s="66"/>
      <c r="S39" s="66"/>
      <c r="T39" s="66"/>
      <c r="U39" s="66"/>
      <c r="V39" s="66"/>
      <c r="W39" s="66"/>
      <c r="X39" s="66"/>
      <c r="Y39" s="66"/>
      <c r="Z39" s="66"/>
    </row>
    <row r="40" spans="1:26" ht="15.75" customHeight="1">
      <c r="A40" s="100"/>
      <c r="B40" s="101"/>
      <c r="C40" s="102"/>
      <c r="D40" s="103"/>
      <c r="E40" s="104"/>
      <c r="F40" s="105"/>
      <c r="G40" s="106"/>
      <c r="H40" s="67"/>
      <c r="I40" s="67"/>
      <c r="J40" s="67"/>
      <c r="K40" s="67"/>
      <c r="L40" s="67"/>
      <c r="M40" s="67"/>
      <c r="N40" s="67"/>
      <c r="O40" s="67"/>
      <c r="P40" s="67"/>
      <c r="Q40" s="66"/>
      <c r="R40" s="66"/>
      <c r="S40" s="66"/>
      <c r="T40" s="66"/>
      <c r="U40" s="66"/>
      <c r="V40" s="66"/>
      <c r="W40" s="66"/>
      <c r="X40" s="66"/>
      <c r="Y40" s="66"/>
      <c r="Z40" s="66"/>
    </row>
    <row r="41" spans="1:26" ht="15.75" customHeight="1">
      <c r="A41" s="100"/>
      <c r="B41" s="101"/>
      <c r="C41" s="102"/>
      <c r="D41" s="103"/>
      <c r="E41" s="104"/>
      <c r="F41" s="105"/>
      <c r="G41" s="106"/>
      <c r="H41" s="67"/>
      <c r="I41" s="67"/>
      <c r="J41" s="67"/>
      <c r="K41" s="67"/>
      <c r="L41" s="67"/>
      <c r="M41" s="67"/>
      <c r="N41" s="67"/>
      <c r="O41" s="67"/>
      <c r="P41" s="67"/>
      <c r="Q41" s="66"/>
      <c r="R41" s="66"/>
      <c r="S41" s="66"/>
      <c r="T41" s="66"/>
      <c r="U41" s="66"/>
      <c r="V41" s="66"/>
      <c r="W41" s="66"/>
      <c r="X41" s="66"/>
      <c r="Y41" s="66"/>
      <c r="Z41" s="66"/>
    </row>
    <row r="42" spans="1:26" ht="15.75" customHeight="1">
      <c r="A42" s="100"/>
      <c r="B42" s="101"/>
      <c r="C42" s="102"/>
      <c r="D42" s="103"/>
      <c r="E42" s="104"/>
      <c r="F42" s="105"/>
      <c r="G42" s="106"/>
      <c r="H42" s="67"/>
      <c r="I42" s="67"/>
      <c r="J42" s="67"/>
      <c r="K42" s="67"/>
      <c r="L42" s="67"/>
      <c r="M42" s="67"/>
      <c r="N42" s="67"/>
      <c r="O42" s="67"/>
      <c r="P42" s="67"/>
      <c r="Q42" s="66"/>
      <c r="R42" s="66"/>
      <c r="S42" s="66"/>
      <c r="T42" s="66"/>
      <c r="U42" s="66"/>
      <c r="V42" s="66"/>
      <c r="W42" s="66"/>
      <c r="X42" s="66"/>
      <c r="Y42" s="66"/>
      <c r="Z42" s="66"/>
    </row>
    <row r="43" spans="1:26" ht="15.75" customHeight="1">
      <c r="A43" s="100"/>
      <c r="B43" s="101"/>
      <c r="C43" s="102"/>
      <c r="D43" s="103"/>
      <c r="E43" s="104"/>
      <c r="F43" s="105"/>
      <c r="G43" s="106"/>
      <c r="H43" s="67"/>
      <c r="I43" s="67"/>
      <c r="J43" s="67"/>
      <c r="K43" s="67"/>
      <c r="L43" s="67"/>
      <c r="M43" s="67"/>
      <c r="N43" s="67"/>
      <c r="O43" s="67"/>
      <c r="P43" s="67"/>
      <c r="Q43" s="66"/>
      <c r="R43" s="66"/>
      <c r="S43" s="66"/>
      <c r="T43" s="66"/>
      <c r="U43" s="66"/>
      <c r="V43" s="66"/>
      <c r="W43" s="66"/>
      <c r="X43" s="66"/>
      <c r="Y43" s="66"/>
      <c r="Z43" s="66"/>
    </row>
    <row r="44" spans="1:26" ht="15.75" customHeight="1">
      <c r="A44" s="100"/>
      <c r="B44" s="101"/>
      <c r="C44" s="102"/>
      <c r="D44" s="103"/>
      <c r="E44" s="104"/>
      <c r="F44" s="105"/>
      <c r="G44" s="106"/>
      <c r="H44" s="67"/>
      <c r="I44" s="67"/>
      <c r="J44" s="67"/>
      <c r="K44" s="67"/>
      <c r="L44" s="67"/>
      <c r="M44" s="67"/>
      <c r="N44" s="67"/>
      <c r="O44" s="67"/>
      <c r="P44" s="67"/>
      <c r="Q44" s="66"/>
      <c r="R44" s="66"/>
      <c r="S44" s="66"/>
      <c r="T44" s="66"/>
      <c r="U44" s="66"/>
      <c r="V44" s="66"/>
      <c r="W44" s="66"/>
      <c r="X44" s="66"/>
      <c r="Y44" s="66"/>
      <c r="Z44" s="66"/>
    </row>
    <row r="45" spans="1:26" ht="15.75" customHeight="1">
      <c r="A45" s="100"/>
      <c r="B45" s="101"/>
      <c r="C45" s="102"/>
      <c r="D45" s="103"/>
      <c r="E45" s="104"/>
      <c r="F45" s="105"/>
      <c r="G45" s="106"/>
      <c r="H45" s="67"/>
      <c r="I45" s="67"/>
      <c r="J45" s="67"/>
      <c r="K45" s="67"/>
      <c r="L45" s="67"/>
      <c r="M45" s="67"/>
      <c r="N45" s="67"/>
      <c r="O45" s="67"/>
      <c r="P45" s="67"/>
      <c r="Q45" s="66"/>
      <c r="R45" s="66"/>
      <c r="S45" s="66"/>
      <c r="T45" s="66"/>
      <c r="U45" s="66"/>
      <c r="V45" s="66"/>
      <c r="W45" s="66"/>
      <c r="X45" s="66"/>
      <c r="Y45" s="66"/>
      <c r="Z45" s="66"/>
    </row>
    <row r="46" spans="1:26" ht="15.75" customHeight="1">
      <c r="A46" s="100"/>
      <c r="B46" s="101"/>
      <c r="C46" s="102"/>
      <c r="D46" s="103"/>
      <c r="E46" s="104"/>
      <c r="F46" s="105"/>
      <c r="G46" s="106"/>
      <c r="H46" s="67"/>
      <c r="I46" s="67"/>
      <c r="J46" s="67"/>
      <c r="K46" s="67"/>
      <c r="L46" s="67"/>
      <c r="M46" s="67"/>
      <c r="N46" s="67"/>
      <c r="O46" s="67"/>
      <c r="P46" s="67"/>
      <c r="Q46" s="66"/>
      <c r="R46" s="66"/>
      <c r="S46" s="66"/>
      <c r="T46" s="66"/>
      <c r="U46" s="66"/>
      <c r="V46" s="66"/>
      <c r="W46" s="66"/>
      <c r="X46" s="66"/>
      <c r="Y46" s="66"/>
      <c r="Z46" s="66"/>
    </row>
    <row r="47" spans="1:26" ht="15.75" customHeight="1">
      <c r="A47" s="100"/>
      <c r="B47" s="101"/>
      <c r="C47" s="102"/>
      <c r="D47" s="103"/>
      <c r="E47" s="104"/>
      <c r="F47" s="105"/>
      <c r="G47" s="106"/>
      <c r="H47" s="67"/>
      <c r="I47" s="67"/>
      <c r="J47" s="67"/>
      <c r="K47" s="67"/>
      <c r="L47" s="67"/>
      <c r="M47" s="67"/>
      <c r="N47" s="67"/>
      <c r="O47" s="67"/>
      <c r="P47" s="67"/>
      <c r="Q47" s="66"/>
      <c r="R47" s="66"/>
      <c r="S47" s="66"/>
      <c r="T47" s="66"/>
      <c r="U47" s="66"/>
      <c r="V47" s="66"/>
      <c r="W47" s="66"/>
      <c r="X47" s="66"/>
      <c r="Y47" s="66"/>
      <c r="Z47" s="66"/>
    </row>
    <row r="48" spans="1:26" ht="15.75" customHeight="1">
      <c r="A48" s="100"/>
      <c r="B48" s="101"/>
      <c r="C48" s="102"/>
      <c r="D48" s="103"/>
      <c r="E48" s="104"/>
      <c r="F48" s="105"/>
      <c r="G48" s="106"/>
      <c r="H48" s="67"/>
      <c r="I48" s="67"/>
      <c r="J48" s="67"/>
      <c r="K48" s="67"/>
      <c r="L48" s="67"/>
      <c r="M48" s="67"/>
      <c r="N48" s="67"/>
      <c r="O48" s="67"/>
      <c r="P48" s="67"/>
      <c r="Q48" s="66"/>
      <c r="R48" s="66"/>
      <c r="S48" s="66"/>
      <c r="T48" s="66"/>
      <c r="U48" s="66"/>
      <c r="V48" s="66"/>
      <c r="W48" s="66"/>
      <c r="X48" s="66"/>
      <c r="Y48" s="66"/>
      <c r="Z48" s="66"/>
    </row>
    <row r="49" spans="1:26" ht="15.75" customHeight="1">
      <c r="A49" s="100"/>
      <c r="B49" s="101"/>
      <c r="C49" s="102"/>
      <c r="D49" s="103"/>
      <c r="E49" s="104"/>
      <c r="F49" s="105"/>
      <c r="G49" s="106"/>
      <c r="H49" s="67"/>
      <c r="I49" s="67"/>
      <c r="J49" s="67"/>
      <c r="K49" s="67"/>
      <c r="L49" s="67"/>
      <c r="M49" s="67"/>
      <c r="N49" s="67"/>
      <c r="O49" s="67"/>
      <c r="P49" s="67"/>
      <c r="Q49" s="66"/>
      <c r="R49" s="66"/>
      <c r="S49" s="66"/>
      <c r="T49" s="66"/>
      <c r="U49" s="66"/>
      <c r="V49" s="66"/>
      <c r="W49" s="66"/>
      <c r="X49" s="66"/>
      <c r="Y49" s="66"/>
      <c r="Z49" s="66"/>
    </row>
    <row r="50" spans="1:26" ht="15.75" customHeight="1">
      <c r="A50" s="100"/>
      <c r="B50" s="101"/>
      <c r="C50" s="102"/>
      <c r="D50" s="103"/>
      <c r="E50" s="104"/>
      <c r="F50" s="105"/>
      <c r="G50" s="106"/>
      <c r="H50" s="67"/>
      <c r="I50" s="67"/>
      <c r="J50" s="67"/>
      <c r="K50" s="67"/>
      <c r="L50" s="67"/>
      <c r="M50" s="67"/>
      <c r="N50" s="67"/>
      <c r="O50" s="67"/>
      <c r="P50" s="67"/>
      <c r="Q50" s="66"/>
      <c r="R50" s="66"/>
      <c r="S50" s="66"/>
      <c r="T50" s="66"/>
      <c r="U50" s="66"/>
      <c r="V50" s="66"/>
      <c r="W50" s="66"/>
      <c r="X50" s="66"/>
      <c r="Y50" s="66"/>
      <c r="Z50" s="66"/>
    </row>
    <row r="51" spans="1:26" ht="15.75" customHeight="1">
      <c r="A51" s="100"/>
      <c r="B51" s="101"/>
      <c r="C51" s="102"/>
      <c r="D51" s="103"/>
      <c r="E51" s="104"/>
      <c r="F51" s="105"/>
      <c r="G51" s="106"/>
      <c r="H51" s="67"/>
      <c r="I51" s="67"/>
      <c r="J51" s="67"/>
      <c r="K51" s="67"/>
      <c r="L51" s="67"/>
      <c r="M51" s="67"/>
      <c r="N51" s="67"/>
      <c r="O51" s="67"/>
      <c r="P51" s="67"/>
      <c r="Q51" s="66"/>
      <c r="R51" s="66"/>
      <c r="S51" s="66"/>
      <c r="T51" s="66"/>
      <c r="U51" s="66"/>
      <c r="V51" s="66"/>
      <c r="W51" s="66"/>
      <c r="X51" s="66"/>
      <c r="Y51" s="66"/>
      <c r="Z51" s="66"/>
    </row>
    <row r="52" spans="1:26" ht="15.75" customHeight="1">
      <c r="A52" s="100"/>
      <c r="B52" s="101"/>
      <c r="C52" s="102"/>
      <c r="D52" s="103"/>
      <c r="E52" s="104"/>
      <c r="F52" s="105"/>
      <c r="G52" s="106"/>
      <c r="H52" s="67"/>
      <c r="I52" s="67"/>
      <c r="J52" s="67"/>
      <c r="K52" s="67"/>
      <c r="L52" s="67"/>
      <c r="M52" s="67"/>
      <c r="N52" s="67"/>
      <c r="O52" s="67"/>
      <c r="P52" s="67"/>
      <c r="Q52" s="66"/>
      <c r="R52" s="66"/>
      <c r="S52" s="66"/>
      <c r="T52" s="66"/>
      <c r="U52" s="66"/>
      <c r="V52" s="66"/>
      <c r="W52" s="66"/>
      <c r="X52" s="66"/>
      <c r="Y52" s="66"/>
      <c r="Z52" s="66"/>
    </row>
    <row r="53" spans="1:26" ht="15.75" customHeight="1">
      <c r="A53" s="100"/>
      <c r="B53" s="101"/>
      <c r="C53" s="102"/>
      <c r="D53" s="103"/>
      <c r="E53" s="104"/>
      <c r="F53" s="105"/>
      <c r="G53" s="106"/>
      <c r="H53" s="67"/>
      <c r="I53" s="67"/>
      <c r="J53" s="67"/>
      <c r="K53" s="67"/>
      <c r="L53" s="67"/>
      <c r="M53" s="67"/>
      <c r="N53" s="67"/>
      <c r="O53" s="67"/>
      <c r="P53" s="67"/>
      <c r="Q53" s="66"/>
      <c r="R53" s="66"/>
      <c r="S53" s="66"/>
      <c r="T53" s="66"/>
      <c r="U53" s="66"/>
      <c r="V53" s="66"/>
      <c r="W53" s="66"/>
      <c r="X53" s="66"/>
      <c r="Y53" s="66"/>
      <c r="Z53" s="66"/>
    </row>
    <row r="54" spans="1:26" ht="15.75" customHeight="1">
      <c r="A54" s="100"/>
      <c r="B54" s="101"/>
      <c r="C54" s="102"/>
      <c r="D54" s="103"/>
      <c r="E54" s="104"/>
      <c r="F54" s="105"/>
      <c r="G54" s="106"/>
      <c r="H54" s="67"/>
      <c r="I54" s="67"/>
      <c r="J54" s="67"/>
      <c r="K54" s="67"/>
      <c r="L54" s="67"/>
      <c r="M54" s="67"/>
      <c r="N54" s="67"/>
      <c r="O54" s="67"/>
      <c r="P54" s="67"/>
      <c r="Q54" s="66"/>
      <c r="R54" s="66"/>
      <c r="S54" s="66"/>
      <c r="T54" s="66"/>
      <c r="U54" s="66"/>
      <c r="V54" s="66"/>
      <c r="W54" s="66"/>
      <c r="X54" s="66"/>
      <c r="Y54" s="66"/>
      <c r="Z54" s="66"/>
    </row>
    <row r="55" spans="1:26" ht="15.75" customHeight="1">
      <c r="A55" s="100"/>
      <c r="B55" s="101"/>
      <c r="C55" s="102"/>
      <c r="D55" s="103"/>
      <c r="E55" s="104"/>
      <c r="F55" s="105"/>
      <c r="G55" s="106"/>
      <c r="H55" s="67"/>
      <c r="I55" s="67"/>
      <c r="J55" s="67"/>
      <c r="K55" s="67"/>
      <c r="L55" s="67"/>
      <c r="M55" s="67"/>
      <c r="N55" s="67"/>
      <c r="O55" s="67"/>
      <c r="P55" s="67"/>
      <c r="Q55" s="66"/>
      <c r="R55" s="66"/>
      <c r="S55" s="66"/>
      <c r="T55" s="66"/>
      <c r="U55" s="66"/>
      <c r="V55" s="66"/>
      <c r="W55" s="66"/>
      <c r="X55" s="66"/>
      <c r="Y55" s="66"/>
      <c r="Z55" s="66"/>
    </row>
    <row r="56" spans="1:26" ht="15.75" customHeight="1">
      <c r="A56" s="100"/>
      <c r="B56" s="101"/>
      <c r="C56" s="102"/>
      <c r="D56" s="103"/>
      <c r="E56" s="104"/>
      <c r="F56" s="105"/>
      <c r="G56" s="106"/>
      <c r="H56" s="67"/>
      <c r="I56" s="67"/>
      <c r="J56" s="67"/>
      <c r="K56" s="67"/>
      <c r="L56" s="67"/>
      <c r="M56" s="67"/>
      <c r="N56" s="67"/>
      <c r="O56" s="67"/>
      <c r="P56" s="67"/>
      <c r="Q56" s="66"/>
      <c r="R56" s="66"/>
      <c r="S56" s="66"/>
      <c r="T56" s="66"/>
      <c r="U56" s="66"/>
      <c r="V56" s="66"/>
      <c r="W56" s="66"/>
      <c r="X56" s="66"/>
      <c r="Y56" s="66"/>
      <c r="Z56" s="66"/>
    </row>
    <row r="57" spans="1:26" ht="15.75" customHeight="1">
      <c r="A57" s="100"/>
      <c r="B57" s="101"/>
      <c r="C57" s="102"/>
      <c r="D57" s="103"/>
      <c r="E57" s="104"/>
      <c r="F57" s="105"/>
      <c r="G57" s="106"/>
      <c r="H57" s="67"/>
      <c r="I57" s="67"/>
      <c r="J57" s="67"/>
      <c r="K57" s="67"/>
      <c r="L57" s="67"/>
      <c r="M57" s="67"/>
      <c r="N57" s="67"/>
      <c r="O57" s="67"/>
      <c r="P57" s="67"/>
      <c r="Q57" s="66"/>
      <c r="R57" s="66"/>
      <c r="S57" s="66"/>
      <c r="T57" s="66"/>
      <c r="U57" s="66"/>
      <c r="V57" s="66"/>
      <c r="W57" s="66"/>
      <c r="X57" s="66"/>
      <c r="Y57" s="66"/>
      <c r="Z57" s="66"/>
    </row>
    <row r="58" spans="1:26" ht="15.75" customHeight="1">
      <c r="A58" s="100"/>
      <c r="B58" s="101"/>
      <c r="C58" s="102"/>
      <c r="D58" s="103"/>
      <c r="E58" s="104"/>
      <c r="F58" s="105"/>
      <c r="G58" s="106"/>
      <c r="H58" s="67"/>
      <c r="I58" s="67"/>
      <c r="J58" s="67"/>
      <c r="K58" s="67"/>
      <c r="L58" s="67"/>
      <c r="M58" s="67"/>
      <c r="N58" s="67"/>
      <c r="O58" s="67"/>
      <c r="P58" s="67"/>
      <c r="Q58" s="66"/>
      <c r="R58" s="66"/>
      <c r="S58" s="66"/>
      <c r="T58" s="66"/>
      <c r="U58" s="66"/>
      <c r="V58" s="66"/>
      <c r="W58" s="66"/>
      <c r="X58" s="66"/>
      <c r="Y58" s="66"/>
      <c r="Z58" s="66"/>
    </row>
    <row r="59" spans="1:26" ht="15.75" customHeight="1">
      <c r="A59" s="100"/>
      <c r="B59" s="101"/>
      <c r="C59" s="102"/>
      <c r="D59" s="103"/>
      <c r="E59" s="104"/>
      <c r="F59" s="105"/>
      <c r="G59" s="106"/>
      <c r="H59" s="67"/>
      <c r="I59" s="67"/>
      <c r="J59" s="67"/>
      <c r="K59" s="67"/>
      <c r="L59" s="67"/>
      <c r="M59" s="67"/>
      <c r="N59" s="67"/>
      <c r="O59" s="67"/>
      <c r="P59" s="67"/>
      <c r="Q59" s="66"/>
      <c r="R59" s="66"/>
      <c r="S59" s="66"/>
      <c r="T59" s="66"/>
      <c r="U59" s="66"/>
      <c r="V59" s="66"/>
      <c r="W59" s="66"/>
      <c r="X59" s="66"/>
      <c r="Y59" s="66"/>
      <c r="Z59" s="66"/>
    </row>
    <row r="60" spans="1:26" ht="15.75" customHeight="1">
      <c r="A60" s="100"/>
      <c r="B60" s="101"/>
      <c r="C60" s="102"/>
      <c r="D60" s="103"/>
      <c r="E60" s="104"/>
      <c r="F60" s="105"/>
      <c r="G60" s="106"/>
      <c r="H60" s="67"/>
      <c r="I60" s="67"/>
      <c r="J60" s="67"/>
      <c r="K60" s="67"/>
      <c r="L60" s="67"/>
      <c r="M60" s="67"/>
      <c r="N60" s="67"/>
      <c r="O60" s="67"/>
      <c r="P60" s="67"/>
      <c r="Q60" s="66"/>
      <c r="R60" s="66"/>
      <c r="S60" s="66"/>
      <c r="T60" s="66"/>
      <c r="U60" s="66"/>
      <c r="V60" s="66"/>
      <c r="W60" s="66"/>
      <c r="X60" s="66"/>
      <c r="Y60" s="66"/>
      <c r="Z60" s="66"/>
    </row>
    <row r="61" spans="1:26" ht="15.75" customHeight="1">
      <c r="A61" s="100"/>
      <c r="B61" s="101"/>
      <c r="C61" s="102"/>
      <c r="D61" s="103"/>
      <c r="E61" s="104"/>
      <c r="F61" s="105"/>
      <c r="G61" s="106"/>
      <c r="H61" s="67"/>
      <c r="I61" s="67"/>
      <c r="J61" s="67"/>
      <c r="K61" s="67"/>
      <c r="L61" s="67"/>
      <c r="M61" s="67"/>
      <c r="N61" s="67"/>
      <c r="O61" s="67"/>
      <c r="P61" s="67"/>
      <c r="Q61" s="66"/>
      <c r="R61" s="66"/>
      <c r="S61" s="66"/>
      <c r="T61" s="66"/>
      <c r="U61" s="66"/>
      <c r="V61" s="66"/>
      <c r="W61" s="66"/>
      <c r="X61" s="66"/>
      <c r="Y61" s="66"/>
      <c r="Z61" s="66"/>
    </row>
    <row r="62" spans="1:26" ht="15.75" customHeight="1">
      <c r="A62" s="100"/>
      <c r="B62" s="101"/>
      <c r="C62" s="102"/>
      <c r="D62" s="103"/>
      <c r="E62" s="104"/>
      <c r="F62" s="105"/>
      <c r="G62" s="106"/>
      <c r="H62" s="67"/>
      <c r="I62" s="67"/>
      <c r="J62" s="67"/>
      <c r="K62" s="67"/>
      <c r="L62" s="67"/>
      <c r="M62" s="67"/>
      <c r="N62" s="67"/>
      <c r="O62" s="67"/>
      <c r="P62" s="67"/>
      <c r="Q62" s="66"/>
      <c r="R62" s="66"/>
      <c r="S62" s="66"/>
      <c r="T62" s="66"/>
      <c r="U62" s="66"/>
      <c r="V62" s="66"/>
      <c r="W62" s="66"/>
      <c r="X62" s="66"/>
      <c r="Y62" s="66"/>
      <c r="Z62" s="66"/>
    </row>
    <row r="63" spans="1:26" ht="15.75" customHeight="1">
      <c r="A63" s="100"/>
      <c r="B63" s="101"/>
      <c r="C63" s="102"/>
      <c r="D63" s="103"/>
      <c r="E63" s="104"/>
      <c r="F63" s="105"/>
      <c r="G63" s="106"/>
      <c r="H63" s="67"/>
      <c r="I63" s="67"/>
      <c r="J63" s="67"/>
      <c r="K63" s="67"/>
      <c r="L63" s="67"/>
      <c r="M63" s="67"/>
      <c r="N63" s="67"/>
      <c r="O63" s="67"/>
      <c r="P63" s="67"/>
      <c r="Q63" s="66"/>
      <c r="R63" s="66"/>
      <c r="S63" s="66"/>
      <c r="T63" s="66"/>
      <c r="U63" s="66"/>
      <c r="V63" s="66"/>
      <c r="W63" s="66"/>
      <c r="X63" s="66"/>
      <c r="Y63" s="66"/>
      <c r="Z63" s="66"/>
    </row>
    <row r="64" spans="1:26" ht="15.75" customHeight="1">
      <c r="A64" s="100"/>
      <c r="B64" s="101"/>
      <c r="C64" s="102"/>
      <c r="D64" s="103"/>
      <c r="E64" s="104"/>
      <c r="F64" s="105"/>
      <c r="G64" s="106"/>
      <c r="H64" s="67"/>
      <c r="I64" s="67"/>
      <c r="J64" s="67"/>
      <c r="K64" s="67"/>
      <c r="L64" s="67"/>
      <c r="M64" s="67"/>
      <c r="N64" s="67"/>
      <c r="O64" s="67"/>
      <c r="P64" s="67"/>
      <c r="Q64" s="66"/>
      <c r="R64" s="66"/>
      <c r="S64" s="66"/>
      <c r="T64" s="66"/>
      <c r="U64" s="66"/>
      <c r="V64" s="66"/>
      <c r="W64" s="66"/>
      <c r="X64" s="66"/>
      <c r="Y64" s="66"/>
      <c r="Z64" s="66"/>
    </row>
    <row r="65" spans="1:26" ht="15.75" customHeight="1">
      <c r="A65" s="100"/>
      <c r="B65" s="101"/>
      <c r="C65" s="102"/>
      <c r="D65" s="103"/>
      <c r="E65" s="104"/>
      <c r="F65" s="105"/>
      <c r="G65" s="106"/>
      <c r="H65" s="67"/>
      <c r="I65" s="67"/>
      <c r="J65" s="67"/>
      <c r="K65" s="67"/>
      <c r="L65" s="67"/>
      <c r="M65" s="67"/>
      <c r="N65" s="67"/>
      <c r="O65" s="67"/>
      <c r="P65" s="67"/>
      <c r="Q65" s="66"/>
      <c r="R65" s="66"/>
      <c r="S65" s="66"/>
      <c r="T65" s="66"/>
      <c r="U65" s="66"/>
      <c r="V65" s="66"/>
      <c r="W65" s="66"/>
      <c r="X65" s="66"/>
      <c r="Y65" s="66"/>
      <c r="Z65" s="66"/>
    </row>
    <row r="66" spans="1:26" ht="15.75" customHeight="1">
      <c r="A66" s="100"/>
      <c r="B66" s="101"/>
      <c r="C66" s="102"/>
      <c r="D66" s="103"/>
      <c r="E66" s="104"/>
      <c r="F66" s="105"/>
      <c r="G66" s="106"/>
      <c r="H66" s="67"/>
      <c r="I66" s="67"/>
      <c r="J66" s="67"/>
      <c r="K66" s="67"/>
      <c r="L66" s="67"/>
      <c r="M66" s="67"/>
      <c r="N66" s="67"/>
      <c r="O66" s="67"/>
      <c r="P66" s="67"/>
      <c r="Q66" s="66"/>
      <c r="R66" s="66"/>
      <c r="S66" s="66"/>
      <c r="T66" s="66"/>
      <c r="U66" s="66"/>
      <c r="V66" s="66"/>
      <c r="W66" s="66"/>
      <c r="X66" s="66"/>
      <c r="Y66" s="66"/>
      <c r="Z66" s="66"/>
    </row>
    <row r="67" spans="1:26" ht="15.75" customHeight="1">
      <c r="A67" s="100"/>
      <c r="B67" s="101"/>
      <c r="C67" s="102"/>
      <c r="D67" s="103"/>
      <c r="E67" s="104"/>
      <c r="F67" s="105"/>
      <c r="G67" s="106"/>
      <c r="H67" s="67"/>
      <c r="I67" s="67"/>
      <c r="J67" s="67"/>
      <c r="K67" s="67"/>
      <c r="L67" s="67"/>
      <c r="M67" s="67"/>
      <c r="N67" s="67"/>
      <c r="O67" s="67"/>
      <c r="P67" s="67"/>
      <c r="Q67" s="66"/>
      <c r="R67" s="66"/>
      <c r="S67" s="66"/>
      <c r="T67" s="66"/>
      <c r="U67" s="66"/>
      <c r="V67" s="66"/>
      <c r="W67" s="66"/>
      <c r="X67" s="66"/>
      <c r="Y67" s="66"/>
      <c r="Z67" s="66"/>
    </row>
    <row r="68" spans="1:26" ht="15.75" customHeight="1">
      <c r="A68" s="100"/>
      <c r="B68" s="101"/>
      <c r="C68" s="102"/>
      <c r="D68" s="103"/>
      <c r="E68" s="104"/>
      <c r="F68" s="105"/>
      <c r="G68" s="106"/>
      <c r="H68" s="67"/>
      <c r="I68" s="67"/>
      <c r="J68" s="67"/>
      <c r="K68" s="67"/>
      <c r="L68" s="67"/>
      <c r="M68" s="67"/>
      <c r="N68" s="67"/>
      <c r="O68" s="67"/>
      <c r="P68" s="67"/>
      <c r="Q68" s="66"/>
      <c r="R68" s="66"/>
      <c r="S68" s="66"/>
      <c r="T68" s="66"/>
      <c r="U68" s="66"/>
      <c r="V68" s="66"/>
      <c r="W68" s="66"/>
      <c r="X68" s="66"/>
      <c r="Y68" s="66"/>
      <c r="Z68" s="66"/>
    </row>
    <row r="69" spans="1:26" ht="15.75" customHeight="1">
      <c r="A69" s="100"/>
      <c r="B69" s="101"/>
      <c r="C69" s="102"/>
      <c r="D69" s="103"/>
      <c r="E69" s="104"/>
      <c r="F69" s="105"/>
      <c r="G69" s="106"/>
      <c r="H69" s="67"/>
      <c r="I69" s="67"/>
      <c r="J69" s="67"/>
      <c r="K69" s="67"/>
      <c r="L69" s="67"/>
      <c r="M69" s="67"/>
      <c r="N69" s="67"/>
      <c r="O69" s="67"/>
      <c r="P69" s="67"/>
      <c r="Q69" s="66"/>
      <c r="R69" s="66"/>
      <c r="S69" s="66"/>
      <c r="T69" s="66"/>
      <c r="U69" s="66"/>
      <c r="V69" s="66"/>
      <c r="W69" s="66"/>
      <c r="X69" s="66"/>
      <c r="Y69" s="66"/>
      <c r="Z69" s="66"/>
    </row>
    <row r="70" spans="1:26" ht="15.75" customHeight="1">
      <c r="A70" s="100"/>
      <c r="B70" s="101"/>
      <c r="C70" s="102"/>
      <c r="D70" s="103"/>
      <c r="E70" s="104"/>
      <c r="F70" s="105"/>
      <c r="G70" s="106"/>
      <c r="H70" s="67"/>
      <c r="I70" s="67"/>
      <c r="J70" s="67"/>
      <c r="K70" s="67"/>
      <c r="L70" s="67"/>
      <c r="M70" s="67"/>
      <c r="N70" s="67"/>
      <c r="O70" s="67"/>
      <c r="P70" s="67"/>
      <c r="Q70" s="66"/>
      <c r="R70" s="66"/>
      <c r="S70" s="66"/>
      <c r="T70" s="66"/>
      <c r="U70" s="66"/>
      <c r="V70" s="66"/>
      <c r="W70" s="66"/>
      <c r="X70" s="66"/>
      <c r="Y70" s="66"/>
      <c r="Z70" s="66"/>
    </row>
    <row r="71" spans="1:26" ht="15.75" customHeight="1">
      <c r="A71" s="100"/>
      <c r="B71" s="101"/>
      <c r="C71" s="102"/>
      <c r="D71" s="103"/>
      <c r="E71" s="104"/>
      <c r="F71" s="105"/>
      <c r="G71" s="106"/>
      <c r="H71" s="67"/>
      <c r="I71" s="67"/>
      <c r="J71" s="67"/>
      <c r="K71" s="67"/>
      <c r="L71" s="67"/>
      <c r="M71" s="67"/>
      <c r="N71" s="67"/>
      <c r="O71" s="67"/>
      <c r="P71" s="67"/>
      <c r="Q71" s="66"/>
      <c r="R71" s="66"/>
      <c r="S71" s="66"/>
      <c r="T71" s="66"/>
      <c r="U71" s="66"/>
      <c r="V71" s="66"/>
      <c r="W71" s="66"/>
      <c r="X71" s="66"/>
      <c r="Y71" s="66"/>
      <c r="Z71" s="66"/>
    </row>
    <row r="72" spans="1:26" ht="15.75" customHeight="1">
      <c r="A72" s="100"/>
      <c r="B72" s="101"/>
      <c r="C72" s="102"/>
      <c r="D72" s="103"/>
      <c r="E72" s="104"/>
      <c r="F72" s="105"/>
      <c r="G72" s="106"/>
      <c r="H72" s="67"/>
      <c r="I72" s="67"/>
      <c r="J72" s="67"/>
      <c r="K72" s="67"/>
      <c r="L72" s="67"/>
      <c r="M72" s="67"/>
      <c r="N72" s="67"/>
      <c r="O72" s="67"/>
      <c r="P72" s="67"/>
      <c r="Q72" s="66"/>
      <c r="R72" s="66"/>
      <c r="S72" s="66"/>
      <c r="T72" s="66"/>
      <c r="U72" s="66"/>
      <c r="V72" s="66"/>
      <c r="W72" s="66"/>
      <c r="X72" s="66"/>
      <c r="Y72" s="66"/>
      <c r="Z72" s="66"/>
    </row>
    <row r="73" spans="1:26" ht="15.75" customHeight="1">
      <c r="A73" s="100"/>
      <c r="B73" s="101"/>
      <c r="C73" s="102"/>
      <c r="D73" s="103"/>
      <c r="E73" s="104"/>
      <c r="F73" s="105"/>
      <c r="G73" s="106"/>
      <c r="H73" s="67"/>
      <c r="I73" s="67"/>
      <c r="J73" s="67"/>
      <c r="K73" s="67"/>
      <c r="L73" s="67"/>
      <c r="M73" s="67"/>
      <c r="N73" s="67"/>
      <c r="O73" s="67"/>
      <c r="P73" s="67"/>
      <c r="Q73" s="66"/>
      <c r="R73" s="66"/>
      <c r="S73" s="66"/>
      <c r="T73" s="66"/>
      <c r="U73" s="66"/>
      <c r="V73" s="66"/>
      <c r="W73" s="66"/>
      <c r="X73" s="66"/>
      <c r="Y73" s="66"/>
      <c r="Z73" s="66"/>
    </row>
    <row r="74" spans="1:26" ht="15.75" customHeight="1">
      <c r="A74" s="100"/>
      <c r="B74" s="101"/>
      <c r="C74" s="102"/>
      <c r="D74" s="103"/>
      <c r="E74" s="104"/>
      <c r="F74" s="105"/>
      <c r="G74" s="106"/>
      <c r="H74" s="67"/>
      <c r="I74" s="67"/>
      <c r="J74" s="67"/>
      <c r="K74" s="67"/>
      <c r="L74" s="67"/>
      <c r="M74" s="67"/>
      <c r="N74" s="67"/>
      <c r="O74" s="67"/>
      <c r="P74" s="67"/>
      <c r="Q74" s="66"/>
      <c r="R74" s="66"/>
      <c r="S74" s="66"/>
      <c r="T74" s="66"/>
      <c r="U74" s="66"/>
      <c r="V74" s="66"/>
      <c r="W74" s="66"/>
      <c r="X74" s="66"/>
      <c r="Y74" s="66"/>
      <c r="Z74" s="66"/>
    </row>
    <row r="75" spans="1:26" ht="15.75" customHeight="1">
      <c r="A75" s="100"/>
      <c r="B75" s="101"/>
      <c r="C75" s="102"/>
      <c r="D75" s="103"/>
      <c r="E75" s="104"/>
      <c r="F75" s="105"/>
      <c r="G75" s="106"/>
      <c r="H75" s="67"/>
      <c r="I75" s="67"/>
      <c r="J75" s="67"/>
      <c r="K75" s="67"/>
      <c r="L75" s="67"/>
      <c r="M75" s="67"/>
      <c r="N75" s="67"/>
      <c r="O75" s="67"/>
      <c r="P75" s="67"/>
      <c r="Q75" s="66"/>
      <c r="R75" s="66"/>
      <c r="S75" s="66"/>
      <c r="T75" s="66"/>
      <c r="U75" s="66"/>
      <c r="V75" s="66"/>
      <c r="W75" s="66"/>
      <c r="X75" s="66"/>
      <c r="Y75" s="66"/>
      <c r="Z75" s="66"/>
    </row>
    <row r="76" spans="1:26" ht="15.75" customHeight="1">
      <c r="A76" s="100"/>
      <c r="B76" s="101"/>
      <c r="C76" s="102"/>
      <c r="D76" s="103"/>
      <c r="E76" s="104"/>
      <c r="F76" s="105"/>
      <c r="G76" s="106"/>
      <c r="H76" s="67"/>
      <c r="I76" s="67"/>
      <c r="J76" s="67"/>
      <c r="K76" s="67"/>
      <c r="L76" s="67"/>
      <c r="M76" s="67"/>
      <c r="N76" s="67"/>
      <c r="O76" s="67"/>
      <c r="P76" s="67"/>
      <c r="Q76" s="66"/>
      <c r="R76" s="66"/>
      <c r="S76" s="66"/>
      <c r="T76" s="66"/>
      <c r="U76" s="66"/>
      <c r="V76" s="66"/>
      <c r="W76" s="66"/>
      <c r="X76" s="66"/>
      <c r="Y76" s="66"/>
      <c r="Z76" s="66"/>
    </row>
    <row r="77" spans="1:26" ht="15.75" customHeight="1">
      <c r="A77" s="100"/>
      <c r="B77" s="101"/>
      <c r="C77" s="102"/>
      <c r="D77" s="103"/>
      <c r="E77" s="104"/>
      <c r="F77" s="105"/>
      <c r="G77" s="106"/>
      <c r="H77" s="67"/>
      <c r="I77" s="67"/>
      <c r="J77" s="67"/>
      <c r="K77" s="67"/>
      <c r="L77" s="67"/>
      <c r="M77" s="67"/>
      <c r="N77" s="67"/>
      <c r="O77" s="67"/>
      <c r="P77" s="67"/>
      <c r="Q77" s="66"/>
      <c r="R77" s="66"/>
      <c r="S77" s="66"/>
      <c r="T77" s="66"/>
      <c r="U77" s="66"/>
      <c r="V77" s="66"/>
      <c r="W77" s="66"/>
      <c r="X77" s="66"/>
      <c r="Y77" s="66"/>
      <c r="Z77" s="66"/>
    </row>
    <row r="78" spans="1:26" ht="15.75" customHeight="1">
      <c r="A78" s="100"/>
      <c r="B78" s="101"/>
      <c r="C78" s="102"/>
      <c r="D78" s="103"/>
      <c r="E78" s="104"/>
      <c r="F78" s="105"/>
      <c r="G78" s="106"/>
      <c r="H78" s="67"/>
      <c r="I78" s="67"/>
      <c r="J78" s="67"/>
      <c r="K78" s="67"/>
      <c r="L78" s="67"/>
      <c r="M78" s="67"/>
      <c r="N78" s="67"/>
      <c r="O78" s="67"/>
      <c r="P78" s="67"/>
      <c r="Q78" s="66"/>
      <c r="R78" s="66"/>
      <c r="S78" s="66"/>
      <c r="T78" s="66"/>
      <c r="U78" s="66"/>
      <c r="V78" s="66"/>
      <c r="W78" s="66"/>
      <c r="X78" s="66"/>
      <c r="Y78" s="66"/>
      <c r="Z78" s="66"/>
    </row>
    <row r="79" spans="1:26" ht="15.75" customHeight="1">
      <c r="A79" s="100"/>
      <c r="B79" s="101"/>
      <c r="C79" s="102"/>
      <c r="D79" s="103"/>
      <c r="E79" s="104"/>
      <c r="F79" s="105"/>
      <c r="G79" s="106"/>
      <c r="H79" s="67"/>
      <c r="I79" s="67"/>
      <c r="J79" s="67"/>
      <c r="K79" s="67"/>
      <c r="L79" s="67"/>
      <c r="M79" s="67"/>
      <c r="N79" s="67"/>
      <c r="O79" s="67"/>
      <c r="P79" s="67"/>
      <c r="Q79" s="66"/>
      <c r="R79" s="66"/>
      <c r="S79" s="66"/>
      <c r="T79" s="66"/>
      <c r="U79" s="66"/>
      <c r="V79" s="66"/>
      <c r="W79" s="66"/>
      <c r="X79" s="66"/>
      <c r="Y79" s="66"/>
      <c r="Z79" s="66"/>
    </row>
    <row r="80" spans="1:26" ht="15.75" customHeight="1">
      <c r="A80" s="100"/>
      <c r="B80" s="101"/>
      <c r="C80" s="102"/>
      <c r="D80" s="103"/>
      <c r="E80" s="104"/>
      <c r="F80" s="105"/>
      <c r="G80" s="106"/>
      <c r="H80" s="67"/>
      <c r="I80" s="67"/>
      <c r="J80" s="67"/>
      <c r="K80" s="67"/>
      <c r="L80" s="67"/>
      <c r="M80" s="67"/>
      <c r="N80" s="67"/>
      <c r="O80" s="67"/>
      <c r="P80" s="67"/>
      <c r="Q80" s="66"/>
      <c r="R80" s="66"/>
      <c r="S80" s="66"/>
      <c r="T80" s="66"/>
      <c r="U80" s="66"/>
      <c r="V80" s="66"/>
      <c r="W80" s="66"/>
      <c r="X80" s="66"/>
      <c r="Y80" s="66"/>
      <c r="Z80" s="66"/>
    </row>
    <row r="81" spans="1:26" ht="15.75" customHeight="1">
      <c r="A81" s="100"/>
      <c r="B81" s="101"/>
      <c r="C81" s="102"/>
      <c r="D81" s="103"/>
      <c r="E81" s="104"/>
      <c r="F81" s="105"/>
      <c r="G81" s="106"/>
      <c r="H81" s="67"/>
      <c r="I81" s="67"/>
      <c r="J81" s="67"/>
      <c r="K81" s="67"/>
      <c r="L81" s="67"/>
      <c r="M81" s="67"/>
      <c r="N81" s="67"/>
      <c r="O81" s="67"/>
      <c r="P81" s="67"/>
      <c r="Q81" s="66"/>
      <c r="R81" s="66"/>
      <c r="S81" s="66"/>
      <c r="T81" s="66"/>
      <c r="U81" s="66"/>
      <c r="V81" s="66"/>
      <c r="W81" s="66"/>
      <c r="X81" s="66"/>
      <c r="Y81" s="66"/>
      <c r="Z81" s="66"/>
    </row>
    <row r="82" spans="1:26" ht="15.75" customHeight="1">
      <c r="A82" s="100"/>
      <c r="B82" s="101"/>
      <c r="C82" s="102"/>
      <c r="D82" s="103"/>
      <c r="E82" s="104"/>
      <c r="F82" s="105"/>
      <c r="G82" s="106"/>
      <c r="H82" s="67"/>
      <c r="I82" s="67"/>
      <c r="J82" s="67"/>
      <c r="K82" s="67"/>
      <c r="L82" s="67"/>
      <c r="M82" s="67"/>
      <c r="N82" s="67"/>
      <c r="O82" s="67"/>
      <c r="P82" s="67"/>
      <c r="Q82" s="66"/>
      <c r="R82" s="66"/>
      <c r="S82" s="66"/>
      <c r="T82" s="66"/>
      <c r="U82" s="66"/>
      <c r="V82" s="66"/>
      <c r="W82" s="66"/>
      <c r="X82" s="66"/>
      <c r="Y82" s="66"/>
      <c r="Z82" s="66"/>
    </row>
    <row r="83" spans="1:26" ht="15.75" customHeight="1">
      <c r="A83" s="100"/>
      <c r="B83" s="101"/>
      <c r="C83" s="102"/>
      <c r="D83" s="103"/>
      <c r="E83" s="104"/>
      <c r="F83" s="105"/>
      <c r="G83" s="106"/>
      <c r="H83" s="67"/>
      <c r="I83" s="67"/>
      <c r="J83" s="67"/>
      <c r="K83" s="67"/>
      <c r="L83" s="67"/>
      <c r="M83" s="67"/>
      <c r="N83" s="67"/>
      <c r="O83" s="67"/>
      <c r="P83" s="67"/>
      <c r="Q83" s="66"/>
      <c r="R83" s="66"/>
      <c r="S83" s="66"/>
      <c r="T83" s="66"/>
      <c r="U83" s="66"/>
      <c r="V83" s="66"/>
      <c r="W83" s="66"/>
      <c r="X83" s="66"/>
      <c r="Y83" s="66"/>
      <c r="Z83" s="66"/>
    </row>
    <row r="84" spans="1:26" ht="15.75" customHeight="1">
      <c r="A84" s="100"/>
      <c r="B84" s="101"/>
      <c r="C84" s="102"/>
      <c r="D84" s="103"/>
      <c r="E84" s="104"/>
      <c r="F84" s="105"/>
      <c r="G84" s="106"/>
      <c r="H84" s="67"/>
      <c r="I84" s="67"/>
      <c r="J84" s="67"/>
      <c r="K84" s="67"/>
      <c r="L84" s="67"/>
      <c r="M84" s="67"/>
      <c r="N84" s="67"/>
      <c r="O84" s="67"/>
      <c r="P84" s="67"/>
      <c r="Q84" s="66"/>
      <c r="R84" s="66"/>
      <c r="S84" s="66"/>
      <c r="T84" s="66"/>
      <c r="U84" s="66"/>
      <c r="V84" s="66"/>
      <c r="W84" s="66"/>
      <c r="X84" s="66"/>
      <c r="Y84" s="66"/>
      <c r="Z84" s="66"/>
    </row>
    <row r="85" spans="1:26" ht="15.75" customHeight="1">
      <c r="A85" s="100"/>
      <c r="B85" s="101"/>
      <c r="C85" s="102"/>
      <c r="D85" s="103"/>
      <c r="E85" s="104"/>
      <c r="F85" s="105"/>
      <c r="G85" s="106"/>
      <c r="H85" s="67"/>
      <c r="I85" s="67"/>
      <c r="J85" s="67"/>
      <c r="K85" s="67"/>
      <c r="L85" s="67"/>
      <c r="M85" s="67"/>
      <c r="N85" s="67"/>
      <c r="O85" s="67"/>
      <c r="P85" s="67"/>
      <c r="Q85" s="66"/>
      <c r="R85" s="66"/>
      <c r="S85" s="66"/>
      <c r="T85" s="66"/>
      <c r="U85" s="66"/>
      <c r="V85" s="66"/>
      <c r="W85" s="66"/>
      <c r="X85" s="66"/>
      <c r="Y85" s="66"/>
      <c r="Z85" s="66"/>
    </row>
    <row r="86" spans="1:26" ht="15.75" customHeight="1">
      <c r="A86" s="100"/>
      <c r="B86" s="101"/>
      <c r="C86" s="102"/>
      <c r="D86" s="103"/>
      <c r="E86" s="104"/>
      <c r="F86" s="105"/>
      <c r="G86" s="106"/>
      <c r="H86" s="67"/>
      <c r="I86" s="67"/>
      <c r="J86" s="67"/>
      <c r="K86" s="67"/>
      <c r="L86" s="67"/>
      <c r="M86" s="67"/>
      <c r="N86" s="67"/>
      <c r="O86" s="67"/>
      <c r="P86" s="67"/>
      <c r="Q86" s="66"/>
      <c r="R86" s="66"/>
      <c r="S86" s="66"/>
      <c r="T86" s="66"/>
      <c r="U86" s="66"/>
      <c r="V86" s="66"/>
      <c r="W86" s="66"/>
      <c r="X86" s="66"/>
      <c r="Y86" s="66"/>
      <c r="Z86" s="66"/>
    </row>
    <row r="87" spans="1:26" ht="15.75" customHeight="1">
      <c r="A87" s="100"/>
      <c r="B87" s="101"/>
      <c r="C87" s="102"/>
      <c r="D87" s="103"/>
      <c r="E87" s="104"/>
      <c r="F87" s="105"/>
      <c r="G87" s="106"/>
      <c r="H87" s="67"/>
      <c r="I87" s="67"/>
      <c r="J87" s="67"/>
      <c r="K87" s="67"/>
      <c r="L87" s="67"/>
      <c r="M87" s="67"/>
      <c r="N87" s="67"/>
      <c r="O87" s="67"/>
      <c r="P87" s="67"/>
      <c r="Q87" s="66"/>
      <c r="R87" s="66"/>
      <c r="S87" s="66"/>
      <c r="T87" s="66"/>
      <c r="U87" s="66"/>
      <c r="V87" s="66"/>
      <c r="W87" s="66"/>
      <c r="X87" s="66"/>
      <c r="Y87" s="66"/>
      <c r="Z87" s="66"/>
    </row>
    <row r="88" spans="1:26" ht="15.75" customHeight="1">
      <c r="A88" s="100"/>
      <c r="B88" s="101"/>
      <c r="C88" s="102"/>
      <c r="D88" s="103"/>
      <c r="E88" s="104"/>
      <c r="F88" s="105"/>
      <c r="G88" s="106"/>
      <c r="H88" s="67"/>
      <c r="I88" s="67"/>
      <c r="J88" s="67"/>
      <c r="K88" s="67"/>
      <c r="L88" s="67"/>
      <c r="M88" s="67"/>
      <c r="N88" s="67"/>
      <c r="O88" s="67"/>
      <c r="P88" s="67"/>
      <c r="Q88" s="66"/>
      <c r="R88" s="66"/>
      <c r="S88" s="66"/>
      <c r="T88" s="66"/>
      <c r="U88" s="66"/>
      <c r="V88" s="66"/>
      <c r="W88" s="66"/>
      <c r="X88" s="66"/>
      <c r="Y88" s="66"/>
      <c r="Z88" s="66"/>
    </row>
    <row r="89" spans="1:26" ht="15.75" customHeight="1">
      <c r="A89" s="100"/>
      <c r="B89" s="101"/>
      <c r="C89" s="102"/>
      <c r="D89" s="103"/>
      <c r="E89" s="104"/>
      <c r="F89" s="105"/>
      <c r="G89" s="106"/>
      <c r="H89" s="67"/>
      <c r="I89" s="67"/>
      <c r="J89" s="67"/>
      <c r="K89" s="67"/>
      <c r="L89" s="67"/>
      <c r="M89" s="67"/>
      <c r="N89" s="67"/>
      <c r="O89" s="67"/>
      <c r="P89" s="67"/>
      <c r="Q89" s="66"/>
      <c r="R89" s="66"/>
      <c r="S89" s="66"/>
      <c r="T89" s="66"/>
      <c r="U89" s="66"/>
      <c r="V89" s="66"/>
      <c r="W89" s="66"/>
      <c r="X89" s="66"/>
      <c r="Y89" s="66"/>
      <c r="Z89" s="66"/>
    </row>
    <row r="90" spans="1:26" ht="15.75" customHeight="1">
      <c r="A90" s="100"/>
      <c r="B90" s="101"/>
      <c r="C90" s="102"/>
      <c r="D90" s="103"/>
      <c r="E90" s="104"/>
      <c r="F90" s="105"/>
      <c r="G90" s="106"/>
      <c r="H90" s="67"/>
      <c r="I90" s="67"/>
      <c r="J90" s="67"/>
      <c r="K90" s="67"/>
      <c r="L90" s="67"/>
      <c r="M90" s="67"/>
      <c r="N90" s="67"/>
      <c r="O90" s="67"/>
      <c r="P90" s="67"/>
      <c r="Q90" s="66"/>
      <c r="R90" s="66"/>
      <c r="S90" s="66"/>
      <c r="T90" s="66"/>
      <c r="U90" s="66"/>
      <c r="V90" s="66"/>
      <c r="W90" s="66"/>
      <c r="X90" s="66"/>
      <c r="Y90" s="66"/>
      <c r="Z90" s="66"/>
    </row>
    <row r="91" spans="1:26" ht="15.75" customHeight="1">
      <c r="A91" s="100"/>
      <c r="B91" s="101"/>
      <c r="C91" s="102"/>
      <c r="D91" s="103"/>
      <c r="E91" s="104"/>
      <c r="F91" s="105"/>
      <c r="G91" s="106"/>
      <c r="H91" s="67"/>
      <c r="I91" s="67"/>
      <c r="J91" s="67"/>
      <c r="K91" s="67"/>
      <c r="L91" s="67"/>
      <c r="M91" s="67"/>
      <c r="N91" s="67"/>
      <c r="O91" s="67"/>
      <c r="P91" s="67"/>
      <c r="Q91" s="66"/>
      <c r="R91" s="66"/>
      <c r="S91" s="66"/>
      <c r="T91" s="66"/>
      <c r="U91" s="66"/>
      <c r="V91" s="66"/>
      <c r="W91" s="66"/>
      <c r="X91" s="66"/>
      <c r="Y91" s="66"/>
      <c r="Z91" s="66"/>
    </row>
    <row r="92" spans="1:26" ht="15.75" customHeight="1">
      <c r="A92" s="100"/>
      <c r="B92" s="101"/>
      <c r="C92" s="102"/>
      <c r="D92" s="103"/>
      <c r="E92" s="104"/>
      <c r="F92" s="105"/>
      <c r="G92" s="106"/>
      <c r="H92" s="67"/>
      <c r="I92" s="67"/>
      <c r="J92" s="67"/>
      <c r="K92" s="67"/>
      <c r="L92" s="67"/>
      <c r="M92" s="67"/>
      <c r="N92" s="67"/>
      <c r="O92" s="67"/>
      <c r="P92" s="67"/>
      <c r="Q92" s="66"/>
      <c r="R92" s="66"/>
      <c r="S92" s="66"/>
      <c r="T92" s="66"/>
      <c r="U92" s="66"/>
      <c r="V92" s="66"/>
      <c r="W92" s="66"/>
      <c r="X92" s="66"/>
      <c r="Y92" s="66"/>
      <c r="Z92" s="66"/>
    </row>
    <row r="93" spans="1:26" ht="15.75" customHeight="1">
      <c r="A93" s="100"/>
      <c r="B93" s="101"/>
      <c r="C93" s="102"/>
      <c r="D93" s="103"/>
      <c r="E93" s="104"/>
      <c r="F93" s="105"/>
      <c r="G93" s="106"/>
      <c r="H93" s="67"/>
      <c r="I93" s="67"/>
      <c r="J93" s="67"/>
      <c r="K93" s="67"/>
      <c r="L93" s="67"/>
      <c r="M93" s="67"/>
      <c r="N93" s="67"/>
      <c r="O93" s="67"/>
      <c r="P93" s="67"/>
      <c r="Q93" s="66"/>
      <c r="R93" s="66"/>
      <c r="S93" s="66"/>
      <c r="T93" s="66"/>
      <c r="U93" s="66"/>
      <c r="V93" s="66"/>
      <c r="W93" s="66"/>
      <c r="X93" s="66"/>
      <c r="Y93" s="66"/>
      <c r="Z93" s="66"/>
    </row>
    <row r="94" spans="1:26" ht="15.75" customHeight="1">
      <c r="A94" s="100"/>
      <c r="B94" s="101"/>
      <c r="C94" s="102"/>
      <c r="D94" s="103"/>
      <c r="E94" s="104"/>
      <c r="F94" s="105"/>
      <c r="G94" s="106"/>
      <c r="H94" s="67"/>
      <c r="I94" s="67"/>
      <c r="J94" s="67"/>
      <c r="K94" s="67"/>
      <c r="L94" s="67"/>
      <c r="M94" s="67"/>
      <c r="N94" s="67"/>
      <c r="O94" s="67"/>
      <c r="P94" s="67"/>
      <c r="Q94" s="66"/>
      <c r="R94" s="66"/>
      <c r="S94" s="66"/>
      <c r="T94" s="66"/>
      <c r="U94" s="66"/>
      <c r="V94" s="66"/>
      <c r="W94" s="66"/>
      <c r="X94" s="66"/>
      <c r="Y94" s="66"/>
      <c r="Z94" s="66"/>
    </row>
    <row r="95" spans="1:26" ht="15.75" customHeight="1">
      <c r="A95" s="100"/>
      <c r="B95" s="101"/>
      <c r="C95" s="102"/>
      <c r="D95" s="103"/>
      <c r="E95" s="104"/>
      <c r="F95" s="105"/>
      <c r="G95" s="106"/>
      <c r="H95" s="67"/>
      <c r="I95" s="67"/>
      <c r="J95" s="67"/>
      <c r="K95" s="67"/>
      <c r="L95" s="67"/>
      <c r="M95" s="67"/>
      <c r="N95" s="67"/>
      <c r="O95" s="67"/>
      <c r="P95" s="67"/>
      <c r="Q95" s="66"/>
      <c r="R95" s="66"/>
      <c r="S95" s="66"/>
      <c r="T95" s="66"/>
      <c r="U95" s="66"/>
      <c r="V95" s="66"/>
      <c r="W95" s="66"/>
      <c r="X95" s="66"/>
      <c r="Y95" s="66"/>
      <c r="Z95" s="66"/>
    </row>
    <row r="96" spans="1:26" ht="15.75" customHeight="1">
      <c r="A96" s="100"/>
      <c r="B96" s="101"/>
      <c r="C96" s="102"/>
      <c r="D96" s="103"/>
      <c r="E96" s="104"/>
      <c r="F96" s="105"/>
      <c r="G96" s="106"/>
      <c r="H96" s="67"/>
      <c r="I96" s="67"/>
      <c r="J96" s="67"/>
      <c r="K96" s="67"/>
      <c r="L96" s="67"/>
      <c r="M96" s="67"/>
      <c r="N96" s="67"/>
      <c r="O96" s="67"/>
      <c r="P96" s="67"/>
      <c r="Q96" s="66"/>
      <c r="R96" s="66"/>
      <c r="S96" s="66"/>
      <c r="T96" s="66"/>
      <c r="U96" s="66"/>
      <c r="V96" s="66"/>
      <c r="W96" s="66"/>
      <c r="X96" s="66"/>
      <c r="Y96" s="66"/>
      <c r="Z96" s="66"/>
    </row>
    <row r="97" spans="1:26" ht="15.75" customHeight="1">
      <c r="A97" s="100"/>
      <c r="B97" s="101"/>
      <c r="C97" s="102"/>
      <c r="D97" s="103"/>
      <c r="E97" s="104"/>
      <c r="F97" s="105"/>
      <c r="G97" s="106"/>
      <c r="H97" s="67"/>
      <c r="I97" s="67"/>
      <c r="J97" s="67"/>
      <c r="K97" s="67"/>
      <c r="L97" s="67"/>
      <c r="M97" s="67"/>
      <c r="N97" s="67"/>
      <c r="O97" s="67"/>
      <c r="P97" s="67"/>
      <c r="Q97" s="66"/>
      <c r="R97" s="66"/>
      <c r="S97" s="66"/>
      <c r="T97" s="66"/>
      <c r="U97" s="66"/>
      <c r="V97" s="66"/>
      <c r="W97" s="66"/>
      <c r="X97" s="66"/>
      <c r="Y97" s="66"/>
      <c r="Z97" s="66"/>
    </row>
    <row r="98" spans="1:26" ht="15.75" customHeight="1">
      <c r="A98" s="100"/>
      <c r="B98" s="101"/>
      <c r="C98" s="102"/>
      <c r="D98" s="103"/>
      <c r="E98" s="104"/>
      <c r="F98" s="105"/>
      <c r="G98" s="106"/>
      <c r="H98" s="67"/>
      <c r="I98" s="67"/>
      <c r="J98" s="67"/>
      <c r="K98" s="67"/>
      <c r="L98" s="67"/>
      <c r="M98" s="67"/>
      <c r="N98" s="67"/>
      <c r="O98" s="67"/>
      <c r="P98" s="67"/>
      <c r="Q98" s="66"/>
      <c r="R98" s="66"/>
      <c r="S98" s="66"/>
      <c r="T98" s="66"/>
      <c r="U98" s="66"/>
      <c r="V98" s="66"/>
      <c r="W98" s="66"/>
      <c r="X98" s="66"/>
      <c r="Y98" s="66"/>
      <c r="Z98" s="66"/>
    </row>
    <row r="99" spans="1:26" ht="15.75" customHeight="1">
      <c r="A99" s="100"/>
      <c r="B99" s="101"/>
      <c r="C99" s="102"/>
      <c r="D99" s="103"/>
      <c r="E99" s="104"/>
      <c r="F99" s="105"/>
      <c r="G99" s="106"/>
      <c r="H99" s="67"/>
      <c r="I99" s="67"/>
      <c r="J99" s="67"/>
      <c r="K99" s="67"/>
      <c r="L99" s="67"/>
      <c r="M99" s="67"/>
      <c r="N99" s="67"/>
      <c r="O99" s="67"/>
      <c r="P99" s="67"/>
      <c r="Q99" s="66"/>
      <c r="R99" s="66"/>
      <c r="S99" s="66"/>
      <c r="T99" s="66"/>
      <c r="U99" s="66"/>
      <c r="V99" s="66"/>
      <c r="W99" s="66"/>
      <c r="X99" s="66"/>
      <c r="Y99" s="66"/>
      <c r="Z99" s="66"/>
    </row>
    <row r="100" spans="1:26" ht="15.75" customHeight="1">
      <c r="A100" s="100"/>
      <c r="B100" s="101"/>
      <c r="C100" s="102"/>
      <c r="D100" s="103"/>
      <c r="E100" s="104"/>
      <c r="F100" s="105"/>
      <c r="G100" s="106"/>
      <c r="H100" s="67"/>
      <c r="I100" s="67"/>
      <c r="J100" s="67"/>
      <c r="K100" s="67"/>
      <c r="L100" s="67"/>
      <c r="M100" s="67"/>
      <c r="N100" s="67"/>
      <c r="O100" s="67"/>
      <c r="P100" s="67"/>
      <c r="Q100" s="66"/>
      <c r="R100" s="66"/>
      <c r="S100" s="66"/>
      <c r="T100" s="66"/>
      <c r="U100" s="66"/>
      <c r="V100" s="66"/>
      <c r="W100" s="66"/>
      <c r="X100" s="66"/>
      <c r="Y100" s="66"/>
      <c r="Z100" s="66"/>
    </row>
    <row r="101" spans="1:26" ht="15.75" customHeight="1">
      <c r="A101" s="100"/>
      <c r="B101" s="101"/>
      <c r="C101" s="102"/>
      <c r="D101" s="103"/>
      <c r="E101" s="104"/>
      <c r="F101" s="105"/>
      <c r="G101" s="106"/>
      <c r="H101" s="67"/>
      <c r="I101" s="67"/>
      <c r="J101" s="67"/>
      <c r="K101" s="67"/>
      <c r="L101" s="67"/>
      <c r="M101" s="67"/>
      <c r="N101" s="67"/>
      <c r="O101" s="67"/>
      <c r="P101" s="67"/>
      <c r="Q101" s="66"/>
      <c r="R101" s="66"/>
      <c r="S101" s="66"/>
      <c r="T101" s="66"/>
      <c r="U101" s="66"/>
      <c r="V101" s="66"/>
      <c r="W101" s="66"/>
      <c r="X101" s="66"/>
      <c r="Y101" s="66"/>
      <c r="Z101" s="66"/>
    </row>
    <row r="102" spans="1:26" ht="15.75" customHeight="1">
      <c r="A102" s="100"/>
      <c r="B102" s="101"/>
      <c r="C102" s="102"/>
      <c r="D102" s="103"/>
      <c r="E102" s="104"/>
      <c r="F102" s="105"/>
      <c r="G102" s="106"/>
      <c r="H102" s="67"/>
      <c r="I102" s="67"/>
      <c r="J102" s="67"/>
      <c r="K102" s="67"/>
      <c r="L102" s="67"/>
      <c r="M102" s="67"/>
      <c r="N102" s="67"/>
      <c r="O102" s="67"/>
      <c r="P102" s="67"/>
      <c r="Q102" s="66"/>
      <c r="R102" s="66"/>
      <c r="S102" s="66"/>
      <c r="T102" s="66"/>
      <c r="U102" s="66"/>
      <c r="V102" s="66"/>
      <c r="W102" s="66"/>
      <c r="X102" s="66"/>
      <c r="Y102" s="66"/>
      <c r="Z102" s="66"/>
    </row>
    <row r="103" spans="1:26" ht="15.75" customHeight="1">
      <c r="A103" s="100"/>
      <c r="B103" s="101"/>
      <c r="C103" s="102"/>
      <c r="D103" s="103"/>
      <c r="E103" s="104"/>
      <c r="F103" s="105"/>
      <c r="G103" s="106"/>
      <c r="H103" s="67"/>
      <c r="I103" s="67"/>
      <c r="J103" s="67"/>
      <c r="K103" s="67"/>
      <c r="L103" s="67"/>
      <c r="M103" s="67"/>
      <c r="N103" s="67"/>
      <c r="O103" s="67"/>
      <c r="P103" s="67"/>
      <c r="Q103" s="66"/>
      <c r="R103" s="66"/>
      <c r="S103" s="66"/>
      <c r="T103" s="66"/>
      <c r="U103" s="66"/>
      <c r="V103" s="66"/>
      <c r="W103" s="66"/>
      <c r="X103" s="66"/>
      <c r="Y103" s="66"/>
      <c r="Z103" s="66"/>
    </row>
    <row r="104" spans="1:26" ht="15.75" customHeight="1">
      <c r="A104" s="100"/>
      <c r="B104" s="101"/>
      <c r="C104" s="102"/>
      <c r="D104" s="103"/>
      <c r="E104" s="104"/>
      <c r="F104" s="105"/>
      <c r="G104" s="106"/>
      <c r="H104" s="67"/>
      <c r="I104" s="67"/>
      <c r="J104" s="67"/>
      <c r="K104" s="67"/>
      <c r="L104" s="67"/>
      <c r="M104" s="67"/>
      <c r="N104" s="67"/>
      <c r="O104" s="67"/>
      <c r="P104" s="67"/>
      <c r="Q104" s="66"/>
      <c r="R104" s="66"/>
      <c r="S104" s="66"/>
      <c r="T104" s="66"/>
      <c r="U104" s="66"/>
      <c r="V104" s="66"/>
      <c r="W104" s="66"/>
      <c r="X104" s="66"/>
      <c r="Y104" s="66"/>
      <c r="Z104" s="66"/>
    </row>
    <row r="105" spans="1:26" ht="15.75" customHeight="1">
      <c r="A105" s="100"/>
      <c r="B105" s="101"/>
      <c r="C105" s="102"/>
      <c r="D105" s="103"/>
      <c r="E105" s="104"/>
      <c r="F105" s="105"/>
      <c r="G105" s="106"/>
      <c r="H105" s="67"/>
      <c r="I105" s="67"/>
      <c r="J105" s="67"/>
      <c r="K105" s="67"/>
      <c r="L105" s="67"/>
      <c r="M105" s="67"/>
      <c r="N105" s="67"/>
      <c r="O105" s="67"/>
      <c r="P105" s="67"/>
      <c r="Q105" s="66"/>
      <c r="R105" s="66"/>
      <c r="S105" s="66"/>
      <c r="T105" s="66"/>
      <c r="U105" s="66"/>
      <c r="V105" s="66"/>
      <c r="W105" s="66"/>
      <c r="X105" s="66"/>
      <c r="Y105" s="66"/>
      <c r="Z105" s="66"/>
    </row>
    <row r="106" spans="1:26" ht="15.75" customHeight="1">
      <c r="A106" s="100"/>
      <c r="B106" s="101"/>
      <c r="C106" s="102"/>
      <c r="D106" s="103"/>
      <c r="E106" s="104"/>
      <c r="F106" s="105"/>
      <c r="G106" s="106"/>
      <c r="H106" s="67"/>
      <c r="I106" s="67"/>
      <c r="J106" s="67"/>
      <c r="K106" s="67"/>
      <c r="L106" s="67"/>
      <c r="M106" s="67"/>
      <c r="N106" s="67"/>
      <c r="O106" s="67"/>
      <c r="P106" s="67"/>
      <c r="Q106" s="66"/>
      <c r="R106" s="66"/>
      <c r="S106" s="66"/>
      <c r="T106" s="66"/>
      <c r="U106" s="66"/>
      <c r="V106" s="66"/>
      <c r="W106" s="66"/>
      <c r="X106" s="66"/>
      <c r="Y106" s="66"/>
      <c r="Z106" s="66"/>
    </row>
    <row r="107" spans="1:26" ht="15.75" customHeight="1">
      <c r="A107" s="100"/>
      <c r="B107" s="101"/>
      <c r="C107" s="102"/>
      <c r="D107" s="103"/>
      <c r="E107" s="104"/>
      <c r="F107" s="105"/>
      <c r="G107" s="106"/>
      <c r="H107" s="67"/>
      <c r="I107" s="67"/>
      <c r="J107" s="67"/>
      <c r="K107" s="67"/>
      <c r="L107" s="67"/>
      <c r="M107" s="67"/>
      <c r="N107" s="67"/>
      <c r="O107" s="67"/>
      <c r="P107" s="67"/>
      <c r="Q107" s="66"/>
      <c r="R107" s="66"/>
      <c r="S107" s="66"/>
      <c r="T107" s="66"/>
      <c r="U107" s="66"/>
      <c r="V107" s="66"/>
      <c r="W107" s="66"/>
      <c r="X107" s="66"/>
      <c r="Y107" s="66"/>
      <c r="Z107" s="66"/>
    </row>
    <row r="108" spans="1:26" ht="15.75" customHeight="1">
      <c r="A108" s="100"/>
      <c r="B108" s="101"/>
      <c r="C108" s="102"/>
      <c r="D108" s="103"/>
      <c r="E108" s="104"/>
      <c r="F108" s="105"/>
      <c r="G108" s="106"/>
      <c r="H108" s="67"/>
      <c r="I108" s="67"/>
      <c r="J108" s="67"/>
      <c r="K108" s="67"/>
      <c r="L108" s="67"/>
      <c r="M108" s="67"/>
      <c r="N108" s="67"/>
      <c r="O108" s="67"/>
      <c r="P108" s="67"/>
      <c r="Q108" s="66"/>
      <c r="R108" s="66"/>
      <c r="S108" s="66"/>
      <c r="T108" s="66"/>
      <c r="U108" s="66"/>
      <c r="V108" s="66"/>
      <c r="W108" s="66"/>
      <c r="X108" s="66"/>
      <c r="Y108" s="66"/>
      <c r="Z108" s="66"/>
    </row>
    <row r="109" spans="1:26" ht="15.75" customHeight="1">
      <c r="A109" s="100"/>
      <c r="B109" s="101"/>
      <c r="C109" s="102"/>
      <c r="D109" s="103"/>
      <c r="E109" s="104"/>
      <c r="F109" s="105"/>
      <c r="G109" s="106"/>
      <c r="H109" s="67"/>
      <c r="I109" s="67"/>
      <c r="J109" s="67"/>
      <c r="K109" s="67"/>
      <c r="L109" s="67"/>
      <c r="M109" s="67"/>
      <c r="N109" s="67"/>
      <c r="O109" s="67"/>
      <c r="P109" s="67"/>
      <c r="Q109" s="66"/>
      <c r="R109" s="66"/>
      <c r="S109" s="66"/>
      <c r="T109" s="66"/>
      <c r="U109" s="66"/>
      <c r="V109" s="66"/>
      <c r="W109" s="66"/>
      <c r="X109" s="66"/>
      <c r="Y109" s="66"/>
      <c r="Z109" s="66"/>
    </row>
    <row r="110" spans="1:26" ht="15.75" customHeight="1">
      <c r="A110" s="100"/>
      <c r="B110" s="101"/>
      <c r="C110" s="102"/>
      <c r="D110" s="103"/>
      <c r="E110" s="104"/>
      <c r="F110" s="105"/>
      <c r="G110" s="106"/>
      <c r="H110" s="67"/>
      <c r="I110" s="67"/>
      <c r="J110" s="67"/>
      <c r="K110" s="67"/>
      <c r="L110" s="67"/>
      <c r="M110" s="67"/>
      <c r="N110" s="67"/>
      <c r="O110" s="67"/>
      <c r="P110" s="67"/>
      <c r="Q110" s="66"/>
      <c r="R110" s="66"/>
      <c r="S110" s="66"/>
      <c r="T110" s="66"/>
      <c r="U110" s="66"/>
      <c r="V110" s="66"/>
      <c r="W110" s="66"/>
      <c r="X110" s="66"/>
      <c r="Y110" s="66"/>
      <c r="Z110" s="66"/>
    </row>
    <row r="111" spans="1:26" ht="15.75" customHeight="1">
      <c r="A111" s="100"/>
      <c r="B111" s="101"/>
      <c r="C111" s="102"/>
      <c r="D111" s="103"/>
      <c r="E111" s="104"/>
      <c r="F111" s="105"/>
      <c r="G111" s="106"/>
      <c r="H111" s="67"/>
      <c r="I111" s="67"/>
      <c r="J111" s="67"/>
      <c r="K111" s="67"/>
      <c r="L111" s="67"/>
      <c r="M111" s="67"/>
      <c r="N111" s="67"/>
      <c r="O111" s="67"/>
      <c r="P111" s="67"/>
      <c r="Q111" s="66"/>
      <c r="R111" s="66"/>
      <c r="S111" s="66"/>
      <c r="T111" s="66"/>
      <c r="U111" s="66"/>
      <c r="V111" s="66"/>
      <c r="W111" s="66"/>
      <c r="X111" s="66"/>
      <c r="Y111" s="66"/>
      <c r="Z111" s="66"/>
    </row>
    <row r="112" spans="1:26" ht="15.75" customHeight="1">
      <c r="A112" s="100"/>
      <c r="B112" s="101"/>
      <c r="C112" s="102"/>
      <c r="D112" s="103"/>
      <c r="E112" s="104"/>
      <c r="F112" s="105"/>
      <c r="G112" s="106"/>
      <c r="H112" s="67"/>
      <c r="I112" s="67"/>
      <c r="J112" s="67"/>
      <c r="K112" s="67"/>
      <c r="L112" s="67"/>
      <c r="M112" s="67"/>
      <c r="N112" s="67"/>
      <c r="O112" s="67"/>
      <c r="P112" s="67"/>
      <c r="Q112" s="66"/>
      <c r="R112" s="66"/>
      <c r="S112" s="66"/>
      <c r="T112" s="66"/>
      <c r="U112" s="66"/>
      <c r="V112" s="66"/>
      <c r="W112" s="66"/>
      <c r="X112" s="66"/>
      <c r="Y112" s="66"/>
      <c r="Z112" s="66"/>
    </row>
    <row r="113" spans="1:26" ht="15.75" customHeight="1">
      <c r="A113" s="100"/>
      <c r="B113" s="101"/>
      <c r="C113" s="102"/>
      <c r="D113" s="103"/>
      <c r="E113" s="104"/>
      <c r="F113" s="105"/>
      <c r="G113" s="106"/>
      <c r="H113" s="67"/>
      <c r="I113" s="67"/>
      <c r="J113" s="67"/>
      <c r="K113" s="67"/>
      <c r="L113" s="67"/>
      <c r="M113" s="67"/>
      <c r="N113" s="67"/>
      <c r="O113" s="67"/>
      <c r="P113" s="67"/>
      <c r="Q113" s="66"/>
      <c r="R113" s="66"/>
      <c r="S113" s="66"/>
      <c r="T113" s="66"/>
      <c r="U113" s="66"/>
      <c r="V113" s="66"/>
      <c r="W113" s="66"/>
      <c r="X113" s="66"/>
      <c r="Y113" s="66"/>
      <c r="Z113" s="66"/>
    </row>
    <row r="114" spans="1:26" ht="15.75" customHeight="1">
      <c r="A114" s="100"/>
      <c r="B114" s="101"/>
      <c r="C114" s="102"/>
      <c r="D114" s="103"/>
      <c r="E114" s="104"/>
      <c r="F114" s="105"/>
      <c r="G114" s="106"/>
      <c r="H114" s="67"/>
      <c r="I114" s="67"/>
      <c r="J114" s="67"/>
      <c r="K114" s="67"/>
      <c r="L114" s="67"/>
      <c r="M114" s="67"/>
      <c r="N114" s="67"/>
      <c r="O114" s="67"/>
      <c r="P114" s="67"/>
      <c r="Q114" s="66"/>
      <c r="R114" s="66"/>
      <c r="S114" s="66"/>
      <c r="T114" s="66"/>
      <c r="U114" s="66"/>
      <c r="V114" s="66"/>
      <c r="W114" s="66"/>
      <c r="X114" s="66"/>
      <c r="Y114" s="66"/>
      <c r="Z114" s="66"/>
    </row>
    <row r="115" spans="1:26" ht="15.75" customHeight="1">
      <c r="A115" s="100"/>
      <c r="B115" s="101"/>
      <c r="C115" s="102"/>
      <c r="D115" s="103"/>
      <c r="E115" s="104"/>
      <c r="F115" s="105"/>
      <c r="G115" s="106"/>
      <c r="H115" s="67"/>
      <c r="I115" s="67"/>
      <c r="J115" s="67"/>
      <c r="K115" s="67"/>
      <c r="L115" s="67"/>
      <c r="M115" s="67"/>
      <c r="N115" s="67"/>
      <c r="O115" s="67"/>
      <c r="P115" s="67"/>
      <c r="Q115" s="66"/>
      <c r="R115" s="66"/>
      <c r="S115" s="66"/>
      <c r="T115" s="66"/>
      <c r="U115" s="66"/>
      <c r="V115" s="66"/>
      <c r="W115" s="66"/>
      <c r="X115" s="66"/>
      <c r="Y115" s="66"/>
      <c r="Z115" s="66"/>
    </row>
    <row r="116" spans="1:26" ht="15.75" customHeight="1">
      <c r="A116" s="100"/>
      <c r="B116" s="101"/>
      <c r="C116" s="102"/>
      <c r="D116" s="103"/>
      <c r="E116" s="104"/>
      <c r="F116" s="105"/>
      <c r="G116" s="106"/>
      <c r="H116" s="67"/>
      <c r="I116" s="67"/>
      <c r="J116" s="67"/>
      <c r="K116" s="67"/>
      <c r="L116" s="67"/>
      <c r="M116" s="67"/>
      <c r="N116" s="67"/>
      <c r="O116" s="67"/>
      <c r="P116" s="67"/>
      <c r="Q116" s="66"/>
      <c r="R116" s="66"/>
      <c r="S116" s="66"/>
      <c r="T116" s="66"/>
      <c r="U116" s="66"/>
      <c r="V116" s="66"/>
      <c r="W116" s="66"/>
      <c r="X116" s="66"/>
      <c r="Y116" s="66"/>
      <c r="Z116" s="66"/>
    </row>
    <row r="117" spans="1:26" ht="15.75" customHeight="1">
      <c r="A117" s="100"/>
      <c r="B117" s="101"/>
      <c r="C117" s="102"/>
      <c r="D117" s="103"/>
      <c r="E117" s="104"/>
      <c r="F117" s="105"/>
      <c r="G117" s="106"/>
      <c r="H117" s="67"/>
      <c r="I117" s="67"/>
      <c r="J117" s="67"/>
      <c r="K117" s="67"/>
      <c r="L117" s="67"/>
      <c r="M117" s="67"/>
      <c r="N117" s="67"/>
      <c r="O117" s="67"/>
      <c r="P117" s="67"/>
      <c r="Q117" s="66"/>
      <c r="R117" s="66"/>
      <c r="S117" s="66"/>
      <c r="T117" s="66"/>
      <c r="U117" s="66"/>
      <c r="V117" s="66"/>
      <c r="W117" s="66"/>
      <c r="X117" s="66"/>
      <c r="Y117" s="66"/>
      <c r="Z117" s="66"/>
    </row>
    <row r="118" spans="1:26" ht="15.75" customHeight="1">
      <c r="A118" s="100"/>
      <c r="B118" s="101"/>
      <c r="C118" s="102"/>
      <c r="D118" s="103"/>
      <c r="E118" s="104"/>
      <c r="F118" s="105"/>
      <c r="G118" s="106"/>
      <c r="H118" s="67"/>
      <c r="I118" s="67"/>
      <c r="J118" s="67"/>
      <c r="K118" s="67"/>
      <c r="L118" s="67"/>
      <c r="M118" s="67"/>
      <c r="N118" s="67"/>
      <c r="O118" s="67"/>
      <c r="P118" s="67"/>
      <c r="Q118" s="66"/>
      <c r="R118" s="66"/>
      <c r="S118" s="66"/>
      <c r="T118" s="66"/>
      <c r="U118" s="66"/>
      <c r="V118" s="66"/>
      <c r="W118" s="66"/>
      <c r="X118" s="66"/>
      <c r="Y118" s="66"/>
      <c r="Z118" s="66"/>
    </row>
    <row r="119" spans="1:26" ht="15.75" customHeight="1">
      <c r="A119" s="100"/>
      <c r="B119" s="101"/>
      <c r="C119" s="102"/>
      <c r="D119" s="103"/>
      <c r="E119" s="104"/>
      <c r="F119" s="105"/>
      <c r="G119" s="106"/>
      <c r="H119" s="67"/>
      <c r="I119" s="67"/>
      <c r="J119" s="67"/>
      <c r="K119" s="67"/>
      <c r="L119" s="67"/>
      <c r="M119" s="67"/>
      <c r="N119" s="67"/>
      <c r="O119" s="67"/>
      <c r="P119" s="67"/>
      <c r="Q119" s="66"/>
      <c r="R119" s="66"/>
      <c r="S119" s="66"/>
      <c r="T119" s="66"/>
      <c r="U119" s="66"/>
      <c r="V119" s="66"/>
      <c r="W119" s="66"/>
      <c r="X119" s="66"/>
      <c r="Y119" s="66"/>
      <c r="Z119" s="66"/>
    </row>
    <row r="120" spans="1:26" ht="15.75" customHeight="1">
      <c r="A120" s="100"/>
      <c r="B120" s="101"/>
      <c r="C120" s="102"/>
      <c r="D120" s="103"/>
      <c r="E120" s="104"/>
      <c r="F120" s="105"/>
      <c r="G120" s="106"/>
      <c r="H120" s="67"/>
      <c r="I120" s="67"/>
      <c r="J120" s="67"/>
      <c r="K120" s="67"/>
      <c r="L120" s="67"/>
      <c r="M120" s="67"/>
      <c r="N120" s="67"/>
      <c r="O120" s="67"/>
      <c r="P120" s="67"/>
      <c r="Q120" s="66"/>
      <c r="R120" s="66"/>
      <c r="S120" s="66"/>
      <c r="T120" s="66"/>
      <c r="U120" s="66"/>
      <c r="V120" s="66"/>
      <c r="W120" s="66"/>
      <c r="X120" s="66"/>
      <c r="Y120" s="66"/>
      <c r="Z120" s="66"/>
    </row>
    <row r="121" spans="1:26" ht="15.75" customHeight="1">
      <c r="A121" s="100"/>
      <c r="B121" s="101"/>
      <c r="C121" s="102"/>
      <c r="D121" s="103"/>
      <c r="E121" s="104"/>
      <c r="F121" s="105"/>
      <c r="G121" s="106"/>
      <c r="H121" s="67"/>
      <c r="I121" s="67"/>
      <c r="J121" s="67"/>
      <c r="K121" s="67"/>
      <c r="L121" s="67"/>
      <c r="M121" s="67"/>
      <c r="N121" s="67"/>
      <c r="O121" s="67"/>
      <c r="P121" s="67"/>
      <c r="Q121" s="66"/>
      <c r="R121" s="66"/>
      <c r="S121" s="66"/>
      <c r="T121" s="66"/>
      <c r="U121" s="66"/>
      <c r="V121" s="66"/>
      <c r="W121" s="66"/>
      <c r="X121" s="66"/>
      <c r="Y121" s="66"/>
      <c r="Z121" s="66"/>
    </row>
    <row r="122" spans="1:26" ht="15.75" customHeight="1">
      <c r="A122" s="100"/>
      <c r="B122" s="101"/>
      <c r="C122" s="102"/>
      <c r="D122" s="103"/>
      <c r="E122" s="104"/>
      <c r="F122" s="105"/>
      <c r="G122" s="106"/>
      <c r="H122" s="67"/>
      <c r="I122" s="67"/>
      <c r="J122" s="67"/>
      <c r="K122" s="67"/>
      <c r="L122" s="67"/>
      <c r="M122" s="67"/>
      <c r="N122" s="67"/>
      <c r="O122" s="67"/>
      <c r="P122" s="67"/>
      <c r="Q122" s="66"/>
      <c r="R122" s="66"/>
      <c r="S122" s="66"/>
      <c r="T122" s="66"/>
      <c r="U122" s="66"/>
      <c r="V122" s="66"/>
      <c r="W122" s="66"/>
      <c r="X122" s="66"/>
      <c r="Y122" s="66"/>
      <c r="Z122" s="66"/>
    </row>
    <row r="123" spans="1:26" ht="15.75" customHeight="1">
      <c r="A123" s="100"/>
      <c r="B123" s="101"/>
      <c r="C123" s="102"/>
      <c r="D123" s="103"/>
      <c r="E123" s="104"/>
      <c r="F123" s="105"/>
      <c r="G123" s="106"/>
      <c r="H123" s="67"/>
      <c r="I123" s="67"/>
      <c r="J123" s="67"/>
      <c r="K123" s="67"/>
      <c r="L123" s="67"/>
      <c r="M123" s="67"/>
      <c r="N123" s="67"/>
      <c r="O123" s="67"/>
      <c r="P123" s="67"/>
      <c r="Q123" s="66"/>
      <c r="R123" s="66"/>
      <c r="S123" s="66"/>
      <c r="T123" s="66"/>
      <c r="U123" s="66"/>
      <c r="V123" s="66"/>
      <c r="W123" s="66"/>
      <c r="X123" s="66"/>
      <c r="Y123" s="66"/>
      <c r="Z123" s="66"/>
    </row>
    <row r="124" spans="1:26" ht="15.75" customHeight="1">
      <c r="A124" s="100"/>
      <c r="B124" s="101"/>
      <c r="C124" s="102"/>
      <c r="D124" s="103"/>
      <c r="E124" s="104"/>
      <c r="F124" s="105"/>
      <c r="G124" s="106"/>
      <c r="H124" s="67"/>
      <c r="I124" s="67"/>
      <c r="J124" s="67"/>
      <c r="K124" s="67"/>
      <c r="L124" s="67"/>
      <c r="M124" s="67"/>
      <c r="N124" s="67"/>
      <c r="O124" s="67"/>
      <c r="P124" s="67"/>
      <c r="Q124" s="66"/>
      <c r="R124" s="66"/>
      <c r="S124" s="66"/>
      <c r="T124" s="66"/>
      <c r="U124" s="66"/>
      <c r="V124" s="66"/>
      <c r="W124" s="66"/>
      <c r="X124" s="66"/>
      <c r="Y124" s="66"/>
      <c r="Z124" s="66"/>
    </row>
    <row r="125" spans="1:26" ht="15.75" customHeight="1">
      <c r="A125" s="100"/>
      <c r="B125" s="101"/>
      <c r="C125" s="102"/>
      <c r="D125" s="103"/>
      <c r="E125" s="104"/>
      <c r="F125" s="105"/>
      <c r="G125" s="106"/>
      <c r="H125" s="67"/>
      <c r="I125" s="67"/>
      <c r="J125" s="67"/>
      <c r="K125" s="67"/>
      <c r="L125" s="67"/>
      <c r="M125" s="67"/>
      <c r="N125" s="67"/>
      <c r="O125" s="67"/>
      <c r="P125" s="67"/>
      <c r="Q125" s="66"/>
      <c r="R125" s="66"/>
      <c r="S125" s="66"/>
      <c r="T125" s="66"/>
      <c r="U125" s="66"/>
      <c r="V125" s="66"/>
      <c r="W125" s="66"/>
      <c r="X125" s="66"/>
      <c r="Y125" s="66"/>
      <c r="Z125" s="66"/>
    </row>
    <row r="126" spans="1:26" ht="15.75" customHeight="1">
      <c r="A126" s="100"/>
      <c r="B126" s="101"/>
      <c r="C126" s="102"/>
      <c r="D126" s="103"/>
      <c r="E126" s="104"/>
      <c r="F126" s="105"/>
      <c r="G126" s="106"/>
      <c r="H126" s="67"/>
      <c r="I126" s="67"/>
      <c r="J126" s="67"/>
      <c r="K126" s="67"/>
      <c r="L126" s="67"/>
      <c r="M126" s="67"/>
      <c r="N126" s="67"/>
      <c r="O126" s="67"/>
      <c r="P126" s="67"/>
      <c r="Q126" s="66"/>
      <c r="R126" s="66"/>
      <c r="S126" s="66"/>
      <c r="T126" s="66"/>
      <c r="U126" s="66"/>
      <c r="V126" s="66"/>
      <c r="W126" s="66"/>
      <c r="X126" s="66"/>
      <c r="Y126" s="66"/>
      <c r="Z126" s="66"/>
    </row>
    <row r="127" spans="1:26" ht="15.75" customHeight="1">
      <c r="A127" s="100"/>
      <c r="B127" s="101"/>
      <c r="C127" s="102"/>
      <c r="D127" s="103"/>
      <c r="E127" s="104"/>
      <c r="F127" s="105"/>
      <c r="G127" s="106"/>
      <c r="H127" s="67"/>
      <c r="I127" s="67"/>
      <c r="J127" s="67"/>
      <c r="K127" s="67"/>
      <c r="L127" s="67"/>
      <c r="M127" s="67"/>
      <c r="N127" s="67"/>
      <c r="O127" s="67"/>
      <c r="P127" s="67"/>
      <c r="Q127" s="66"/>
      <c r="R127" s="66"/>
      <c r="S127" s="66"/>
      <c r="T127" s="66"/>
      <c r="U127" s="66"/>
      <c r="V127" s="66"/>
      <c r="W127" s="66"/>
      <c r="X127" s="66"/>
      <c r="Y127" s="66"/>
      <c r="Z127" s="66"/>
    </row>
    <row r="128" spans="1:26" ht="15.75" customHeight="1">
      <c r="A128" s="100"/>
      <c r="B128" s="101"/>
      <c r="C128" s="102"/>
      <c r="D128" s="103"/>
      <c r="E128" s="104"/>
      <c r="F128" s="105"/>
      <c r="G128" s="106"/>
      <c r="H128" s="67"/>
      <c r="I128" s="67"/>
      <c r="J128" s="67"/>
      <c r="K128" s="67"/>
      <c r="L128" s="67"/>
      <c r="M128" s="67"/>
      <c r="N128" s="67"/>
      <c r="O128" s="67"/>
      <c r="P128" s="67"/>
      <c r="Q128" s="66"/>
      <c r="R128" s="66"/>
      <c r="S128" s="66"/>
      <c r="T128" s="66"/>
      <c r="U128" s="66"/>
      <c r="V128" s="66"/>
      <c r="W128" s="66"/>
      <c r="X128" s="66"/>
      <c r="Y128" s="66"/>
      <c r="Z128" s="66"/>
    </row>
    <row r="129" spans="1:26" ht="15.75" customHeight="1">
      <c r="A129" s="100"/>
      <c r="B129" s="101"/>
      <c r="C129" s="102"/>
      <c r="D129" s="103"/>
      <c r="E129" s="104"/>
      <c r="F129" s="105"/>
      <c r="G129" s="106"/>
      <c r="H129" s="67"/>
      <c r="I129" s="67"/>
      <c r="J129" s="67"/>
      <c r="K129" s="67"/>
      <c r="L129" s="67"/>
      <c r="M129" s="67"/>
      <c r="N129" s="67"/>
      <c r="O129" s="67"/>
      <c r="P129" s="67"/>
      <c r="Q129" s="66"/>
      <c r="R129" s="66"/>
      <c r="S129" s="66"/>
      <c r="T129" s="66"/>
      <c r="U129" s="66"/>
      <c r="V129" s="66"/>
      <c r="W129" s="66"/>
      <c r="X129" s="66"/>
      <c r="Y129" s="66"/>
      <c r="Z129" s="66"/>
    </row>
    <row r="130" spans="1:26" ht="15.75" customHeight="1">
      <c r="A130" s="100"/>
      <c r="B130" s="101"/>
      <c r="C130" s="102"/>
      <c r="D130" s="103"/>
      <c r="E130" s="104"/>
      <c r="F130" s="105"/>
      <c r="G130" s="106"/>
      <c r="H130" s="67"/>
      <c r="I130" s="67"/>
      <c r="J130" s="67"/>
      <c r="K130" s="67"/>
      <c r="L130" s="67"/>
      <c r="M130" s="67"/>
      <c r="N130" s="67"/>
      <c r="O130" s="67"/>
      <c r="P130" s="67"/>
      <c r="Q130" s="66"/>
      <c r="R130" s="66"/>
      <c r="S130" s="66"/>
      <c r="T130" s="66"/>
      <c r="U130" s="66"/>
      <c r="V130" s="66"/>
      <c r="W130" s="66"/>
      <c r="X130" s="66"/>
      <c r="Y130" s="66"/>
      <c r="Z130" s="66"/>
    </row>
    <row r="131" spans="1:26" ht="15.75" customHeight="1">
      <c r="A131" s="100"/>
      <c r="B131" s="101"/>
      <c r="C131" s="102"/>
      <c r="D131" s="103"/>
      <c r="E131" s="104"/>
      <c r="F131" s="105"/>
      <c r="G131" s="106"/>
      <c r="H131" s="67"/>
      <c r="I131" s="67"/>
      <c r="J131" s="67"/>
      <c r="K131" s="67"/>
      <c r="L131" s="67"/>
      <c r="M131" s="67"/>
      <c r="N131" s="67"/>
      <c r="O131" s="67"/>
      <c r="P131" s="67"/>
      <c r="Q131" s="66"/>
      <c r="R131" s="66"/>
      <c r="S131" s="66"/>
      <c r="T131" s="66"/>
      <c r="U131" s="66"/>
      <c r="V131" s="66"/>
      <c r="W131" s="66"/>
      <c r="X131" s="66"/>
      <c r="Y131" s="66"/>
      <c r="Z131" s="66"/>
    </row>
    <row r="132" spans="1:26" ht="15.75" customHeight="1">
      <c r="A132" s="100"/>
      <c r="B132" s="101"/>
      <c r="C132" s="102"/>
      <c r="D132" s="103"/>
      <c r="E132" s="104"/>
      <c r="F132" s="105"/>
      <c r="G132" s="106"/>
      <c r="H132" s="67"/>
      <c r="I132" s="67"/>
      <c r="J132" s="67"/>
      <c r="K132" s="67"/>
      <c r="L132" s="67"/>
      <c r="M132" s="67"/>
      <c r="N132" s="67"/>
      <c r="O132" s="67"/>
      <c r="P132" s="67"/>
      <c r="Q132" s="66"/>
      <c r="R132" s="66"/>
      <c r="S132" s="66"/>
      <c r="T132" s="66"/>
      <c r="U132" s="66"/>
      <c r="V132" s="66"/>
      <c r="W132" s="66"/>
      <c r="X132" s="66"/>
      <c r="Y132" s="66"/>
      <c r="Z132" s="66"/>
    </row>
    <row r="133" spans="1:26" ht="15.75" customHeight="1">
      <c r="A133" s="100"/>
      <c r="B133" s="101"/>
      <c r="C133" s="102"/>
      <c r="D133" s="103"/>
      <c r="E133" s="104"/>
      <c r="F133" s="105"/>
      <c r="G133" s="106"/>
      <c r="H133" s="67"/>
      <c r="I133" s="67"/>
      <c r="J133" s="67"/>
      <c r="K133" s="67"/>
      <c r="L133" s="67"/>
      <c r="M133" s="67"/>
      <c r="N133" s="67"/>
      <c r="O133" s="67"/>
      <c r="P133" s="67"/>
      <c r="Q133" s="66"/>
      <c r="R133" s="66"/>
      <c r="S133" s="66"/>
      <c r="T133" s="66"/>
      <c r="U133" s="66"/>
      <c r="V133" s="66"/>
      <c r="W133" s="66"/>
      <c r="X133" s="66"/>
      <c r="Y133" s="66"/>
      <c r="Z133" s="66"/>
    </row>
    <row r="134" spans="1:26" ht="15.75" customHeight="1">
      <c r="A134" s="100"/>
      <c r="B134" s="101"/>
      <c r="C134" s="102"/>
      <c r="D134" s="103"/>
      <c r="E134" s="104"/>
      <c r="F134" s="105"/>
      <c r="G134" s="106"/>
      <c r="H134" s="67"/>
      <c r="I134" s="67"/>
      <c r="J134" s="67"/>
      <c r="K134" s="67"/>
      <c r="L134" s="67"/>
      <c r="M134" s="67"/>
      <c r="N134" s="67"/>
      <c r="O134" s="67"/>
      <c r="P134" s="67"/>
      <c r="Q134" s="66"/>
      <c r="R134" s="66"/>
      <c r="S134" s="66"/>
      <c r="T134" s="66"/>
      <c r="U134" s="66"/>
      <c r="V134" s="66"/>
      <c r="W134" s="66"/>
      <c r="X134" s="66"/>
      <c r="Y134" s="66"/>
      <c r="Z134" s="66"/>
    </row>
    <row r="135" spans="1:26" ht="15.75" customHeight="1">
      <c r="A135" s="100"/>
      <c r="B135" s="101"/>
      <c r="C135" s="102"/>
      <c r="D135" s="103"/>
      <c r="E135" s="104"/>
      <c r="F135" s="105"/>
      <c r="G135" s="106"/>
      <c r="H135" s="67"/>
      <c r="I135" s="67"/>
      <c r="J135" s="67"/>
      <c r="K135" s="67"/>
      <c r="L135" s="67"/>
      <c r="M135" s="67"/>
      <c r="N135" s="67"/>
      <c r="O135" s="67"/>
      <c r="P135" s="67"/>
      <c r="Q135" s="66"/>
      <c r="R135" s="66"/>
      <c r="S135" s="66"/>
      <c r="T135" s="66"/>
      <c r="U135" s="66"/>
      <c r="V135" s="66"/>
      <c r="W135" s="66"/>
      <c r="X135" s="66"/>
      <c r="Y135" s="66"/>
      <c r="Z135" s="66"/>
    </row>
    <row r="136" spans="1:26" ht="15.75" customHeight="1">
      <c r="A136" s="100"/>
      <c r="B136" s="101"/>
      <c r="C136" s="102"/>
      <c r="D136" s="103"/>
      <c r="E136" s="104"/>
      <c r="F136" s="105"/>
      <c r="G136" s="106"/>
      <c r="H136" s="67"/>
      <c r="I136" s="67"/>
      <c r="J136" s="67"/>
      <c r="K136" s="67"/>
      <c r="L136" s="67"/>
      <c r="M136" s="67"/>
      <c r="N136" s="67"/>
      <c r="O136" s="67"/>
      <c r="P136" s="67"/>
      <c r="Q136" s="66"/>
      <c r="R136" s="66"/>
      <c r="S136" s="66"/>
      <c r="T136" s="66"/>
      <c r="U136" s="66"/>
      <c r="V136" s="66"/>
      <c r="W136" s="66"/>
      <c r="X136" s="66"/>
      <c r="Y136" s="66"/>
      <c r="Z136" s="66"/>
    </row>
    <row r="137" spans="1:26" ht="15.75" customHeight="1">
      <c r="A137" s="100"/>
      <c r="B137" s="101"/>
      <c r="C137" s="102"/>
      <c r="D137" s="103"/>
      <c r="E137" s="104"/>
      <c r="F137" s="105"/>
      <c r="G137" s="106"/>
      <c r="H137" s="67"/>
      <c r="I137" s="67"/>
      <c r="J137" s="67"/>
      <c r="K137" s="67"/>
      <c r="L137" s="67"/>
      <c r="M137" s="67"/>
      <c r="N137" s="67"/>
      <c r="O137" s="67"/>
      <c r="P137" s="67"/>
      <c r="Q137" s="66"/>
      <c r="R137" s="66"/>
      <c r="S137" s="66"/>
      <c r="T137" s="66"/>
      <c r="U137" s="66"/>
      <c r="V137" s="66"/>
      <c r="W137" s="66"/>
      <c r="X137" s="66"/>
      <c r="Y137" s="66"/>
      <c r="Z137" s="66"/>
    </row>
    <row r="138" spans="1:26" ht="15.75" customHeight="1">
      <c r="A138" s="100"/>
      <c r="B138" s="101"/>
      <c r="C138" s="102"/>
      <c r="D138" s="103"/>
      <c r="E138" s="104"/>
      <c r="F138" s="105"/>
      <c r="G138" s="106"/>
      <c r="H138" s="67"/>
      <c r="I138" s="67"/>
      <c r="J138" s="67"/>
      <c r="K138" s="67"/>
      <c r="L138" s="67"/>
      <c r="M138" s="67"/>
      <c r="N138" s="67"/>
      <c r="O138" s="67"/>
      <c r="P138" s="67"/>
      <c r="Q138" s="66"/>
      <c r="R138" s="66"/>
      <c r="S138" s="66"/>
      <c r="T138" s="66"/>
      <c r="U138" s="66"/>
      <c r="V138" s="66"/>
      <c r="W138" s="66"/>
      <c r="X138" s="66"/>
      <c r="Y138" s="66"/>
      <c r="Z138" s="66"/>
    </row>
    <row r="139" spans="1:26" ht="15.75" customHeight="1">
      <c r="A139" s="100"/>
      <c r="B139" s="101"/>
      <c r="C139" s="102"/>
      <c r="D139" s="103"/>
      <c r="E139" s="104"/>
      <c r="F139" s="105"/>
      <c r="G139" s="106"/>
      <c r="H139" s="67"/>
      <c r="I139" s="67"/>
      <c r="J139" s="67"/>
      <c r="K139" s="67"/>
      <c r="L139" s="67"/>
      <c r="M139" s="67"/>
      <c r="N139" s="67"/>
      <c r="O139" s="67"/>
      <c r="P139" s="67"/>
      <c r="Q139" s="66"/>
      <c r="R139" s="66"/>
      <c r="S139" s="66"/>
      <c r="T139" s="66"/>
      <c r="U139" s="66"/>
      <c r="V139" s="66"/>
      <c r="W139" s="66"/>
      <c r="X139" s="66"/>
      <c r="Y139" s="66"/>
      <c r="Z139" s="66"/>
    </row>
    <row r="140" spans="1:26" ht="15.75" customHeight="1">
      <c r="A140" s="100"/>
      <c r="B140" s="101"/>
      <c r="C140" s="102"/>
      <c r="D140" s="103"/>
      <c r="E140" s="104"/>
      <c r="F140" s="105"/>
      <c r="G140" s="106"/>
      <c r="H140" s="67"/>
      <c r="I140" s="67"/>
      <c r="J140" s="67"/>
      <c r="K140" s="67"/>
      <c r="L140" s="67"/>
      <c r="M140" s="67"/>
      <c r="N140" s="67"/>
      <c r="O140" s="67"/>
      <c r="P140" s="67"/>
      <c r="Q140" s="66"/>
      <c r="R140" s="66"/>
      <c r="S140" s="66"/>
      <c r="T140" s="66"/>
      <c r="U140" s="66"/>
      <c r="V140" s="66"/>
      <c r="W140" s="66"/>
      <c r="X140" s="66"/>
      <c r="Y140" s="66"/>
      <c r="Z140" s="66"/>
    </row>
    <row r="141" spans="1:26" ht="15.75" customHeight="1">
      <c r="A141" s="100"/>
      <c r="B141" s="101"/>
      <c r="C141" s="102"/>
      <c r="D141" s="103"/>
      <c r="E141" s="104"/>
      <c r="F141" s="105"/>
      <c r="G141" s="106"/>
      <c r="H141" s="67"/>
      <c r="I141" s="67"/>
      <c r="J141" s="67"/>
      <c r="K141" s="67"/>
      <c r="L141" s="67"/>
      <c r="M141" s="67"/>
      <c r="N141" s="67"/>
      <c r="O141" s="67"/>
      <c r="P141" s="67"/>
      <c r="Q141" s="66"/>
      <c r="R141" s="66"/>
      <c r="S141" s="66"/>
      <c r="T141" s="66"/>
      <c r="U141" s="66"/>
      <c r="V141" s="66"/>
      <c r="W141" s="66"/>
      <c r="X141" s="66"/>
      <c r="Y141" s="66"/>
      <c r="Z141" s="66"/>
    </row>
    <row r="142" spans="1:26" ht="15.75" customHeight="1">
      <c r="A142" s="100"/>
      <c r="B142" s="101"/>
      <c r="C142" s="102"/>
      <c r="D142" s="103"/>
      <c r="E142" s="104"/>
      <c r="F142" s="105"/>
      <c r="G142" s="106"/>
      <c r="H142" s="67"/>
      <c r="I142" s="67"/>
      <c r="J142" s="67"/>
      <c r="K142" s="67"/>
      <c r="L142" s="67"/>
      <c r="M142" s="67"/>
      <c r="N142" s="67"/>
      <c r="O142" s="67"/>
      <c r="P142" s="67"/>
      <c r="Q142" s="66"/>
      <c r="R142" s="66"/>
      <c r="S142" s="66"/>
      <c r="T142" s="66"/>
      <c r="U142" s="66"/>
      <c r="V142" s="66"/>
      <c r="W142" s="66"/>
      <c r="X142" s="66"/>
      <c r="Y142" s="66"/>
      <c r="Z142" s="66"/>
    </row>
    <row r="143" spans="1:26" ht="15.75" customHeight="1">
      <c r="A143" s="100"/>
      <c r="B143" s="101"/>
      <c r="C143" s="102"/>
      <c r="D143" s="103"/>
      <c r="E143" s="104"/>
      <c r="F143" s="105"/>
      <c r="G143" s="106"/>
      <c r="H143" s="67"/>
      <c r="I143" s="67"/>
      <c r="J143" s="67"/>
      <c r="K143" s="67"/>
      <c r="L143" s="67"/>
      <c r="M143" s="67"/>
      <c r="N143" s="67"/>
      <c r="O143" s="67"/>
      <c r="P143" s="67"/>
      <c r="Q143" s="66"/>
      <c r="R143" s="66"/>
      <c r="S143" s="66"/>
      <c r="T143" s="66"/>
      <c r="U143" s="66"/>
      <c r="V143" s="66"/>
      <c r="W143" s="66"/>
      <c r="X143" s="66"/>
      <c r="Y143" s="66"/>
      <c r="Z143" s="66"/>
    </row>
    <row r="144" spans="1:26" ht="15.75" customHeight="1">
      <c r="A144" s="100"/>
      <c r="B144" s="101"/>
      <c r="C144" s="102"/>
      <c r="D144" s="103"/>
      <c r="E144" s="104"/>
      <c r="F144" s="105"/>
      <c r="G144" s="106"/>
      <c r="H144" s="67"/>
      <c r="I144" s="67"/>
      <c r="J144" s="67"/>
      <c r="K144" s="67"/>
      <c r="L144" s="67"/>
      <c r="M144" s="67"/>
      <c r="N144" s="67"/>
      <c r="O144" s="67"/>
      <c r="P144" s="67"/>
      <c r="Q144" s="66"/>
      <c r="R144" s="66"/>
      <c r="S144" s="66"/>
      <c r="T144" s="66"/>
      <c r="U144" s="66"/>
      <c r="V144" s="66"/>
      <c r="W144" s="66"/>
      <c r="X144" s="66"/>
      <c r="Y144" s="66"/>
      <c r="Z144" s="66"/>
    </row>
    <row r="145" spans="1:26" ht="15.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5.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5.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5.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5.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5.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5.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5.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5.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5.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5.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5.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5.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5.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5.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5.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5.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5.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5.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5.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5.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5.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5.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5.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5.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5.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5.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sheetData>
  <pageMargins left="0.70826771653543308" right="0.70826771653543308" top="1.1811023622047245" bottom="1.4358267716535433" header="0.78740157480314954" footer="0"/>
  <pageSetup paperSize="0" scale="90" fitToWidth="0" fitToHeight="0" orientation="landscape" horizontalDpi="0" verticalDpi="0" copies="0"/>
  <headerFooter alignWithMargins="0">
    <oddFooter>&amp;C&amp;"Arial1,Regular"&amp;10&amp;K000000&amp;P z &amp;R&amp;"Arial1,Regular"&amp;10&amp;K000000&amp;A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D7E8-9BED-4329-AF80-DBC9A2611154}">
  <dimension ref="A1:XFD966"/>
  <sheetViews>
    <sheetView topLeftCell="C1" workbookViewId="0"/>
  </sheetViews>
  <sheetFormatPr defaultRowHeight="14.1" outlineLevelRow="3"/>
  <cols>
    <col min="1" max="2" width="10" style="5" hidden="1" customWidth="1"/>
    <col min="3" max="3" width="4" style="5" customWidth="1"/>
    <col min="4" max="4" width="9" style="5" customWidth="1"/>
    <col min="5" max="5" width="40.25" style="5" customWidth="1"/>
    <col min="6" max="6" width="2.375" style="5" customWidth="1"/>
    <col min="7" max="7" width="8.75" style="5" customWidth="1"/>
    <col min="8" max="8" width="9.625" style="5" customWidth="1"/>
    <col min="9" max="9" width="13.875" style="5" customWidth="1"/>
    <col min="10" max="16" width="10" style="5" hidden="1" customWidth="1"/>
    <col min="17" max="17" width="9.375" style="5" customWidth="1"/>
    <col min="18" max="18" width="8.5" style="5" customWidth="1"/>
    <col min="19" max="19" width="6" style="5" customWidth="1"/>
    <col min="20" max="25" width="7.625" style="5" customWidth="1"/>
    <col min="26" max="27" width="8.75" style="5" customWidth="1"/>
    <col min="28" max="1024" width="11.625" style="5" customWidth="1"/>
  </cols>
  <sheetData>
    <row r="1" spans="1:27" ht="15.75">
      <c r="A1" s="31"/>
      <c r="B1" s="31"/>
      <c r="C1" s="31"/>
      <c r="D1" s="31"/>
      <c r="E1" s="7" t="str">
        <f>'Krycí List'!C6</f>
        <v>Rozšíření parku u muzea Moravská Třebová</v>
      </c>
      <c r="F1" s="31"/>
      <c r="G1" s="31"/>
      <c r="H1" s="31"/>
      <c r="I1" s="31"/>
      <c r="J1" s="31"/>
      <c r="K1" s="31"/>
      <c r="L1" s="31"/>
      <c r="M1" s="31"/>
      <c r="N1" s="31"/>
      <c r="O1" s="31"/>
      <c r="P1" s="31"/>
      <c r="Q1" s="31"/>
      <c r="R1" s="31"/>
      <c r="S1" s="117"/>
      <c r="T1" s="12"/>
      <c r="U1" s="12"/>
      <c r="V1" s="12"/>
      <c r="W1" s="12"/>
      <c r="X1" s="12"/>
      <c r="Y1" s="12"/>
      <c r="Z1" s="12"/>
      <c r="AA1" s="12"/>
    </row>
    <row r="2" spans="1:27" ht="15.75">
      <c r="A2" s="31"/>
      <c r="B2" s="118"/>
      <c r="C2" s="118"/>
      <c r="D2" s="119"/>
      <c r="E2" s="64" t="s">
        <v>21</v>
      </c>
      <c r="F2" s="119"/>
      <c r="G2" s="34"/>
      <c r="H2" s="120"/>
      <c r="I2" s="33"/>
      <c r="J2" s="34"/>
      <c r="K2" s="34"/>
      <c r="L2" s="34"/>
      <c r="M2" s="34"/>
      <c r="N2" s="33"/>
      <c r="O2" s="33"/>
      <c r="P2" s="33"/>
      <c r="Q2" s="33"/>
      <c r="R2" s="31"/>
      <c r="S2" s="117"/>
      <c r="T2" s="12"/>
      <c r="U2" s="12"/>
      <c r="V2" s="12"/>
      <c r="W2" s="12"/>
      <c r="X2" s="12"/>
      <c r="Y2" s="12"/>
      <c r="Z2" s="12"/>
      <c r="AA2" s="12"/>
    </row>
    <row r="3" spans="1:27" ht="60">
      <c r="A3" s="31"/>
      <c r="B3" s="118"/>
      <c r="C3" s="118"/>
      <c r="D3" s="119"/>
      <c r="E3" s="121" t="s">
        <v>85</v>
      </c>
      <c r="F3" s="119"/>
      <c r="G3" s="34"/>
      <c r="H3" s="120"/>
      <c r="I3" s="33"/>
      <c r="J3" s="34"/>
      <c r="K3" s="34"/>
      <c r="L3" s="34"/>
      <c r="M3" s="34"/>
      <c r="N3" s="33"/>
      <c r="O3" s="33"/>
      <c r="P3" s="33"/>
      <c r="Q3" s="33"/>
      <c r="R3" s="31"/>
      <c r="S3" s="117"/>
      <c r="T3" s="12"/>
      <c r="U3" s="12"/>
      <c r="V3" s="12"/>
      <c r="W3" s="12"/>
      <c r="X3" s="12"/>
      <c r="Y3" s="12"/>
      <c r="Z3" s="12"/>
      <c r="AA3" s="12"/>
    </row>
    <row r="4" spans="1:27" ht="15">
      <c r="A4" s="39"/>
      <c r="B4" s="122"/>
      <c r="C4" s="123" t="s">
        <v>59</v>
      </c>
      <c r="D4" s="124" t="s">
        <v>60</v>
      </c>
      <c r="E4" s="124" t="s">
        <v>13</v>
      </c>
      <c r="F4" s="124" t="s">
        <v>61</v>
      </c>
      <c r="G4" s="125" t="s">
        <v>62</v>
      </c>
      <c r="H4" s="126" t="s">
        <v>86</v>
      </c>
      <c r="I4" s="127" t="s">
        <v>14</v>
      </c>
      <c r="J4" s="41" t="s">
        <v>87</v>
      </c>
      <c r="K4" s="41" t="s">
        <v>15</v>
      </c>
      <c r="L4" s="41" t="s">
        <v>88</v>
      </c>
      <c r="M4" s="41" t="s">
        <v>89</v>
      </c>
      <c r="N4" s="40" t="s">
        <v>90</v>
      </c>
      <c r="O4" s="40" t="s">
        <v>16</v>
      </c>
      <c r="P4" s="40" t="s">
        <v>17</v>
      </c>
      <c r="Q4" s="127" t="s">
        <v>91</v>
      </c>
      <c r="R4" s="31"/>
      <c r="S4" s="117"/>
      <c r="T4" s="12"/>
      <c r="U4" s="12"/>
      <c r="V4" s="12"/>
      <c r="W4" s="12"/>
      <c r="X4" s="12"/>
      <c r="Y4" s="12"/>
      <c r="Z4" s="12"/>
      <c r="AA4" s="12"/>
    </row>
    <row r="5" spans="1:27" ht="15">
      <c r="A5" s="31"/>
      <c r="B5" s="118"/>
      <c r="C5" s="128"/>
      <c r="D5" s="129"/>
      <c r="E5" s="129"/>
      <c r="F5" s="129"/>
      <c r="G5" s="130"/>
      <c r="H5" s="131"/>
      <c r="I5" s="132"/>
      <c r="J5" s="34"/>
      <c r="K5" s="34"/>
      <c r="L5" s="34"/>
      <c r="M5" s="34"/>
      <c r="N5" s="33"/>
      <c r="O5" s="33"/>
      <c r="P5" s="33"/>
      <c r="Q5" s="132"/>
      <c r="R5" s="31"/>
      <c r="S5" s="12"/>
      <c r="T5" s="12"/>
      <c r="U5" s="12"/>
      <c r="V5" s="12"/>
      <c r="W5" s="12"/>
      <c r="X5" s="12"/>
      <c r="Y5" s="12"/>
      <c r="Z5" s="12"/>
      <c r="AA5" s="12"/>
    </row>
    <row r="6" spans="1:27" ht="15">
      <c r="A6" s="133" t="s">
        <v>92</v>
      </c>
      <c r="B6" s="134">
        <v>1</v>
      </c>
      <c r="C6" s="135"/>
      <c r="D6" s="43"/>
      <c r="E6" s="136" t="s">
        <v>93</v>
      </c>
      <c r="F6" s="137"/>
      <c r="G6" s="138"/>
      <c r="H6" s="44"/>
      <c r="I6" s="137">
        <f>SUBTOTAL(9,I7:I51)</f>
        <v>0</v>
      </c>
      <c r="J6" s="139"/>
      <c r="K6" s="137">
        <f>SUBTOTAL(9,K7:K40)</f>
        <v>0</v>
      </c>
      <c r="L6" s="139"/>
      <c r="M6" s="140">
        <f>SUBTOTAL(9,M7:M40)</f>
        <v>1852.3023999999998</v>
      </c>
      <c r="N6" s="44"/>
      <c r="O6" s="44">
        <f>SUBTOTAL(9,O7:O40)</f>
        <v>0</v>
      </c>
      <c r="P6" s="44">
        <f>SUBTOTAL(9,P7:P40)</f>
        <v>0</v>
      </c>
      <c r="Q6" s="137"/>
      <c r="R6" s="141"/>
      <c r="S6" s="66"/>
      <c r="T6" s="12"/>
      <c r="U6" s="12"/>
      <c r="V6" s="12"/>
      <c r="W6" s="12"/>
      <c r="X6" s="12"/>
      <c r="Y6" s="12"/>
      <c r="Z6" s="12"/>
      <c r="AA6" s="12"/>
    </row>
    <row r="7" spans="1:27" ht="15" outlineLevel="1">
      <c r="A7" s="42" t="s">
        <v>94</v>
      </c>
      <c r="B7" s="142">
        <v>2</v>
      </c>
      <c r="C7" s="143"/>
      <c r="D7" s="144"/>
      <c r="E7" s="53" t="s">
        <v>22</v>
      </c>
      <c r="F7" s="144"/>
      <c r="G7" s="145"/>
      <c r="H7" s="88"/>
      <c r="I7" s="46">
        <f>SUBTOTAL(9,I8:I30)</f>
        <v>0</v>
      </c>
      <c r="J7" s="145"/>
      <c r="K7" s="45">
        <f>SUBTOTAL(9,K13:K30)</f>
        <v>0</v>
      </c>
      <c r="L7" s="145"/>
      <c r="M7" s="45">
        <f>SUBTOTAL(9,M13:M30)</f>
        <v>1851.8023999999998</v>
      </c>
      <c r="N7" s="89"/>
      <c r="O7" s="46">
        <f>SUBTOTAL(9,O13:O30)</f>
        <v>0</v>
      </c>
      <c r="P7" s="46">
        <f>SUBTOTAL(9,P13:P30)</f>
        <v>0</v>
      </c>
      <c r="Q7" s="46"/>
      <c r="R7" s="38"/>
      <c r="S7" s="117"/>
      <c r="T7" s="12"/>
      <c r="U7" s="12"/>
      <c r="V7" s="12"/>
      <c r="W7" s="12"/>
      <c r="X7" s="12"/>
      <c r="Y7" s="12"/>
      <c r="Z7" s="12"/>
      <c r="AA7" s="12"/>
    </row>
    <row r="8" spans="1:27" ht="15" outlineLevel="2">
      <c r="A8" s="146"/>
      <c r="B8" s="147"/>
      <c r="C8" s="148">
        <v>1</v>
      </c>
      <c r="D8" s="149" t="s">
        <v>95</v>
      </c>
      <c r="E8" s="150" t="s">
        <v>96</v>
      </c>
      <c r="F8" s="151" t="s">
        <v>78</v>
      </c>
      <c r="G8" s="152">
        <v>1</v>
      </c>
      <c r="H8" s="153"/>
      <c r="I8" s="154">
        <f t="shared" ref="I8:I13" si="0">G8*H8</f>
        <v>0</v>
      </c>
      <c r="J8" s="155"/>
      <c r="K8" s="156">
        <f>G8*J8</f>
        <v>0</v>
      </c>
      <c r="L8" s="156">
        <v>0.25</v>
      </c>
      <c r="M8" s="156">
        <f>G8*L8</f>
        <v>0.25</v>
      </c>
      <c r="N8" s="157">
        <v>21</v>
      </c>
      <c r="O8" s="157">
        <f>I8*(N8/100)</f>
        <v>0</v>
      </c>
      <c r="P8" s="157">
        <f>I8+O8</f>
        <v>0</v>
      </c>
      <c r="Q8" s="158"/>
      <c r="R8" s="38"/>
      <c r="S8" s="117"/>
      <c r="T8" s="12"/>
      <c r="U8" s="12"/>
      <c r="V8" s="12"/>
      <c r="W8" s="12"/>
      <c r="X8" s="12"/>
      <c r="Y8" s="12"/>
      <c r="Z8" s="12"/>
      <c r="AA8" s="12"/>
    </row>
    <row r="9" spans="1:27" ht="15" outlineLevel="2">
      <c r="A9" s="146"/>
      <c r="B9" s="147"/>
      <c r="C9" s="148">
        <v>2</v>
      </c>
      <c r="D9" s="149" t="s">
        <v>97</v>
      </c>
      <c r="E9" s="150" t="s">
        <v>98</v>
      </c>
      <c r="F9" s="151" t="s">
        <v>78</v>
      </c>
      <c r="G9" s="152">
        <v>1</v>
      </c>
      <c r="H9" s="153"/>
      <c r="I9" s="154">
        <f t="shared" si="0"/>
        <v>0</v>
      </c>
      <c r="J9" s="155"/>
      <c r="K9" s="156"/>
      <c r="L9" s="156"/>
      <c r="M9" s="156"/>
      <c r="N9" s="157"/>
      <c r="O9" s="157"/>
      <c r="P9" s="157"/>
      <c r="Q9" s="158"/>
      <c r="R9" s="38"/>
      <c r="S9" s="117"/>
      <c r="T9" s="12"/>
      <c r="U9" s="12"/>
      <c r="V9" s="12"/>
      <c r="W9" s="12"/>
      <c r="X9" s="12"/>
      <c r="Y9" s="12"/>
      <c r="Z9" s="12"/>
      <c r="AA9" s="12"/>
    </row>
    <row r="10" spans="1:27" ht="15" outlineLevel="2">
      <c r="A10" s="146"/>
      <c r="B10" s="147"/>
      <c r="C10" s="148">
        <v>3</v>
      </c>
      <c r="D10" s="149" t="s">
        <v>99</v>
      </c>
      <c r="E10" s="150" t="s">
        <v>100</v>
      </c>
      <c r="F10" s="151" t="s">
        <v>78</v>
      </c>
      <c r="G10" s="152">
        <v>1</v>
      </c>
      <c r="H10" s="153"/>
      <c r="I10" s="154">
        <f t="shared" si="0"/>
        <v>0</v>
      </c>
      <c r="J10" s="155"/>
      <c r="K10" s="156"/>
      <c r="L10" s="156"/>
      <c r="M10" s="156"/>
      <c r="N10" s="157"/>
      <c r="O10" s="157"/>
      <c r="P10" s="157"/>
      <c r="Q10" s="158"/>
      <c r="R10" s="38"/>
      <c r="S10" s="117"/>
      <c r="T10" s="12"/>
      <c r="U10" s="12"/>
      <c r="V10" s="12"/>
      <c r="W10" s="12"/>
      <c r="X10" s="12"/>
      <c r="Y10" s="12"/>
      <c r="Z10" s="12"/>
      <c r="AA10" s="12"/>
    </row>
    <row r="11" spans="1:27" ht="15" outlineLevel="2">
      <c r="A11" s="146"/>
      <c r="B11" s="147"/>
      <c r="C11" s="148">
        <v>4</v>
      </c>
      <c r="D11" s="149" t="s">
        <v>101</v>
      </c>
      <c r="E11" s="150" t="s">
        <v>102</v>
      </c>
      <c r="F11" s="151" t="s">
        <v>78</v>
      </c>
      <c r="G11" s="152">
        <v>1</v>
      </c>
      <c r="H11" s="153"/>
      <c r="I11" s="154">
        <f t="shared" si="0"/>
        <v>0</v>
      </c>
      <c r="J11" s="155"/>
      <c r="K11" s="156"/>
      <c r="L11" s="156"/>
      <c r="M11" s="156"/>
      <c r="N11" s="157"/>
      <c r="O11" s="157"/>
      <c r="P11" s="157"/>
      <c r="Q11" s="158"/>
      <c r="R11" s="38"/>
      <c r="S11" s="117"/>
      <c r="T11" s="12"/>
      <c r="U11" s="12"/>
      <c r="V11" s="12"/>
      <c r="W11" s="12"/>
      <c r="X11" s="12"/>
      <c r="Y11" s="12"/>
      <c r="Z11" s="12"/>
      <c r="AA11" s="12"/>
    </row>
    <row r="12" spans="1:27" ht="15" outlineLevel="2">
      <c r="A12" s="146"/>
      <c r="B12" s="147"/>
      <c r="C12" s="148">
        <v>5</v>
      </c>
      <c r="D12" s="149" t="s">
        <v>103</v>
      </c>
      <c r="E12" s="150" t="s">
        <v>104</v>
      </c>
      <c r="F12" s="151" t="s">
        <v>78</v>
      </c>
      <c r="G12" s="152">
        <v>1</v>
      </c>
      <c r="H12" s="153"/>
      <c r="I12" s="154">
        <f t="shared" si="0"/>
        <v>0</v>
      </c>
      <c r="J12" s="155"/>
      <c r="K12" s="156">
        <f>G12*J12</f>
        <v>0</v>
      </c>
      <c r="L12" s="156">
        <v>0.25</v>
      </c>
      <c r="M12" s="156">
        <f>G12*L12</f>
        <v>0.25</v>
      </c>
      <c r="N12" s="157">
        <v>21</v>
      </c>
      <c r="O12" s="157">
        <f>I12*(N12/100)</f>
        <v>0</v>
      </c>
      <c r="P12" s="157">
        <f>I12+O12</f>
        <v>0</v>
      </c>
      <c r="Q12" s="158"/>
      <c r="R12" s="38"/>
      <c r="S12" s="117"/>
      <c r="T12" s="12"/>
      <c r="U12" s="12"/>
      <c r="V12" s="12"/>
      <c r="W12" s="12"/>
      <c r="X12" s="12"/>
      <c r="Y12" s="12"/>
      <c r="Z12" s="12"/>
      <c r="AA12" s="12"/>
    </row>
    <row r="13" spans="1:27" ht="22.5" outlineLevel="2">
      <c r="A13" s="146"/>
      <c r="B13" s="147"/>
      <c r="C13" s="148">
        <v>6</v>
      </c>
      <c r="D13" s="149" t="s">
        <v>105</v>
      </c>
      <c r="E13" s="150" t="s">
        <v>106</v>
      </c>
      <c r="F13" s="151" t="s">
        <v>107</v>
      </c>
      <c r="G13" s="152">
        <f>G15+G17+G19+G21+G23+G25</f>
        <v>5557.8289999999997</v>
      </c>
      <c r="H13" s="153"/>
      <c r="I13" s="154">
        <f t="shared" si="0"/>
        <v>0</v>
      </c>
      <c r="J13" s="155"/>
      <c r="K13" s="156">
        <f>G13*J13</f>
        <v>0</v>
      </c>
      <c r="L13" s="156">
        <v>0.25</v>
      </c>
      <c r="M13" s="156">
        <f>G13*L13</f>
        <v>1389.4572499999999</v>
      </c>
      <c r="N13" s="157">
        <v>21</v>
      </c>
      <c r="O13" s="157">
        <f>I13*(N13/100)</f>
        <v>0</v>
      </c>
      <c r="P13" s="157">
        <f>I13+O13</f>
        <v>0</v>
      </c>
      <c r="Q13" s="158" t="s">
        <v>108</v>
      </c>
      <c r="R13" s="38"/>
      <c r="S13" s="117"/>
      <c r="T13" s="12"/>
      <c r="U13" s="12"/>
      <c r="V13" s="12"/>
      <c r="W13" s="12"/>
      <c r="X13" s="12"/>
      <c r="Y13" s="12"/>
      <c r="Z13" s="12"/>
      <c r="AA13" s="12"/>
    </row>
    <row r="14" spans="1:27" ht="15" outlineLevel="3">
      <c r="A14" s="159"/>
      <c r="B14" s="160"/>
      <c r="C14" s="161"/>
      <c r="D14" s="162" t="s">
        <v>109</v>
      </c>
      <c r="E14" s="163" t="s">
        <v>110</v>
      </c>
      <c r="F14" s="164"/>
      <c r="G14" s="165">
        <v>0</v>
      </c>
      <c r="H14" s="166">
        <v>0</v>
      </c>
      <c r="I14" s="167"/>
      <c r="J14" s="165"/>
      <c r="K14" s="165"/>
      <c r="L14" s="165"/>
      <c r="M14" s="165"/>
      <c r="N14" s="168"/>
      <c r="O14" s="168"/>
      <c r="P14" s="168"/>
      <c r="Q14" s="168"/>
      <c r="R14" s="38"/>
      <c r="S14" s="117"/>
      <c r="T14" s="12"/>
      <c r="U14" s="12"/>
      <c r="V14" s="12"/>
      <c r="W14" s="12"/>
      <c r="X14" s="12"/>
      <c r="Y14" s="12"/>
      <c r="Z14" s="12"/>
      <c r="AA14" s="12"/>
    </row>
    <row r="15" spans="1:27" ht="19.5" outlineLevel="3">
      <c r="A15" s="159"/>
      <c r="B15" s="160"/>
      <c r="C15" s="161"/>
      <c r="D15" s="162"/>
      <c r="E15" s="163" t="s">
        <v>111</v>
      </c>
      <c r="F15" s="164"/>
      <c r="G15" s="165">
        <v>713.68899999999996</v>
      </c>
      <c r="H15" s="166">
        <v>0</v>
      </c>
      <c r="I15" s="168"/>
      <c r="J15" s="165"/>
      <c r="K15" s="165"/>
      <c r="L15" s="165"/>
      <c r="M15" s="165"/>
      <c r="N15" s="168"/>
      <c r="O15" s="168"/>
      <c r="P15" s="168"/>
      <c r="Q15" s="168"/>
      <c r="R15" s="38"/>
      <c r="S15" s="117"/>
      <c r="T15" s="12"/>
      <c r="U15" s="12"/>
      <c r="V15" s="12"/>
      <c r="W15" s="12"/>
      <c r="X15" s="12"/>
      <c r="Y15" s="12"/>
      <c r="Z15" s="12"/>
      <c r="AA15" s="12"/>
    </row>
    <row r="16" spans="1:27" ht="15" outlineLevel="3">
      <c r="A16" s="159"/>
      <c r="B16" s="160"/>
      <c r="C16" s="161"/>
      <c r="D16" s="162"/>
      <c r="E16" s="163" t="s">
        <v>112</v>
      </c>
      <c r="F16" s="164"/>
      <c r="G16" s="165">
        <v>0</v>
      </c>
      <c r="H16" s="166">
        <v>0</v>
      </c>
      <c r="I16" s="168"/>
      <c r="J16" s="165"/>
      <c r="K16" s="165"/>
      <c r="L16" s="165"/>
      <c r="M16" s="165"/>
      <c r="N16" s="168"/>
      <c r="O16" s="168"/>
      <c r="P16" s="168"/>
      <c r="Q16" s="168"/>
      <c r="R16" s="38"/>
      <c r="S16" s="117"/>
      <c r="T16" s="12"/>
      <c r="U16" s="12"/>
      <c r="V16" s="12"/>
      <c r="W16" s="12"/>
      <c r="X16" s="12"/>
      <c r="Y16" s="12"/>
      <c r="Z16" s="12"/>
      <c r="AA16" s="12"/>
    </row>
    <row r="17" spans="1:27" ht="15" outlineLevel="3">
      <c r="A17" s="159"/>
      <c r="B17" s="160"/>
      <c r="C17" s="161"/>
      <c r="D17" s="162"/>
      <c r="E17" s="163" t="s">
        <v>113</v>
      </c>
      <c r="F17" s="164"/>
      <c r="G17" s="165">
        <v>833.09100000000001</v>
      </c>
      <c r="H17" s="166">
        <v>0</v>
      </c>
      <c r="I17" s="168"/>
      <c r="J17" s="165"/>
      <c r="K17" s="165"/>
      <c r="L17" s="165"/>
      <c r="M17" s="165"/>
      <c r="N17" s="168"/>
      <c r="O17" s="168"/>
      <c r="P17" s="168"/>
      <c r="Q17" s="168"/>
      <c r="R17" s="38"/>
      <c r="S17" s="117"/>
      <c r="T17" s="12"/>
      <c r="U17" s="12"/>
      <c r="V17" s="12"/>
      <c r="W17" s="12"/>
      <c r="X17" s="12"/>
      <c r="Y17" s="12"/>
      <c r="Z17" s="12"/>
      <c r="AA17" s="12"/>
    </row>
    <row r="18" spans="1:27" ht="15" outlineLevel="3">
      <c r="A18" s="159"/>
      <c r="B18" s="160"/>
      <c r="C18" s="161"/>
      <c r="D18" s="162"/>
      <c r="E18" s="163" t="s">
        <v>114</v>
      </c>
      <c r="F18" s="164"/>
      <c r="G18" s="165">
        <v>0</v>
      </c>
      <c r="H18" s="166">
        <v>0</v>
      </c>
      <c r="I18" s="168"/>
      <c r="J18" s="165"/>
      <c r="K18" s="165"/>
      <c r="L18" s="165"/>
      <c r="M18" s="165"/>
      <c r="N18" s="168"/>
      <c r="O18" s="168"/>
      <c r="P18" s="168"/>
      <c r="Q18" s="168"/>
      <c r="R18" s="38"/>
      <c r="S18" s="117"/>
      <c r="T18" s="12"/>
      <c r="U18" s="12"/>
      <c r="V18" s="12"/>
      <c r="W18" s="12"/>
      <c r="X18" s="12"/>
      <c r="Y18" s="12"/>
      <c r="Z18" s="12"/>
      <c r="AA18" s="12"/>
    </row>
    <row r="19" spans="1:27" ht="15" outlineLevel="3">
      <c r="A19" s="159"/>
      <c r="B19" s="160"/>
      <c r="C19" s="161"/>
      <c r="D19" s="162"/>
      <c r="E19" s="163" t="s">
        <v>115</v>
      </c>
      <c r="F19" s="164"/>
      <c r="G19" s="165">
        <v>830.59400000000005</v>
      </c>
      <c r="H19" s="166">
        <v>0</v>
      </c>
      <c r="I19" s="168"/>
      <c r="J19" s="165"/>
      <c r="K19" s="165"/>
      <c r="L19" s="165"/>
      <c r="M19" s="165"/>
      <c r="N19" s="168"/>
      <c r="O19" s="168"/>
      <c r="P19" s="168"/>
      <c r="Q19" s="168"/>
      <c r="R19" s="38"/>
      <c r="S19" s="117"/>
      <c r="T19" s="12"/>
      <c r="U19" s="12"/>
      <c r="V19" s="12"/>
      <c r="W19" s="12"/>
      <c r="X19" s="12"/>
      <c r="Y19" s="12"/>
      <c r="Z19" s="12"/>
      <c r="AA19" s="12"/>
    </row>
    <row r="20" spans="1:27" ht="15" outlineLevel="3">
      <c r="A20" s="159"/>
      <c r="B20" s="160"/>
      <c r="C20" s="161"/>
      <c r="D20" s="162"/>
      <c r="E20" s="163" t="s">
        <v>116</v>
      </c>
      <c r="F20" s="164"/>
      <c r="G20" s="165">
        <v>0</v>
      </c>
      <c r="H20" s="166">
        <v>0</v>
      </c>
      <c r="I20" s="168"/>
      <c r="J20" s="165"/>
      <c r="K20" s="165"/>
      <c r="L20" s="165"/>
      <c r="M20" s="165"/>
      <c r="N20" s="168"/>
      <c r="O20" s="168"/>
      <c r="P20" s="168"/>
      <c r="Q20" s="168"/>
      <c r="R20" s="38"/>
      <c r="S20" s="117"/>
      <c r="T20" s="12"/>
      <c r="U20" s="12"/>
      <c r="V20" s="12"/>
      <c r="W20" s="12"/>
      <c r="X20" s="12"/>
      <c r="Y20" s="12"/>
      <c r="Z20" s="12"/>
      <c r="AA20" s="12"/>
    </row>
    <row r="21" spans="1:27" ht="15" outlineLevel="3">
      <c r="A21" s="159"/>
      <c r="B21" s="160"/>
      <c r="C21" s="161"/>
      <c r="D21" s="162"/>
      <c r="E21" s="163" t="s">
        <v>117</v>
      </c>
      <c r="F21" s="164"/>
      <c r="G21" s="165">
        <v>1180.3109999999999</v>
      </c>
      <c r="H21" s="166">
        <v>0</v>
      </c>
      <c r="I21" s="168"/>
      <c r="J21" s="165"/>
      <c r="K21" s="165"/>
      <c r="L21" s="165"/>
      <c r="M21" s="165"/>
      <c r="N21" s="168"/>
      <c r="O21" s="168"/>
      <c r="P21" s="168"/>
      <c r="Q21" s="168"/>
      <c r="R21" s="38"/>
      <c r="S21" s="117"/>
      <c r="T21" s="12"/>
      <c r="U21" s="12"/>
      <c r="V21" s="12"/>
      <c r="W21" s="12"/>
      <c r="X21" s="12"/>
      <c r="Y21" s="12"/>
      <c r="Z21" s="12"/>
      <c r="AA21" s="12"/>
    </row>
    <row r="22" spans="1:27" ht="15" outlineLevel="3">
      <c r="A22" s="159"/>
      <c r="B22" s="160"/>
      <c r="C22" s="161"/>
      <c r="D22" s="162"/>
      <c r="E22" s="163" t="s">
        <v>118</v>
      </c>
      <c r="F22" s="164"/>
      <c r="G22" s="165">
        <v>0</v>
      </c>
      <c r="H22" s="166">
        <v>0</v>
      </c>
      <c r="I22" s="168"/>
      <c r="J22" s="165"/>
      <c r="K22" s="165"/>
      <c r="L22" s="165"/>
      <c r="M22" s="165"/>
      <c r="N22" s="168"/>
      <c r="O22" s="168"/>
      <c r="P22" s="168"/>
      <c r="Q22" s="168"/>
      <c r="R22" s="38"/>
      <c r="S22" s="117"/>
      <c r="T22" s="12"/>
      <c r="U22" s="12"/>
      <c r="V22" s="12"/>
      <c r="W22" s="12"/>
      <c r="X22" s="12"/>
      <c r="Y22" s="12"/>
      <c r="Z22" s="12"/>
      <c r="AA22" s="12"/>
    </row>
    <row r="23" spans="1:27" ht="15" outlineLevel="3">
      <c r="A23" s="159"/>
      <c r="B23" s="160"/>
      <c r="C23" s="161"/>
      <c r="D23" s="162"/>
      <c r="E23" s="163" t="s">
        <v>119</v>
      </c>
      <c r="F23" s="164"/>
      <c r="G23" s="165">
        <v>230.06</v>
      </c>
      <c r="H23" s="166">
        <v>0</v>
      </c>
      <c r="I23" s="168"/>
      <c r="J23" s="165"/>
      <c r="K23" s="165"/>
      <c r="L23" s="165"/>
      <c r="M23" s="165"/>
      <c r="N23" s="168"/>
      <c r="O23" s="168"/>
      <c r="P23" s="168"/>
      <c r="Q23" s="168"/>
      <c r="R23" s="38"/>
      <c r="S23" s="117"/>
      <c r="T23" s="12"/>
      <c r="U23" s="12"/>
      <c r="V23" s="12"/>
      <c r="W23" s="12"/>
      <c r="X23" s="12"/>
      <c r="Y23" s="12"/>
      <c r="Z23" s="12"/>
      <c r="AA23" s="12"/>
    </row>
    <row r="24" spans="1:27" ht="15" outlineLevel="3">
      <c r="A24" s="159"/>
      <c r="B24" s="160"/>
      <c r="C24" s="161"/>
      <c r="D24" s="162"/>
      <c r="E24" s="169" t="s">
        <v>120</v>
      </c>
      <c r="F24" s="170"/>
      <c r="G24" s="171">
        <v>0</v>
      </c>
      <c r="H24" s="166">
        <v>0</v>
      </c>
      <c r="I24" s="168"/>
      <c r="J24" s="165"/>
      <c r="K24" s="165"/>
      <c r="L24" s="165"/>
      <c r="M24" s="165"/>
      <c r="N24" s="168"/>
      <c r="O24" s="168"/>
      <c r="P24" s="168"/>
      <c r="Q24" s="168"/>
      <c r="R24" s="38"/>
      <c r="S24" s="117"/>
      <c r="T24" s="12"/>
      <c r="U24" s="12"/>
      <c r="V24" s="12"/>
      <c r="W24" s="12"/>
      <c r="X24" s="12"/>
      <c r="Y24" s="12"/>
      <c r="Z24" s="12"/>
      <c r="AA24" s="12"/>
    </row>
    <row r="25" spans="1:27" ht="15" outlineLevel="3">
      <c r="A25" s="172"/>
      <c r="B25" s="173"/>
      <c r="C25" s="174"/>
      <c r="D25" s="175"/>
      <c r="E25" s="169" t="s">
        <v>121</v>
      </c>
      <c r="F25" s="170"/>
      <c r="G25" s="171">
        <v>1770.0840000000001</v>
      </c>
      <c r="H25" s="176">
        <v>0</v>
      </c>
      <c r="I25" s="177"/>
      <c r="J25" s="171"/>
      <c r="K25" s="171"/>
      <c r="L25" s="171"/>
      <c r="M25" s="171"/>
      <c r="N25" s="177"/>
      <c r="O25" s="177"/>
      <c r="P25" s="177"/>
      <c r="Q25" s="177"/>
      <c r="R25" s="38"/>
      <c r="S25" s="178"/>
      <c r="T25" s="179"/>
      <c r="U25" s="179"/>
      <c r="V25" s="12"/>
      <c r="W25" s="12"/>
      <c r="X25" s="12"/>
      <c r="Y25" s="12"/>
      <c r="Z25" s="12"/>
      <c r="AA25" s="12"/>
    </row>
    <row r="26" spans="1:27" ht="22.5" outlineLevel="2">
      <c r="A26" s="146"/>
      <c r="B26" s="147"/>
      <c r="C26" s="180"/>
      <c r="D26" s="181" t="s">
        <v>122</v>
      </c>
      <c r="E26" s="182" t="s">
        <v>123</v>
      </c>
      <c r="F26" s="151" t="s">
        <v>124</v>
      </c>
      <c r="G26" s="152">
        <v>186</v>
      </c>
      <c r="H26" s="153"/>
      <c r="I26" s="154">
        <f>G26*H26</f>
        <v>0</v>
      </c>
      <c r="J26" s="155"/>
      <c r="K26" s="156">
        <f>G26*J26</f>
        <v>0</v>
      </c>
      <c r="L26" s="156">
        <v>0.25</v>
      </c>
      <c r="M26" s="156">
        <f>G26*L26</f>
        <v>46.5</v>
      </c>
      <c r="N26" s="157">
        <v>21</v>
      </c>
      <c r="O26" s="157">
        <f>I26*(N26/100)</f>
        <v>0</v>
      </c>
      <c r="P26" s="157">
        <f>I26+O26</f>
        <v>0</v>
      </c>
      <c r="Q26" s="158" t="s">
        <v>108</v>
      </c>
      <c r="R26" s="38"/>
      <c r="S26" s="117"/>
      <c r="T26" s="12"/>
      <c r="U26" s="12"/>
      <c r="V26" s="12"/>
      <c r="W26" s="12"/>
      <c r="X26" s="12"/>
      <c r="Y26" s="12"/>
      <c r="Z26" s="12"/>
      <c r="AA26" s="12"/>
    </row>
    <row r="27" spans="1:27" ht="15" outlineLevel="3">
      <c r="A27" s="159"/>
      <c r="B27" s="160"/>
      <c r="C27" s="161"/>
      <c r="D27" s="162"/>
      <c r="E27" s="163" t="s">
        <v>118</v>
      </c>
      <c r="F27" s="164"/>
      <c r="G27" s="165">
        <v>0</v>
      </c>
      <c r="H27" s="166">
        <v>0</v>
      </c>
      <c r="I27" s="168"/>
      <c r="J27" s="165"/>
      <c r="K27" s="165"/>
      <c r="L27" s="165"/>
      <c r="M27" s="165"/>
      <c r="N27" s="168"/>
      <c r="O27" s="168"/>
      <c r="P27" s="168"/>
      <c r="Q27" s="168"/>
      <c r="R27" s="38"/>
      <c r="S27" s="117"/>
      <c r="T27" s="12"/>
      <c r="U27" s="12"/>
      <c r="V27" s="12"/>
      <c r="W27" s="12"/>
      <c r="X27" s="12"/>
      <c r="Y27" s="12"/>
      <c r="Z27" s="12"/>
      <c r="AA27" s="12"/>
    </row>
    <row r="28" spans="1:27" ht="45" outlineLevel="2">
      <c r="A28" s="183"/>
      <c r="B28" s="184"/>
      <c r="C28" s="148">
        <v>7</v>
      </c>
      <c r="D28" s="149" t="s">
        <v>125</v>
      </c>
      <c r="E28" s="150" t="s">
        <v>126</v>
      </c>
      <c r="F28" s="151" t="s">
        <v>124</v>
      </c>
      <c r="G28" s="152">
        <v>1188.1289999999999</v>
      </c>
      <c r="H28" s="153"/>
      <c r="I28" s="154">
        <f>G28*H28</f>
        <v>0</v>
      </c>
      <c r="J28" s="155"/>
      <c r="K28" s="156">
        <f>G28*J28</f>
        <v>0</v>
      </c>
      <c r="L28" s="156">
        <v>0.35</v>
      </c>
      <c r="M28" s="156">
        <f>G28*L28</f>
        <v>415.84514999999993</v>
      </c>
      <c r="N28" s="157">
        <v>21</v>
      </c>
      <c r="O28" s="157">
        <f>I28*(N28/100)</f>
        <v>0</v>
      </c>
      <c r="P28" s="157">
        <f>I28+O28</f>
        <v>0</v>
      </c>
      <c r="Q28" s="158" t="s">
        <v>108</v>
      </c>
      <c r="R28" s="38"/>
      <c r="S28" s="117"/>
      <c r="T28" s="12"/>
      <c r="U28" s="12"/>
      <c r="V28" s="12"/>
      <c r="W28" s="12"/>
      <c r="X28" s="12"/>
      <c r="Y28" s="12"/>
      <c r="Z28" s="12"/>
      <c r="AA28" s="12"/>
    </row>
    <row r="29" spans="1:27" ht="15" outlineLevel="3">
      <c r="A29" s="159"/>
      <c r="B29" s="160"/>
      <c r="C29" s="161"/>
      <c r="D29" s="162" t="s">
        <v>109</v>
      </c>
      <c r="E29" s="163" t="s">
        <v>127</v>
      </c>
      <c r="F29" s="164"/>
      <c r="G29" s="165">
        <v>0</v>
      </c>
      <c r="H29" s="166">
        <v>0</v>
      </c>
      <c r="I29" s="167"/>
      <c r="J29" s="165"/>
      <c r="K29" s="165"/>
      <c r="L29" s="165"/>
      <c r="M29" s="165"/>
      <c r="N29" s="168"/>
      <c r="O29" s="168"/>
      <c r="P29" s="168"/>
      <c r="Q29" s="168"/>
      <c r="R29" s="38"/>
      <c r="S29" s="117"/>
      <c r="T29" s="12"/>
      <c r="U29" s="12"/>
      <c r="V29" s="12"/>
      <c r="W29" s="12"/>
      <c r="X29" s="12"/>
      <c r="Y29" s="12"/>
      <c r="Z29" s="12"/>
      <c r="AA29" s="12"/>
    </row>
    <row r="30" spans="1:27" ht="15" outlineLevel="3">
      <c r="A30" s="159"/>
      <c r="B30" s="160"/>
      <c r="C30" s="161"/>
      <c r="D30" s="162"/>
      <c r="E30" s="163" t="s">
        <v>128</v>
      </c>
      <c r="F30" s="164"/>
      <c r="G30" s="165">
        <v>1188.1289999999999</v>
      </c>
      <c r="H30" s="166">
        <v>0</v>
      </c>
      <c r="I30" s="168"/>
      <c r="J30" s="165"/>
      <c r="K30" s="165"/>
      <c r="L30" s="165"/>
      <c r="M30" s="165"/>
      <c r="N30" s="168"/>
      <c r="O30" s="168"/>
      <c r="P30" s="168"/>
      <c r="Q30" s="168"/>
      <c r="R30" s="38"/>
      <c r="S30" s="117"/>
      <c r="T30" s="12"/>
      <c r="U30" s="12"/>
      <c r="V30" s="12"/>
      <c r="W30" s="12"/>
      <c r="X30" s="12"/>
      <c r="Y30" s="12"/>
      <c r="Z30" s="12"/>
      <c r="AA30" s="12"/>
    </row>
    <row r="31" spans="1:27" ht="15" outlineLevel="1">
      <c r="A31" s="42" t="s">
        <v>129</v>
      </c>
      <c r="B31" s="142">
        <v>2</v>
      </c>
      <c r="C31" s="143"/>
      <c r="D31" s="144"/>
      <c r="E31" s="53" t="s">
        <v>23</v>
      </c>
      <c r="F31" s="144"/>
      <c r="G31" s="145"/>
      <c r="H31" s="88"/>
      <c r="I31" s="46">
        <f>SUBTOTAL(9,I32:I51)</f>
        <v>0</v>
      </c>
      <c r="J31" s="145"/>
      <c r="K31" s="45">
        <f>SUBTOTAL(9,K32:K39)</f>
        <v>0</v>
      </c>
      <c r="L31" s="145"/>
      <c r="M31" s="45">
        <f>SUBTOTAL(9,M32:M39)</f>
        <v>0</v>
      </c>
      <c r="N31" s="89"/>
      <c r="O31" s="46">
        <f>SUBTOTAL(9,O32:O39)</f>
        <v>0</v>
      </c>
      <c r="P31" s="46">
        <f>SUBTOTAL(9,P32:P39)</f>
        <v>0</v>
      </c>
      <c r="Q31" s="46"/>
      <c r="R31" s="185"/>
      <c r="S31" s="186"/>
      <c r="T31" s="12"/>
      <c r="U31" s="12"/>
      <c r="V31" s="12"/>
      <c r="W31" s="12"/>
      <c r="X31" s="12"/>
      <c r="Y31" s="12"/>
      <c r="Z31" s="12"/>
      <c r="AA31" s="12"/>
    </row>
    <row r="32" spans="1:27" ht="22.5" outlineLevel="2">
      <c r="A32" s="146"/>
      <c r="B32" s="147"/>
      <c r="C32" s="148">
        <v>1</v>
      </c>
      <c r="D32" s="149" t="s">
        <v>130</v>
      </c>
      <c r="E32" s="150" t="s">
        <v>131</v>
      </c>
      <c r="F32" s="151" t="s">
        <v>132</v>
      </c>
      <c r="G32" s="152">
        <v>1333.8789999999999</v>
      </c>
      <c r="H32" s="153"/>
      <c r="I32" s="154">
        <f>G32*H32</f>
        <v>0</v>
      </c>
      <c r="J32" s="155"/>
      <c r="K32" s="156">
        <f>G32*J32</f>
        <v>0</v>
      </c>
      <c r="L32" s="156"/>
      <c r="M32" s="156">
        <f>G32*L32</f>
        <v>0</v>
      </c>
      <c r="N32" s="157">
        <v>21</v>
      </c>
      <c r="O32" s="157">
        <f>I32*(N32/100)</f>
        <v>0</v>
      </c>
      <c r="P32" s="157">
        <f>I32+O32</f>
        <v>0</v>
      </c>
      <c r="Q32" s="158" t="s">
        <v>108</v>
      </c>
      <c r="R32" s="38"/>
      <c r="S32" s="178"/>
      <c r="T32" s="12"/>
      <c r="U32" s="12"/>
      <c r="V32" s="12"/>
      <c r="W32" s="12"/>
      <c r="X32" s="12"/>
      <c r="Y32" s="12"/>
      <c r="Z32" s="12"/>
      <c r="AA32" s="12"/>
    </row>
    <row r="33" spans="1:27" ht="15" outlineLevel="3">
      <c r="A33" s="159"/>
      <c r="B33" s="160"/>
      <c r="C33" s="160"/>
      <c r="D33" s="162"/>
      <c r="E33" s="163" t="s">
        <v>133</v>
      </c>
      <c r="F33" s="164"/>
      <c r="G33" s="165">
        <v>0</v>
      </c>
      <c r="H33" s="166">
        <v>0</v>
      </c>
      <c r="I33" s="168"/>
      <c r="J33" s="165"/>
      <c r="K33" s="165"/>
      <c r="L33" s="165"/>
      <c r="M33" s="165"/>
      <c r="N33" s="168"/>
      <c r="O33" s="168"/>
      <c r="P33" s="168"/>
      <c r="Q33" s="168"/>
      <c r="R33" s="38"/>
      <c r="S33" s="12"/>
      <c r="T33" s="12"/>
      <c r="U33" s="12"/>
      <c r="V33" s="12"/>
      <c r="W33" s="12"/>
      <c r="X33" s="12"/>
      <c r="Y33" s="12"/>
      <c r="Z33" s="12"/>
      <c r="AA33" s="12"/>
    </row>
    <row r="34" spans="1:27" ht="22.5" outlineLevel="2">
      <c r="A34" s="146"/>
      <c r="B34" s="147"/>
      <c r="C34" s="148">
        <v>2</v>
      </c>
      <c r="D34" s="149" t="s">
        <v>134</v>
      </c>
      <c r="E34" s="150" t="s">
        <v>135</v>
      </c>
      <c r="F34" s="151" t="s">
        <v>132</v>
      </c>
      <c r="G34" s="152">
        <v>4545.2939999999999</v>
      </c>
      <c r="H34" s="153"/>
      <c r="I34" s="154">
        <f>G34*H34</f>
        <v>0</v>
      </c>
      <c r="J34" s="155"/>
      <c r="K34" s="156">
        <f>G34*J34</f>
        <v>0</v>
      </c>
      <c r="L34" s="156"/>
      <c r="M34" s="156">
        <f>G34*L34</f>
        <v>0</v>
      </c>
      <c r="N34" s="157">
        <v>21</v>
      </c>
      <c r="O34" s="157">
        <f>I34*(N34/100)</f>
        <v>0</v>
      </c>
      <c r="P34" s="157">
        <f>I34+O34</f>
        <v>0</v>
      </c>
      <c r="Q34" s="158" t="s">
        <v>108</v>
      </c>
      <c r="R34" s="38"/>
      <c r="S34" s="187"/>
      <c r="T34" s="12"/>
      <c r="U34" s="12"/>
      <c r="V34" s="12"/>
      <c r="W34" s="12"/>
      <c r="X34" s="12"/>
      <c r="Y34" s="12"/>
      <c r="Z34" s="12"/>
      <c r="AA34" s="12"/>
    </row>
    <row r="35" spans="1:27" ht="19.5" outlineLevel="3">
      <c r="A35" s="159"/>
      <c r="B35" s="160"/>
      <c r="C35" s="160"/>
      <c r="D35" s="162"/>
      <c r="E35" s="163" t="s">
        <v>136</v>
      </c>
      <c r="F35" s="164"/>
      <c r="G35" s="165">
        <v>0</v>
      </c>
      <c r="H35" s="166">
        <v>0</v>
      </c>
      <c r="I35" s="168"/>
      <c r="J35" s="165"/>
      <c r="K35" s="165"/>
      <c r="L35" s="165"/>
      <c r="M35" s="165"/>
      <c r="N35" s="168"/>
      <c r="O35" s="168"/>
      <c r="P35" s="168"/>
      <c r="Q35" s="168"/>
      <c r="R35" s="38"/>
      <c r="S35" s="12"/>
      <c r="T35" s="12"/>
      <c r="U35" s="12"/>
      <c r="V35" s="12"/>
      <c r="W35" s="12"/>
      <c r="X35" s="12"/>
      <c r="Y35" s="12"/>
      <c r="Z35" s="12"/>
      <c r="AA35" s="12"/>
    </row>
    <row r="36" spans="1:27" ht="33.75" outlineLevel="2">
      <c r="A36" s="146"/>
      <c r="B36" s="147"/>
      <c r="C36" s="148">
        <v>3</v>
      </c>
      <c r="D36" s="149" t="s">
        <v>137</v>
      </c>
      <c r="E36" s="150" t="s">
        <v>138</v>
      </c>
      <c r="F36" s="151" t="s">
        <v>132</v>
      </c>
      <c r="G36" s="152">
        <v>1333.8789999999999</v>
      </c>
      <c r="H36" s="153"/>
      <c r="I36" s="154">
        <f>G36*H36</f>
        <v>0</v>
      </c>
      <c r="J36" s="155"/>
      <c r="K36" s="156">
        <f>G36*J36</f>
        <v>0</v>
      </c>
      <c r="L36" s="156"/>
      <c r="M36" s="156">
        <f>G36*L36</f>
        <v>0</v>
      </c>
      <c r="N36" s="157">
        <v>21</v>
      </c>
      <c r="O36" s="157">
        <f>I36*(N36/100)</f>
        <v>0</v>
      </c>
      <c r="P36" s="157">
        <f>I36+O36</f>
        <v>0</v>
      </c>
      <c r="Q36" s="158" t="s">
        <v>108</v>
      </c>
      <c r="R36" s="38"/>
      <c r="S36" s="178"/>
      <c r="T36" s="12"/>
      <c r="U36" s="12"/>
      <c r="V36" s="12"/>
      <c r="W36" s="12"/>
      <c r="X36" s="12"/>
      <c r="Y36" s="12"/>
      <c r="Z36" s="12"/>
      <c r="AA36" s="12"/>
    </row>
    <row r="37" spans="1:27" ht="15" outlineLevel="3">
      <c r="A37" s="159"/>
      <c r="B37" s="160"/>
      <c r="C37" s="160"/>
      <c r="D37" s="162" t="s">
        <v>109</v>
      </c>
      <c r="E37" s="163" t="s">
        <v>139</v>
      </c>
      <c r="F37" s="164"/>
      <c r="G37" s="165">
        <v>1333.8789999999999</v>
      </c>
      <c r="H37" s="166"/>
      <c r="I37" s="168"/>
      <c r="J37" s="165"/>
      <c r="K37" s="165"/>
      <c r="L37" s="165"/>
      <c r="M37" s="165"/>
      <c r="N37" s="168"/>
      <c r="O37" s="168"/>
      <c r="P37" s="168"/>
      <c r="Q37" s="168"/>
      <c r="R37" s="38"/>
      <c r="S37" s="12"/>
      <c r="T37" s="12"/>
      <c r="U37" s="12"/>
      <c r="V37" s="12"/>
      <c r="W37" s="12"/>
      <c r="X37" s="12"/>
      <c r="Y37" s="12"/>
      <c r="Z37" s="12"/>
      <c r="AA37" s="12"/>
    </row>
    <row r="38" spans="1:27" ht="22.5" outlineLevel="2">
      <c r="A38" s="146"/>
      <c r="B38" s="147"/>
      <c r="C38" s="148">
        <v>4</v>
      </c>
      <c r="D38" s="149" t="s">
        <v>140</v>
      </c>
      <c r="E38" s="150" t="s">
        <v>141</v>
      </c>
      <c r="F38" s="151" t="s">
        <v>132</v>
      </c>
      <c r="G38" s="152">
        <v>2.5</v>
      </c>
      <c r="H38" s="153"/>
      <c r="I38" s="154">
        <f>G38*H38</f>
        <v>0</v>
      </c>
      <c r="J38" s="155"/>
      <c r="K38" s="156">
        <f>G38*J38</f>
        <v>0</v>
      </c>
      <c r="L38" s="156"/>
      <c r="M38" s="156">
        <f>G38*L38</f>
        <v>0</v>
      </c>
      <c r="N38" s="157">
        <v>21</v>
      </c>
      <c r="O38" s="157">
        <f>I38*(N38/100)</f>
        <v>0</v>
      </c>
      <c r="P38" s="157">
        <f>I38+O38</f>
        <v>0</v>
      </c>
      <c r="Q38" s="158" t="s">
        <v>108</v>
      </c>
      <c r="R38" s="38"/>
      <c r="S38" s="12"/>
      <c r="T38" s="12"/>
      <c r="U38" s="12"/>
      <c r="V38" s="12"/>
      <c r="W38" s="12"/>
      <c r="X38" s="12"/>
      <c r="Y38" s="12"/>
      <c r="Z38" s="12"/>
      <c r="AA38" s="12"/>
    </row>
    <row r="39" spans="1:27" ht="22.5" outlineLevel="2">
      <c r="A39" s="146"/>
      <c r="B39" s="147"/>
      <c r="C39" s="148">
        <v>5</v>
      </c>
      <c r="D39" s="149" t="s">
        <v>142</v>
      </c>
      <c r="E39" s="150" t="s">
        <v>143</v>
      </c>
      <c r="F39" s="151" t="s">
        <v>132</v>
      </c>
      <c r="G39" s="152">
        <v>1.45</v>
      </c>
      <c r="H39" s="153"/>
      <c r="I39" s="154">
        <f>G39*H39</f>
        <v>0</v>
      </c>
      <c r="J39" s="155"/>
      <c r="K39" s="156">
        <f>G39*J39</f>
        <v>0</v>
      </c>
      <c r="L39" s="156"/>
      <c r="M39" s="156">
        <f>G39*L39</f>
        <v>0</v>
      </c>
      <c r="N39" s="157">
        <v>21</v>
      </c>
      <c r="O39" s="157">
        <f>I39*(N39/100)</f>
        <v>0</v>
      </c>
      <c r="P39" s="157">
        <f>I39+O39</f>
        <v>0</v>
      </c>
      <c r="Q39" s="158" t="s">
        <v>108</v>
      </c>
      <c r="R39" s="38"/>
      <c r="S39" s="12"/>
      <c r="T39" s="12"/>
      <c r="U39" s="12"/>
      <c r="V39" s="12"/>
      <c r="W39" s="12"/>
      <c r="X39" s="12"/>
      <c r="Y39" s="12"/>
      <c r="Z39" s="12"/>
      <c r="AA39" s="12"/>
    </row>
    <row r="40" spans="1:27" ht="15" outlineLevel="3">
      <c r="A40" s="159"/>
      <c r="B40" s="160"/>
      <c r="C40" s="160"/>
      <c r="D40" s="162"/>
      <c r="E40" s="163"/>
      <c r="F40" s="164"/>
      <c r="G40" s="165"/>
      <c r="H40" s="166"/>
      <c r="I40" s="168"/>
      <c r="J40" s="165"/>
      <c r="K40" s="165"/>
      <c r="L40" s="165"/>
      <c r="M40" s="165"/>
      <c r="N40" s="168"/>
      <c r="O40" s="168"/>
      <c r="P40" s="168"/>
      <c r="Q40" s="168"/>
      <c r="R40" s="38"/>
      <c r="S40" s="12"/>
      <c r="T40" s="12"/>
      <c r="U40" s="12"/>
      <c r="V40" s="12"/>
      <c r="W40" s="12"/>
      <c r="X40" s="12"/>
      <c r="Y40" s="12"/>
      <c r="Z40" s="12"/>
      <c r="AA40" s="12"/>
    </row>
    <row r="41" spans="1:27" ht="22.5" outlineLevel="2">
      <c r="A41" s="146"/>
      <c r="B41" s="147"/>
      <c r="C41" s="148">
        <v>7</v>
      </c>
      <c r="D41" s="149" t="s">
        <v>144</v>
      </c>
      <c r="E41" s="150" t="s">
        <v>145</v>
      </c>
      <c r="F41" s="151" t="s">
        <v>132</v>
      </c>
      <c r="G41" s="152">
        <v>258.14</v>
      </c>
      <c r="H41" s="153"/>
      <c r="I41" s="154">
        <f t="shared" ref="I41:I51" si="1">G41*H41</f>
        <v>0</v>
      </c>
      <c r="J41" s="155"/>
      <c r="K41" s="156">
        <f t="shared" ref="K41:K51" si="2">G41*J41</f>
        <v>0</v>
      </c>
      <c r="L41" s="156"/>
      <c r="M41" s="156">
        <f t="shared" ref="M41:M51" si="3">G41*L41</f>
        <v>0</v>
      </c>
      <c r="N41" s="157">
        <v>21</v>
      </c>
      <c r="O41" s="157">
        <f t="shared" ref="O41:O51" si="4">I41*(N41/100)</f>
        <v>0</v>
      </c>
      <c r="P41" s="157">
        <f t="shared" ref="P41:P51" si="5">I41+O41</f>
        <v>0</v>
      </c>
      <c r="Q41" s="158"/>
      <c r="R41" s="38"/>
      <c r="S41" s="12"/>
      <c r="T41" s="12"/>
      <c r="U41" s="12"/>
      <c r="V41" s="12"/>
      <c r="W41" s="12"/>
      <c r="X41" s="12"/>
      <c r="Y41" s="12"/>
      <c r="Z41" s="12"/>
      <c r="AA41" s="12"/>
    </row>
    <row r="42" spans="1:27" ht="22.5" outlineLevel="2">
      <c r="A42" s="146"/>
      <c r="B42" s="147"/>
      <c r="C42" s="148">
        <v>8</v>
      </c>
      <c r="D42" s="149" t="s">
        <v>146</v>
      </c>
      <c r="E42" s="150" t="s">
        <v>147</v>
      </c>
      <c r="F42" s="151" t="s">
        <v>132</v>
      </c>
      <c r="G42" s="152">
        <v>10.199999999999999</v>
      </c>
      <c r="H42" s="153"/>
      <c r="I42" s="154">
        <f t="shared" si="1"/>
        <v>0</v>
      </c>
      <c r="J42" s="155"/>
      <c r="K42" s="156">
        <f t="shared" si="2"/>
        <v>0</v>
      </c>
      <c r="L42" s="156"/>
      <c r="M42" s="156">
        <f t="shared" si="3"/>
        <v>0</v>
      </c>
      <c r="N42" s="157">
        <v>21</v>
      </c>
      <c r="O42" s="157">
        <f t="shared" si="4"/>
        <v>0</v>
      </c>
      <c r="P42" s="157">
        <f t="shared" si="5"/>
        <v>0</v>
      </c>
      <c r="Q42" s="158" t="s">
        <v>148</v>
      </c>
      <c r="R42" s="38"/>
      <c r="S42" s="12"/>
      <c r="T42" s="12"/>
      <c r="U42" s="12"/>
      <c r="V42" s="12"/>
      <c r="W42" s="12"/>
      <c r="X42" s="12"/>
      <c r="Y42" s="12"/>
      <c r="Z42" s="12"/>
      <c r="AA42" s="12"/>
    </row>
    <row r="43" spans="1:27" ht="15" outlineLevel="2">
      <c r="A43" s="146"/>
      <c r="B43" s="147"/>
      <c r="C43" s="148">
        <v>9</v>
      </c>
      <c r="D43" s="149" t="s">
        <v>149</v>
      </c>
      <c r="E43" s="150" t="s">
        <v>150</v>
      </c>
      <c r="F43" s="151" t="s">
        <v>132</v>
      </c>
      <c r="G43" s="152">
        <v>16.3</v>
      </c>
      <c r="H43" s="153"/>
      <c r="I43" s="154">
        <f t="shared" si="1"/>
        <v>0</v>
      </c>
      <c r="J43" s="155"/>
      <c r="K43" s="156">
        <f t="shared" si="2"/>
        <v>0</v>
      </c>
      <c r="L43" s="156"/>
      <c r="M43" s="156">
        <f t="shared" si="3"/>
        <v>0</v>
      </c>
      <c r="N43" s="157">
        <v>21</v>
      </c>
      <c r="O43" s="157">
        <f t="shared" si="4"/>
        <v>0</v>
      </c>
      <c r="P43" s="157">
        <f t="shared" si="5"/>
        <v>0</v>
      </c>
      <c r="Q43" s="158"/>
      <c r="R43" s="38"/>
      <c r="S43" s="12"/>
      <c r="T43" s="12"/>
      <c r="U43" s="12"/>
      <c r="V43" s="12"/>
      <c r="W43" s="12"/>
      <c r="X43" s="12"/>
      <c r="Y43" s="12"/>
      <c r="Z43" s="12"/>
      <c r="AA43" s="12"/>
    </row>
    <row r="44" spans="1:27" ht="22.5" outlineLevel="2">
      <c r="A44" s="146"/>
      <c r="B44" s="147"/>
      <c r="C44" s="148">
        <v>10</v>
      </c>
      <c r="D44" s="149" t="s">
        <v>151</v>
      </c>
      <c r="E44" s="150" t="s">
        <v>152</v>
      </c>
      <c r="F44" s="151" t="s">
        <v>132</v>
      </c>
      <c r="G44" s="152">
        <v>5.2</v>
      </c>
      <c r="H44" s="153"/>
      <c r="I44" s="154">
        <f t="shared" si="1"/>
        <v>0</v>
      </c>
      <c r="J44" s="155"/>
      <c r="K44" s="156">
        <f t="shared" si="2"/>
        <v>0</v>
      </c>
      <c r="L44" s="156"/>
      <c r="M44" s="156">
        <f t="shared" si="3"/>
        <v>0</v>
      </c>
      <c r="N44" s="157">
        <v>21</v>
      </c>
      <c r="O44" s="157">
        <f t="shared" si="4"/>
        <v>0</v>
      </c>
      <c r="P44" s="157">
        <f t="shared" si="5"/>
        <v>0</v>
      </c>
      <c r="Q44" s="158" t="s">
        <v>148</v>
      </c>
      <c r="R44" s="38"/>
      <c r="S44" s="12"/>
      <c r="T44" s="12"/>
      <c r="U44" s="12"/>
      <c r="V44" s="12"/>
      <c r="W44" s="12"/>
      <c r="X44" s="12"/>
      <c r="Y44" s="12"/>
      <c r="Z44" s="12"/>
      <c r="AA44" s="12"/>
    </row>
    <row r="45" spans="1:27" ht="22.5" outlineLevel="2">
      <c r="A45" s="12"/>
      <c r="B45" s="188"/>
      <c r="C45" s="148">
        <v>11</v>
      </c>
      <c r="D45" s="149" t="s">
        <v>153</v>
      </c>
      <c r="E45" s="189" t="s">
        <v>154</v>
      </c>
      <c r="F45" s="151" t="s">
        <v>132</v>
      </c>
      <c r="G45" s="152">
        <v>1.1000000000000001</v>
      </c>
      <c r="H45" s="153"/>
      <c r="I45" s="154">
        <f t="shared" si="1"/>
        <v>0</v>
      </c>
      <c r="J45" s="190"/>
      <c r="K45" s="156">
        <f t="shared" si="2"/>
        <v>0</v>
      </c>
      <c r="L45" s="191"/>
      <c r="M45" s="156">
        <f t="shared" si="3"/>
        <v>0</v>
      </c>
      <c r="N45" s="157">
        <v>21</v>
      </c>
      <c r="O45" s="157">
        <f t="shared" si="4"/>
        <v>0</v>
      </c>
      <c r="P45" s="157">
        <f t="shared" si="5"/>
        <v>0</v>
      </c>
      <c r="Q45" s="158" t="s">
        <v>148</v>
      </c>
      <c r="R45" s="12"/>
      <c r="S45" s="12"/>
      <c r="T45" s="12"/>
      <c r="U45" s="12"/>
      <c r="V45" s="12"/>
      <c r="W45" s="12"/>
      <c r="X45" s="12"/>
      <c r="Y45" s="12"/>
      <c r="Z45" s="12"/>
      <c r="AA45" s="12"/>
    </row>
    <row r="46" spans="1:27" ht="22.5" outlineLevel="2">
      <c r="A46" s="12"/>
      <c r="B46" s="188"/>
      <c r="C46" s="148">
        <v>12</v>
      </c>
      <c r="D46" s="149" t="s">
        <v>155</v>
      </c>
      <c r="E46" s="189" t="s">
        <v>156</v>
      </c>
      <c r="F46" s="151" t="s">
        <v>132</v>
      </c>
      <c r="G46" s="152">
        <v>0.2</v>
      </c>
      <c r="H46" s="153"/>
      <c r="I46" s="154">
        <f t="shared" si="1"/>
        <v>0</v>
      </c>
      <c r="J46" s="190"/>
      <c r="K46" s="156">
        <f t="shared" si="2"/>
        <v>0</v>
      </c>
      <c r="L46" s="191"/>
      <c r="M46" s="156">
        <f t="shared" si="3"/>
        <v>0</v>
      </c>
      <c r="N46" s="157">
        <v>21</v>
      </c>
      <c r="O46" s="157">
        <f t="shared" si="4"/>
        <v>0</v>
      </c>
      <c r="P46" s="157">
        <f t="shared" si="5"/>
        <v>0</v>
      </c>
      <c r="Q46" s="158"/>
      <c r="R46" s="12"/>
      <c r="S46" s="12"/>
      <c r="T46" s="12"/>
      <c r="U46" s="12"/>
      <c r="V46" s="12"/>
      <c r="W46" s="12"/>
      <c r="X46" s="12"/>
      <c r="Y46" s="12"/>
      <c r="Z46" s="12"/>
      <c r="AA46" s="12"/>
    </row>
    <row r="47" spans="1:27" ht="22.5" outlineLevel="2">
      <c r="A47" s="12"/>
      <c r="B47" s="188"/>
      <c r="C47" s="148">
        <v>13</v>
      </c>
      <c r="D47" s="149" t="s">
        <v>157</v>
      </c>
      <c r="E47" s="189" t="s">
        <v>158</v>
      </c>
      <c r="F47" s="151" t="s">
        <v>132</v>
      </c>
      <c r="G47" s="152">
        <v>0.3</v>
      </c>
      <c r="H47" s="153"/>
      <c r="I47" s="154">
        <f t="shared" si="1"/>
        <v>0</v>
      </c>
      <c r="J47" s="190"/>
      <c r="K47" s="156">
        <f t="shared" si="2"/>
        <v>0</v>
      </c>
      <c r="L47" s="191"/>
      <c r="M47" s="156">
        <f t="shared" si="3"/>
        <v>0</v>
      </c>
      <c r="N47" s="157">
        <v>21</v>
      </c>
      <c r="O47" s="157">
        <f t="shared" si="4"/>
        <v>0</v>
      </c>
      <c r="P47" s="157">
        <f t="shared" si="5"/>
        <v>0</v>
      </c>
      <c r="Q47" s="158" t="s">
        <v>148</v>
      </c>
      <c r="R47" s="12"/>
      <c r="S47" s="12"/>
      <c r="T47" s="12"/>
      <c r="U47" s="12"/>
      <c r="V47" s="12"/>
      <c r="W47" s="12"/>
      <c r="X47" s="12"/>
      <c r="Y47" s="12"/>
      <c r="Z47" s="12"/>
      <c r="AA47" s="12"/>
    </row>
    <row r="48" spans="1:27" ht="15" outlineLevel="2">
      <c r="A48" s="12"/>
      <c r="B48" s="188"/>
      <c r="C48" s="148">
        <v>14</v>
      </c>
      <c r="D48" s="149" t="s">
        <v>159</v>
      </c>
      <c r="E48" s="189" t="s">
        <v>160</v>
      </c>
      <c r="F48" s="151" t="s">
        <v>132</v>
      </c>
      <c r="G48" s="152">
        <v>1.5</v>
      </c>
      <c r="H48" s="153"/>
      <c r="I48" s="154">
        <f t="shared" si="1"/>
        <v>0</v>
      </c>
      <c r="J48" s="190"/>
      <c r="K48" s="156">
        <f t="shared" si="2"/>
        <v>0</v>
      </c>
      <c r="L48" s="191"/>
      <c r="M48" s="156">
        <f t="shared" si="3"/>
        <v>0</v>
      </c>
      <c r="N48" s="157">
        <v>21</v>
      </c>
      <c r="O48" s="157">
        <f t="shared" si="4"/>
        <v>0</v>
      </c>
      <c r="P48" s="157">
        <f t="shared" si="5"/>
        <v>0</v>
      </c>
      <c r="Q48" s="158"/>
      <c r="R48" s="12"/>
      <c r="S48" s="12"/>
      <c r="T48" s="12"/>
      <c r="U48" s="12"/>
      <c r="V48" s="12"/>
      <c r="W48" s="12"/>
      <c r="X48" s="12"/>
      <c r="Y48" s="12"/>
      <c r="Z48" s="12"/>
      <c r="AA48" s="12"/>
    </row>
    <row r="49" spans="1:27" ht="22.5" outlineLevel="2">
      <c r="A49" s="12"/>
      <c r="B49" s="188"/>
      <c r="C49" s="148">
        <v>15</v>
      </c>
      <c r="D49" s="149"/>
      <c r="E49" s="189" t="s">
        <v>161</v>
      </c>
      <c r="F49" s="151" t="s">
        <v>132</v>
      </c>
      <c r="G49" s="152">
        <v>2.1</v>
      </c>
      <c r="H49" s="153"/>
      <c r="I49" s="154">
        <f t="shared" si="1"/>
        <v>0</v>
      </c>
      <c r="J49" s="190"/>
      <c r="K49" s="156">
        <f t="shared" si="2"/>
        <v>0</v>
      </c>
      <c r="L49" s="191"/>
      <c r="M49" s="156">
        <f t="shared" si="3"/>
        <v>0</v>
      </c>
      <c r="N49" s="157">
        <v>21</v>
      </c>
      <c r="O49" s="157">
        <f t="shared" si="4"/>
        <v>0</v>
      </c>
      <c r="P49" s="157">
        <f t="shared" si="5"/>
        <v>0</v>
      </c>
      <c r="Q49" s="192"/>
      <c r="R49" s="12"/>
      <c r="S49" s="12"/>
      <c r="T49" s="12"/>
      <c r="U49" s="12"/>
      <c r="V49" s="12"/>
      <c r="W49" s="12"/>
      <c r="X49" s="12"/>
      <c r="Y49" s="12"/>
      <c r="Z49" s="12"/>
      <c r="AA49" s="12"/>
    </row>
    <row r="50" spans="1:27" ht="22.5" outlineLevel="2">
      <c r="A50" s="12"/>
      <c r="B50" s="188"/>
      <c r="C50" s="148">
        <v>16</v>
      </c>
      <c r="D50" s="149" t="s">
        <v>162</v>
      </c>
      <c r="E50" s="189" t="s">
        <v>163</v>
      </c>
      <c r="F50" s="151" t="s">
        <v>132</v>
      </c>
      <c r="G50" s="152">
        <v>14</v>
      </c>
      <c r="H50" s="153"/>
      <c r="I50" s="154">
        <f t="shared" si="1"/>
        <v>0</v>
      </c>
      <c r="J50" s="190"/>
      <c r="K50" s="156">
        <f t="shared" si="2"/>
        <v>0</v>
      </c>
      <c r="L50" s="191"/>
      <c r="M50" s="156">
        <f t="shared" si="3"/>
        <v>0</v>
      </c>
      <c r="N50" s="157">
        <v>21</v>
      </c>
      <c r="O50" s="157">
        <f t="shared" si="4"/>
        <v>0</v>
      </c>
      <c r="P50" s="157">
        <f t="shared" si="5"/>
        <v>0</v>
      </c>
      <c r="Q50" s="158" t="s">
        <v>148</v>
      </c>
      <c r="R50" s="12"/>
      <c r="S50" s="12"/>
      <c r="T50" s="12"/>
      <c r="U50" s="12"/>
      <c r="V50" s="12"/>
      <c r="W50" s="12"/>
      <c r="X50" s="12"/>
      <c r="Y50" s="12"/>
      <c r="Z50" s="12"/>
      <c r="AA50" s="12"/>
    </row>
    <row r="51" spans="1:27" ht="22.5" outlineLevel="2">
      <c r="A51" s="12"/>
      <c r="B51" s="188"/>
      <c r="C51" s="148">
        <v>17</v>
      </c>
      <c r="D51" s="192"/>
      <c r="E51" s="189" t="s">
        <v>164</v>
      </c>
      <c r="F51" s="151" t="s">
        <v>132</v>
      </c>
      <c r="G51" s="152">
        <v>3.1930000000000001</v>
      </c>
      <c r="H51" s="153"/>
      <c r="I51" s="154">
        <f t="shared" si="1"/>
        <v>0</v>
      </c>
      <c r="J51" s="190"/>
      <c r="K51" s="156">
        <f t="shared" si="2"/>
        <v>0</v>
      </c>
      <c r="L51" s="191"/>
      <c r="M51" s="156">
        <f t="shared" si="3"/>
        <v>0</v>
      </c>
      <c r="N51" s="157">
        <v>21</v>
      </c>
      <c r="O51" s="157">
        <f t="shared" si="4"/>
        <v>0</v>
      </c>
      <c r="P51" s="157">
        <f t="shared" si="5"/>
        <v>0</v>
      </c>
      <c r="Q51" s="192"/>
      <c r="R51" s="12"/>
      <c r="S51" s="12"/>
      <c r="T51" s="12"/>
      <c r="U51" s="12"/>
      <c r="V51" s="12"/>
      <c r="W51" s="12"/>
      <c r="X51" s="12"/>
      <c r="Y51" s="12"/>
      <c r="Z51" s="12"/>
      <c r="AA51" s="12"/>
    </row>
    <row r="52" spans="1:27" ht="15">
      <c r="A52" s="31"/>
      <c r="B52" s="31"/>
      <c r="C52" s="31"/>
      <c r="D52" s="31"/>
      <c r="E52" s="31"/>
      <c r="F52" s="31"/>
      <c r="G52" s="31"/>
      <c r="H52" s="31"/>
      <c r="I52" s="31"/>
      <c r="J52" s="31"/>
      <c r="K52" s="31"/>
      <c r="L52" s="31"/>
      <c r="M52" s="31"/>
      <c r="N52" s="31"/>
      <c r="O52" s="31"/>
      <c r="P52" s="31"/>
      <c r="Q52" s="31"/>
      <c r="R52" s="31"/>
      <c r="S52" s="12"/>
      <c r="T52" s="12"/>
      <c r="U52" s="12"/>
      <c r="V52" s="12"/>
      <c r="W52" s="12"/>
      <c r="X52" s="12"/>
      <c r="Y52" s="12"/>
      <c r="Z52" s="12"/>
      <c r="AA52" s="12"/>
    </row>
    <row r="53" spans="1:27" ht="15">
      <c r="A53" s="31"/>
      <c r="B53" s="31"/>
      <c r="C53" s="31"/>
      <c r="D53" s="31"/>
      <c r="E53" s="31"/>
      <c r="F53" s="31"/>
      <c r="G53" s="31"/>
      <c r="H53" s="31"/>
      <c r="I53" s="31"/>
      <c r="J53" s="31"/>
      <c r="K53" s="31"/>
      <c r="L53" s="31"/>
      <c r="M53" s="31"/>
      <c r="N53" s="31"/>
      <c r="O53" s="31"/>
      <c r="P53" s="31"/>
      <c r="Q53" s="31"/>
      <c r="R53" s="31"/>
      <c r="S53" s="12"/>
      <c r="T53" s="12"/>
      <c r="U53" s="12"/>
      <c r="V53" s="12"/>
      <c r="W53" s="12"/>
      <c r="X53" s="12"/>
      <c r="Y53" s="12"/>
      <c r="Z53" s="12"/>
      <c r="AA53" s="12"/>
    </row>
    <row r="54" spans="1:27" ht="15">
      <c r="A54" s="31"/>
      <c r="B54" s="31"/>
      <c r="C54" s="31"/>
      <c r="D54" s="31"/>
      <c r="E54" s="31"/>
      <c r="F54" s="31"/>
      <c r="G54" s="31"/>
      <c r="H54" s="31"/>
      <c r="I54" s="31"/>
      <c r="J54" s="31"/>
      <c r="K54" s="31"/>
      <c r="L54" s="31"/>
      <c r="M54" s="31"/>
      <c r="N54" s="31"/>
      <c r="O54" s="31"/>
      <c r="P54" s="31"/>
      <c r="Q54" s="31"/>
      <c r="R54" s="31"/>
      <c r="S54" s="12"/>
      <c r="T54" s="12"/>
      <c r="U54" s="12"/>
      <c r="V54" s="12"/>
      <c r="W54" s="12"/>
      <c r="X54" s="12"/>
      <c r="Y54" s="12"/>
      <c r="Z54" s="12"/>
      <c r="AA54" s="12"/>
    </row>
    <row r="55" spans="1:27" ht="15">
      <c r="A55" s="31"/>
      <c r="B55" s="31"/>
      <c r="C55" s="31"/>
      <c r="D55" s="31"/>
      <c r="E55" s="31"/>
      <c r="F55" s="31"/>
      <c r="G55" s="31"/>
      <c r="H55" s="31"/>
      <c r="I55" s="31"/>
      <c r="J55" s="31"/>
      <c r="K55" s="31"/>
      <c r="L55" s="31"/>
      <c r="M55" s="31"/>
      <c r="N55" s="31"/>
      <c r="O55" s="31"/>
      <c r="P55" s="31"/>
      <c r="Q55" s="31"/>
      <c r="R55" s="31"/>
      <c r="S55" s="12"/>
      <c r="T55" s="12"/>
      <c r="U55" s="12"/>
      <c r="V55" s="12"/>
      <c r="W55" s="12"/>
      <c r="X55" s="12"/>
      <c r="Y55" s="12"/>
      <c r="Z55" s="12"/>
      <c r="AA55" s="12"/>
    </row>
    <row r="56" spans="1:27" ht="15">
      <c r="A56" s="31"/>
      <c r="B56" s="31"/>
      <c r="C56" s="31"/>
      <c r="D56" s="31"/>
      <c r="E56" s="31"/>
      <c r="F56" s="31"/>
      <c r="G56" s="31"/>
      <c r="H56" s="31"/>
      <c r="I56" s="31"/>
      <c r="J56" s="31"/>
      <c r="K56" s="31"/>
      <c r="L56" s="31"/>
      <c r="M56" s="31"/>
      <c r="N56" s="31"/>
      <c r="O56" s="31"/>
      <c r="P56" s="31"/>
      <c r="Q56" s="31"/>
      <c r="R56" s="31"/>
      <c r="S56" s="12"/>
      <c r="T56" s="12"/>
      <c r="U56" s="12"/>
      <c r="V56" s="12"/>
      <c r="W56" s="12"/>
      <c r="X56" s="12"/>
      <c r="Y56" s="12"/>
      <c r="Z56" s="12"/>
      <c r="AA56" s="12"/>
    </row>
    <row r="57" spans="1:27" ht="15">
      <c r="A57" s="31"/>
      <c r="B57" s="31"/>
      <c r="C57" s="31"/>
      <c r="D57" s="31"/>
      <c r="E57" s="31"/>
      <c r="F57" s="31"/>
      <c r="G57" s="31"/>
      <c r="H57" s="31"/>
      <c r="I57" s="31"/>
      <c r="J57" s="31"/>
      <c r="K57" s="31"/>
      <c r="L57" s="31"/>
      <c r="M57" s="31"/>
      <c r="N57" s="31"/>
      <c r="O57" s="31"/>
      <c r="P57" s="31"/>
      <c r="Q57" s="31"/>
      <c r="R57" s="31"/>
      <c r="S57" s="12"/>
      <c r="T57" s="12"/>
      <c r="U57" s="12"/>
      <c r="V57" s="12"/>
      <c r="W57" s="12"/>
      <c r="X57" s="12"/>
      <c r="Y57" s="12"/>
      <c r="Z57" s="12"/>
      <c r="AA57" s="12"/>
    </row>
    <row r="58" spans="1:27" ht="15">
      <c r="A58" s="31"/>
      <c r="B58" s="31"/>
      <c r="C58" s="31"/>
      <c r="D58" s="31"/>
      <c r="E58" s="31"/>
      <c r="F58" s="31"/>
      <c r="G58" s="31"/>
      <c r="H58" s="31"/>
      <c r="I58" s="31"/>
      <c r="J58" s="31"/>
      <c r="K58" s="31"/>
      <c r="L58" s="31"/>
      <c r="M58" s="31"/>
      <c r="N58" s="31"/>
      <c r="O58" s="31"/>
      <c r="P58" s="31"/>
      <c r="Q58" s="31"/>
      <c r="R58" s="31"/>
      <c r="S58" s="12"/>
      <c r="T58" s="12"/>
      <c r="U58" s="12"/>
      <c r="V58" s="12"/>
      <c r="W58" s="12"/>
      <c r="X58" s="12"/>
      <c r="Y58" s="12"/>
      <c r="Z58" s="12"/>
      <c r="AA58" s="12"/>
    </row>
    <row r="59" spans="1:27" ht="15">
      <c r="A59" s="31"/>
      <c r="B59" s="31"/>
      <c r="C59" s="31"/>
      <c r="D59" s="31"/>
      <c r="E59" s="31"/>
      <c r="F59" s="31"/>
      <c r="G59" s="31"/>
      <c r="H59" s="31"/>
      <c r="I59" s="31"/>
      <c r="J59" s="31"/>
      <c r="K59" s="31"/>
      <c r="L59" s="31"/>
      <c r="M59" s="31"/>
      <c r="N59" s="31"/>
      <c r="O59" s="31"/>
      <c r="P59" s="31"/>
      <c r="Q59" s="31"/>
      <c r="R59" s="31"/>
      <c r="S59" s="12"/>
      <c r="T59" s="12"/>
      <c r="U59" s="12"/>
      <c r="V59" s="12"/>
      <c r="W59" s="12"/>
      <c r="X59" s="12"/>
      <c r="Y59" s="12"/>
      <c r="Z59" s="12"/>
      <c r="AA59" s="12"/>
    </row>
    <row r="60" spans="1:27" ht="15">
      <c r="A60" s="31"/>
      <c r="B60" s="31"/>
      <c r="C60" s="31"/>
      <c r="D60" s="31"/>
      <c r="E60" s="31"/>
      <c r="F60" s="31"/>
      <c r="G60" s="31"/>
      <c r="H60" s="31"/>
      <c r="I60" s="31"/>
      <c r="J60" s="31"/>
      <c r="K60" s="31"/>
      <c r="L60" s="31"/>
      <c r="M60" s="31"/>
      <c r="N60" s="31"/>
      <c r="O60" s="31"/>
      <c r="P60" s="31"/>
      <c r="Q60" s="31"/>
      <c r="R60" s="31"/>
      <c r="S60" s="12"/>
      <c r="T60" s="12"/>
      <c r="U60" s="12"/>
      <c r="V60" s="12"/>
      <c r="W60" s="12"/>
      <c r="X60" s="12"/>
      <c r="Y60" s="12"/>
      <c r="Z60" s="12"/>
      <c r="AA60" s="12"/>
    </row>
    <row r="61" spans="1:27" ht="15">
      <c r="A61" s="31"/>
      <c r="B61" s="31"/>
      <c r="C61" s="31"/>
      <c r="D61" s="31"/>
      <c r="E61" s="31"/>
      <c r="F61" s="31"/>
      <c r="G61" s="31"/>
      <c r="H61" s="31"/>
      <c r="I61" s="31"/>
      <c r="J61" s="31"/>
      <c r="K61" s="31"/>
      <c r="L61" s="31"/>
      <c r="M61" s="31"/>
      <c r="N61" s="31"/>
      <c r="O61" s="31"/>
      <c r="P61" s="31"/>
      <c r="Q61" s="31"/>
      <c r="R61" s="31"/>
      <c r="S61" s="12"/>
      <c r="T61" s="12"/>
      <c r="U61" s="12"/>
      <c r="V61" s="12"/>
      <c r="W61" s="12"/>
      <c r="X61" s="12"/>
      <c r="Y61" s="12"/>
      <c r="Z61" s="12"/>
      <c r="AA61" s="12"/>
    </row>
    <row r="62" spans="1:27" ht="15">
      <c r="A62" s="31"/>
      <c r="B62" s="31"/>
      <c r="C62" s="31"/>
      <c r="D62" s="31"/>
      <c r="E62" s="31"/>
      <c r="F62" s="31"/>
      <c r="G62" s="31"/>
      <c r="H62" s="31"/>
      <c r="I62" s="31"/>
      <c r="J62" s="31"/>
      <c r="K62" s="31"/>
      <c r="L62" s="31"/>
      <c r="M62" s="31"/>
      <c r="N62" s="31"/>
      <c r="O62" s="31"/>
      <c r="P62" s="31"/>
      <c r="Q62" s="31"/>
      <c r="R62" s="31"/>
      <c r="S62" s="12"/>
      <c r="T62" s="12"/>
      <c r="U62" s="12"/>
      <c r="V62" s="12"/>
      <c r="W62" s="12"/>
      <c r="X62" s="12"/>
      <c r="Y62" s="12"/>
      <c r="Z62" s="12"/>
      <c r="AA62" s="12"/>
    </row>
    <row r="63" spans="1:27" ht="15">
      <c r="A63" s="31"/>
      <c r="B63" s="31"/>
      <c r="C63" s="31"/>
      <c r="D63" s="31"/>
      <c r="E63" s="31"/>
      <c r="F63" s="31"/>
      <c r="G63" s="31"/>
      <c r="H63" s="31"/>
      <c r="I63" s="31"/>
      <c r="J63" s="31"/>
      <c r="K63" s="31"/>
      <c r="L63" s="31"/>
      <c r="M63" s="31"/>
      <c r="N63" s="31"/>
      <c r="O63" s="31"/>
      <c r="P63" s="31"/>
      <c r="Q63" s="31"/>
      <c r="R63" s="31"/>
      <c r="S63" s="12"/>
      <c r="T63" s="12"/>
      <c r="U63" s="12"/>
      <c r="V63" s="12"/>
      <c r="W63" s="12"/>
      <c r="X63" s="12"/>
      <c r="Y63" s="12"/>
      <c r="Z63" s="12"/>
      <c r="AA63" s="12"/>
    </row>
    <row r="64" spans="1:27" ht="15">
      <c r="A64" s="31"/>
      <c r="B64" s="31"/>
      <c r="C64" s="31"/>
      <c r="D64" s="31"/>
      <c r="E64" s="31"/>
      <c r="F64" s="31"/>
      <c r="G64" s="31"/>
      <c r="H64" s="31"/>
      <c r="I64" s="31"/>
      <c r="J64" s="31"/>
      <c r="K64" s="31"/>
      <c r="L64" s="31"/>
      <c r="M64" s="31"/>
      <c r="N64" s="31"/>
      <c r="O64" s="31"/>
      <c r="P64" s="31"/>
      <c r="Q64" s="31"/>
      <c r="R64" s="31"/>
      <c r="S64" s="12"/>
      <c r="T64" s="12"/>
      <c r="U64" s="12"/>
      <c r="V64" s="12"/>
      <c r="W64" s="12"/>
      <c r="X64" s="12"/>
      <c r="Y64" s="12"/>
      <c r="Z64" s="12"/>
      <c r="AA64" s="12"/>
    </row>
    <row r="65" spans="1:27" ht="15">
      <c r="A65" s="31"/>
      <c r="B65" s="31"/>
      <c r="C65" s="31"/>
      <c r="D65" s="31"/>
      <c r="E65" s="31"/>
      <c r="F65" s="31"/>
      <c r="G65" s="31"/>
      <c r="H65" s="31"/>
      <c r="I65" s="31"/>
      <c r="J65" s="31"/>
      <c r="K65" s="31"/>
      <c r="L65" s="31"/>
      <c r="M65" s="31"/>
      <c r="N65" s="31"/>
      <c r="O65" s="31"/>
      <c r="P65" s="31"/>
      <c r="Q65" s="31"/>
      <c r="R65" s="31"/>
      <c r="S65" s="12"/>
      <c r="T65" s="12"/>
      <c r="U65" s="12"/>
      <c r="V65" s="12"/>
      <c r="W65" s="12"/>
      <c r="X65" s="12"/>
      <c r="Y65" s="12"/>
      <c r="Z65" s="12"/>
      <c r="AA65" s="12"/>
    </row>
    <row r="66" spans="1:27" ht="15">
      <c r="A66" s="31"/>
      <c r="B66" s="31"/>
      <c r="C66" s="31"/>
      <c r="D66" s="31"/>
      <c r="E66" s="31"/>
      <c r="F66" s="31"/>
      <c r="G66" s="31"/>
      <c r="H66" s="31"/>
      <c r="I66" s="31"/>
      <c r="J66" s="31"/>
      <c r="K66" s="31"/>
      <c r="L66" s="31"/>
      <c r="M66" s="31"/>
      <c r="N66" s="31"/>
      <c r="O66" s="31"/>
      <c r="P66" s="31"/>
      <c r="Q66" s="31"/>
      <c r="R66" s="31"/>
      <c r="S66" s="12"/>
      <c r="T66" s="12"/>
      <c r="U66" s="12"/>
      <c r="V66" s="12"/>
      <c r="W66" s="12"/>
      <c r="X66" s="12"/>
      <c r="Y66" s="12"/>
      <c r="Z66" s="12"/>
      <c r="AA66" s="12"/>
    </row>
    <row r="67" spans="1:27" ht="15">
      <c r="A67" s="31"/>
      <c r="B67" s="31"/>
      <c r="C67" s="31"/>
      <c r="D67" s="31"/>
      <c r="E67" s="31"/>
      <c r="F67" s="31"/>
      <c r="G67" s="31"/>
      <c r="H67" s="31"/>
      <c r="I67" s="31"/>
      <c r="J67" s="31"/>
      <c r="K67" s="31"/>
      <c r="L67" s="31"/>
      <c r="M67" s="31"/>
      <c r="N67" s="31"/>
      <c r="O67" s="31"/>
      <c r="P67" s="31"/>
      <c r="Q67" s="31"/>
      <c r="R67" s="31"/>
      <c r="S67" s="12"/>
      <c r="T67" s="12"/>
      <c r="U67" s="12"/>
      <c r="V67" s="12"/>
      <c r="W67" s="12"/>
      <c r="X67" s="12"/>
      <c r="Y67" s="12"/>
      <c r="Z67" s="12"/>
      <c r="AA67" s="12"/>
    </row>
    <row r="68" spans="1:27" ht="15">
      <c r="A68" s="31"/>
      <c r="B68" s="31"/>
      <c r="C68" s="31"/>
      <c r="D68" s="31"/>
      <c r="E68" s="31"/>
      <c r="F68" s="31"/>
      <c r="G68" s="31"/>
      <c r="H68" s="31"/>
      <c r="I68" s="31"/>
      <c r="J68" s="31"/>
      <c r="K68" s="31"/>
      <c r="L68" s="31"/>
      <c r="M68" s="31"/>
      <c r="N68" s="31"/>
      <c r="O68" s="31"/>
      <c r="P68" s="31"/>
      <c r="Q68" s="31"/>
      <c r="R68" s="31"/>
      <c r="S68" s="12"/>
      <c r="T68" s="12"/>
      <c r="U68" s="12"/>
      <c r="V68" s="12"/>
      <c r="W68" s="12"/>
      <c r="X68" s="12"/>
      <c r="Y68" s="12"/>
      <c r="Z68" s="12"/>
      <c r="AA68" s="12"/>
    </row>
    <row r="69" spans="1:27" ht="15">
      <c r="A69" s="31"/>
      <c r="B69" s="31"/>
      <c r="C69" s="31"/>
      <c r="D69" s="31"/>
      <c r="E69" s="31"/>
      <c r="F69" s="31"/>
      <c r="G69" s="31"/>
      <c r="H69" s="31"/>
      <c r="I69" s="31"/>
      <c r="J69" s="31"/>
      <c r="K69" s="31"/>
      <c r="L69" s="31"/>
      <c r="M69" s="31"/>
      <c r="N69" s="31"/>
      <c r="O69" s="31"/>
      <c r="P69" s="31"/>
      <c r="Q69" s="31"/>
      <c r="R69" s="31"/>
      <c r="S69" s="12"/>
      <c r="T69" s="12"/>
      <c r="U69" s="12"/>
      <c r="V69" s="12"/>
      <c r="W69" s="12"/>
      <c r="X69" s="12"/>
      <c r="Y69" s="12"/>
      <c r="Z69" s="12"/>
      <c r="AA69" s="12"/>
    </row>
    <row r="70" spans="1:27" ht="15">
      <c r="A70" s="31"/>
      <c r="B70" s="31"/>
      <c r="C70" s="31"/>
      <c r="D70" s="31"/>
      <c r="E70" s="31"/>
      <c r="F70" s="31"/>
      <c r="G70" s="31"/>
      <c r="H70" s="31"/>
      <c r="I70" s="31"/>
      <c r="J70" s="31"/>
      <c r="K70" s="31"/>
      <c r="L70" s="31"/>
      <c r="M70" s="31"/>
      <c r="N70" s="31"/>
      <c r="O70" s="31"/>
      <c r="P70" s="31"/>
      <c r="Q70" s="31"/>
      <c r="R70" s="31"/>
      <c r="S70" s="12"/>
      <c r="T70" s="12"/>
      <c r="U70" s="12"/>
      <c r="V70" s="12"/>
      <c r="W70" s="12"/>
      <c r="X70" s="12"/>
      <c r="Y70" s="12"/>
      <c r="Z70" s="12"/>
      <c r="AA70" s="12"/>
    </row>
    <row r="71" spans="1:27" ht="15">
      <c r="A71" s="31"/>
      <c r="B71" s="31"/>
      <c r="C71" s="31"/>
      <c r="D71" s="31"/>
      <c r="E71" s="31"/>
      <c r="F71" s="31"/>
      <c r="G71" s="31"/>
      <c r="H71" s="31"/>
      <c r="I71" s="31"/>
      <c r="J71" s="31"/>
      <c r="K71" s="31"/>
      <c r="L71" s="31"/>
      <c r="M71" s="31"/>
      <c r="N71" s="31"/>
      <c r="O71" s="31"/>
      <c r="P71" s="31"/>
      <c r="Q71" s="31"/>
      <c r="R71" s="31"/>
      <c r="S71" s="12"/>
      <c r="T71" s="12"/>
      <c r="U71" s="12"/>
      <c r="V71" s="12"/>
      <c r="W71" s="12"/>
      <c r="X71" s="12"/>
      <c r="Y71" s="12"/>
      <c r="Z71" s="12"/>
      <c r="AA71" s="12"/>
    </row>
    <row r="72" spans="1:27" ht="15">
      <c r="A72" s="31"/>
      <c r="B72" s="31"/>
      <c r="C72" s="31"/>
      <c r="D72" s="31"/>
      <c r="E72" s="31"/>
      <c r="F72" s="31"/>
      <c r="G72" s="31"/>
      <c r="H72" s="31"/>
      <c r="I72" s="31"/>
      <c r="J72" s="31"/>
      <c r="K72" s="31"/>
      <c r="L72" s="31"/>
      <c r="M72" s="31"/>
      <c r="N72" s="31"/>
      <c r="O72" s="31"/>
      <c r="P72" s="31"/>
      <c r="Q72" s="31"/>
      <c r="R72" s="31"/>
      <c r="S72" s="12"/>
      <c r="T72" s="12"/>
      <c r="U72" s="12"/>
      <c r="V72" s="12"/>
      <c r="W72" s="12"/>
      <c r="X72" s="12"/>
      <c r="Y72" s="12"/>
      <c r="Z72" s="12"/>
      <c r="AA72" s="12"/>
    </row>
    <row r="73" spans="1:27" ht="15">
      <c r="A73" s="31"/>
      <c r="B73" s="31"/>
      <c r="C73" s="31"/>
      <c r="D73" s="31"/>
      <c r="E73" s="31"/>
      <c r="F73" s="31"/>
      <c r="G73" s="31"/>
      <c r="H73" s="31"/>
      <c r="I73" s="31"/>
      <c r="J73" s="31"/>
      <c r="K73" s="31"/>
      <c r="L73" s="31"/>
      <c r="M73" s="31"/>
      <c r="N73" s="31"/>
      <c r="O73" s="31"/>
      <c r="P73" s="31"/>
      <c r="Q73" s="31"/>
      <c r="R73" s="31"/>
      <c r="S73" s="12"/>
      <c r="T73" s="12"/>
      <c r="U73" s="12"/>
      <c r="V73" s="12"/>
      <c r="W73" s="12"/>
      <c r="X73" s="12"/>
      <c r="Y73" s="12"/>
      <c r="Z73" s="12"/>
      <c r="AA73" s="12"/>
    </row>
    <row r="74" spans="1:27" ht="15">
      <c r="A74" s="31"/>
      <c r="B74" s="31"/>
      <c r="C74" s="31"/>
      <c r="D74" s="31"/>
      <c r="E74" s="31"/>
      <c r="F74" s="31"/>
      <c r="G74" s="31"/>
      <c r="H74" s="31"/>
      <c r="I74" s="31"/>
      <c r="J74" s="31"/>
      <c r="K74" s="31"/>
      <c r="L74" s="31"/>
      <c r="M74" s="31"/>
      <c r="N74" s="31"/>
      <c r="O74" s="31"/>
      <c r="P74" s="31"/>
      <c r="Q74" s="31"/>
      <c r="R74" s="31"/>
      <c r="S74" s="12"/>
      <c r="T74" s="12"/>
      <c r="U74" s="12"/>
      <c r="V74" s="12"/>
      <c r="W74" s="12"/>
      <c r="X74" s="12"/>
      <c r="Y74" s="12"/>
      <c r="Z74" s="12"/>
      <c r="AA74" s="12"/>
    </row>
    <row r="75" spans="1:27" ht="15">
      <c r="A75" s="31"/>
      <c r="B75" s="31"/>
      <c r="C75" s="31"/>
      <c r="D75" s="31"/>
      <c r="E75" s="31"/>
      <c r="F75" s="31"/>
      <c r="G75" s="31"/>
      <c r="H75" s="31"/>
      <c r="I75" s="31"/>
      <c r="J75" s="31"/>
      <c r="K75" s="31"/>
      <c r="L75" s="31"/>
      <c r="M75" s="31"/>
      <c r="N75" s="31"/>
      <c r="O75" s="31"/>
      <c r="P75" s="31"/>
      <c r="Q75" s="31"/>
      <c r="R75" s="31"/>
      <c r="S75" s="12"/>
      <c r="T75" s="12"/>
      <c r="U75" s="12"/>
      <c r="V75" s="12"/>
      <c r="W75" s="12"/>
      <c r="X75" s="12"/>
      <c r="Y75" s="12"/>
      <c r="Z75" s="12"/>
      <c r="AA75" s="12"/>
    </row>
    <row r="76" spans="1:27" ht="15">
      <c r="A76" s="31"/>
      <c r="B76" s="31"/>
      <c r="C76" s="31"/>
      <c r="D76" s="31"/>
      <c r="E76" s="31"/>
      <c r="F76" s="31"/>
      <c r="G76" s="31"/>
      <c r="H76" s="31"/>
      <c r="I76" s="31"/>
      <c r="J76" s="31"/>
      <c r="K76" s="31"/>
      <c r="L76" s="31"/>
      <c r="M76" s="31"/>
      <c r="N76" s="31"/>
      <c r="O76" s="31"/>
      <c r="P76" s="31"/>
      <c r="Q76" s="31"/>
      <c r="R76" s="31"/>
      <c r="S76" s="12"/>
      <c r="T76" s="12"/>
      <c r="U76" s="12"/>
      <c r="V76" s="12"/>
      <c r="W76" s="12"/>
      <c r="X76" s="12"/>
      <c r="Y76" s="12"/>
      <c r="Z76" s="12"/>
      <c r="AA76" s="12"/>
    </row>
    <row r="77" spans="1:27" ht="15">
      <c r="A77" s="31"/>
      <c r="B77" s="31"/>
      <c r="C77" s="31"/>
      <c r="D77" s="31"/>
      <c r="E77" s="31"/>
      <c r="F77" s="31"/>
      <c r="G77" s="31"/>
      <c r="H77" s="31"/>
      <c r="I77" s="31"/>
      <c r="J77" s="31"/>
      <c r="K77" s="31"/>
      <c r="L77" s="31"/>
      <c r="M77" s="31"/>
      <c r="N77" s="31"/>
      <c r="O77" s="31"/>
      <c r="P77" s="31"/>
      <c r="Q77" s="31"/>
      <c r="R77" s="31"/>
      <c r="S77" s="12"/>
      <c r="T77" s="12"/>
      <c r="U77" s="12"/>
      <c r="V77" s="12"/>
      <c r="W77" s="12"/>
      <c r="X77" s="12"/>
      <c r="Y77" s="12"/>
      <c r="Z77" s="12"/>
      <c r="AA77" s="12"/>
    </row>
    <row r="78" spans="1:27" ht="15">
      <c r="A78" s="31"/>
      <c r="B78" s="31"/>
      <c r="C78" s="31"/>
      <c r="D78" s="31"/>
      <c r="E78" s="31"/>
      <c r="F78" s="31"/>
      <c r="G78" s="31"/>
      <c r="H78" s="31"/>
      <c r="I78" s="31"/>
      <c r="J78" s="31"/>
      <c r="K78" s="31"/>
      <c r="L78" s="31"/>
      <c r="M78" s="31"/>
      <c r="N78" s="31"/>
      <c r="O78" s="31"/>
      <c r="P78" s="31"/>
      <c r="Q78" s="31"/>
      <c r="R78" s="31"/>
      <c r="S78" s="12"/>
      <c r="T78" s="12"/>
      <c r="U78" s="12"/>
      <c r="V78" s="12"/>
      <c r="W78" s="12"/>
      <c r="X78" s="12"/>
      <c r="Y78" s="12"/>
      <c r="Z78" s="12"/>
      <c r="AA78" s="12"/>
    </row>
    <row r="79" spans="1:27" ht="15">
      <c r="A79" s="31"/>
      <c r="B79" s="31"/>
      <c r="C79" s="31"/>
      <c r="D79" s="31"/>
      <c r="E79" s="31"/>
      <c r="F79" s="31"/>
      <c r="G79" s="31"/>
      <c r="H79" s="31"/>
      <c r="I79" s="31"/>
      <c r="J79" s="31"/>
      <c r="K79" s="31"/>
      <c r="L79" s="31"/>
      <c r="M79" s="31"/>
      <c r="N79" s="31"/>
      <c r="O79" s="31"/>
      <c r="P79" s="31"/>
      <c r="Q79" s="31"/>
      <c r="R79" s="31"/>
      <c r="S79" s="12"/>
      <c r="T79" s="12"/>
      <c r="U79" s="12"/>
      <c r="V79" s="12"/>
      <c r="W79" s="12"/>
      <c r="X79" s="12"/>
      <c r="Y79" s="12"/>
      <c r="Z79" s="12"/>
      <c r="AA79" s="12"/>
    </row>
    <row r="80" spans="1:27" ht="15">
      <c r="A80" s="31"/>
      <c r="B80" s="31"/>
      <c r="C80" s="31"/>
      <c r="D80" s="31"/>
      <c r="E80" s="31"/>
      <c r="F80" s="31"/>
      <c r="G80" s="31"/>
      <c r="H80" s="31"/>
      <c r="I80" s="31"/>
      <c r="J80" s="31"/>
      <c r="K80" s="31"/>
      <c r="L80" s="31"/>
      <c r="M80" s="31"/>
      <c r="N80" s="31"/>
      <c r="O80" s="31"/>
      <c r="P80" s="31"/>
      <c r="Q80" s="31"/>
      <c r="R80" s="31"/>
      <c r="S80" s="12"/>
      <c r="T80" s="12"/>
      <c r="U80" s="12"/>
      <c r="V80" s="12"/>
      <c r="W80" s="12"/>
      <c r="X80" s="12"/>
      <c r="Y80" s="12"/>
      <c r="Z80" s="12"/>
      <c r="AA80" s="12"/>
    </row>
    <row r="81" spans="1:27" ht="15">
      <c r="A81" s="31"/>
      <c r="B81" s="31"/>
      <c r="C81" s="31"/>
      <c r="D81" s="31"/>
      <c r="E81" s="31"/>
      <c r="F81" s="31"/>
      <c r="G81" s="31"/>
      <c r="H81" s="31"/>
      <c r="I81" s="31"/>
      <c r="J81" s="31"/>
      <c r="K81" s="31"/>
      <c r="L81" s="31"/>
      <c r="M81" s="31"/>
      <c r="N81" s="31"/>
      <c r="O81" s="31"/>
      <c r="P81" s="31"/>
      <c r="Q81" s="31"/>
      <c r="R81" s="31"/>
      <c r="S81" s="12"/>
      <c r="T81" s="12"/>
      <c r="U81" s="12"/>
      <c r="V81" s="12"/>
      <c r="W81" s="12"/>
      <c r="X81" s="12"/>
      <c r="Y81" s="12"/>
      <c r="Z81" s="12"/>
      <c r="AA81" s="12"/>
    </row>
    <row r="82" spans="1:27" ht="15">
      <c r="A82" s="31"/>
      <c r="B82" s="31"/>
      <c r="C82" s="31"/>
      <c r="D82" s="31"/>
      <c r="E82" s="31"/>
      <c r="F82" s="31"/>
      <c r="G82" s="31"/>
      <c r="H82" s="31"/>
      <c r="I82" s="31"/>
      <c r="J82" s="31"/>
      <c r="K82" s="31"/>
      <c r="L82" s="31"/>
      <c r="M82" s="31"/>
      <c r="N82" s="31"/>
      <c r="O82" s="31"/>
      <c r="P82" s="31"/>
      <c r="Q82" s="31"/>
      <c r="R82" s="31"/>
      <c r="S82" s="12"/>
      <c r="T82" s="12"/>
      <c r="U82" s="12"/>
      <c r="V82" s="12"/>
      <c r="W82" s="12"/>
      <c r="X82" s="12"/>
      <c r="Y82" s="12"/>
      <c r="Z82" s="12"/>
      <c r="AA82" s="12"/>
    </row>
    <row r="83" spans="1:27" ht="15">
      <c r="A83" s="31"/>
      <c r="B83" s="31"/>
      <c r="C83" s="31"/>
      <c r="D83" s="31"/>
      <c r="E83" s="31"/>
      <c r="F83" s="31"/>
      <c r="G83" s="31"/>
      <c r="H83" s="31"/>
      <c r="I83" s="31"/>
      <c r="J83" s="31"/>
      <c r="K83" s="31"/>
      <c r="L83" s="31"/>
      <c r="M83" s="31"/>
      <c r="N83" s="31"/>
      <c r="O83" s="31"/>
      <c r="P83" s="31"/>
      <c r="Q83" s="31"/>
      <c r="R83" s="31"/>
      <c r="S83" s="12"/>
      <c r="T83" s="12"/>
      <c r="U83" s="12"/>
      <c r="V83" s="12"/>
      <c r="W83" s="12"/>
      <c r="X83" s="12"/>
      <c r="Y83" s="12"/>
      <c r="Z83" s="12"/>
      <c r="AA83" s="12"/>
    </row>
    <row r="84" spans="1:27" ht="15">
      <c r="A84" s="31"/>
      <c r="B84" s="31"/>
      <c r="C84" s="31"/>
      <c r="D84" s="31"/>
      <c r="E84" s="31"/>
      <c r="F84" s="31"/>
      <c r="G84" s="31"/>
      <c r="H84" s="31"/>
      <c r="I84" s="31"/>
      <c r="J84" s="31"/>
      <c r="K84" s="31"/>
      <c r="L84" s="31"/>
      <c r="M84" s="31"/>
      <c r="N84" s="31"/>
      <c r="O84" s="31"/>
      <c r="P84" s="31"/>
      <c r="Q84" s="31"/>
      <c r="R84" s="31"/>
      <c r="S84" s="12"/>
      <c r="T84" s="12"/>
      <c r="U84" s="12"/>
      <c r="V84" s="12"/>
      <c r="W84" s="12"/>
      <c r="X84" s="12"/>
      <c r="Y84" s="12"/>
      <c r="Z84" s="12"/>
      <c r="AA84" s="12"/>
    </row>
    <row r="85" spans="1:27" ht="15">
      <c r="A85" s="31"/>
      <c r="B85" s="31"/>
      <c r="C85" s="31"/>
      <c r="D85" s="31"/>
      <c r="E85" s="31"/>
      <c r="F85" s="31"/>
      <c r="G85" s="31"/>
      <c r="H85" s="31"/>
      <c r="I85" s="31"/>
      <c r="J85" s="31"/>
      <c r="K85" s="31"/>
      <c r="L85" s="31"/>
      <c r="M85" s="31"/>
      <c r="N85" s="31"/>
      <c r="O85" s="31"/>
      <c r="P85" s="31"/>
      <c r="Q85" s="31"/>
      <c r="R85" s="31"/>
      <c r="S85" s="12"/>
      <c r="T85" s="12"/>
      <c r="U85" s="12"/>
      <c r="V85" s="12"/>
      <c r="W85" s="12"/>
      <c r="X85" s="12"/>
      <c r="Y85" s="12"/>
      <c r="Z85" s="12"/>
      <c r="AA85" s="12"/>
    </row>
    <row r="86" spans="1:27" ht="15">
      <c r="A86" s="31"/>
      <c r="B86" s="31"/>
      <c r="C86" s="31"/>
      <c r="D86" s="31"/>
      <c r="E86" s="31"/>
      <c r="F86" s="31"/>
      <c r="G86" s="31"/>
      <c r="H86" s="31"/>
      <c r="I86" s="31"/>
      <c r="J86" s="31"/>
      <c r="K86" s="31"/>
      <c r="L86" s="31"/>
      <c r="M86" s="31"/>
      <c r="N86" s="31"/>
      <c r="O86" s="31"/>
      <c r="P86" s="31"/>
      <c r="Q86" s="31"/>
      <c r="R86" s="31"/>
      <c r="S86" s="12"/>
      <c r="T86" s="12"/>
      <c r="U86" s="12"/>
      <c r="V86" s="12"/>
      <c r="W86" s="12"/>
      <c r="X86" s="12"/>
      <c r="Y86" s="12"/>
      <c r="Z86" s="12"/>
      <c r="AA86" s="12"/>
    </row>
    <row r="87" spans="1:27" ht="15">
      <c r="A87" s="31"/>
      <c r="B87" s="31"/>
      <c r="C87" s="31"/>
      <c r="D87" s="31"/>
      <c r="E87" s="31"/>
      <c r="F87" s="31"/>
      <c r="G87" s="31"/>
      <c r="H87" s="31"/>
      <c r="I87" s="31"/>
      <c r="J87" s="31"/>
      <c r="K87" s="31"/>
      <c r="L87" s="31"/>
      <c r="M87" s="31"/>
      <c r="N87" s="31"/>
      <c r="O87" s="31"/>
      <c r="P87" s="31"/>
      <c r="Q87" s="31"/>
      <c r="R87" s="31"/>
      <c r="S87" s="12"/>
      <c r="T87" s="12"/>
      <c r="U87" s="12"/>
      <c r="V87" s="12"/>
      <c r="W87" s="12"/>
      <c r="X87" s="12"/>
      <c r="Y87" s="12"/>
      <c r="Z87" s="12"/>
      <c r="AA87" s="12"/>
    </row>
    <row r="88" spans="1:27" ht="15">
      <c r="A88" s="31"/>
      <c r="B88" s="31"/>
      <c r="C88" s="31"/>
      <c r="D88" s="31"/>
      <c r="E88" s="31"/>
      <c r="F88" s="31"/>
      <c r="G88" s="31"/>
      <c r="H88" s="31"/>
      <c r="I88" s="31"/>
      <c r="J88" s="31"/>
      <c r="K88" s="31"/>
      <c r="L88" s="31"/>
      <c r="M88" s="31"/>
      <c r="N88" s="31"/>
      <c r="O88" s="31"/>
      <c r="P88" s="31"/>
      <c r="Q88" s="31"/>
      <c r="R88" s="31"/>
      <c r="S88" s="12"/>
      <c r="T88" s="12"/>
      <c r="U88" s="12"/>
      <c r="V88" s="12"/>
      <c r="W88" s="12"/>
      <c r="X88" s="12"/>
      <c r="Y88" s="12"/>
      <c r="Z88" s="12"/>
      <c r="AA88" s="12"/>
    </row>
    <row r="89" spans="1:27" ht="15">
      <c r="A89" s="31"/>
      <c r="B89" s="31"/>
      <c r="C89" s="31"/>
      <c r="D89" s="31"/>
      <c r="E89" s="31"/>
      <c r="F89" s="31"/>
      <c r="G89" s="31"/>
      <c r="H89" s="31"/>
      <c r="I89" s="31"/>
      <c r="J89" s="31"/>
      <c r="K89" s="31"/>
      <c r="L89" s="31"/>
      <c r="M89" s="31"/>
      <c r="N89" s="31"/>
      <c r="O89" s="31"/>
      <c r="P89" s="31"/>
      <c r="Q89" s="31"/>
      <c r="R89" s="31"/>
      <c r="S89" s="12"/>
      <c r="T89" s="12"/>
      <c r="U89" s="12"/>
      <c r="V89" s="12"/>
      <c r="W89" s="12"/>
      <c r="X89" s="12"/>
      <c r="Y89" s="12"/>
      <c r="Z89" s="12"/>
      <c r="AA89" s="12"/>
    </row>
    <row r="90" spans="1:27" ht="15">
      <c r="A90" s="31"/>
      <c r="B90" s="31"/>
      <c r="C90" s="31"/>
      <c r="D90" s="31"/>
      <c r="E90" s="31"/>
      <c r="F90" s="31"/>
      <c r="G90" s="31"/>
      <c r="H90" s="31"/>
      <c r="I90" s="31"/>
      <c r="J90" s="31"/>
      <c r="K90" s="31"/>
      <c r="L90" s="31"/>
      <c r="M90" s="31"/>
      <c r="N90" s="31"/>
      <c r="O90" s="31"/>
      <c r="P90" s="31"/>
      <c r="Q90" s="31"/>
      <c r="R90" s="31"/>
      <c r="S90" s="12"/>
      <c r="T90" s="12"/>
      <c r="U90" s="12"/>
      <c r="V90" s="12"/>
      <c r="W90" s="12"/>
      <c r="X90" s="12"/>
      <c r="Y90" s="12"/>
      <c r="Z90" s="12"/>
      <c r="AA90" s="12"/>
    </row>
    <row r="91" spans="1:27" ht="15">
      <c r="A91" s="31"/>
      <c r="B91" s="31"/>
      <c r="C91" s="31"/>
      <c r="D91" s="31"/>
      <c r="E91" s="31"/>
      <c r="F91" s="31"/>
      <c r="G91" s="31"/>
      <c r="H91" s="31"/>
      <c r="I91" s="31"/>
      <c r="J91" s="31"/>
      <c r="K91" s="31"/>
      <c r="L91" s="31"/>
      <c r="M91" s="31"/>
      <c r="N91" s="31"/>
      <c r="O91" s="31"/>
      <c r="P91" s="31"/>
      <c r="Q91" s="31"/>
      <c r="R91" s="31"/>
      <c r="S91" s="12"/>
      <c r="T91" s="12"/>
      <c r="U91" s="12"/>
      <c r="V91" s="12"/>
      <c r="W91" s="12"/>
      <c r="X91" s="12"/>
      <c r="Y91" s="12"/>
      <c r="Z91" s="12"/>
      <c r="AA91" s="12"/>
    </row>
    <row r="92" spans="1:27" ht="15">
      <c r="A92" s="31"/>
      <c r="B92" s="31"/>
      <c r="C92" s="31"/>
      <c r="D92" s="31"/>
      <c r="E92" s="31"/>
      <c r="F92" s="31"/>
      <c r="G92" s="31"/>
      <c r="H92" s="31"/>
      <c r="I92" s="31"/>
      <c r="J92" s="31"/>
      <c r="K92" s="31"/>
      <c r="L92" s="31"/>
      <c r="M92" s="31"/>
      <c r="N92" s="31"/>
      <c r="O92" s="31"/>
      <c r="P92" s="31"/>
      <c r="Q92" s="31"/>
      <c r="R92" s="31"/>
      <c r="S92" s="12"/>
      <c r="T92" s="12"/>
      <c r="U92" s="12"/>
      <c r="V92" s="12"/>
      <c r="W92" s="12"/>
      <c r="X92" s="12"/>
      <c r="Y92" s="12"/>
      <c r="Z92" s="12"/>
      <c r="AA92" s="12"/>
    </row>
    <row r="93" spans="1:27" ht="15">
      <c r="A93" s="31"/>
      <c r="B93" s="31"/>
      <c r="C93" s="31"/>
      <c r="D93" s="31"/>
      <c r="E93" s="31"/>
      <c r="F93" s="31"/>
      <c r="G93" s="31"/>
      <c r="H93" s="31"/>
      <c r="I93" s="31"/>
      <c r="J93" s="31"/>
      <c r="K93" s="31"/>
      <c r="L93" s="31"/>
      <c r="M93" s="31"/>
      <c r="N93" s="31"/>
      <c r="O93" s="31"/>
      <c r="P93" s="31"/>
      <c r="Q93" s="31"/>
      <c r="R93" s="31"/>
      <c r="S93" s="12"/>
      <c r="T93" s="12"/>
      <c r="U93" s="12"/>
      <c r="V93" s="12"/>
      <c r="W93" s="12"/>
      <c r="X93" s="12"/>
      <c r="Y93" s="12"/>
      <c r="Z93" s="12"/>
      <c r="AA93" s="12"/>
    </row>
    <row r="94" spans="1:27" ht="15">
      <c r="A94" s="31"/>
      <c r="B94" s="31"/>
      <c r="C94" s="31"/>
      <c r="D94" s="31"/>
      <c r="E94" s="31"/>
      <c r="F94" s="31"/>
      <c r="G94" s="31"/>
      <c r="H94" s="31"/>
      <c r="I94" s="31"/>
      <c r="J94" s="31"/>
      <c r="K94" s="31"/>
      <c r="L94" s="31"/>
      <c r="M94" s="31"/>
      <c r="N94" s="31"/>
      <c r="O94" s="31"/>
      <c r="P94" s="31"/>
      <c r="Q94" s="31"/>
      <c r="R94" s="31"/>
      <c r="S94" s="12"/>
      <c r="T94" s="12"/>
      <c r="U94" s="12"/>
      <c r="V94" s="12"/>
      <c r="W94" s="12"/>
      <c r="X94" s="12"/>
      <c r="Y94" s="12"/>
      <c r="Z94" s="12"/>
      <c r="AA94" s="12"/>
    </row>
    <row r="95" spans="1:27" ht="15">
      <c r="A95" s="31"/>
      <c r="B95" s="31"/>
      <c r="C95" s="31"/>
      <c r="D95" s="31"/>
      <c r="E95" s="31"/>
      <c r="F95" s="31"/>
      <c r="G95" s="31"/>
      <c r="H95" s="31"/>
      <c r="I95" s="31"/>
      <c r="J95" s="31"/>
      <c r="K95" s="31"/>
      <c r="L95" s="31"/>
      <c r="M95" s="31"/>
      <c r="N95" s="31"/>
      <c r="O95" s="31"/>
      <c r="P95" s="31"/>
      <c r="Q95" s="31"/>
      <c r="R95" s="31"/>
      <c r="S95" s="12"/>
      <c r="T95" s="12"/>
      <c r="U95" s="12"/>
      <c r="V95" s="12"/>
      <c r="W95" s="12"/>
      <c r="X95" s="12"/>
      <c r="Y95" s="12"/>
      <c r="Z95" s="12"/>
      <c r="AA95" s="12"/>
    </row>
    <row r="96" spans="1:27" ht="15">
      <c r="A96" s="31"/>
      <c r="B96" s="31"/>
      <c r="C96" s="31"/>
      <c r="D96" s="31"/>
      <c r="E96" s="31"/>
      <c r="F96" s="31"/>
      <c r="G96" s="31"/>
      <c r="H96" s="31"/>
      <c r="I96" s="31"/>
      <c r="J96" s="31"/>
      <c r="K96" s="31"/>
      <c r="L96" s="31"/>
      <c r="M96" s="31"/>
      <c r="N96" s="31"/>
      <c r="O96" s="31"/>
      <c r="P96" s="31"/>
      <c r="Q96" s="31"/>
      <c r="R96" s="31"/>
      <c r="S96" s="12"/>
      <c r="T96" s="12"/>
      <c r="U96" s="12"/>
      <c r="V96" s="12"/>
      <c r="W96" s="12"/>
      <c r="X96" s="12"/>
      <c r="Y96" s="12"/>
      <c r="Z96" s="12"/>
      <c r="AA96" s="12"/>
    </row>
    <row r="97" spans="1:27" ht="15">
      <c r="A97" s="31"/>
      <c r="B97" s="31"/>
      <c r="C97" s="31"/>
      <c r="D97" s="31"/>
      <c r="E97" s="31"/>
      <c r="F97" s="31"/>
      <c r="G97" s="31"/>
      <c r="H97" s="31"/>
      <c r="I97" s="31"/>
      <c r="J97" s="31"/>
      <c r="K97" s="31"/>
      <c r="L97" s="31"/>
      <c r="M97" s="31"/>
      <c r="N97" s="31"/>
      <c r="O97" s="31"/>
      <c r="P97" s="31"/>
      <c r="Q97" s="31"/>
      <c r="R97" s="31"/>
      <c r="S97" s="12"/>
      <c r="T97" s="12"/>
      <c r="U97" s="12"/>
      <c r="V97" s="12"/>
      <c r="W97" s="12"/>
      <c r="X97" s="12"/>
      <c r="Y97" s="12"/>
      <c r="Z97" s="12"/>
      <c r="AA97" s="12"/>
    </row>
    <row r="98" spans="1:27" ht="15">
      <c r="A98" s="31"/>
      <c r="B98" s="31"/>
      <c r="C98" s="31"/>
      <c r="D98" s="31"/>
      <c r="E98" s="31"/>
      <c r="F98" s="31"/>
      <c r="G98" s="31"/>
      <c r="H98" s="31"/>
      <c r="I98" s="31"/>
      <c r="J98" s="31"/>
      <c r="K98" s="31"/>
      <c r="L98" s="31"/>
      <c r="M98" s="31"/>
      <c r="N98" s="31"/>
      <c r="O98" s="31"/>
      <c r="P98" s="31"/>
      <c r="Q98" s="31"/>
      <c r="R98" s="31"/>
      <c r="S98" s="12"/>
      <c r="T98" s="12"/>
      <c r="U98" s="12"/>
      <c r="V98" s="12"/>
      <c r="W98" s="12"/>
      <c r="X98" s="12"/>
      <c r="Y98" s="12"/>
      <c r="Z98" s="12"/>
      <c r="AA98" s="12"/>
    </row>
    <row r="99" spans="1:27" ht="15">
      <c r="A99" s="31"/>
      <c r="B99" s="31"/>
      <c r="C99" s="31"/>
      <c r="D99" s="31"/>
      <c r="E99" s="31"/>
      <c r="F99" s="31"/>
      <c r="G99" s="31"/>
      <c r="H99" s="31"/>
      <c r="I99" s="31"/>
      <c r="J99" s="31"/>
      <c r="K99" s="31"/>
      <c r="L99" s="31"/>
      <c r="M99" s="31"/>
      <c r="N99" s="31"/>
      <c r="O99" s="31"/>
      <c r="P99" s="31"/>
      <c r="Q99" s="31"/>
      <c r="R99" s="31"/>
      <c r="S99" s="12"/>
      <c r="T99" s="12"/>
      <c r="U99" s="12"/>
      <c r="V99" s="12"/>
      <c r="W99" s="12"/>
      <c r="X99" s="12"/>
      <c r="Y99" s="12"/>
      <c r="Z99" s="12"/>
      <c r="AA99" s="12"/>
    </row>
    <row r="100" spans="1:27" ht="15">
      <c r="A100" s="31"/>
      <c r="B100" s="31"/>
      <c r="C100" s="31"/>
      <c r="D100" s="31"/>
      <c r="E100" s="31"/>
      <c r="F100" s="31"/>
      <c r="G100" s="31"/>
      <c r="H100" s="31"/>
      <c r="I100" s="31"/>
      <c r="J100" s="31"/>
      <c r="K100" s="31"/>
      <c r="L100" s="31"/>
      <c r="M100" s="31"/>
      <c r="N100" s="31"/>
      <c r="O100" s="31"/>
      <c r="P100" s="31"/>
      <c r="Q100" s="31"/>
      <c r="R100" s="31"/>
      <c r="S100" s="12"/>
      <c r="T100" s="12"/>
      <c r="U100" s="12"/>
      <c r="V100" s="12"/>
      <c r="W100" s="12"/>
      <c r="X100" s="12"/>
      <c r="Y100" s="12"/>
      <c r="Z100" s="12"/>
      <c r="AA100" s="12"/>
    </row>
    <row r="101" spans="1:27" ht="15">
      <c r="A101" s="31"/>
      <c r="B101" s="31"/>
      <c r="C101" s="31"/>
      <c r="D101" s="31"/>
      <c r="E101" s="31"/>
      <c r="F101" s="31"/>
      <c r="G101" s="31"/>
      <c r="H101" s="31"/>
      <c r="I101" s="31"/>
      <c r="J101" s="31"/>
      <c r="K101" s="31"/>
      <c r="L101" s="31"/>
      <c r="M101" s="31"/>
      <c r="N101" s="31"/>
      <c r="O101" s="31"/>
      <c r="P101" s="31"/>
      <c r="Q101" s="31"/>
      <c r="R101" s="31"/>
      <c r="S101" s="12"/>
      <c r="T101" s="12"/>
      <c r="U101" s="12"/>
      <c r="V101" s="12"/>
      <c r="W101" s="12"/>
      <c r="X101" s="12"/>
      <c r="Y101" s="12"/>
      <c r="Z101" s="12"/>
      <c r="AA101" s="12"/>
    </row>
    <row r="102" spans="1:27" ht="15">
      <c r="A102" s="31"/>
      <c r="B102" s="31"/>
      <c r="C102" s="31"/>
      <c r="D102" s="31"/>
      <c r="E102" s="31"/>
      <c r="F102" s="31"/>
      <c r="G102" s="31"/>
      <c r="H102" s="31"/>
      <c r="I102" s="31"/>
      <c r="J102" s="31"/>
      <c r="K102" s="31"/>
      <c r="L102" s="31"/>
      <c r="M102" s="31"/>
      <c r="N102" s="31"/>
      <c r="O102" s="31"/>
      <c r="P102" s="31"/>
      <c r="Q102" s="31"/>
      <c r="R102" s="31"/>
      <c r="S102" s="12"/>
      <c r="T102" s="12"/>
      <c r="U102" s="12"/>
      <c r="V102" s="12"/>
      <c r="W102" s="12"/>
      <c r="X102" s="12"/>
      <c r="Y102" s="12"/>
      <c r="Z102" s="12"/>
      <c r="AA102" s="12"/>
    </row>
    <row r="103" spans="1:27" ht="15">
      <c r="A103" s="31"/>
      <c r="B103" s="31"/>
      <c r="C103" s="31"/>
      <c r="D103" s="31"/>
      <c r="E103" s="31"/>
      <c r="F103" s="31"/>
      <c r="G103" s="31"/>
      <c r="H103" s="31"/>
      <c r="I103" s="31"/>
      <c r="J103" s="31"/>
      <c r="K103" s="31"/>
      <c r="L103" s="31"/>
      <c r="M103" s="31"/>
      <c r="N103" s="31"/>
      <c r="O103" s="31"/>
      <c r="P103" s="31"/>
      <c r="Q103" s="31"/>
      <c r="R103" s="31"/>
      <c r="S103" s="12"/>
      <c r="T103" s="12"/>
      <c r="U103" s="12"/>
      <c r="V103" s="12"/>
      <c r="W103" s="12"/>
      <c r="X103" s="12"/>
      <c r="Y103" s="12"/>
      <c r="Z103" s="12"/>
      <c r="AA103" s="12"/>
    </row>
    <row r="104" spans="1:27" ht="15">
      <c r="A104" s="31"/>
      <c r="B104" s="31"/>
      <c r="C104" s="31"/>
      <c r="D104" s="31"/>
      <c r="E104" s="31"/>
      <c r="F104" s="31"/>
      <c r="G104" s="31"/>
      <c r="H104" s="31"/>
      <c r="I104" s="31"/>
      <c r="J104" s="31"/>
      <c r="K104" s="31"/>
      <c r="L104" s="31"/>
      <c r="M104" s="31"/>
      <c r="N104" s="31"/>
      <c r="O104" s="31"/>
      <c r="P104" s="31"/>
      <c r="Q104" s="31"/>
      <c r="R104" s="31"/>
      <c r="S104" s="12"/>
      <c r="T104" s="12"/>
      <c r="U104" s="12"/>
      <c r="V104" s="12"/>
      <c r="W104" s="12"/>
      <c r="X104" s="12"/>
      <c r="Y104" s="12"/>
      <c r="Z104" s="12"/>
      <c r="AA104" s="12"/>
    </row>
    <row r="105" spans="1:27" ht="15">
      <c r="A105" s="31"/>
      <c r="B105" s="31"/>
      <c r="C105" s="31"/>
      <c r="D105" s="31"/>
      <c r="E105" s="31"/>
      <c r="F105" s="31"/>
      <c r="G105" s="31"/>
      <c r="H105" s="31"/>
      <c r="I105" s="31"/>
      <c r="J105" s="31"/>
      <c r="K105" s="31"/>
      <c r="L105" s="31"/>
      <c r="M105" s="31"/>
      <c r="N105" s="31"/>
      <c r="O105" s="31"/>
      <c r="P105" s="31"/>
      <c r="Q105" s="31"/>
      <c r="R105" s="31"/>
      <c r="S105" s="12"/>
      <c r="T105" s="12"/>
      <c r="U105" s="12"/>
      <c r="V105" s="12"/>
      <c r="W105" s="12"/>
      <c r="X105" s="12"/>
      <c r="Y105" s="12"/>
      <c r="Z105" s="12"/>
      <c r="AA105" s="12"/>
    </row>
    <row r="106" spans="1:27" ht="15">
      <c r="A106" s="31"/>
      <c r="B106" s="31"/>
      <c r="C106" s="31"/>
      <c r="D106" s="31"/>
      <c r="E106" s="31"/>
      <c r="F106" s="31"/>
      <c r="G106" s="31"/>
      <c r="H106" s="31"/>
      <c r="I106" s="31"/>
      <c r="J106" s="31"/>
      <c r="K106" s="31"/>
      <c r="L106" s="31"/>
      <c r="M106" s="31"/>
      <c r="N106" s="31"/>
      <c r="O106" s="31"/>
      <c r="P106" s="31"/>
      <c r="Q106" s="31"/>
      <c r="R106" s="31"/>
      <c r="S106" s="12"/>
      <c r="T106" s="12"/>
      <c r="U106" s="12"/>
      <c r="V106" s="12"/>
      <c r="W106" s="12"/>
      <c r="X106" s="12"/>
      <c r="Y106" s="12"/>
      <c r="Z106" s="12"/>
      <c r="AA106" s="12"/>
    </row>
    <row r="107" spans="1:27" ht="15">
      <c r="A107" s="31"/>
      <c r="B107" s="31"/>
      <c r="C107" s="31"/>
      <c r="D107" s="31"/>
      <c r="E107" s="31"/>
      <c r="F107" s="31"/>
      <c r="G107" s="31"/>
      <c r="H107" s="31"/>
      <c r="I107" s="31"/>
      <c r="J107" s="31"/>
      <c r="K107" s="31"/>
      <c r="L107" s="31"/>
      <c r="M107" s="31"/>
      <c r="N107" s="31"/>
      <c r="O107" s="31"/>
      <c r="P107" s="31"/>
      <c r="Q107" s="31"/>
      <c r="R107" s="31"/>
      <c r="S107" s="12"/>
      <c r="T107" s="12"/>
      <c r="U107" s="12"/>
      <c r="V107" s="12"/>
      <c r="W107" s="12"/>
      <c r="X107" s="12"/>
      <c r="Y107" s="12"/>
      <c r="Z107" s="12"/>
      <c r="AA107" s="12"/>
    </row>
    <row r="108" spans="1:27" ht="15">
      <c r="A108" s="31"/>
      <c r="B108" s="31"/>
      <c r="C108" s="31"/>
      <c r="D108" s="31"/>
      <c r="E108" s="31"/>
      <c r="F108" s="31"/>
      <c r="G108" s="31"/>
      <c r="H108" s="31"/>
      <c r="I108" s="31"/>
      <c r="J108" s="31"/>
      <c r="K108" s="31"/>
      <c r="L108" s="31"/>
      <c r="M108" s="31"/>
      <c r="N108" s="31"/>
      <c r="O108" s="31"/>
      <c r="P108" s="31"/>
      <c r="Q108" s="31"/>
      <c r="R108" s="31"/>
      <c r="S108" s="12"/>
      <c r="T108" s="12"/>
      <c r="U108" s="12"/>
      <c r="V108" s="12"/>
      <c r="W108" s="12"/>
      <c r="X108" s="12"/>
      <c r="Y108" s="12"/>
      <c r="Z108" s="12"/>
      <c r="AA108" s="12"/>
    </row>
    <row r="109" spans="1:27" ht="15">
      <c r="A109" s="31"/>
      <c r="B109" s="31"/>
      <c r="C109" s="31"/>
      <c r="D109" s="31"/>
      <c r="E109" s="31"/>
      <c r="F109" s="31"/>
      <c r="G109" s="31"/>
      <c r="H109" s="31"/>
      <c r="I109" s="31"/>
      <c r="J109" s="31"/>
      <c r="K109" s="31"/>
      <c r="L109" s="31"/>
      <c r="M109" s="31"/>
      <c r="N109" s="31"/>
      <c r="O109" s="31"/>
      <c r="P109" s="31"/>
      <c r="Q109" s="31"/>
      <c r="R109" s="31"/>
      <c r="S109" s="12"/>
      <c r="T109" s="12"/>
      <c r="U109" s="12"/>
      <c r="V109" s="12"/>
      <c r="W109" s="12"/>
      <c r="X109" s="12"/>
      <c r="Y109" s="12"/>
      <c r="Z109" s="12"/>
      <c r="AA109" s="12"/>
    </row>
    <row r="110" spans="1:27" ht="15">
      <c r="A110" s="31"/>
      <c r="B110" s="31"/>
      <c r="C110" s="31"/>
      <c r="D110" s="31"/>
      <c r="E110" s="31"/>
      <c r="F110" s="31"/>
      <c r="G110" s="31"/>
      <c r="H110" s="31"/>
      <c r="I110" s="31"/>
      <c r="J110" s="31"/>
      <c r="K110" s="31"/>
      <c r="L110" s="31"/>
      <c r="M110" s="31"/>
      <c r="N110" s="31"/>
      <c r="O110" s="31"/>
      <c r="P110" s="31"/>
      <c r="Q110" s="31"/>
      <c r="R110" s="31"/>
      <c r="S110" s="12"/>
      <c r="T110" s="12"/>
      <c r="U110" s="12"/>
      <c r="V110" s="12"/>
      <c r="W110" s="12"/>
      <c r="X110" s="12"/>
      <c r="Y110" s="12"/>
      <c r="Z110" s="12"/>
      <c r="AA110" s="12"/>
    </row>
    <row r="111" spans="1:27" ht="15">
      <c r="A111" s="31"/>
      <c r="B111" s="31"/>
      <c r="C111" s="31"/>
      <c r="D111" s="31"/>
      <c r="E111" s="31"/>
      <c r="F111" s="31"/>
      <c r="G111" s="31"/>
      <c r="H111" s="31"/>
      <c r="I111" s="31"/>
      <c r="J111" s="31"/>
      <c r="K111" s="31"/>
      <c r="L111" s="31"/>
      <c r="M111" s="31"/>
      <c r="N111" s="31"/>
      <c r="O111" s="31"/>
      <c r="P111" s="31"/>
      <c r="Q111" s="31"/>
      <c r="R111" s="31"/>
      <c r="S111" s="12"/>
      <c r="T111" s="12"/>
      <c r="U111" s="12"/>
      <c r="V111" s="12"/>
      <c r="W111" s="12"/>
      <c r="X111" s="12"/>
      <c r="Y111" s="12"/>
      <c r="Z111" s="12"/>
      <c r="AA111" s="12"/>
    </row>
    <row r="112" spans="1:27" ht="15">
      <c r="A112" s="31"/>
      <c r="B112" s="31"/>
      <c r="C112" s="31"/>
      <c r="D112" s="31"/>
      <c r="E112" s="31"/>
      <c r="F112" s="31"/>
      <c r="G112" s="31"/>
      <c r="H112" s="31"/>
      <c r="I112" s="31"/>
      <c r="J112" s="31"/>
      <c r="K112" s="31"/>
      <c r="L112" s="31"/>
      <c r="M112" s="31"/>
      <c r="N112" s="31"/>
      <c r="O112" s="31"/>
      <c r="P112" s="31"/>
      <c r="Q112" s="31"/>
      <c r="R112" s="31"/>
      <c r="S112" s="12"/>
      <c r="T112" s="12"/>
      <c r="U112" s="12"/>
      <c r="V112" s="12"/>
      <c r="W112" s="12"/>
      <c r="X112" s="12"/>
      <c r="Y112" s="12"/>
      <c r="Z112" s="12"/>
      <c r="AA112" s="12"/>
    </row>
    <row r="113" spans="1:27" ht="15">
      <c r="A113" s="31"/>
      <c r="B113" s="31"/>
      <c r="C113" s="31"/>
      <c r="D113" s="31"/>
      <c r="E113" s="31"/>
      <c r="F113" s="31"/>
      <c r="G113" s="31"/>
      <c r="H113" s="31"/>
      <c r="I113" s="31"/>
      <c r="J113" s="31"/>
      <c r="K113" s="31"/>
      <c r="L113" s="31"/>
      <c r="M113" s="31"/>
      <c r="N113" s="31"/>
      <c r="O113" s="31"/>
      <c r="P113" s="31"/>
      <c r="Q113" s="31"/>
      <c r="R113" s="31"/>
      <c r="S113" s="12"/>
      <c r="T113" s="12"/>
      <c r="U113" s="12"/>
      <c r="V113" s="12"/>
      <c r="W113" s="12"/>
      <c r="X113" s="12"/>
      <c r="Y113" s="12"/>
      <c r="Z113" s="12"/>
      <c r="AA113" s="12"/>
    </row>
    <row r="114" spans="1:27" ht="15">
      <c r="A114" s="31"/>
      <c r="B114" s="31"/>
      <c r="C114" s="31"/>
      <c r="D114" s="31"/>
      <c r="E114" s="31"/>
      <c r="F114" s="31"/>
      <c r="G114" s="31"/>
      <c r="H114" s="31"/>
      <c r="I114" s="31"/>
      <c r="J114" s="31"/>
      <c r="K114" s="31"/>
      <c r="L114" s="31"/>
      <c r="M114" s="31"/>
      <c r="N114" s="31"/>
      <c r="O114" s="31"/>
      <c r="P114" s="31"/>
      <c r="Q114" s="31"/>
      <c r="R114" s="31"/>
      <c r="S114" s="12"/>
      <c r="T114" s="12"/>
      <c r="U114" s="12"/>
      <c r="V114" s="12"/>
      <c r="W114" s="12"/>
      <c r="X114" s="12"/>
      <c r="Y114" s="12"/>
      <c r="Z114" s="12"/>
      <c r="AA114" s="12"/>
    </row>
    <row r="115" spans="1:27" ht="15">
      <c r="A115" s="31"/>
      <c r="B115" s="31"/>
      <c r="C115" s="31"/>
      <c r="D115" s="31"/>
      <c r="E115" s="31"/>
      <c r="F115" s="31"/>
      <c r="G115" s="31"/>
      <c r="H115" s="31"/>
      <c r="I115" s="31"/>
      <c r="J115" s="31"/>
      <c r="K115" s="31"/>
      <c r="L115" s="31"/>
      <c r="M115" s="31"/>
      <c r="N115" s="31"/>
      <c r="O115" s="31"/>
      <c r="P115" s="31"/>
      <c r="Q115" s="31"/>
      <c r="R115" s="31"/>
      <c r="S115" s="12"/>
      <c r="T115" s="12"/>
      <c r="U115" s="12"/>
      <c r="V115" s="12"/>
      <c r="W115" s="12"/>
      <c r="X115" s="12"/>
      <c r="Y115" s="12"/>
      <c r="Z115" s="12"/>
      <c r="AA115" s="12"/>
    </row>
    <row r="116" spans="1:27" ht="15">
      <c r="A116" s="31"/>
      <c r="B116" s="31"/>
      <c r="C116" s="31"/>
      <c r="D116" s="31"/>
      <c r="E116" s="31"/>
      <c r="F116" s="31"/>
      <c r="G116" s="31"/>
      <c r="H116" s="31"/>
      <c r="I116" s="31"/>
      <c r="J116" s="31"/>
      <c r="K116" s="31"/>
      <c r="L116" s="31"/>
      <c r="M116" s="31"/>
      <c r="N116" s="31"/>
      <c r="O116" s="31"/>
      <c r="P116" s="31"/>
      <c r="Q116" s="31"/>
      <c r="R116" s="31"/>
      <c r="S116" s="12"/>
      <c r="T116" s="12"/>
      <c r="U116" s="12"/>
      <c r="V116" s="12"/>
      <c r="W116" s="12"/>
      <c r="X116" s="12"/>
      <c r="Y116" s="12"/>
      <c r="Z116" s="12"/>
      <c r="AA116" s="12"/>
    </row>
    <row r="117" spans="1:27" ht="15">
      <c r="A117" s="31"/>
      <c r="B117" s="31"/>
      <c r="C117" s="31"/>
      <c r="D117" s="31"/>
      <c r="E117" s="31"/>
      <c r="F117" s="31"/>
      <c r="G117" s="31"/>
      <c r="H117" s="31"/>
      <c r="I117" s="31"/>
      <c r="J117" s="31"/>
      <c r="K117" s="31"/>
      <c r="L117" s="31"/>
      <c r="M117" s="31"/>
      <c r="N117" s="31"/>
      <c r="O117" s="31"/>
      <c r="P117" s="31"/>
      <c r="Q117" s="31"/>
      <c r="R117" s="31"/>
      <c r="S117" s="12"/>
      <c r="T117" s="12"/>
      <c r="U117" s="12"/>
      <c r="V117" s="12"/>
      <c r="W117" s="12"/>
      <c r="X117" s="12"/>
      <c r="Y117" s="12"/>
      <c r="Z117" s="12"/>
      <c r="AA117" s="12"/>
    </row>
    <row r="118" spans="1:27" ht="15">
      <c r="A118" s="31"/>
      <c r="B118" s="31"/>
      <c r="C118" s="31"/>
      <c r="D118" s="31"/>
      <c r="E118" s="31"/>
      <c r="F118" s="31"/>
      <c r="G118" s="31"/>
      <c r="H118" s="31"/>
      <c r="I118" s="31"/>
      <c r="J118" s="31"/>
      <c r="K118" s="31"/>
      <c r="L118" s="31"/>
      <c r="M118" s="31"/>
      <c r="N118" s="31"/>
      <c r="O118" s="31"/>
      <c r="P118" s="31"/>
      <c r="Q118" s="31"/>
      <c r="R118" s="31"/>
      <c r="S118" s="12"/>
      <c r="T118" s="12"/>
      <c r="U118" s="12"/>
      <c r="V118" s="12"/>
      <c r="W118" s="12"/>
      <c r="X118" s="12"/>
      <c r="Y118" s="12"/>
      <c r="Z118" s="12"/>
      <c r="AA118" s="12"/>
    </row>
    <row r="119" spans="1:27" ht="15">
      <c r="A119" s="31"/>
      <c r="B119" s="31"/>
      <c r="C119" s="31"/>
      <c r="D119" s="31"/>
      <c r="E119" s="31"/>
      <c r="F119" s="31"/>
      <c r="G119" s="31"/>
      <c r="H119" s="31"/>
      <c r="I119" s="31"/>
      <c r="J119" s="31"/>
      <c r="K119" s="31"/>
      <c r="L119" s="31"/>
      <c r="M119" s="31"/>
      <c r="N119" s="31"/>
      <c r="O119" s="31"/>
      <c r="P119" s="31"/>
      <c r="Q119" s="31"/>
      <c r="R119" s="31"/>
      <c r="S119" s="12"/>
      <c r="T119" s="12"/>
      <c r="U119" s="12"/>
      <c r="V119" s="12"/>
      <c r="W119" s="12"/>
      <c r="X119" s="12"/>
      <c r="Y119" s="12"/>
      <c r="Z119" s="12"/>
      <c r="AA119" s="12"/>
    </row>
    <row r="120" spans="1:27" ht="15">
      <c r="A120" s="31"/>
      <c r="B120" s="31"/>
      <c r="C120" s="31"/>
      <c r="D120" s="31"/>
      <c r="E120" s="31"/>
      <c r="F120" s="31"/>
      <c r="G120" s="31"/>
      <c r="H120" s="31"/>
      <c r="I120" s="31"/>
      <c r="J120" s="31"/>
      <c r="K120" s="31"/>
      <c r="L120" s="31"/>
      <c r="M120" s="31"/>
      <c r="N120" s="31"/>
      <c r="O120" s="31"/>
      <c r="P120" s="31"/>
      <c r="Q120" s="31"/>
      <c r="R120" s="31"/>
      <c r="S120" s="12"/>
      <c r="T120" s="12"/>
      <c r="U120" s="12"/>
      <c r="V120" s="12"/>
      <c r="W120" s="12"/>
      <c r="X120" s="12"/>
      <c r="Y120" s="12"/>
      <c r="Z120" s="12"/>
      <c r="AA120" s="12"/>
    </row>
    <row r="121" spans="1:27" ht="15">
      <c r="A121" s="31"/>
      <c r="B121" s="31"/>
      <c r="C121" s="31"/>
      <c r="D121" s="31"/>
      <c r="E121" s="31"/>
      <c r="F121" s="31"/>
      <c r="G121" s="31"/>
      <c r="H121" s="31"/>
      <c r="I121" s="31"/>
      <c r="J121" s="31"/>
      <c r="K121" s="31"/>
      <c r="L121" s="31"/>
      <c r="M121" s="31"/>
      <c r="N121" s="31"/>
      <c r="O121" s="31"/>
      <c r="P121" s="31"/>
      <c r="Q121" s="31"/>
      <c r="R121" s="31"/>
      <c r="S121" s="12"/>
      <c r="T121" s="12"/>
      <c r="U121" s="12"/>
      <c r="V121" s="12"/>
      <c r="W121" s="12"/>
      <c r="X121" s="12"/>
      <c r="Y121" s="12"/>
      <c r="Z121" s="12"/>
      <c r="AA121" s="12"/>
    </row>
    <row r="122" spans="1:27" ht="15">
      <c r="A122" s="31"/>
      <c r="B122" s="31"/>
      <c r="C122" s="31"/>
      <c r="D122" s="31"/>
      <c r="E122" s="31"/>
      <c r="F122" s="31"/>
      <c r="G122" s="31"/>
      <c r="H122" s="31"/>
      <c r="I122" s="31"/>
      <c r="J122" s="31"/>
      <c r="K122" s="31"/>
      <c r="L122" s="31"/>
      <c r="M122" s="31"/>
      <c r="N122" s="31"/>
      <c r="O122" s="31"/>
      <c r="P122" s="31"/>
      <c r="Q122" s="31"/>
      <c r="R122" s="31"/>
      <c r="S122" s="12"/>
      <c r="T122" s="12"/>
      <c r="U122" s="12"/>
      <c r="V122" s="12"/>
      <c r="W122" s="12"/>
      <c r="X122" s="12"/>
      <c r="Y122" s="12"/>
      <c r="Z122" s="12"/>
      <c r="AA122" s="12"/>
    </row>
    <row r="123" spans="1:27" ht="15">
      <c r="A123" s="31"/>
      <c r="B123" s="31"/>
      <c r="C123" s="31"/>
      <c r="D123" s="31"/>
      <c r="E123" s="31"/>
      <c r="F123" s="31"/>
      <c r="G123" s="31"/>
      <c r="H123" s="31"/>
      <c r="I123" s="31"/>
      <c r="J123" s="31"/>
      <c r="K123" s="31"/>
      <c r="L123" s="31"/>
      <c r="M123" s="31"/>
      <c r="N123" s="31"/>
      <c r="O123" s="31"/>
      <c r="P123" s="31"/>
      <c r="Q123" s="31"/>
      <c r="R123" s="31"/>
      <c r="S123" s="12"/>
      <c r="T123" s="12"/>
      <c r="U123" s="12"/>
      <c r="V123" s="12"/>
      <c r="W123" s="12"/>
      <c r="X123" s="12"/>
      <c r="Y123" s="12"/>
      <c r="Z123" s="12"/>
      <c r="AA123" s="12"/>
    </row>
    <row r="124" spans="1:27" ht="15">
      <c r="A124" s="31"/>
      <c r="B124" s="31"/>
      <c r="C124" s="31"/>
      <c r="D124" s="31"/>
      <c r="E124" s="31"/>
      <c r="F124" s="31"/>
      <c r="G124" s="31"/>
      <c r="H124" s="31"/>
      <c r="I124" s="31"/>
      <c r="J124" s="31"/>
      <c r="K124" s="31"/>
      <c r="L124" s="31"/>
      <c r="M124" s="31"/>
      <c r="N124" s="31"/>
      <c r="O124" s="31"/>
      <c r="P124" s="31"/>
      <c r="Q124" s="31"/>
      <c r="R124" s="31"/>
      <c r="S124" s="12"/>
      <c r="T124" s="12"/>
      <c r="U124" s="12"/>
      <c r="V124" s="12"/>
      <c r="W124" s="12"/>
      <c r="X124" s="12"/>
      <c r="Y124" s="12"/>
      <c r="Z124" s="12"/>
      <c r="AA124" s="12"/>
    </row>
    <row r="125" spans="1:27" ht="15">
      <c r="A125" s="31"/>
      <c r="B125" s="31"/>
      <c r="C125" s="31"/>
      <c r="D125" s="31"/>
      <c r="E125" s="31"/>
      <c r="F125" s="31"/>
      <c r="G125" s="31"/>
      <c r="H125" s="31"/>
      <c r="I125" s="31"/>
      <c r="J125" s="31"/>
      <c r="K125" s="31"/>
      <c r="L125" s="31"/>
      <c r="M125" s="31"/>
      <c r="N125" s="31"/>
      <c r="O125" s="31"/>
      <c r="P125" s="31"/>
      <c r="Q125" s="31"/>
      <c r="R125" s="31"/>
      <c r="S125" s="12"/>
      <c r="T125" s="12"/>
      <c r="U125" s="12"/>
      <c r="V125" s="12"/>
      <c r="W125" s="12"/>
      <c r="X125" s="12"/>
      <c r="Y125" s="12"/>
      <c r="Z125" s="12"/>
      <c r="AA125" s="12"/>
    </row>
    <row r="126" spans="1:27" ht="15">
      <c r="A126" s="31"/>
      <c r="B126" s="31"/>
      <c r="C126" s="31"/>
      <c r="D126" s="31"/>
      <c r="E126" s="31"/>
      <c r="F126" s="31"/>
      <c r="G126" s="31"/>
      <c r="H126" s="31"/>
      <c r="I126" s="31"/>
      <c r="J126" s="31"/>
      <c r="K126" s="31"/>
      <c r="L126" s="31"/>
      <c r="M126" s="31"/>
      <c r="N126" s="31"/>
      <c r="O126" s="31"/>
      <c r="P126" s="31"/>
      <c r="Q126" s="31"/>
      <c r="R126" s="31"/>
      <c r="S126" s="12"/>
      <c r="T126" s="12"/>
      <c r="U126" s="12"/>
      <c r="V126" s="12"/>
      <c r="W126" s="12"/>
      <c r="X126" s="12"/>
      <c r="Y126" s="12"/>
      <c r="Z126" s="12"/>
      <c r="AA126" s="12"/>
    </row>
    <row r="127" spans="1:27" ht="15">
      <c r="A127" s="31"/>
      <c r="B127" s="31"/>
      <c r="C127" s="31"/>
      <c r="D127" s="31"/>
      <c r="E127" s="31"/>
      <c r="F127" s="31"/>
      <c r="G127" s="31"/>
      <c r="H127" s="31"/>
      <c r="I127" s="31"/>
      <c r="J127" s="31"/>
      <c r="K127" s="31"/>
      <c r="L127" s="31"/>
      <c r="M127" s="31"/>
      <c r="N127" s="31"/>
      <c r="O127" s="31"/>
      <c r="P127" s="31"/>
      <c r="Q127" s="31"/>
      <c r="R127" s="31"/>
      <c r="S127" s="12"/>
      <c r="T127" s="12"/>
      <c r="U127" s="12"/>
      <c r="V127" s="12"/>
      <c r="W127" s="12"/>
      <c r="X127" s="12"/>
      <c r="Y127" s="12"/>
      <c r="Z127" s="12"/>
      <c r="AA127" s="12"/>
    </row>
    <row r="128" spans="1:27" ht="15">
      <c r="A128" s="31"/>
      <c r="B128" s="31"/>
      <c r="C128" s="31"/>
      <c r="D128" s="31"/>
      <c r="E128" s="31"/>
      <c r="F128" s="31"/>
      <c r="G128" s="31"/>
      <c r="H128" s="31"/>
      <c r="I128" s="31"/>
      <c r="J128" s="31"/>
      <c r="K128" s="31"/>
      <c r="L128" s="31"/>
      <c r="M128" s="31"/>
      <c r="N128" s="31"/>
      <c r="O128" s="31"/>
      <c r="P128" s="31"/>
      <c r="Q128" s="31"/>
      <c r="R128" s="31"/>
      <c r="S128" s="12"/>
      <c r="T128" s="12"/>
      <c r="U128" s="12"/>
      <c r="V128" s="12"/>
      <c r="W128" s="12"/>
      <c r="X128" s="12"/>
      <c r="Y128" s="12"/>
      <c r="Z128" s="12"/>
      <c r="AA128" s="12"/>
    </row>
    <row r="129" spans="1:27" ht="15">
      <c r="A129" s="31"/>
      <c r="B129" s="31"/>
      <c r="C129" s="31"/>
      <c r="D129" s="31"/>
      <c r="E129" s="31"/>
      <c r="F129" s="31"/>
      <c r="G129" s="31"/>
      <c r="H129" s="31"/>
      <c r="I129" s="31"/>
      <c r="J129" s="31"/>
      <c r="K129" s="31"/>
      <c r="L129" s="31"/>
      <c r="M129" s="31"/>
      <c r="N129" s="31"/>
      <c r="O129" s="31"/>
      <c r="P129" s="31"/>
      <c r="Q129" s="31"/>
      <c r="R129" s="31"/>
      <c r="S129" s="12"/>
      <c r="T129" s="12"/>
      <c r="U129" s="12"/>
      <c r="V129" s="12"/>
      <c r="W129" s="12"/>
      <c r="X129" s="12"/>
      <c r="Y129" s="12"/>
      <c r="Z129" s="12"/>
      <c r="AA129" s="12"/>
    </row>
    <row r="130" spans="1:27" ht="15">
      <c r="A130" s="31"/>
      <c r="B130" s="31"/>
      <c r="C130" s="31"/>
      <c r="D130" s="31"/>
      <c r="E130" s="31"/>
      <c r="F130" s="31"/>
      <c r="G130" s="31"/>
      <c r="H130" s="31"/>
      <c r="I130" s="31"/>
      <c r="J130" s="31"/>
      <c r="K130" s="31"/>
      <c r="L130" s="31"/>
      <c r="M130" s="31"/>
      <c r="N130" s="31"/>
      <c r="O130" s="31"/>
      <c r="P130" s="31"/>
      <c r="Q130" s="31"/>
      <c r="R130" s="31"/>
      <c r="S130" s="12"/>
      <c r="T130" s="12"/>
      <c r="U130" s="12"/>
      <c r="V130" s="12"/>
      <c r="W130" s="12"/>
      <c r="X130" s="12"/>
      <c r="Y130" s="12"/>
      <c r="Z130" s="12"/>
      <c r="AA130" s="12"/>
    </row>
    <row r="131" spans="1:27" ht="15">
      <c r="A131" s="31"/>
      <c r="B131" s="31"/>
      <c r="C131" s="31"/>
      <c r="D131" s="31"/>
      <c r="E131" s="31"/>
      <c r="F131" s="31"/>
      <c r="G131" s="31"/>
      <c r="H131" s="31"/>
      <c r="I131" s="31"/>
      <c r="J131" s="31"/>
      <c r="K131" s="31"/>
      <c r="L131" s="31"/>
      <c r="M131" s="31"/>
      <c r="N131" s="31"/>
      <c r="O131" s="31"/>
      <c r="P131" s="31"/>
      <c r="Q131" s="31"/>
      <c r="R131" s="31"/>
      <c r="S131" s="12"/>
      <c r="T131" s="12"/>
      <c r="U131" s="12"/>
      <c r="V131" s="12"/>
      <c r="W131" s="12"/>
      <c r="X131" s="12"/>
      <c r="Y131" s="12"/>
      <c r="Z131" s="12"/>
      <c r="AA131" s="12"/>
    </row>
    <row r="132" spans="1:27" ht="15">
      <c r="A132" s="31"/>
      <c r="B132" s="31"/>
      <c r="C132" s="31"/>
      <c r="D132" s="31"/>
      <c r="E132" s="31"/>
      <c r="F132" s="31"/>
      <c r="G132" s="31"/>
      <c r="H132" s="31"/>
      <c r="I132" s="31"/>
      <c r="J132" s="31"/>
      <c r="K132" s="31"/>
      <c r="L132" s="31"/>
      <c r="M132" s="31"/>
      <c r="N132" s="31"/>
      <c r="O132" s="31"/>
      <c r="P132" s="31"/>
      <c r="Q132" s="31"/>
      <c r="R132" s="31"/>
      <c r="S132" s="12"/>
      <c r="T132" s="12"/>
      <c r="U132" s="12"/>
      <c r="V132" s="12"/>
      <c r="W132" s="12"/>
      <c r="X132" s="12"/>
      <c r="Y132" s="12"/>
      <c r="Z132" s="12"/>
      <c r="AA132" s="12"/>
    </row>
    <row r="133" spans="1:27" ht="15">
      <c r="A133" s="31"/>
      <c r="B133" s="31"/>
      <c r="C133" s="31"/>
      <c r="D133" s="31"/>
      <c r="E133" s="31"/>
      <c r="F133" s="31"/>
      <c r="G133" s="31"/>
      <c r="H133" s="31"/>
      <c r="I133" s="31"/>
      <c r="J133" s="31"/>
      <c r="K133" s="31"/>
      <c r="L133" s="31"/>
      <c r="M133" s="31"/>
      <c r="N133" s="31"/>
      <c r="O133" s="31"/>
      <c r="P133" s="31"/>
      <c r="Q133" s="31"/>
      <c r="R133" s="31"/>
      <c r="S133" s="12"/>
      <c r="T133" s="12"/>
      <c r="U133" s="12"/>
      <c r="V133" s="12"/>
      <c r="W133" s="12"/>
      <c r="X133" s="12"/>
      <c r="Y133" s="12"/>
      <c r="Z133" s="12"/>
      <c r="AA133" s="12"/>
    </row>
    <row r="134" spans="1:27" ht="15">
      <c r="A134" s="31"/>
      <c r="B134" s="31"/>
      <c r="C134" s="31"/>
      <c r="D134" s="31"/>
      <c r="E134" s="31"/>
      <c r="F134" s="31"/>
      <c r="G134" s="31"/>
      <c r="H134" s="31"/>
      <c r="I134" s="31"/>
      <c r="J134" s="31"/>
      <c r="K134" s="31"/>
      <c r="L134" s="31"/>
      <c r="M134" s="31"/>
      <c r="N134" s="31"/>
      <c r="O134" s="31"/>
      <c r="P134" s="31"/>
      <c r="Q134" s="31"/>
      <c r="R134" s="31"/>
      <c r="S134" s="12"/>
      <c r="T134" s="12"/>
      <c r="U134" s="12"/>
      <c r="V134" s="12"/>
      <c r="W134" s="12"/>
      <c r="X134" s="12"/>
      <c r="Y134" s="12"/>
      <c r="Z134" s="12"/>
      <c r="AA134" s="12"/>
    </row>
    <row r="135" spans="1:27" ht="15">
      <c r="A135" s="31"/>
      <c r="B135" s="31"/>
      <c r="C135" s="31"/>
      <c r="D135" s="31"/>
      <c r="E135" s="31"/>
      <c r="F135" s="31"/>
      <c r="G135" s="31"/>
      <c r="H135" s="31"/>
      <c r="I135" s="31"/>
      <c r="J135" s="31"/>
      <c r="K135" s="31"/>
      <c r="L135" s="31"/>
      <c r="M135" s="31"/>
      <c r="N135" s="31"/>
      <c r="O135" s="31"/>
      <c r="P135" s="31"/>
      <c r="Q135" s="31"/>
      <c r="R135" s="31"/>
      <c r="S135" s="12"/>
      <c r="T135" s="12"/>
      <c r="U135" s="12"/>
      <c r="V135" s="12"/>
      <c r="W135" s="12"/>
      <c r="X135" s="12"/>
      <c r="Y135" s="12"/>
      <c r="Z135" s="12"/>
      <c r="AA135" s="12"/>
    </row>
    <row r="136" spans="1:27" ht="15">
      <c r="A136" s="31"/>
      <c r="B136" s="31"/>
      <c r="C136" s="31"/>
      <c r="D136" s="31"/>
      <c r="E136" s="31"/>
      <c r="F136" s="31"/>
      <c r="G136" s="31"/>
      <c r="H136" s="31"/>
      <c r="I136" s="31"/>
      <c r="J136" s="31"/>
      <c r="K136" s="31"/>
      <c r="L136" s="31"/>
      <c r="M136" s="31"/>
      <c r="N136" s="31"/>
      <c r="O136" s="31"/>
      <c r="P136" s="31"/>
      <c r="Q136" s="31"/>
      <c r="R136" s="31"/>
      <c r="S136" s="12"/>
      <c r="T136" s="12"/>
      <c r="U136" s="12"/>
      <c r="V136" s="12"/>
      <c r="W136" s="12"/>
      <c r="X136" s="12"/>
      <c r="Y136" s="12"/>
      <c r="Z136" s="12"/>
      <c r="AA136" s="12"/>
    </row>
    <row r="137" spans="1:27" ht="15">
      <c r="A137" s="31"/>
      <c r="B137" s="31"/>
      <c r="C137" s="31"/>
      <c r="D137" s="31"/>
      <c r="E137" s="31"/>
      <c r="F137" s="31"/>
      <c r="G137" s="31"/>
      <c r="H137" s="31"/>
      <c r="I137" s="31"/>
      <c r="J137" s="31"/>
      <c r="K137" s="31"/>
      <c r="L137" s="31"/>
      <c r="M137" s="31"/>
      <c r="N137" s="31"/>
      <c r="O137" s="31"/>
      <c r="P137" s="31"/>
      <c r="Q137" s="31"/>
      <c r="R137" s="31"/>
      <c r="S137" s="12"/>
      <c r="T137" s="12"/>
      <c r="U137" s="12"/>
      <c r="V137" s="12"/>
      <c r="W137" s="12"/>
      <c r="X137" s="12"/>
      <c r="Y137" s="12"/>
      <c r="Z137" s="12"/>
      <c r="AA137" s="12"/>
    </row>
    <row r="138" spans="1:27" ht="15">
      <c r="A138" s="31"/>
      <c r="B138" s="31"/>
      <c r="C138" s="31"/>
      <c r="D138" s="31"/>
      <c r="E138" s="31"/>
      <c r="F138" s="31"/>
      <c r="G138" s="31"/>
      <c r="H138" s="31"/>
      <c r="I138" s="31"/>
      <c r="J138" s="31"/>
      <c r="K138" s="31"/>
      <c r="L138" s="31"/>
      <c r="M138" s="31"/>
      <c r="N138" s="31"/>
      <c r="O138" s="31"/>
      <c r="P138" s="31"/>
      <c r="Q138" s="31"/>
      <c r="R138" s="31"/>
      <c r="S138" s="12"/>
      <c r="T138" s="12"/>
      <c r="U138" s="12"/>
      <c r="V138" s="12"/>
      <c r="W138" s="12"/>
      <c r="X138" s="12"/>
      <c r="Y138" s="12"/>
      <c r="Z138" s="12"/>
      <c r="AA138" s="12"/>
    </row>
    <row r="139" spans="1:27" ht="15">
      <c r="A139" s="31"/>
      <c r="B139" s="31"/>
      <c r="C139" s="31"/>
      <c r="D139" s="31"/>
      <c r="E139" s="31"/>
      <c r="F139" s="31"/>
      <c r="G139" s="31"/>
      <c r="H139" s="31"/>
      <c r="I139" s="31"/>
      <c r="J139" s="31"/>
      <c r="K139" s="31"/>
      <c r="L139" s="31"/>
      <c r="M139" s="31"/>
      <c r="N139" s="31"/>
      <c r="O139" s="31"/>
      <c r="P139" s="31"/>
      <c r="Q139" s="31"/>
      <c r="R139" s="31"/>
      <c r="S139" s="12"/>
      <c r="T139" s="12"/>
      <c r="U139" s="12"/>
      <c r="V139" s="12"/>
      <c r="W139" s="12"/>
      <c r="X139" s="12"/>
      <c r="Y139" s="12"/>
      <c r="Z139" s="12"/>
      <c r="AA139" s="12"/>
    </row>
    <row r="140" spans="1:27" ht="15">
      <c r="A140" s="31"/>
      <c r="B140" s="31"/>
      <c r="C140" s="31"/>
      <c r="D140" s="31"/>
      <c r="E140" s="31"/>
      <c r="F140" s="31"/>
      <c r="G140" s="31"/>
      <c r="H140" s="31"/>
      <c r="I140" s="31"/>
      <c r="J140" s="31"/>
      <c r="K140" s="31"/>
      <c r="L140" s="31"/>
      <c r="M140" s="31"/>
      <c r="N140" s="31"/>
      <c r="O140" s="31"/>
      <c r="P140" s="31"/>
      <c r="Q140" s="31"/>
      <c r="R140" s="31"/>
      <c r="S140" s="12"/>
      <c r="T140" s="12"/>
      <c r="U140" s="12"/>
      <c r="V140" s="12"/>
      <c r="W140" s="12"/>
      <c r="X140" s="12"/>
      <c r="Y140" s="12"/>
      <c r="Z140" s="12"/>
      <c r="AA140" s="12"/>
    </row>
    <row r="141" spans="1:27" ht="15">
      <c r="A141" s="31"/>
      <c r="B141" s="31"/>
      <c r="C141" s="31"/>
      <c r="D141" s="31"/>
      <c r="E141" s="31"/>
      <c r="F141" s="31"/>
      <c r="G141" s="31"/>
      <c r="H141" s="31"/>
      <c r="I141" s="31"/>
      <c r="J141" s="31"/>
      <c r="K141" s="31"/>
      <c r="L141" s="31"/>
      <c r="M141" s="31"/>
      <c r="N141" s="31"/>
      <c r="O141" s="31"/>
      <c r="P141" s="31"/>
      <c r="Q141" s="31"/>
      <c r="R141" s="31"/>
      <c r="S141" s="12"/>
      <c r="T141" s="12"/>
      <c r="U141" s="12"/>
      <c r="V141" s="12"/>
      <c r="W141" s="12"/>
      <c r="X141" s="12"/>
      <c r="Y141" s="12"/>
      <c r="Z141" s="12"/>
      <c r="AA141" s="12"/>
    </row>
    <row r="142" spans="1:27" ht="15">
      <c r="A142" s="31"/>
      <c r="B142" s="31"/>
      <c r="C142" s="31"/>
      <c r="D142" s="31"/>
      <c r="E142" s="31"/>
      <c r="F142" s="31"/>
      <c r="G142" s="31"/>
      <c r="H142" s="31"/>
      <c r="I142" s="31"/>
      <c r="J142" s="31"/>
      <c r="K142" s="31"/>
      <c r="L142" s="31"/>
      <c r="M142" s="31"/>
      <c r="N142" s="31"/>
      <c r="O142" s="31"/>
      <c r="P142" s="31"/>
      <c r="Q142" s="31"/>
      <c r="R142" s="31"/>
      <c r="S142" s="12"/>
      <c r="T142" s="12"/>
      <c r="U142" s="12"/>
      <c r="V142" s="12"/>
      <c r="W142" s="12"/>
      <c r="X142" s="12"/>
      <c r="Y142" s="12"/>
      <c r="Z142" s="12"/>
      <c r="AA142" s="12"/>
    </row>
    <row r="143" spans="1:27" ht="15">
      <c r="A143" s="31"/>
      <c r="B143" s="31"/>
      <c r="C143" s="31"/>
      <c r="D143" s="31"/>
      <c r="E143" s="31"/>
      <c r="F143" s="31"/>
      <c r="G143" s="31"/>
      <c r="H143" s="31"/>
      <c r="I143" s="31"/>
      <c r="J143" s="31"/>
      <c r="K143" s="31"/>
      <c r="L143" s="31"/>
      <c r="M143" s="31"/>
      <c r="N143" s="31"/>
      <c r="O143" s="31"/>
      <c r="P143" s="31"/>
      <c r="Q143" s="31"/>
      <c r="R143" s="31"/>
      <c r="S143" s="12"/>
      <c r="T143" s="12"/>
      <c r="U143" s="12"/>
      <c r="V143" s="12"/>
      <c r="W143" s="12"/>
      <c r="X143" s="12"/>
      <c r="Y143" s="12"/>
      <c r="Z143" s="12"/>
      <c r="AA143" s="12"/>
    </row>
    <row r="144" spans="1:27" ht="15">
      <c r="A144" s="31"/>
      <c r="B144" s="31"/>
      <c r="C144" s="31"/>
      <c r="D144" s="31"/>
      <c r="E144" s="31"/>
      <c r="F144" s="31"/>
      <c r="G144" s="31"/>
      <c r="H144" s="31"/>
      <c r="I144" s="31"/>
      <c r="J144" s="31"/>
      <c r="K144" s="31"/>
      <c r="L144" s="31"/>
      <c r="M144" s="31"/>
      <c r="N144" s="31"/>
      <c r="O144" s="31"/>
      <c r="P144" s="31"/>
      <c r="Q144" s="31"/>
      <c r="R144" s="31"/>
      <c r="S144" s="12"/>
      <c r="T144" s="12"/>
      <c r="U144" s="12"/>
      <c r="V144" s="12"/>
      <c r="W144" s="12"/>
      <c r="X144" s="12"/>
      <c r="Y144" s="12"/>
      <c r="Z144" s="12"/>
      <c r="AA144" s="12"/>
    </row>
    <row r="145" spans="1:27" ht="15">
      <c r="A145" s="31"/>
      <c r="B145" s="31"/>
      <c r="C145" s="31"/>
      <c r="D145" s="31"/>
      <c r="E145" s="31"/>
      <c r="F145" s="31"/>
      <c r="G145" s="31"/>
      <c r="H145" s="31"/>
      <c r="I145" s="31"/>
      <c r="J145" s="31"/>
      <c r="K145" s="31"/>
      <c r="L145" s="31"/>
      <c r="M145" s="31"/>
      <c r="N145" s="31"/>
      <c r="O145" s="31"/>
      <c r="P145" s="31"/>
      <c r="Q145" s="31"/>
      <c r="R145" s="31"/>
      <c r="S145" s="12"/>
      <c r="T145" s="12"/>
      <c r="U145" s="12"/>
      <c r="V145" s="12"/>
      <c r="W145" s="12"/>
      <c r="X145" s="12"/>
      <c r="Y145" s="12"/>
      <c r="Z145" s="12"/>
      <c r="AA145" s="12"/>
    </row>
    <row r="146" spans="1:27" ht="15">
      <c r="A146" s="31"/>
      <c r="B146" s="31"/>
      <c r="C146" s="31"/>
      <c r="D146" s="31"/>
      <c r="E146" s="31"/>
      <c r="F146" s="31"/>
      <c r="G146" s="31"/>
      <c r="H146" s="31"/>
      <c r="I146" s="31"/>
      <c r="J146" s="31"/>
      <c r="K146" s="31"/>
      <c r="L146" s="31"/>
      <c r="M146" s="31"/>
      <c r="N146" s="31"/>
      <c r="O146" s="31"/>
      <c r="P146" s="31"/>
      <c r="Q146" s="31"/>
      <c r="R146" s="31"/>
      <c r="S146" s="12"/>
      <c r="T146" s="12"/>
      <c r="U146" s="12"/>
      <c r="V146" s="12"/>
      <c r="W146" s="12"/>
      <c r="X146" s="12"/>
      <c r="Y146" s="12"/>
      <c r="Z146" s="12"/>
      <c r="AA146" s="12"/>
    </row>
    <row r="147" spans="1:27" ht="15">
      <c r="A147" s="31"/>
      <c r="B147" s="31"/>
      <c r="C147" s="31"/>
      <c r="D147" s="31"/>
      <c r="E147" s="31"/>
      <c r="F147" s="31"/>
      <c r="G147" s="31"/>
      <c r="H147" s="31"/>
      <c r="I147" s="31"/>
      <c r="J147" s="31"/>
      <c r="K147" s="31"/>
      <c r="L147" s="31"/>
      <c r="M147" s="31"/>
      <c r="N147" s="31"/>
      <c r="O147" s="31"/>
      <c r="P147" s="31"/>
      <c r="Q147" s="31"/>
      <c r="R147" s="31"/>
      <c r="S147" s="12"/>
      <c r="T147" s="12"/>
      <c r="U147" s="12"/>
      <c r="V147" s="12"/>
      <c r="W147" s="12"/>
      <c r="X147" s="12"/>
      <c r="Y147" s="12"/>
      <c r="Z147" s="12"/>
      <c r="AA147" s="12"/>
    </row>
    <row r="148" spans="1:27" ht="15">
      <c r="A148" s="31"/>
      <c r="B148" s="31"/>
      <c r="C148" s="31"/>
      <c r="D148" s="31"/>
      <c r="E148" s="31"/>
      <c r="F148" s="31"/>
      <c r="G148" s="31"/>
      <c r="H148" s="31"/>
      <c r="I148" s="31"/>
      <c r="J148" s="31"/>
      <c r="K148" s="31"/>
      <c r="L148" s="31"/>
      <c r="M148" s="31"/>
      <c r="N148" s="31"/>
      <c r="O148" s="31"/>
      <c r="P148" s="31"/>
      <c r="Q148" s="31"/>
      <c r="R148" s="31"/>
      <c r="S148" s="12"/>
      <c r="T148" s="12"/>
      <c r="U148" s="12"/>
      <c r="V148" s="12"/>
      <c r="W148" s="12"/>
      <c r="X148" s="12"/>
      <c r="Y148" s="12"/>
      <c r="Z148" s="12"/>
      <c r="AA148" s="12"/>
    </row>
    <row r="149" spans="1:27" ht="15">
      <c r="A149" s="31"/>
      <c r="B149" s="31"/>
      <c r="C149" s="31"/>
      <c r="D149" s="31"/>
      <c r="E149" s="31"/>
      <c r="F149" s="31"/>
      <c r="G149" s="31"/>
      <c r="H149" s="31"/>
      <c r="I149" s="31"/>
      <c r="J149" s="31"/>
      <c r="K149" s="31"/>
      <c r="L149" s="31"/>
      <c r="M149" s="31"/>
      <c r="N149" s="31"/>
      <c r="O149" s="31"/>
      <c r="P149" s="31"/>
      <c r="Q149" s="31"/>
      <c r="R149" s="31"/>
      <c r="S149" s="12"/>
      <c r="T149" s="12"/>
      <c r="U149" s="12"/>
      <c r="V149" s="12"/>
      <c r="W149" s="12"/>
      <c r="X149" s="12"/>
      <c r="Y149" s="12"/>
      <c r="Z149" s="12"/>
      <c r="AA149" s="12"/>
    </row>
    <row r="150" spans="1:27" ht="15">
      <c r="A150" s="31"/>
      <c r="B150" s="31"/>
      <c r="C150" s="31"/>
      <c r="D150" s="31"/>
      <c r="E150" s="31"/>
      <c r="F150" s="31"/>
      <c r="G150" s="31"/>
      <c r="H150" s="31"/>
      <c r="I150" s="31"/>
      <c r="J150" s="31"/>
      <c r="K150" s="31"/>
      <c r="L150" s="31"/>
      <c r="M150" s="31"/>
      <c r="N150" s="31"/>
      <c r="O150" s="31"/>
      <c r="P150" s="31"/>
      <c r="Q150" s="31"/>
      <c r="R150" s="31"/>
      <c r="S150" s="12"/>
      <c r="T150" s="12"/>
      <c r="U150" s="12"/>
      <c r="V150" s="12"/>
      <c r="W150" s="12"/>
      <c r="X150" s="12"/>
      <c r="Y150" s="12"/>
      <c r="Z150" s="12"/>
      <c r="AA150" s="12"/>
    </row>
    <row r="151" spans="1:27" ht="15">
      <c r="A151" s="31"/>
      <c r="B151" s="31"/>
      <c r="C151" s="31"/>
      <c r="D151" s="31"/>
      <c r="E151" s="31"/>
      <c r="F151" s="31"/>
      <c r="G151" s="31"/>
      <c r="H151" s="31"/>
      <c r="I151" s="31"/>
      <c r="J151" s="31"/>
      <c r="K151" s="31"/>
      <c r="L151" s="31"/>
      <c r="M151" s="31"/>
      <c r="N151" s="31"/>
      <c r="O151" s="31"/>
      <c r="P151" s="31"/>
      <c r="Q151" s="31"/>
      <c r="R151" s="31"/>
      <c r="S151" s="12"/>
      <c r="T151" s="12"/>
      <c r="U151" s="12"/>
      <c r="V151" s="12"/>
      <c r="W151" s="12"/>
      <c r="X151" s="12"/>
      <c r="Y151" s="12"/>
      <c r="Z151" s="12"/>
      <c r="AA151" s="12"/>
    </row>
    <row r="152" spans="1:27" ht="15">
      <c r="A152" s="31"/>
      <c r="B152" s="31"/>
      <c r="C152" s="31"/>
      <c r="D152" s="31"/>
      <c r="E152" s="31"/>
      <c r="F152" s="31"/>
      <c r="G152" s="31"/>
      <c r="H152" s="31"/>
      <c r="I152" s="31"/>
      <c r="J152" s="31"/>
      <c r="K152" s="31"/>
      <c r="L152" s="31"/>
      <c r="M152" s="31"/>
      <c r="N152" s="31"/>
      <c r="O152" s="31"/>
      <c r="P152" s="31"/>
      <c r="Q152" s="31"/>
      <c r="R152" s="31"/>
      <c r="S152" s="12"/>
      <c r="T152" s="12"/>
      <c r="U152" s="12"/>
      <c r="V152" s="12"/>
      <c r="W152" s="12"/>
      <c r="X152" s="12"/>
      <c r="Y152" s="12"/>
      <c r="Z152" s="12"/>
      <c r="AA152" s="12"/>
    </row>
    <row r="153" spans="1:27" ht="15">
      <c r="A153" s="31"/>
      <c r="B153" s="31"/>
      <c r="C153" s="31"/>
      <c r="D153" s="31"/>
      <c r="E153" s="31"/>
      <c r="F153" s="31"/>
      <c r="G153" s="31"/>
      <c r="H153" s="31"/>
      <c r="I153" s="31"/>
      <c r="J153" s="31"/>
      <c r="K153" s="31"/>
      <c r="L153" s="31"/>
      <c r="M153" s="31"/>
      <c r="N153" s="31"/>
      <c r="O153" s="31"/>
      <c r="P153" s="31"/>
      <c r="Q153" s="31"/>
      <c r="R153" s="31"/>
      <c r="S153" s="12"/>
      <c r="T153" s="12"/>
      <c r="U153" s="12"/>
      <c r="V153" s="12"/>
      <c r="W153" s="12"/>
      <c r="X153" s="12"/>
      <c r="Y153" s="12"/>
      <c r="Z153" s="12"/>
      <c r="AA153" s="12"/>
    </row>
    <row r="154" spans="1:27" ht="15">
      <c r="A154" s="31"/>
      <c r="B154" s="31"/>
      <c r="C154" s="31"/>
      <c r="D154" s="31"/>
      <c r="E154" s="31"/>
      <c r="F154" s="31"/>
      <c r="G154" s="31"/>
      <c r="H154" s="31"/>
      <c r="I154" s="31"/>
      <c r="J154" s="31"/>
      <c r="K154" s="31"/>
      <c r="L154" s="31"/>
      <c r="M154" s="31"/>
      <c r="N154" s="31"/>
      <c r="O154" s="31"/>
      <c r="P154" s="31"/>
      <c r="Q154" s="31"/>
      <c r="R154" s="31"/>
      <c r="S154" s="12"/>
      <c r="T154" s="12"/>
      <c r="U154" s="12"/>
      <c r="V154" s="12"/>
      <c r="W154" s="12"/>
      <c r="X154" s="12"/>
      <c r="Y154" s="12"/>
      <c r="Z154" s="12"/>
      <c r="AA154" s="12"/>
    </row>
    <row r="155" spans="1:27" ht="15">
      <c r="A155" s="31"/>
      <c r="B155" s="31"/>
      <c r="C155" s="31"/>
      <c r="D155" s="31"/>
      <c r="E155" s="31"/>
      <c r="F155" s="31"/>
      <c r="G155" s="31"/>
      <c r="H155" s="31"/>
      <c r="I155" s="31"/>
      <c r="J155" s="31"/>
      <c r="K155" s="31"/>
      <c r="L155" s="31"/>
      <c r="M155" s="31"/>
      <c r="N155" s="31"/>
      <c r="O155" s="31"/>
      <c r="P155" s="31"/>
      <c r="Q155" s="31"/>
      <c r="R155" s="31"/>
      <c r="S155" s="12"/>
      <c r="T155" s="12"/>
      <c r="U155" s="12"/>
      <c r="V155" s="12"/>
      <c r="W155" s="12"/>
      <c r="X155" s="12"/>
      <c r="Y155" s="12"/>
      <c r="Z155" s="12"/>
      <c r="AA155" s="12"/>
    </row>
    <row r="156" spans="1:27" ht="15">
      <c r="A156" s="31"/>
      <c r="B156" s="31"/>
      <c r="C156" s="31"/>
      <c r="D156" s="31"/>
      <c r="E156" s="31"/>
      <c r="F156" s="31"/>
      <c r="G156" s="31"/>
      <c r="H156" s="31"/>
      <c r="I156" s="31"/>
      <c r="J156" s="31"/>
      <c r="K156" s="31"/>
      <c r="L156" s="31"/>
      <c r="M156" s="31"/>
      <c r="N156" s="31"/>
      <c r="O156" s="31"/>
      <c r="P156" s="31"/>
      <c r="Q156" s="31"/>
      <c r="R156" s="31"/>
      <c r="S156" s="12"/>
      <c r="T156" s="12"/>
      <c r="U156" s="12"/>
      <c r="V156" s="12"/>
      <c r="W156" s="12"/>
      <c r="X156" s="12"/>
      <c r="Y156" s="12"/>
      <c r="Z156" s="12"/>
      <c r="AA156" s="12"/>
    </row>
    <row r="157" spans="1:27" ht="15">
      <c r="A157" s="31"/>
      <c r="B157" s="31"/>
      <c r="C157" s="31"/>
      <c r="D157" s="31"/>
      <c r="E157" s="31"/>
      <c r="F157" s="31"/>
      <c r="G157" s="31"/>
      <c r="H157" s="31"/>
      <c r="I157" s="31"/>
      <c r="J157" s="31"/>
      <c r="K157" s="31"/>
      <c r="L157" s="31"/>
      <c r="M157" s="31"/>
      <c r="N157" s="31"/>
      <c r="O157" s="31"/>
      <c r="P157" s="31"/>
      <c r="Q157" s="31"/>
      <c r="R157" s="31"/>
      <c r="S157" s="12"/>
      <c r="T157" s="12"/>
      <c r="U157" s="12"/>
      <c r="V157" s="12"/>
      <c r="W157" s="12"/>
      <c r="X157" s="12"/>
      <c r="Y157" s="12"/>
      <c r="Z157" s="12"/>
      <c r="AA157" s="12"/>
    </row>
    <row r="158" spans="1:27" ht="15">
      <c r="A158" s="31"/>
      <c r="B158" s="31"/>
      <c r="C158" s="31"/>
      <c r="D158" s="31"/>
      <c r="E158" s="31"/>
      <c r="F158" s="31"/>
      <c r="G158" s="31"/>
      <c r="H158" s="31"/>
      <c r="I158" s="31"/>
      <c r="J158" s="31"/>
      <c r="K158" s="31"/>
      <c r="L158" s="31"/>
      <c r="M158" s="31"/>
      <c r="N158" s="31"/>
      <c r="O158" s="31"/>
      <c r="P158" s="31"/>
      <c r="Q158" s="31"/>
      <c r="R158" s="31"/>
      <c r="S158" s="12"/>
      <c r="T158" s="12"/>
      <c r="U158" s="12"/>
      <c r="V158" s="12"/>
      <c r="W158" s="12"/>
      <c r="X158" s="12"/>
      <c r="Y158" s="12"/>
      <c r="Z158" s="12"/>
      <c r="AA158" s="12"/>
    </row>
    <row r="159" spans="1:27" ht="15">
      <c r="A159" s="31"/>
      <c r="B159" s="31"/>
      <c r="C159" s="31"/>
      <c r="D159" s="31"/>
      <c r="E159" s="31"/>
      <c r="F159" s="31"/>
      <c r="G159" s="31"/>
      <c r="H159" s="31"/>
      <c r="I159" s="31"/>
      <c r="J159" s="31"/>
      <c r="K159" s="31"/>
      <c r="L159" s="31"/>
      <c r="M159" s="31"/>
      <c r="N159" s="31"/>
      <c r="O159" s="31"/>
      <c r="P159" s="31"/>
      <c r="Q159" s="31"/>
      <c r="R159" s="31"/>
      <c r="S159" s="12"/>
      <c r="T159" s="12"/>
      <c r="U159" s="12"/>
      <c r="V159" s="12"/>
      <c r="W159" s="12"/>
      <c r="X159" s="12"/>
      <c r="Y159" s="12"/>
      <c r="Z159" s="12"/>
      <c r="AA159" s="12"/>
    </row>
    <row r="160" spans="1:27" ht="15">
      <c r="A160" s="31"/>
      <c r="B160" s="31"/>
      <c r="C160" s="31"/>
      <c r="D160" s="31"/>
      <c r="E160" s="31"/>
      <c r="F160" s="31"/>
      <c r="G160" s="31"/>
      <c r="H160" s="31"/>
      <c r="I160" s="31"/>
      <c r="J160" s="31"/>
      <c r="K160" s="31"/>
      <c r="L160" s="31"/>
      <c r="M160" s="31"/>
      <c r="N160" s="31"/>
      <c r="O160" s="31"/>
      <c r="P160" s="31"/>
      <c r="Q160" s="31"/>
      <c r="R160" s="31"/>
      <c r="S160" s="12"/>
      <c r="T160" s="12"/>
      <c r="U160" s="12"/>
      <c r="V160" s="12"/>
      <c r="W160" s="12"/>
      <c r="X160" s="12"/>
      <c r="Y160" s="12"/>
      <c r="Z160" s="12"/>
      <c r="AA160" s="12"/>
    </row>
    <row r="161" spans="1:27" ht="15">
      <c r="A161" s="31"/>
      <c r="B161" s="31"/>
      <c r="C161" s="31"/>
      <c r="D161" s="31"/>
      <c r="E161" s="31"/>
      <c r="F161" s="31"/>
      <c r="G161" s="31"/>
      <c r="H161" s="31"/>
      <c r="I161" s="31"/>
      <c r="J161" s="31"/>
      <c r="K161" s="31"/>
      <c r="L161" s="31"/>
      <c r="M161" s="31"/>
      <c r="N161" s="31"/>
      <c r="O161" s="31"/>
      <c r="P161" s="31"/>
      <c r="Q161" s="31"/>
      <c r="R161" s="31"/>
      <c r="S161" s="12"/>
      <c r="T161" s="12"/>
      <c r="U161" s="12"/>
      <c r="V161" s="12"/>
      <c r="W161" s="12"/>
      <c r="X161" s="12"/>
      <c r="Y161" s="12"/>
      <c r="Z161" s="12"/>
      <c r="AA161" s="12"/>
    </row>
    <row r="162" spans="1:27" ht="15">
      <c r="A162" s="31"/>
      <c r="B162" s="31"/>
      <c r="C162" s="31"/>
      <c r="D162" s="31"/>
      <c r="E162" s="31"/>
      <c r="F162" s="31"/>
      <c r="G162" s="31"/>
      <c r="H162" s="31"/>
      <c r="I162" s="31"/>
      <c r="J162" s="31"/>
      <c r="K162" s="31"/>
      <c r="L162" s="31"/>
      <c r="M162" s="31"/>
      <c r="N162" s="31"/>
      <c r="O162" s="31"/>
      <c r="P162" s="31"/>
      <c r="Q162" s="31"/>
      <c r="R162" s="31"/>
      <c r="S162" s="12"/>
      <c r="T162" s="12"/>
      <c r="U162" s="12"/>
      <c r="V162" s="12"/>
      <c r="W162" s="12"/>
      <c r="X162" s="12"/>
      <c r="Y162" s="12"/>
      <c r="Z162" s="12"/>
      <c r="AA162" s="12"/>
    </row>
    <row r="163" spans="1:27" ht="15">
      <c r="A163" s="31"/>
      <c r="B163" s="31"/>
      <c r="C163" s="31"/>
      <c r="D163" s="31"/>
      <c r="E163" s="31"/>
      <c r="F163" s="31"/>
      <c r="G163" s="31"/>
      <c r="H163" s="31"/>
      <c r="I163" s="31"/>
      <c r="J163" s="31"/>
      <c r="K163" s="31"/>
      <c r="L163" s="31"/>
      <c r="M163" s="31"/>
      <c r="N163" s="31"/>
      <c r="O163" s="31"/>
      <c r="P163" s="31"/>
      <c r="Q163" s="31"/>
      <c r="R163" s="31"/>
      <c r="S163" s="12"/>
      <c r="T163" s="12"/>
      <c r="U163" s="12"/>
      <c r="V163" s="12"/>
      <c r="W163" s="12"/>
      <c r="X163" s="12"/>
      <c r="Y163" s="12"/>
      <c r="Z163" s="12"/>
      <c r="AA163" s="12"/>
    </row>
    <row r="164" spans="1:27" ht="15">
      <c r="A164" s="31"/>
      <c r="B164" s="31"/>
      <c r="C164" s="31"/>
      <c r="D164" s="31"/>
      <c r="E164" s="31"/>
      <c r="F164" s="31"/>
      <c r="G164" s="31"/>
      <c r="H164" s="31"/>
      <c r="I164" s="31"/>
      <c r="J164" s="31"/>
      <c r="K164" s="31"/>
      <c r="L164" s="31"/>
      <c r="M164" s="31"/>
      <c r="N164" s="31"/>
      <c r="O164" s="31"/>
      <c r="P164" s="31"/>
      <c r="Q164" s="31"/>
      <c r="R164" s="31"/>
      <c r="S164" s="12"/>
      <c r="T164" s="12"/>
      <c r="U164" s="12"/>
      <c r="V164" s="12"/>
      <c r="W164" s="12"/>
      <c r="X164" s="12"/>
      <c r="Y164" s="12"/>
      <c r="Z164" s="12"/>
      <c r="AA164" s="12"/>
    </row>
    <row r="165" spans="1:27" ht="15">
      <c r="A165" s="31"/>
      <c r="B165" s="31"/>
      <c r="C165" s="31"/>
      <c r="D165" s="31"/>
      <c r="E165" s="31"/>
      <c r="F165" s="31"/>
      <c r="G165" s="31"/>
      <c r="H165" s="31"/>
      <c r="I165" s="31"/>
      <c r="J165" s="31"/>
      <c r="K165" s="31"/>
      <c r="L165" s="31"/>
      <c r="M165" s="31"/>
      <c r="N165" s="31"/>
      <c r="O165" s="31"/>
      <c r="P165" s="31"/>
      <c r="Q165" s="31"/>
      <c r="R165" s="31"/>
      <c r="S165" s="12"/>
      <c r="T165" s="12"/>
      <c r="U165" s="12"/>
      <c r="V165" s="12"/>
      <c r="W165" s="12"/>
      <c r="X165" s="12"/>
      <c r="Y165" s="12"/>
      <c r="Z165" s="12"/>
      <c r="AA165" s="12"/>
    </row>
    <row r="166" spans="1:27" ht="15">
      <c r="A166" s="31"/>
      <c r="B166" s="31"/>
      <c r="C166" s="31"/>
      <c r="D166" s="31"/>
      <c r="E166" s="31"/>
      <c r="F166" s="31"/>
      <c r="G166" s="31"/>
      <c r="H166" s="31"/>
      <c r="I166" s="31"/>
      <c r="J166" s="31"/>
      <c r="K166" s="31"/>
      <c r="L166" s="31"/>
      <c r="M166" s="31"/>
      <c r="N166" s="31"/>
      <c r="O166" s="31"/>
      <c r="P166" s="31"/>
      <c r="Q166" s="31"/>
      <c r="R166" s="31"/>
      <c r="S166" s="12"/>
      <c r="T166" s="12"/>
      <c r="U166" s="12"/>
      <c r="V166" s="12"/>
      <c r="W166" s="12"/>
      <c r="X166" s="12"/>
      <c r="Y166" s="12"/>
      <c r="Z166" s="12"/>
      <c r="AA166" s="12"/>
    </row>
    <row r="167" spans="1:27" ht="15">
      <c r="A167" s="31"/>
      <c r="B167" s="31"/>
      <c r="C167" s="31"/>
      <c r="D167" s="31"/>
      <c r="E167" s="31"/>
      <c r="F167" s="31"/>
      <c r="G167" s="31"/>
      <c r="H167" s="31"/>
      <c r="I167" s="31"/>
      <c r="J167" s="31"/>
      <c r="K167" s="31"/>
      <c r="L167" s="31"/>
      <c r="M167" s="31"/>
      <c r="N167" s="31"/>
      <c r="O167" s="31"/>
      <c r="P167" s="31"/>
      <c r="Q167" s="31"/>
      <c r="R167" s="31"/>
      <c r="S167" s="12"/>
      <c r="T167" s="12"/>
      <c r="U167" s="12"/>
      <c r="V167" s="12"/>
      <c r="W167" s="12"/>
      <c r="X167" s="12"/>
      <c r="Y167" s="12"/>
      <c r="Z167" s="12"/>
      <c r="AA167" s="12"/>
    </row>
    <row r="168" spans="1:27" ht="15">
      <c r="A168" s="31"/>
      <c r="B168" s="31"/>
      <c r="C168" s="31"/>
      <c r="D168" s="31"/>
      <c r="E168" s="31"/>
      <c r="F168" s="31"/>
      <c r="G168" s="31"/>
      <c r="H168" s="31"/>
      <c r="I168" s="31"/>
      <c r="J168" s="31"/>
      <c r="K168" s="31"/>
      <c r="L168" s="31"/>
      <c r="M168" s="31"/>
      <c r="N168" s="31"/>
      <c r="O168" s="31"/>
      <c r="P168" s="31"/>
      <c r="Q168" s="31"/>
      <c r="R168" s="31"/>
      <c r="S168" s="12"/>
      <c r="T168" s="12"/>
      <c r="U168" s="12"/>
      <c r="V168" s="12"/>
      <c r="W168" s="12"/>
      <c r="X168" s="12"/>
      <c r="Y168" s="12"/>
      <c r="Z168" s="12"/>
      <c r="AA168" s="12"/>
    </row>
    <row r="169" spans="1:27" ht="15">
      <c r="A169" s="31"/>
      <c r="B169" s="31"/>
      <c r="C169" s="31"/>
      <c r="D169" s="31"/>
      <c r="E169" s="31"/>
      <c r="F169" s="31"/>
      <c r="G169" s="31"/>
      <c r="H169" s="31"/>
      <c r="I169" s="31"/>
      <c r="J169" s="31"/>
      <c r="K169" s="31"/>
      <c r="L169" s="31"/>
      <c r="M169" s="31"/>
      <c r="N169" s="31"/>
      <c r="O169" s="31"/>
      <c r="P169" s="31"/>
      <c r="Q169" s="31"/>
      <c r="R169" s="31"/>
      <c r="S169" s="12"/>
      <c r="T169" s="12"/>
      <c r="U169" s="12"/>
      <c r="V169" s="12"/>
      <c r="W169" s="12"/>
      <c r="X169" s="12"/>
      <c r="Y169" s="12"/>
      <c r="Z169" s="12"/>
      <c r="AA169" s="12"/>
    </row>
    <row r="170" spans="1:27" ht="15">
      <c r="A170" s="31"/>
      <c r="B170" s="31"/>
      <c r="C170" s="31"/>
      <c r="D170" s="31"/>
      <c r="E170" s="31"/>
      <c r="F170" s="31"/>
      <c r="G170" s="31"/>
      <c r="H170" s="31"/>
      <c r="I170" s="31"/>
      <c r="J170" s="31"/>
      <c r="K170" s="31"/>
      <c r="L170" s="31"/>
      <c r="M170" s="31"/>
      <c r="N170" s="31"/>
      <c r="O170" s="31"/>
      <c r="P170" s="31"/>
      <c r="Q170" s="31"/>
      <c r="R170" s="31"/>
      <c r="S170" s="12"/>
      <c r="T170" s="12"/>
      <c r="U170" s="12"/>
      <c r="V170" s="12"/>
      <c r="W170" s="12"/>
      <c r="X170" s="12"/>
      <c r="Y170" s="12"/>
      <c r="Z170" s="12"/>
      <c r="AA170" s="12"/>
    </row>
    <row r="171" spans="1:27" ht="15">
      <c r="A171" s="31"/>
      <c r="B171" s="31"/>
      <c r="C171" s="31"/>
      <c r="D171" s="31"/>
      <c r="E171" s="31"/>
      <c r="F171" s="31"/>
      <c r="G171" s="31"/>
      <c r="H171" s="31"/>
      <c r="I171" s="31"/>
      <c r="J171" s="31"/>
      <c r="K171" s="31"/>
      <c r="L171" s="31"/>
      <c r="M171" s="31"/>
      <c r="N171" s="31"/>
      <c r="O171" s="31"/>
      <c r="P171" s="31"/>
      <c r="Q171" s="31"/>
      <c r="R171" s="31"/>
      <c r="S171" s="12"/>
      <c r="T171" s="12"/>
      <c r="U171" s="12"/>
      <c r="V171" s="12"/>
      <c r="W171" s="12"/>
      <c r="X171" s="12"/>
      <c r="Y171" s="12"/>
      <c r="Z171" s="12"/>
      <c r="AA171" s="12"/>
    </row>
    <row r="172" spans="1:27" ht="15">
      <c r="A172" s="31"/>
      <c r="B172" s="31"/>
      <c r="C172" s="31"/>
      <c r="D172" s="31"/>
      <c r="E172" s="31"/>
      <c r="F172" s="31"/>
      <c r="G172" s="31"/>
      <c r="H172" s="31"/>
      <c r="I172" s="31"/>
      <c r="J172" s="31"/>
      <c r="K172" s="31"/>
      <c r="L172" s="31"/>
      <c r="M172" s="31"/>
      <c r="N172" s="31"/>
      <c r="O172" s="31"/>
      <c r="P172" s="31"/>
      <c r="Q172" s="31"/>
      <c r="R172" s="31"/>
      <c r="S172" s="12"/>
      <c r="T172" s="12"/>
      <c r="U172" s="12"/>
      <c r="V172" s="12"/>
      <c r="W172" s="12"/>
      <c r="X172" s="12"/>
      <c r="Y172" s="12"/>
      <c r="Z172" s="12"/>
      <c r="AA172" s="12"/>
    </row>
    <row r="173" spans="1:27" ht="15">
      <c r="A173" s="31"/>
      <c r="B173" s="31"/>
      <c r="C173" s="31"/>
      <c r="D173" s="31"/>
      <c r="E173" s="31"/>
      <c r="F173" s="31"/>
      <c r="G173" s="31"/>
      <c r="H173" s="31"/>
      <c r="I173" s="31"/>
      <c r="J173" s="31"/>
      <c r="K173" s="31"/>
      <c r="L173" s="31"/>
      <c r="M173" s="31"/>
      <c r="N173" s="31"/>
      <c r="O173" s="31"/>
      <c r="P173" s="31"/>
      <c r="Q173" s="31"/>
      <c r="R173" s="31"/>
      <c r="S173" s="12"/>
      <c r="T173" s="12"/>
      <c r="U173" s="12"/>
      <c r="V173" s="12"/>
      <c r="W173" s="12"/>
      <c r="X173" s="12"/>
      <c r="Y173" s="12"/>
      <c r="Z173" s="12"/>
      <c r="AA173" s="12"/>
    </row>
    <row r="174" spans="1:27" ht="15">
      <c r="A174" s="31"/>
      <c r="B174" s="31"/>
      <c r="C174" s="31"/>
      <c r="D174" s="31"/>
      <c r="E174" s="31"/>
      <c r="F174" s="31"/>
      <c r="G174" s="31"/>
      <c r="H174" s="31"/>
      <c r="I174" s="31"/>
      <c r="J174" s="31"/>
      <c r="K174" s="31"/>
      <c r="L174" s="31"/>
      <c r="M174" s="31"/>
      <c r="N174" s="31"/>
      <c r="O174" s="31"/>
      <c r="P174" s="31"/>
      <c r="Q174" s="31"/>
      <c r="R174" s="31"/>
      <c r="S174" s="12"/>
      <c r="T174" s="12"/>
      <c r="U174" s="12"/>
      <c r="V174" s="12"/>
      <c r="W174" s="12"/>
      <c r="X174" s="12"/>
      <c r="Y174" s="12"/>
      <c r="Z174" s="12"/>
      <c r="AA174" s="12"/>
    </row>
    <row r="175" spans="1:27" ht="15">
      <c r="A175" s="31"/>
      <c r="B175" s="31"/>
      <c r="C175" s="31"/>
      <c r="D175" s="31"/>
      <c r="E175" s="31"/>
      <c r="F175" s="31"/>
      <c r="G175" s="31"/>
      <c r="H175" s="31"/>
      <c r="I175" s="31"/>
      <c r="J175" s="31"/>
      <c r="K175" s="31"/>
      <c r="L175" s="31"/>
      <c r="M175" s="31"/>
      <c r="N175" s="31"/>
      <c r="O175" s="31"/>
      <c r="P175" s="31"/>
      <c r="Q175" s="31"/>
      <c r="R175" s="31"/>
      <c r="S175" s="12"/>
      <c r="T175" s="12"/>
      <c r="U175" s="12"/>
      <c r="V175" s="12"/>
      <c r="W175" s="12"/>
      <c r="X175" s="12"/>
      <c r="Y175" s="12"/>
      <c r="Z175" s="12"/>
      <c r="AA175" s="12"/>
    </row>
    <row r="176" spans="1:27" ht="15">
      <c r="A176" s="31"/>
      <c r="B176" s="31"/>
      <c r="C176" s="31"/>
      <c r="D176" s="31"/>
      <c r="E176" s="31"/>
      <c r="F176" s="31"/>
      <c r="G176" s="31"/>
      <c r="H176" s="31"/>
      <c r="I176" s="31"/>
      <c r="J176" s="31"/>
      <c r="K176" s="31"/>
      <c r="L176" s="31"/>
      <c r="M176" s="31"/>
      <c r="N176" s="31"/>
      <c r="O176" s="31"/>
      <c r="P176" s="31"/>
      <c r="Q176" s="31"/>
      <c r="R176" s="31"/>
      <c r="S176" s="12"/>
      <c r="T176" s="12"/>
      <c r="U176" s="12"/>
      <c r="V176" s="12"/>
      <c r="W176" s="12"/>
      <c r="X176" s="12"/>
      <c r="Y176" s="12"/>
      <c r="Z176" s="12"/>
      <c r="AA176" s="12"/>
    </row>
    <row r="177" spans="1:27" ht="15">
      <c r="A177" s="31"/>
      <c r="B177" s="31"/>
      <c r="C177" s="31"/>
      <c r="D177" s="31"/>
      <c r="E177" s="31"/>
      <c r="F177" s="31"/>
      <c r="G177" s="31"/>
      <c r="H177" s="31"/>
      <c r="I177" s="31"/>
      <c r="J177" s="31"/>
      <c r="K177" s="31"/>
      <c r="L177" s="31"/>
      <c r="M177" s="31"/>
      <c r="N177" s="31"/>
      <c r="O177" s="31"/>
      <c r="P177" s="31"/>
      <c r="Q177" s="31"/>
      <c r="R177" s="31"/>
      <c r="S177" s="12"/>
      <c r="T177" s="12"/>
      <c r="U177" s="12"/>
      <c r="V177" s="12"/>
      <c r="W177" s="12"/>
      <c r="X177" s="12"/>
      <c r="Y177" s="12"/>
      <c r="Z177" s="12"/>
      <c r="AA177" s="12"/>
    </row>
    <row r="178" spans="1:27" ht="15">
      <c r="A178" s="31"/>
      <c r="B178" s="31"/>
      <c r="C178" s="31"/>
      <c r="D178" s="31"/>
      <c r="E178" s="31"/>
      <c r="F178" s="31"/>
      <c r="G178" s="31"/>
      <c r="H178" s="31"/>
      <c r="I178" s="31"/>
      <c r="J178" s="31"/>
      <c r="K178" s="31"/>
      <c r="L178" s="31"/>
      <c r="M178" s="31"/>
      <c r="N178" s="31"/>
      <c r="O178" s="31"/>
      <c r="P178" s="31"/>
      <c r="Q178" s="31"/>
      <c r="R178" s="31"/>
      <c r="S178" s="12"/>
      <c r="T178" s="12"/>
      <c r="U178" s="12"/>
      <c r="V178" s="12"/>
      <c r="W178" s="12"/>
      <c r="X178" s="12"/>
      <c r="Y178" s="12"/>
      <c r="Z178" s="12"/>
      <c r="AA178" s="12"/>
    </row>
    <row r="179" spans="1:27" ht="15">
      <c r="A179" s="31"/>
      <c r="B179" s="31"/>
      <c r="C179" s="31"/>
      <c r="D179" s="31"/>
      <c r="E179" s="31"/>
      <c r="F179" s="31"/>
      <c r="G179" s="31"/>
      <c r="H179" s="31"/>
      <c r="I179" s="31"/>
      <c r="J179" s="31"/>
      <c r="K179" s="31"/>
      <c r="L179" s="31"/>
      <c r="M179" s="31"/>
      <c r="N179" s="31"/>
      <c r="O179" s="31"/>
      <c r="P179" s="31"/>
      <c r="Q179" s="31"/>
      <c r="R179" s="31"/>
      <c r="S179" s="12"/>
      <c r="T179" s="12"/>
      <c r="U179" s="12"/>
      <c r="V179" s="12"/>
      <c r="W179" s="12"/>
      <c r="X179" s="12"/>
      <c r="Y179" s="12"/>
      <c r="Z179" s="12"/>
      <c r="AA179" s="12"/>
    </row>
    <row r="180" spans="1:27" ht="1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row>
    <row r="181" spans="1:27" ht="1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row>
    <row r="182" spans="1:27" ht="1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row>
    <row r="183" spans="1:27" ht="1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row>
    <row r="184" spans="1:27" ht="1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row>
    <row r="185" spans="1:27" ht="1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row>
    <row r="186" spans="1:27" ht="1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row>
    <row r="187" spans="1:27" ht="1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row>
    <row r="188" spans="1:27" ht="1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row>
    <row r="189" spans="1:27" ht="1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row>
    <row r="190" spans="1:27" ht="1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row>
    <row r="191" spans="1:27" ht="1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row>
    <row r="192" spans="1:27" ht="1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row>
    <row r="193" spans="1:27" ht="1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row>
    <row r="194" spans="1:27" ht="1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row>
    <row r="195" spans="1:27" ht="1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row>
    <row r="196" spans="1:27" ht="1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row>
    <row r="197" spans="1:27" ht="1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row>
    <row r="198" spans="1:27" ht="1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row>
    <row r="199" spans="1:27" ht="1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row>
    <row r="200" spans="1:27" ht="1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row>
    <row r="201" spans="1:27" ht="1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row>
    <row r="202" spans="1:27" ht="1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row>
    <row r="203" spans="1:27" ht="1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row>
    <row r="204" spans="1:27" ht="1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row>
    <row r="205" spans="1:27" ht="1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row>
    <row r="206" spans="1:27" ht="1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row>
    <row r="207" spans="1:27" ht="1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row>
    <row r="208" spans="1:27" ht="1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row>
    <row r="209" spans="1:27" ht="1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row>
    <row r="210" spans="1:27" ht="1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row>
    <row r="211" spans="1:27" ht="1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row>
    <row r="212" spans="1:27" ht="1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row>
    <row r="213" spans="1:27" ht="1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row>
    <row r="214" spans="1:27" ht="1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row>
    <row r="215" spans="1:27" ht="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row>
    <row r="216" spans="1:27" ht="1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row>
    <row r="217" spans="1:27" ht="1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row>
    <row r="218" spans="1:27" ht="1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row>
    <row r="219" spans="1:27" ht="1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row>
    <row r="220" spans="1:27" ht="1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row>
    <row r="221" spans="1:27" ht="1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row>
    <row r="222" spans="1:27" ht="1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row>
    <row r="223" spans="1:27" ht="1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row>
    <row r="224" spans="1:27" ht="1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row>
    <row r="225" spans="1:27" ht="1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row>
    <row r="226" spans="1:27" ht="1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row>
    <row r="227" spans="1:27" ht="1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row>
    <row r="228" spans="1:27" ht="1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row>
    <row r="229" spans="1:27" ht="1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row>
    <row r="230" spans="1:27" ht="1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row>
    <row r="231" spans="1:27" ht="1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row>
    <row r="232" spans="1:27" ht="1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row>
    <row r="233" spans="1:27" ht="1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row>
    <row r="234" spans="1:27" ht="1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row>
    <row r="235" spans="1:27" ht="1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row>
    <row r="236" spans="1:27" ht="1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row>
    <row r="237" spans="1:27" ht="1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row>
    <row r="238" spans="1:27" ht="1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row>
    <row r="239" spans="1:27" ht="1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row>
    <row r="240" spans="1:27" ht="1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row>
    <row r="241" spans="1:27" ht="1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row>
    <row r="242" spans="1:27" ht="1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row>
    <row r="243" spans="1:27" ht="1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row>
    <row r="244" spans="1:27" ht="1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row>
    <row r="245" spans="1:27" ht="1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row>
    <row r="246" spans="1:27" ht="1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row>
    <row r="247" spans="1:27" ht="1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row>
    <row r="248" spans="1:27" ht="1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row>
    <row r="249" spans="1:27" ht="1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row>
    <row r="250" spans="1:27" ht="1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row>
    <row r="251" spans="1:27" ht="1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row>
    <row r="252" spans="1:27" ht="1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row>
    <row r="253" spans="1:27" ht="1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row>
    <row r="254" spans="1:27" ht="1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row>
    <row r="255" spans="1:27" ht="1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row>
    <row r="256" spans="1:27" ht="1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row>
    <row r="257" spans="1:27" ht="1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row>
    <row r="258" spans="1:27" ht="1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row>
    <row r="259" spans="1:27" ht="1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row>
    <row r="260" spans="1:27" ht="1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row>
    <row r="261" spans="1:27" ht="1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row>
    <row r="262" spans="1:27" ht="1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row>
    <row r="263" spans="1:27" ht="1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row>
    <row r="264" spans="1:27" ht="1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row>
    <row r="265" spans="1:27" ht="1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row>
    <row r="266" spans="1:27" ht="1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row>
    <row r="267" spans="1:27" ht="1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row>
    <row r="268" spans="1:27" ht="1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row>
    <row r="269" spans="1:27" ht="1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row>
    <row r="270" spans="1:27" ht="1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row>
    <row r="271" spans="1:27" ht="1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row>
    <row r="272" spans="1:27" ht="1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row>
    <row r="273" spans="1:27" ht="1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row>
    <row r="274" spans="1:27" ht="1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row>
    <row r="275" spans="1:27" ht="1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row>
    <row r="276" spans="1:27" ht="1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row>
    <row r="277" spans="1:27" ht="1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row>
    <row r="278" spans="1:27" ht="1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row>
    <row r="279" spans="1:27" ht="1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row>
    <row r="280" spans="1:27" ht="1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row>
    <row r="281" spans="1:27" ht="1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row>
    <row r="282" spans="1:27" ht="1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row>
    <row r="283" spans="1:27" ht="1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row>
    <row r="284" spans="1:27" ht="1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row>
    <row r="285" spans="1:27" ht="1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row>
    <row r="286" spans="1:27" ht="1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row>
    <row r="287" spans="1:27" ht="1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row>
    <row r="288" spans="1:27" ht="1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row>
    <row r="289" spans="1:27" ht="1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row>
    <row r="290" spans="1:27" ht="1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row>
    <row r="291" spans="1:27" ht="1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row>
    <row r="292" spans="1:27" ht="1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row>
    <row r="293" spans="1:27" ht="1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row>
    <row r="294" spans="1:27" ht="1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row>
    <row r="295" spans="1:27" ht="1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row>
    <row r="296" spans="1:27" ht="1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row>
    <row r="297" spans="1:27" ht="1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row>
    <row r="298" spans="1:27" ht="1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row>
    <row r="299" spans="1:27" ht="1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row>
    <row r="300" spans="1:27" ht="1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row>
    <row r="301" spans="1:27" ht="1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row>
    <row r="302" spans="1:27" ht="1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row>
    <row r="303" spans="1:27" ht="1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row>
    <row r="304" spans="1:27" ht="1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row>
    <row r="305" spans="1:27" ht="1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row>
    <row r="306" spans="1:27" ht="1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row>
    <row r="307" spans="1:27" ht="1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row>
    <row r="308" spans="1:27" ht="1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row>
    <row r="309" spans="1:27" ht="1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row>
    <row r="310" spans="1:27" ht="1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row>
    <row r="311" spans="1:27" ht="1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row>
    <row r="312" spans="1:27" ht="1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row>
    <row r="313" spans="1:27" ht="1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row>
    <row r="314" spans="1:27" ht="1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row>
    <row r="315" spans="1:27" ht="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row>
    <row r="316" spans="1:27" ht="1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row>
    <row r="317" spans="1:27" ht="1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row>
    <row r="318" spans="1:27" ht="1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row>
    <row r="319" spans="1:27" ht="1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row>
    <row r="320" spans="1:27" ht="1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row>
    <row r="321" spans="1:27" ht="1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row>
    <row r="322" spans="1:27" ht="1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row>
    <row r="323" spans="1:27" ht="1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row>
    <row r="324" spans="1:27" ht="1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row>
    <row r="325" spans="1:27" ht="1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row>
    <row r="326" spans="1:27" ht="1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row>
    <row r="327" spans="1:27" ht="1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row>
    <row r="328" spans="1:27" ht="1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row>
    <row r="329" spans="1:27" ht="1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row>
    <row r="330" spans="1:27" ht="1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row>
    <row r="331" spans="1:27" ht="1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row>
    <row r="332" spans="1:27" ht="1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row>
    <row r="333" spans="1:27" ht="1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row>
    <row r="334" spans="1:27" ht="1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row>
    <row r="335" spans="1:27" ht="1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row>
    <row r="336" spans="1:27" ht="1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row>
    <row r="337" spans="1:27" ht="1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row>
    <row r="338" spans="1:27" ht="1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row>
    <row r="339" spans="1:27" ht="1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row>
    <row r="340" spans="1:27" ht="1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row>
    <row r="341" spans="1:27" ht="1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row>
    <row r="342" spans="1:27" ht="1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row>
    <row r="343" spans="1:27" ht="1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row>
    <row r="344" spans="1:27" ht="1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row>
    <row r="345" spans="1:27" ht="1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row>
    <row r="346" spans="1:27" ht="1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row>
    <row r="347" spans="1:27" ht="1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row>
    <row r="348" spans="1:27" ht="1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row>
    <row r="349" spans="1:27" ht="1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row>
    <row r="350" spans="1:27" ht="1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row>
    <row r="351" spans="1:27" ht="1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row>
    <row r="352" spans="1:27" ht="1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row>
    <row r="353" spans="1:27" ht="1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row>
    <row r="354" spans="1:27" ht="1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row>
    <row r="355" spans="1:27" ht="1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row>
    <row r="356" spans="1:27" ht="1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row>
    <row r="357" spans="1:27" ht="1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row>
    <row r="358" spans="1:27" ht="1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row>
    <row r="359" spans="1:27" ht="1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row>
    <row r="360" spans="1:27" ht="1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row>
    <row r="361" spans="1:27" ht="1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row>
    <row r="362" spans="1:27" ht="1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row>
    <row r="363" spans="1:27" ht="1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row>
    <row r="364" spans="1:27" ht="1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row>
    <row r="365" spans="1:27" ht="1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row>
    <row r="366" spans="1:27" ht="1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row>
    <row r="367" spans="1:27" ht="1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row>
    <row r="368" spans="1:27" ht="1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row>
    <row r="369" spans="1:27" ht="1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row>
    <row r="370" spans="1:27" ht="1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row>
    <row r="371" spans="1:27" ht="1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row>
    <row r="372" spans="1:27" ht="1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row>
    <row r="373" spans="1:27" ht="1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row>
    <row r="374" spans="1:27" ht="1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row>
    <row r="375" spans="1:27" ht="1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row>
    <row r="376" spans="1:27" ht="1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row>
    <row r="377" spans="1:27" ht="1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row>
    <row r="378" spans="1:27" ht="1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row>
    <row r="379" spans="1:27" ht="1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row>
    <row r="380" spans="1:27" ht="1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row>
    <row r="381" spans="1:27" ht="1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row>
    <row r="382" spans="1:27" ht="1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row>
    <row r="383" spans="1:27" ht="1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row>
    <row r="384" spans="1:27" ht="1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row>
    <row r="385" spans="1:27" ht="1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row>
    <row r="386" spans="1:27" ht="1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row>
    <row r="387" spans="1:27" ht="1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row>
    <row r="388" spans="1:27" ht="1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row>
    <row r="389" spans="1:27" ht="1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row>
    <row r="390" spans="1:27" ht="1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row>
    <row r="391" spans="1:27" ht="1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row>
    <row r="392" spans="1:27" ht="1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row>
    <row r="393" spans="1:27" ht="1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row>
    <row r="394" spans="1:27" ht="1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row>
    <row r="395" spans="1:27" ht="1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row>
    <row r="396" spans="1:27" ht="1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row>
    <row r="397" spans="1:27" ht="1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row>
    <row r="398" spans="1:27" ht="1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row>
    <row r="399" spans="1:27" ht="1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row>
    <row r="400" spans="1:27" ht="1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row>
    <row r="401" spans="1:27" ht="1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row>
    <row r="402" spans="1:27" ht="1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row>
    <row r="403" spans="1:27" ht="1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row>
    <row r="404" spans="1:27" ht="1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row>
    <row r="405" spans="1:27" ht="1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row>
    <row r="406" spans="1:27" ht="1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row>
    <row r="407" spans="1:27" ht="1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row>
    <row r="408" spans="1:27" ht="1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row>
    <row r="409" spans="1:27" ht="1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row>
    <row r="410" spans="1:27" ht="1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row>
    <row r="411" spans="1:27" ht="1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row>
    <row r="412" spans="1:27" ht="1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row>
    <row r="413" spans="1:27" ht="1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row>
    <row r="414" spans="1:27" ht="1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row>
    <row r="415" spans="1:27" ht="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row>
    <row r="416" spans="1:27" ht="1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row>
    <row r="417" spans="1:27" ht="1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row>
    <row r="418" spans="1:27" ht="1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row>
    <row r="419" spans="1:27" ht="1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row>
    <row r="420" spans="1:27" ht="1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row>
    <row r="421" spans="1:27" ht="1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row>
    <row r="422" spans="1:27" ht="1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row>
    <row r="423" spans="1:27" ht="1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row>
    <row r="424" spans="1:27" ht="1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row>
    <row r="425" spans="1:27" ht="1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row>
    <row r="426" spans="1:27" ht="1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row>
    <row r="427" spans="1:27" ht="1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row>
    <row r="428" spans="1:27" ht="1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row>
    <row r="429" spans="1:27" ht="1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row>
    <row r="430" spans="1:27" ht="1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row>
    <row r="431" spans="1:27" ht="1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row>
    <row r="432" spans="1:27" ht="1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row>
    <row r="433" spans="1:27" ht="1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row>
    <row r="434" spans="1:27" ht="1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row>
    <row r="435" spans="1:27" ht="1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row>
    <row r="436" spans="1:27" ht="1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row>
    <row r="437" spans="1:27" ht="1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row>
    <row r="438" spans="1:27" ht="1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row>
    <row r="439" spans="1:27" ht="1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row>
    <row r="440" spans="1:27" ht="1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row>
    <row r="441" spans="1:27" ht="1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row>
    <row r="442" spans="1:27" ht="1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row>
    <row r="443" spans="1:27" ht="1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row>
    <row r="444" spans="1:27" ht="1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row>
    <row r="445" spans="1:27" ht="1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row>
    <row r="446" spans="1:27" ht="1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row>
    <row r="447" spans="1:27" ht="1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row>
    <row r="448" spans="1:27" ht="1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row>
    <row r="449" spans="1:27" ht="1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row>
    <row r="450" spans="1:27" ht="1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row>
    <row r="451" spans="1:27" ht="1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row>
    <row r="452" spans="1:27" ht="1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row>
    <row r="453" spans="1:27" ht="1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row>
    <row r="454" spans="1:27" ht="1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row>
    <row r="455" spans="1:27" ht="1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row>
    <row r="456" spans="1:27" ht="1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row>
    <row r="457" spans="1:27" ht="1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row>
    <row r="458" spans="1:27" ht="1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row>
    <row r="459" spans="1:27" ht="1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row>
    <row r="460" spans="1:27" ht="1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row>
    <row r="461" spans="1:27" ht="1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row>
    <row r="462" spans="1:27" ht="1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row>
    <row r="463" spans="1:27" ht="1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row>
    <row r="464" spans="1:27" ht="1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row>
    <row r="465" spans="1:27" ht="1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row>
    <row r="466" spans="1:27" ht="1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row>
    <row r="467" spans="1:27" ht="1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row>
    <row r="468" spans="1:27" ht="1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row>
    <row r="469" spans="1:27" ht="1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row>
    <row r="470" spans="1:27" ht="1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row>
    <row r="471" spans="1:27" ht="1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row>
    <row r="472" spans="1:27" ht="1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row>
    <row r="473" spans="1:27" ht="1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row>
    <row r="474" spans="1:27" ht="1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row>
    <row r="475" spans="1:27" ht="1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row>
    <row r="476" spans="1:27" ht="1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row>
    <row r="477" spans="1:27" ht="1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row>
    <row r="478" spans="1:27" ht="1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row>
    <row r="479" spans="1:27" ht="1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row>
    <row r="480" spans="1:27" ht="1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row>
    <row r="481" spans="1:27" ht="1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row>
    <row r="482" spans="1:27" ht="1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row>
    <row r="483" spans="1:27" ht="1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row>
    <row r="484" spans="1:27" ht="1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row>
    <row r="485" spans="1:27" ht="1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row>
    <row r="486" spans="1:27" ht="1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row>
    <row r="487" spans="1:27" ht="1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row>
    <row r="488" spans="1:27" ht="1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row>
    <row r="489" spans="1:27" ht="1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row>
    <row r="490" spans="1:27" ht="1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row>
    <row r="491" spans="1:27" ht="1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row>
    <row r="492" spans="1:27" ht="1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row>
    <row r="493" spans="1:27" ht="1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row>
    <row r="494" spans="1:27" ht="1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row>
    <row r="495" spans="1:27" ht="1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row>
    <row r="496" spans="1:27" ht="1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row>
    <row r="497" spans="1:27" ht="1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row>
    <row r="498" spans="1:27" ht="1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row>
    <row r="499" spans="1:27" ht="1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row>
    <row r="500" spans="1:27" ht="1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row>
    <row r="501" spans="1:27" ht="1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row>
    <row r="502" spans="1:27" ht="1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row>
    <row r="503" spans="1:27" ht="1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row>
    <row r="504" spans="1:27" ht="1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row>
    <row r="505" spans="1:27" ht="1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row>
    <row r="506" spans="1:27" ht="1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row>
    <row r="507" spans="1:27" ht="1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row>
    <row r="508" spans="1:27" ht="1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row>
    <row r="509" spans="1:27" ht="1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row>
    <row r="510" spans="1:27" ht="1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row>
    <row r="511" spans="1:27" ht="1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row>
    <row r="512" spans="1:27" ht="1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row>
    <row r="513" spans="1:27" ht="1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row>
    <row r="514" spans="1:27" ht="1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row>
    <row r="515" spans="1:27" ht="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row>
    <row r="516" spans="1:27" ht="1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row>
    <row r="517" spans="1:27" ht="1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row>
    <row r="518" spans="1:27" ht="1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row>
    <row r="519" spans="1:27" ht="1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row>
    <row r="520" spans="1:27" ht="1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row>
    <row r="521" spans="1:27" ht="1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row>
    <row r="522" spans="1:27" ht="1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row>
    <row r="523" spans="1:27" ht="1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row>
    <row r="524" spans="1:27" ht="1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row>
    <row r="525" spans="1:27" ht="1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row>
    <row r="526" spans="1:27" ht="1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row>
    <row r="527" spans="1:27" ht="1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row>
    <row r="528" spans="1:27" ht="1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row>
    <row r="529" spans="1:27" ht="1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row>
    <row r="530" spans="1:27" ht="1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row>
    <row r="531" spans="1:27" ht="1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row>
    <row r="532" spans="1:27" ht="1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row>
    <row r="533" spans="1:27" ht="1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row>
    <row r="534" spans="1:27" ht="1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row>
    <row r="535" spans="1:27" ht="1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row>
    <row r="536" spans="1:27" ht="1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row>
    <row r="537" spans="1:27" ht="1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row>
    <row r="538" spans="1:27" ht="1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row>
    <row r="539" spans="1:27" ht="1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row>
    <row r="540" spans="1:27" ht="1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row>
    <row r="541" spans="1:27" ht="1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row>
    <row r="542" spans="1:27" ht="1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row>
    <row r="543" spans="1:27" ht="1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row>
    <row r="544" spans="1:27" ht="1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row>
    <row r="545" spans="1:27" ht="1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row>
    <row r="546" spans="1:27" ht="1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row>
    <row r="547" spans="1:27" ht="1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row>
    <row r="548" spans="1:27" ht="1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row>
    <row r="549" spans="1:27" ht="1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row>
    <row r="550" spans="1:27" ht="1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row>
    <row r="551" spans="1:27" ht="1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row>
    <row r="552" spans="1:27" ht="1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row>
    <row r="553" spans="1:27" ht="1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row>
    <row r="554" spans="1:27" ht="1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row>
    <row r="555" spans="1:27" ht="1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row>
    <row r="556" spans="1:27" ht="1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row>
    <row r="557" spans="1:27" ht="1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row>
    <row r="558" spans="1:27" ht="1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row>
    <row r="559" spans="1:27" ht="1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row>
    <row r="560" spans="1:27" ht="1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row>
    <row r="561" spans="1:27" ht="1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row>
    <row r="562" spans="1:27" ht="1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row>
    <row r="563" spans="1:27" ht="1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row>
    <row r="564" spans="1:27" ht="1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row>
    <row r="565" spans="1:27" ht="1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row>
    <row r="566" spans="1:27" ht="1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row>
    <row r="567" spans="1:27" ht="1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row>
    <row r="568" spans="1:27" ht="1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row>
    <row r="569" spans="1:27" ht="1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row>
    <row r="570" spans="1:27" ht="1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row>
    <row r="571" spans="1:27" ht="1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row>
    <row r="572" spans="1:27" ht="1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row>
    <row r="573" spans="1:27" ht="1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row>
    <row r="574" spans="1:27" ht="1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row>
    <row r="575" spans="1:27" ht="1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row>
    <row r="576" spans="1:27" ht="1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row>
    <row r="577" spans="1:27" ht="1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row>
    <row r="578" spans="1:27" ht="1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row>
    <row r="579" spans="1:27" ht="1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row>
    <row r="580" spans="1:27" ht="1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row>
    <row r="581" spans="1:27" ht="1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row>
    <row r="582" spans="1:27" ht="1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row>
    <row r="583" spans="1:27" ht="1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row>
    <row r="584" spans="1:27" ht="1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row>
    <row r="585" spans="1:27" ht="1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row>
    <row r="586" spans="1:27" ht="1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row>
    <row r="587" spans="1:27" ht="1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row>
    <row r="588" spans="1:27" ht="1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row>
    <row r="589" spans="1:27" ht="1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row>
    <row r="590" spans="1:27" ht="1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row>
    <row r="591" spans="1:27" ht="1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row>
    <row r="592" spans="1:27" ht="1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row>
    <row r="593" spans="1:27" ht="1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row>
    <row r="594" spans="1:27" ht="1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row>
    <row r="595" spans="1:27" ht="1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row>
    <row r="596" spans="1:27" ht="1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row>
    <row r="597" spans="1:27" ht="1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row>
    <row r="598" spans="1:27" ht="1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row>
    <row r="599" spans="1:27" ht="1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row>
    <row r="600" spans="1:27" ht="1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row>
    <row r="601" spans="1:27" ht="1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row>
    <row r="602" spans="1:27" ht="1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row>
    <row r="603" spans="1:27" ht="1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row>
    <row r="604" spans="1:27" ht="1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row>
    <row r="605" spans="1:27" ht="1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row>
    <row r="606" spans="1:27" ht="1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row>
    <row r="607" spans="1:27" ht="1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row>
    <row r="608" spans="1:27" ht="1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row>
    <row r="609" spans="1:27" ht="1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row>
    <row r="610" spans="1:27" ht="1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row>
    <row r="611" spans="1:27" ht="1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row>
    <row r="612" spans="1:27" ht="1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row>
    <row r="613" spans="1:27" ht="1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row>
    <row r="614" spans="1:27" ht="1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row>
    <row r="615" spans="1:27" ht="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row>
    <row r="616" spans="1:27" ht="1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row>
    <row r="617" spans="1:27" ht="1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row>
    <row r="618" spans="1:27" ht="1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row>
    <row r="619" spans="1:27" ht="1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row>
    <row r="620" spans="1:27" ht="1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row>
    <row r="621" spans="1:27" ht="1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row>
    <row r="622" spans="1:27" ht="1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row>
    <row r="623" spans="1:27" ht="1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row>
    <row r="624" spans="1:27" ht="1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row>
    <row r="625" spans="1:27" ht="1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row>
    <row r="626" spans="1:27" ht="1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row>
    <row r="627" spans="1:27" ht="1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row>
    <row r="628" spans="1:27" ht="1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row>
    <row r="629" spans="1:27" ht="1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row>
    <row r="630" spans="1:27" ht="1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row>
    <row r="631" spans="1:27" ht="1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row>
    <row r="632" spans="1:27" ht="1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row>
    <row r="633" spans="1:27" ht="1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row>
    <row r="634" spans="1:27" ht="1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row>
    <row r="635" spans="1:27" ht="1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row>
    <row r="636" spans="1:27" ht="1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row>
    <row r="637" spans="1:27" ht="1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row>
    <row r="638" spans="1:27" ht="1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row>
    <row r="639" spans="1:27" ht="1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row>
    <row r="640" spans="1:27" ht="1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row>
    <row r="641" spans="1:27" ht="1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row>
    <row r="642" spans="1:27" ht="1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row>
    <row r="643" spans="1:27" ht="1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row>
    <row r="644" spans="1:27" ht="1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row>
    <row r="645" spans="1:27" ht="1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row>
    <row r="646" spans="1:27" ht="1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row>
    <row r="647" spans="1:27" ht="1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row>
    <row r="648" spans="1:27" ht="1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row>
    <row r="649" spans="1:27" ht="1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row>
    <row r="650" spans="1:27" ht="1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row>
    <row r="651" spans="1:27" ht="1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row>
    <row r="652" spans="1:27" ht="1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row>
    <row r="653" spans="1:27" ht="1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row>
    <row r="654" spans="1:27" ht="1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row>
    <row r="655" spans="1:27" ht="1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row>
    <row r="656" spans="1:27" ht="1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row>
    <row r="657" spans="1:27" ht="1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row>
    <row r="658" spans="1:27" ht="1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row>
    <row r="659" spans="1:27" ht="1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row>
    <row r="660" spans="1:27" ht="1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row>
    <row r="661" spans="1:27" ht="1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row>
    <row r="662" spans="1:27" ht="1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row>
    <row r="663" spans="1:27" ht="1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row>
    <row r="664" spans="1:27" ht="1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row>
    <row r="665" spans="1:27" ht="1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row>
    <row r="666" spans="1:27" ht="1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row>
    <row r="667" spans="1:27" ht="1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row>
    <row r="668" spans="1:27" ht="1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row>
    <row r="669" spans="1:27" ht="1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row>
    <row r="670" spans="1:27" ht="1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row>
    <row r="671" spans="1:27" ht="1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row>
    <row r="672" spans="1:27" ht="1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row>
    <row r="673" spans="1:27" ht="1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row>
    <row r="674" spans="1:27" ht="1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row>
    <row r="675" spans="1:27" ht="1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row>
    <row r="676" spans="1:27" ht="1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row>
    <row r="677" spans="1:27" ht="1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row>
    <row r="678" spans="1:27" ht="1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row>
    <row r="679" spans="1:27" ht="1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row>
    <row r="680" spans="1:27" ht="1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row>
    <row r="681" spans="1:27" ht="1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row>
    <row r="682" spans="1:27" ht="1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row>
    <row r="683" spans="1:27" ht="1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row>
    <row r="684" spans="1:27" ht="1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row>
    <row r="685" spans="1:27" ht="1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row>
    <row r="686" spans="1:27" ht="1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row>
    <row r="687" spans="1:27" ht="1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row>
    <row r="688" spans="1:27" ht="1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row>
    <row r="689" spans="1:27" ht="1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row>
    <row r="690" spans="1:27" ht="1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row>
    <row r="691" spans="1:27" ht="1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row>
    <row r="692" spans="1:27" ht="1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row>
    <row r="693" spans="1:27" ht="1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row>
    <row r="694" spans="1:27" ht="1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row>
    <row r="695" spans="1:27" ht="1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row>
    <row r="696" spans="1:27" ht="1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row>
    <row r="697" spans="1:27" ht="1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row>
    <row r="698" spans="1:27" ht="1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row>
    <row r="699" spans="1:27" ht="1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row>
    <row r="700" spans="1:27" ht="1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row>
    <row r="701" spans="1:27" ht="1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row>
    <row r="702" spans="1:27" ht="1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row>
    <row r="703" spans="1:27" ht="1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row>
    <row r="704" spans="1:27" ht="1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row>
    <row r="705" spans="1:27" ht="1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row>
    <row r="706" spans="1:27" ht="1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row>
    <row r="707" spans="1:27" ht="1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row>
    <row r="708" spans="1:27" ht="1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row>
    <row r="709" spans="1:27" ht="1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row>
    <row r="710" spans="1:27" ht="1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row>
    <row r="711" spans="1:27" ht="1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row>
    <row r="712" spans="1:27" ht="1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row>
    <row r="713" spans="1:27" ht="1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row>
    <row r="714" spans="1:27" ht="1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row>
    <row r="715" spans="1:27" ht="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row>
    <row r="716" spans="1:27" ht="1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row>
    <row r="717" spans="1:27" ht="1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row>
    <row r="718" spans="1:27" ht="1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row>
    <row r="719" spans="1:27" ht="1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row>
    <row r="720" spans="1:27" ht="1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row>
    <row r="721" spans="1:27" ht="1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row>
    <row r="722" spans="1:27" ht="1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row>
    <row r="723" spans="1:27" ht="1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row>
    <row r="724" spans="1:27" ht="1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row>
    <row r="725" spans="1:27" ht="1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row>
    <row r="726" spans="1:27" ht="1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row>
    <row r="727" spans="1:27" ht="1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row>
    <row r="728" spans="1:27" ht="1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row>
    <row r="729" spans="1:27" ht="1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row>
    <row r="730" spans="1:27" ht="1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row>
    <row r="731" spans="1:27" ht="1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row>
    <row r="732" spans="1:27" ht="1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row>
    <row r="733" spans="1:27" ht="1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row>
    <row r="734" spans="1:27" ht="1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row>
    <row r="735" spans="1:27" ht="1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row>
    <row r="736" spans="1:27" ht="1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row>
    <row r="737" spans="1:27" ht="1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row>
    <row r="738" spans="1:27" ht="1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row>
    <row r="739" spans="1:27" ht="1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row>
    <row r="740" spans="1:27" ht="1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row>
    <row r="741" spans="1:27" ht="1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row>
    <row r="742" spans="1:27" ht="1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row>
    <row r="743" spans="1:27" ht="1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row>
    <row r="744" spans="1:27" ht="1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row>
    <row r="745" spans="1:27" ht="1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row>
    <row r="746" spans="1:27" ht="1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row>
    <row r="747" spans="1:27" ht="1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row>
    <row r="748" spans="1:27" ht="1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row>
    <row r="749" spans="1:27" ht="1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row>
    <row r="750" spans="1:27" ht="1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row>
    <row r="751" spans="1:27" ht="1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row>
    <row r="752" spans="1:27" ht="1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row>
    <row r="753" spans="1:27" ht="1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row>
    <row r="754" spans="1:27" ht="1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row>
    <row r="755" spans="1:27" ht="1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row>
    <row r="756" spans="1:27" ht="1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row>
    <row r="757" spans="1:27" ht="1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row>
    <row r="758" spans="1:27" ht="1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row>
    <row r="759" spans="1:27" ht="1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row>
    <row r="760" spans="1:27" ht="1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row>
    <row r="761" spans="1:27" ht="1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row>
    <row r="762" spans="1:27" ht="1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row>
    <row r="763" spans="1:27" ht="1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row>
    <row r="764" spans="1:27" ht="1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row>
    <row r="765" spans="1:27" ht="1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row>
    <row r="766" spans="1:27" ht="1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row>
    <row r="767" spans="1:27" ht="1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row>
    <row r="768" spans="1:27" ht="1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row>
    <row r="769" spans="1:27" ht="1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row>
    <row r="770" spans="1:27" ht="1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row>
    <row r="771" spans="1:27" ht="1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row>
    <row r="772" spans="1:27" ht="1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row>
    <row r="773" spans="1:27" ht="1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row>
    <row r="774" spans="1:27" ht="1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row>
    <row r="775" spans="1:27" ht="1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row>
    <row r="776" spans="1:27" ht="1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row>
    <row r="777" spans="1:27" ht="1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row>
    <row r="778" spans="1:27" ht="1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row>
    <row r="779" spans="1:27" ht="1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row>
    <row r="780" spans="1:27" ht="1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row>
    <row r="781" spans="1:27" ht="1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row>
    <row r="782" spans="1:27" ht="1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row>
    <row r="783" spans="1:27" ht="1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row>
    <row r="784" spans="1:27" ht="1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row>
    <row r="785" spans="1:27" ht="1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row>
    <row r="786" spans="1:27" ht="1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row>
    <row r="787" spans="1:27" ht="1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row>
    <row r="788" spans="1:27" ht="1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row>
    <row r="789" spans="1:27" ht="1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row>
    <row r="790" spans="1:27" ht="1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row>
    <row r="791" spans="1:27" ht="1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row>
    <row r="792" spans="1:27" ht="1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row>
    <row r="793" spans="1:27" ht="1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row>
    <row r="794" spans="1:27" ht="1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row>
    <row r="795" spans="1:27" ht="1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row>
    <row r="796" spans="1:27" ht="1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row>
    <row r="797" spans="1:27" ht="1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row>
    <row r="798" spans="1:27" ht="1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row>
    <row r="799" spans="1:27" ht="1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row>
    <row r="800" spans="1:27" ht="1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row>
    <row r="801" spans="1:27" ht="1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row>
    <row r="802" spans="1:27" ht="1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row>
    <row r="803" spans="1:27" ht="1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row>
    <row r="804" spans="1:27" ht="1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row>
    <row r="805" spans="1:27" ht="1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row>
    <row r="806" spans="1:27" ht="1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row>
    <row r="807" spans="1:27" ht="1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row>
    <row r="808" spans="1:27" ht="1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row>
    <row r="809" spans="1:27" ht="1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row>
    <row r="810" spans="1:27" ht="1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row>
    <row r="811" spans="1:27" ht="1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row>
    <row r="812" spans="1:27" ht="1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row>
    <row r="813" spans="1:27" ht="1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row>
    <row r="814" spans="1:27" ht="1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row>
    <row r="815" spans="1:27" ht="1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row>
    <row r="816" spans="1:27" ht="1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row>
    <row r="817" spans="1:27" ht="1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row>
    <row r="818" spans="1:27" ht="1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row>
    <row r="819" spans="1:27" ht="1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row>
    <row r="820" spans="1:27" ht="1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row>
    <row r="821" spans="1:27" ht="1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row>
    <row r="822" spans="1:27" ht="1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row>
    <row r="823" spans="1:27" ht="1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row>
    <row r="824" spans="1:27" ht="1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row>
    <row r="825" spans="1:27" ht="1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row>
    <row r="826" spans="1:27" ht="1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row>
    <row r="827" spans="1:27" ht="1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row>
    <row r="828" spans="1:27" ht="1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row>
    <row r="829" spans="1:27" ht="1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row>
    <row r="830" spans="1:27" ht="1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row>
    <row r="831" spans="1:27" ht="1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row>
    <row r="832" spans="1:27" ht="1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row>
    <row r="833" spans="1:27" ht="1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row>
    <row r="834" spans="1:27" ht="1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row>
    <row r="835" spans="1:27" ht="1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row>
    <row r="836" spans="1:27" ht="1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row>
    <row r="837" spans="1:27" ht="1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row>
    <row r="838" spans="1:27" ht="1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row>
    <row r="839" spans="1:27" ht="1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row>
    <row r="840" spans="1:27" ht="1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row>
    <row r="841" spans="1:27" ht="1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row>
    <row r="842" spans="1:27" ht="1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row>
    <row r="843" spans="1:27" ht="1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row>
    <row r="844" spans="1:27" ht="1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row>
    <row r="845" spans="1:27" ht="1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row>
    <row r="846" spans="1:27" ht="1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row>
    <row r="847" spans="1:27" ht="1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row>
    <row r="848" spans="1:27" ht="1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row>
    <row r="849" spans="1:27" ht="1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row>
    <row r="850" spans="1:27" ht="1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row>
    <row r="851" spans="1:27" ht="1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row>
    <row r="852" spans="1:27" ht="1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row>
    <row r="853" spans="1:27" ht="1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row>
    <row r="854" spans="1:27" ht="1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row>
    <row r="855" spans="1:27" ht="1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row>
    <row r="856" spans="1:27" ht="1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row>
    <row r="857" spans="1:27" ht="1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row>
    <row r="858" spans="1:27" ht="1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row>
    <row r="859" spans="1:27" ht="1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row>
    <row r="860" spans="1:27" ht="1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row>
    <row r="861" spans="1:27" ht="1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row>
    <row r="862" spans="1:27" ht="1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row>
    <row r="863" spans="1:27" ht="1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row>
    <row r="864" spans="1:27" ht="1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row>
    <row r="865" spans="1:27" ht="1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row>
    <row r="866" spans="1:27" ht="1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row>
    <row r="867" spans="1:27" ht="1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row>
    <row r="868" spans="1:27" ht="1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row>
    <row r="869" spans="1:27" ht="1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row>
    <row r="870" spans="1:27" ht="1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row>
    <row r="871" spans="1:27" ht="1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row>
    <row r="872" spans="1:27" ht="1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row>
    <row r="873" spans="1:27" ht="1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row>
    <row r="874" spans="1:27" ht="1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row>
    <row r="875" spans="1:27" ht="1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row>
    <row r="876" spans="1:27" ht="1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row>
    <row r="877" spans="1:27" ht="1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row>
    <row r="878" spans="1:27" ht="1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row>
    <row r="879" spans="1:27" ht="1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row>
    <row r="880" spans="1:27" ht="1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row>
    <row r="881" spans="1:27" ht="1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row>
    <row r="882" spans="1:27" ht="1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row>
    <row r="883" spans="1:27" ht="1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row>
    <row r="884" spans="1:27" ht="1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row>
    <row r="885" spans="1:27" ht="1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row>
    <row r="886" spans="1:27" ht="1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row>
    <row r="887" spans="1:27" ht="1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row>
    <row r="888" spans="1:27" ht="1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row>
    <row r="889" spans="1:27" ht="1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row>
    <row r="890" spans="1:27" ht="1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row>
    <row r="891" spans="1:27" ht="1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row>
    <row r="892" spans="1:27" ht="1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row>
    <row r="893" spans="1:27" ht="1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row>
    <row r="894" spans="1:27" ht="1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row>
    <row r="895" spans="1:27" ht="1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row>
    <row r="896" spans="1:27" ht="1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row>
    <row r="897" spans="1:27" ht="1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row>
    <row r="898" spans="1:27" ht="1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row>
    <row r="899" spans="1:27" ht="1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row>
    <row r="900" spans="1:27" ht="1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row>
    <row r="901" spans="1:27" ht="1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row>
    <row r="902" spans="1:27" ht="1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row>
    <row r="903" spans="1:27" ht="1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row>
    <row r="904" spans="1:27" ht="1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row>
    <row r="905" spans="1:27" ht="1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row>
    <row r="906" spans="1:27" ht="1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row>
    <row r="907" spans="1:27" ht="1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row>
    <row r="908" spans="1:27" ht="1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row>
    <row r="909" spans="1:27" ht="1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row>
    <row r="910" spans="1:27" ht="1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row>
    <row r="911" spans="1:27" ht="1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row>
    <row r="912" spans="1:27" ht="1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row>
    <row r="913" spans="1:27" ht="1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row>
    <row r="914" spans="1:27" ht="1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row>
    <row r="915" spans="1:27" ht="1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row>
    <row r="916" spans="1:27" ht="1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row>
    <row r="917" spans="1:27" ht="1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row>
    <row r="918" spans="1:27" ht="1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row>
    <row r="919" spans="1:27" ht="1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row>
    <row r="920" spans="1:27" ht="1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row>
    <row r="921" spans="1:27" ht="1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row>
    <row r="922" spans="1:27" ht="1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row>
    <row r="923" spans="1:27" ht="1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row>
    <row r="924" spans="1:27" ht="1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row>
    <row r="925" spans="1:27" ht="1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row>
    <row r="926" spans="1:27" ht="1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row>
    <row r="927" spans="1:27" ht="1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row>
    <row r="928" spans="1:27" ht="1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row>
    <row r="929" spans="1:27" ht="1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row>
    <row r="930" spans="1:27" ht="1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row>
    <row r="931" spans="1:27" ht="1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row>
    <row r="932" spans="1:27" ht="1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row>
    <row r="933" spans="1:27" ht="1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row>
    <row r="934" spans="1:27" ht="1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row>
    <row r="935" spans="1:27" ht="1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row>
    <row r="936" spans="1:27" ht="1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row>
    <row r="937" spans="1:27" ht="1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row>
    <row r="938" spans="1:27" ht="1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row>
    <row r="939" spans="1:27" ht="1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row>
    <row r="940" spans="1:27" ht="1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row>
    <row r="941" spans="1:27" ht="1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row>
    <row r="942" spans="1:27" ht="1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row>
    <row r="943" spans="1:27" ht="1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row>
    <row r="944" spans="1:27" ht="1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row>
    <row r="945" spans="1:27" ht="1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row>
    <row r="946" spans="1:27" ht="1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row>
    <row r="947" spans="1:27" ht="1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row>
    <row r="948" spans="1:27" ht="1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row>
    <row r="949" spans="1:27" ht="1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row>
    <row r="950" spans="1:27" ht="1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row>
    <row r="951" spans="1:27" ht="1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row>
    <row r="952" spans="1:27" ht="1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row>
    <row r="953" spans="1:27" ht="1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row>
    <row r="954" spans="1:27" ht="1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row>
    <row r="955" spans="1:27" ht="1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row>
    <row r="956" spans="1:27" ht="1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row>
    <row r="957" spans="1:27" ht="1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row>
    <row r="958" spans="1:27" ht="1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row>
    <row r="959" spans="1:27" ht="1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row>
    <row r="960" spans="1:27" ht="1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row>
    <row r="961" spans="1:27" ht="1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row>
    <row r="962" spans="1:27" ht="1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row>
    <row r="963" spans="1:27" ht="1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row>
    <row r="964" spans="1:27" ht="1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row>
    <row r="965" spans="1:27" ht="1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row>
    <row r="966" spans="1:27" ht="1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row>
  </sheetData>
  <pageMargins left="0.70826771653543308" right="0.70826771653543308" top="1.5145669291338582" bottom="2.1027559055118106" header="1.1208661417322834" footer="0"/>
  <pageSetup paperSize="0" scale="52" fitToWidth="0" fitToHeight="0" pageOrder="overThenDown" orientation="portrait" horizontalDpi="0" verticalDpi="0" copies="0"/>
  <headerFooter alignWithMargins="0">
    <oddFooter>&amp;C&amp;"Arial1,Regular"&amp;10&amp;K000000 000000&amp;P/&amp;R&amp;"Arial1,Regular"&amp;10&amp;K000000 000000&amp;A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29808-D56A-4824-A058-96548791B8F7}">
  <dimension ref="A1:XFD979"/>
  <sheetViews>
    <sheetView workbookViewId="0"/>
  </sheetViews>
  <sheetFormatPr defaultRowHeight="12.75" outlineLevelRow="3"/>
  <cols>
    <col min="1" max="1" width="2.75" style="5" customWidth="1"/>
    <col min="2" max="2" width="10.125" style="5" customWidth="1"/>
    <col min="3" max="3" width="51.375" style="5" customWidth="1"/>
    <col min="4" max="4" width="4" style="5" customWidth="1"/>
    <col min="5" max="5" width="8.625" style="5" customWidth="1"/>
    <col min="6" max="6" width="7.875" style="5" customWidth="1"/>
    <col min="7" max="7" width="10.375" style="5" customWidth="1"/>
    <col min="8" max="17" width="7" style="5" hidden="1" customWidth="1"/>
    <col min="18" max="18" width="5.5" style="5" customWidth="1"/>
    <col min="19" max="19" width="7" style="5" customWidth="1"/>
    <col min="20" max="20" width="6.875" style="5" customWidth="1"/>
    <col min="21" max="25" width="7" style="5" hidden="1" customWidth="1"/>
    <col min="26" max="28" width="7" style="5" customWidth="1"/>
    <col min="29" max="29" width="7" style="5" hidden="1" customWidth="1"/>
    <col min="30" max="30" width="7" style="5" customWidth="1"/>
    <col min="31" max="41" width="7" style="5" hidden="1" customWidth="1"/>
    <col min="42" max="52" width="7" style="5" customWidth="1"/>
    <col min="53" max="53" width="80" style="5" customWidth="1"/>
    <col min="54" max="60" width="7" style="5" customWidth="1"/>
    <col min="61" max="1024" width="11.625" style="5" customWidth="1"/>
  </cols>
  <sheetData>
    <row r="1" spans="1:60" ht="15.75">
      <c r="A1" s="255" t="s">
        <v>165</v>
      </c>
      <c r="B1" s="255"/>
      <c r="C1" s="255"/>
      <c r="D1" s="255"/>
      <c r="E1" s="255"/>
      <c r="F1" s="255"/>
      <c r="G1" s="255"/>
      <c r="AG1" s="66" t="s">
        <v>166</v>
      </c>
    </row>
    <row r="2" spans="1:60" ht="14.25">
      <c r="A2" s="193" t="s">
        <v>167</v>
      </c>
      <c r="B2" s="194" t="s">
        <v>168</v>
      </c>
      <c r="C2" s="256" t="s">
        <v>169</v>
      </c>
      <c r="D2" s="256"/>
      <c r="E2" s="256"/>
      <c r="F2" s="256"/>
      <c r="G2" s="256"/>
      <c r="AG2" s="66" t="s">
        <v>170</v>
      </c>
    </row>
    <row r="3" spans="1:60" ht="14.25">
      <c r="A3" s="193" t="s">
        <v>171</v>
      </c>
      <c r="B3" s="194" t="s">
        <v>172</v>
      </c>
      <c r="C3" s="256" t="s">
        <v>173</v>
      </c>
      <c r="D3" s="256"/>
      <c r="E3" s="256"/>
      <c r="F3" s="256"/>
      <c r="G3" s="256"/>
      <c r="AC3" s="195" t="s">
        <v>170</v>
      </c>
      <c r="AG3" s="66" t="s">
        <v>174</v>
      </c>
    </row>
    <row r="4" spans="1:60" ht="14.25">
      <c r="A4" s="196" t="s">
        <v>175</v>
      </c>
      <c r="B4" s="197" t="s">
        <v>176</v>
      </c>
      <c r="C4" s="257" t="s">
        <v>177</v>
      </c>
      <c r="D4" s="257"/>
      <c r="E4" s="257"/>
      <c r="F4" s="257"/>
      <c r="G4" s="257"/>
      <c r="AG4" s="66" t="s">
        <v>178</v>
      </c>
    </row>
    <row r="5" spans="1:60" ht="14.25">
      <c r="B5" s="195"/>
      <c r="C5" s="195"/>
      <c r="D5" s="198"/>
    </row>
    <row r="6" spans="1:60" ht="51">
      <c r="A6" s="199" t="s">
        <v>179</v>
      </c>
      <c r="B6" s="200" t="s">
        <v>180</v>
      </c>
      <c r="C6" s="200" t="s">
        <v>181</v>
      </c>
      <c r="D6" s="201" t="s">
        <v>61</v>
      </c>
      <c r="E6" s="199" t="s">
        <v>182</v>
      </c>
      <c r="F6" s="202" t="s">
        <v>183</v>
      </c>
      <c r="G6" s="199" t="s">
        <v>184</v>
      </c>
      <c r="H6" s="203" t="s">
        <v>185</v>
      </c>
      <c r="I6" s="203" t="s">
        <v>186</v>
      </c>
      <c r="J6" s="203" t="s">
        <v>187</v>
      </c>
      <c r="K6" s="203" t="s">
        <v>188</v>
      </c>
      <c r="L6" s="203" t="s">
        <v>16</v>
      </c>
      <c r="M6" s="203" t="s">
        <v>17</v>
      </c>
      <c r="N6" s="203" t="s">
        <v>189</v>
      </c>
      <c r="O6" s="203" t="s">
        <v>190</v>
      </c>
      <c r="P6" s="203" t="s">
        <v>191</v>
      </c>
      <c r="Q6" s="203" t="s">
        <v>192</v>
      </c>
      <c r="R6" s="203" t="s">
        <v>193</v>
      </c>
      <c r="S6" s="203" t="s">
        <v>194</v>
      </c>
      <c r="T6" s="203" t="s">
        <v>91</v>
      </c>
      <c r="U6" s="203" t="s">
        <v>195</v>
      </c>
      <c r="V6" s="203" t="s">
        <v>196</v>
      </c>
      <c r="W6" s="203" t="s">
        <v>197</v>
      </c>
      <c r="X6" s="203" t="s">
        <v>198</v>
      </c>
      <c r="Y6" s="203" t="s">
        <v>199</v>
      </c>
    </row>
    <row r="7" spans="1:60" ht="14.25">
      <c r="A7" s="204"/>
      <c r="B7" s="205"/>
      <c r="C7" s="205"/>
      <c r="D7" s="206"/>
      <c r="E7" s="207"/>
      <c r="F7" s="208"/>
      <c r="G7" s="208"/>
      <c r="H7" s="208"/>
      <c r="I7" s="208"/>
      <c r="J7" s="208"/>
      <c r="K7" s="208"/>
      <c r="L7" s="208"/>
      <c r="M7" s="208"/>
      <c r="N7" s="207"/>
      <c r="O7" s="207"/>
      <c r="P7" s="207"/>
      <c r="Q7" s="207"/>
      <c r="R7" s="208"/>
      <c r="S7" s="208"/>
      <c r="T7" s="208"/>
      <c r="U7" s="208"/>
      <c r="V7" s="208"/>
      <c r="W7" s="208"/>
      <c r="X7" s="208"/>
      <c r="Y7" s="208"/>
    </row>
    <row r="8" spans="1:60" ht="14.25">
      <c r="A8" s="209" t="s">
        <v>200</v>
      </c>
      <c r="B8" s="210" t="s">
        <v>201</v>
      </c>
      <c r="C8" s="211" t="s">
        <v>202</v>
      </c>
      <c r="D8" s="212"/>
      <c r="E8" s="213"/>
      <c r="F8" s="214"/>
      <c r="G8" s="214">
        <f>SUMIF(AG9:AG32,"&lt;&gt;NOR",G9:G32)</f>
        <v>0</v>
      </c>
      <c r="H8" s="214"/>
      <c r="I8" s="214">
        <f>SUM(I9:I32)</f>
        <v>980.07</v>
      </c>
      <c r="J8" s="214"/>
      <c r="K8" s="214">
        <f>SUM(K9:K32)</f>
        <v>148909.41</v>
      </c>
      <c r="L8" s="214"/>
      <c r="M8" s="214">
        <f>SUM(M9:M32)</f>
        <v>0</v>
      </c>
      <c r="N8" s="213"/>
      <c r="O8" s="213">
        <f>SUM(O9:O32)</f>
        <v>0.03</v>
      </c>
      <c r="P8" s="213"/>
      <c r="Q8" s="213">
        <f>SUM(Q9:Q32)</f>
        <v>62.08</v>
      </c>
      <c r="R8" s="214"/>
      <c r="S8" s="214"/>
      <c r="T8" s="215"/>
      <c r="U8" s="216"/>
      <c r="V8" s="216">
        <f>SUM(V9:V32)</f>
        <v>201.34000000000003</v>
      </c>
      <c r="W8" s="216"/>
      <c r="X8" s="216"/>
      <c r="Y8" s="216"/>
      <c r="AG8" s="66" t="s">
        <v>203</v>
      </c>
    </row>
    <row r="9" spans="1:60" ht="14.25" outlineLevel="1">
      <c r="A9" s="217">
        <v>1</v>
      </c>
      <c r="B9" s="218" t="s">
        <v>204</v>
      </c>
      <c r="C9" s="219" t="s">
        <v>205</v>
      </c>
      <c r="D9" s="220" t="s">
        <v>107</v>
      </c>
      <c r="E9" s="221">
        <v>23.63</v>
      </c>
      <c r="F9" s="222"/>
      <c r="G9" s="223">
        <f>ROUND(E9*F9,2)</f>
        <v>0</v>
      </c>
      <c r="H9" s="224">
        <v>0</v>
      </c>
      <c r="I9" s="223">
        <f>ROUND(E9*H9,2)</f>
        <v>0</v>
      </c>
      <c r="J9" s="224">
        <v>4810</v>
      </c>
      <c r="K9" s="223">
        <f>ROUND(E9*J9,2)</f>
        <v>113660.3</v>
      </c>
      <c r="L9" s="223">
        <v>21</v>
      </c>
      <c r="M9" s="223">
        <f>G9*(1+L9/100)</f>
        <v>0</v>
      </c>
      <c r="N9" s="221">
        <v>0</v>
      </c>
      <c r="O9" s="221">
        <f>ROUND(E9*N9,2)</f>
        <v>0</v>
      </c>
      <c r="P9" s="221">
        <v>2</v>
      </c>
      <c r="Q9" s="221">
        <f>ROUND(E9*P9,2)</f>
        <v>47.26</v>
      </c>
      <c r="R9" s="223" t="s">
        <v>206</v>
      </c>
      <c r="S9" s="223" t="s">
        <v>207</v>
      </c>
      <c r="T9" s="225" t="s">
        <v>207</v>
      </c>
      <c r="U9" s="226">
        <v>6.44</v>
      </c>
      <c r="V9" s="226">
        <f>ROUND(E9*U9,2)</f>
        <v>152.18</v>
      </c>
      <c r="W9" s="226"/>
      <c r="X9" s="226" t="s">
        <v>208</v>
      </c>
      <c r="Y9" s="226" t="s">
        <v>209</v>
      </c>
      <c r="Z9" s="146"/>
      <c r="AA9" s="146"/>
      <c r="AB9" s="146"/>
      <c r="AC9" s="146"/>
      <c r="AD9" s="146"/>
      <c r="AE9" s="146"/>
      <c r="AF9" s="146"/>
      <c r="AG9" s="146" t="s">
        <v>210</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14.25" outlineLevel="2">
      <c r="A10" s="227"/>
      <c r="B10" s="228"/>
      <c r="C10" s="229" t="s">
        <v>211</v>
      </c>
      <c r="D10" s="230"/>
      <c r="E10" s="230"/>
      <c r="F10" s="230"/>
      <c r="G10" s="230"/>
      <c r="H10" s="226"/>
      <c r="I10" s="226"/>
      <c r="J10" s="226"/>
      <c r="K10" s="226"/>
      <c r="L10" s="226"/>
      <c r="M10" s="226"/>
      <c r="N10" s="231"/>
      <c r="O10" s="231"/>
      <c r="P10" s="231"/>
      <c r="Q10" s="231"/>
      <c r="R10" s="226"/>
      <c r="S10" s="226"/>
      <c r="T10" s="226"/>
      <c r="U10" s="226"/>
      <c r="V10" s="226"/>
      <c r="W10" s="226"/>
      <c r="X10" s="226"/>
      <c r="Y10" s="226"/>
      <c r="Z10" s="146"/>
      <c r="AA10" s="146"/>
      <c r="AB10" s="146"/>
      <c r="AC10" s="146"/>
      <c r="AD10" s="146"/>
      <c r="AE10" s="146"/>
      <c r="AF10" s="146"/>
      <c r="AG10" s="146" t="s">
        <v>212</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ht="14.25" outlineLevel="2">
      <c r="A11" s="227"/>
      <c r="B11" s="228"/>
      <c r="C11" s="232" t="s">
        <v>213</v>
      </c>
      <c r="D11" s="233"/>
      <c r="E11" s="234">
        <v>0.5</v>
      </c>
      <c r="F11" s="226"/>
      <c r="G11" s="226"/>
      <c r="H11" s="226"/>
      <c r="I11" s="226"/>
      <c r="J11" s="226"/>
      <c r="K11" s="226"/>
      <c r="L11" s="226"/>
      <c r="M11" s="226"/>
      <c r="N11" s="231"/>
      <c r="O11" s="231"/>
      <c r="P11" s="231"/>
      <c r="Q11" s="231"/>
      <c r="R11" s="226"/>
      <c r="S11" s="226"/>
      <c r="T11" s="226"/>
      <c r="U11" s="226"/>
      <c r="V11" s="226"/>
      <c r="W11" s="226"/>
      <c r="X11" s="226"/>
      <c r="Y11" s="226"/>
      <c r="Z11" s="146"/>
      <c r="AA11" s="146"/>
      <c r="AB11" s="146"/>
      <c r="AC11" s="146"/>
      <c r="AD11" s="146"/>
      <c r="AE11" s="146"/>
      <c r="AF11" s="146"/>
      <c r="AG11" s="146" t="s">
        <v>214</v>
      </c>
      <c r="AH11" s="146">
        <v>0</v>
      </c>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14.25" outlineLevel="3">
      <c r="A12" s="227"/>
      <c r="B12" s="228"/>
      <c r="C12" s="232" t="s">
        <v>215</v>
      </c>
      <c r="D12" s="233"/>
      <c r="E12" s="234">
        <v>15.6</v>
      </c>
      <c r="F12" s="226"/>
      <c r="G12" s="226"/>
      <c r="H12" s="226"/>
      <c r="I12" s="226"/>
      <c r="J12" s="226"/>
      <c r="K12" s="226"/>
      <c r="L12" s="226"/>
      <c r="M12" s="226"/>
      <c r="N12" s="231"/>
      <c r="O12" s="231"/>
      <c r="P12" s="231"/>
      <c r="Q12" s="231"/>
      <c r="R12" s="226"/>
      <c r="S12" s="226"/>
      <c r="T12" s="226"/>
      <c r="U12" s="226"/>
      <c r="V12" s="226"/>
      <c r="W12" s="226"/>
      <c r="X12" s="226"/>
      <c r="Y12" s="226"/>
      <c r="Z12" s="146"/>
      <c r="AA12" s="146"/>
      <c r="AB12" s="146"/>
      <c r="AC12" s="146"/>
      <c r="AD12" s="146"/>
      <c r="AE12" s="146"/>
      <c r="AF12" s="146"/>
      <c r="AG12" s="146" t="s">
        <v>214</v>
      </c>
      <c r="AH12" s="146">
        <v>0</v>
      </c>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ht="14.25" outlineLevel="3">
      <c r="A13" s="227"/>
      <c r="B13" s="228"/>
      <c r="C13" s="232" t="s">
        <v>216</v>
      </c>
      <c r="D13" s="233"/>
      <c r="E13" s="234">
        <v>1</v>
      </c>
      <c r="F13" s="226"/>
      <c r="G13" s="226"/>
      <c r="H13" s="226"/>
      <c r="I13" s="226"/>
      <c r="J13" s="226"/>
      <c r="K13" s="226"/>
      <c r="L13" s="226"/>
      <c r="M13" s="226"/>
      <c r="N13" s="231"/>
      <c r="O13" s="231"/>
      <c r="P13" s="231"/>
      <c r="Q13" s="231"/>
      <c r="R13" s="226"/>
      <c r="S13" s="226"/>
      <c r="T13" s="226"/>
      <c r="U13" s="226"/>
      <c r="V13" s="226"/>
      <c r="W13" s="226"/>
      <c r="X13" s="226"/>
      <c r="Y13" s="226"/>
      <c r="Z13" s="146"/>
      <c r="AA13" s="146"/>
      <c r="AB13" s="146"/>
      <c r="AC13" s="146"/>
      <c r="AD13" s="146"/>
      <c r="AE13" s="146"/>
      <c r="AF13" s="146"/>
      <c r="AG13" s="146" t="s">
        <v>214</v>
      </c>
      <c r="AH13" s="146">
        <v>0</v>
      </c>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14.25" outlineLevel="3">
      <c r="A14" s="227"/>
      <c r="B14" s="228"/>
      <c r="C14" s="232" t="s">
        <v>217</v>
      </c>
      <c r="D14" s="233"/>
      <c r="E14" s="234">
        <v>1.53</v>
      </c>
      <c r="F14" s="226"/>
      <c r="G14" s="226"/>
      <c r="H14" s="226"/>
      <c r="I14" s="226"/>
      <c r="J14" s="226"/>
      <c r="K14" s="226"/>
      <c r="L14" s="226"/>
      <c r="M14" s="226"/>
      <c r="N14" s="231"/>
      <c r="O14" s="231"/>
      <c r="P14" s="231"/>
      <c r="Q14" s="231"/>
      <c r="R14" s="226"/>
      <c r="S14" s="226"/>
      <c r="T14" s="226"/>
      <c r="U14" s="226"/>
      <c r="V14" s="226"/>
      <c r="W14" s="226"/>
      <c r="X14" s="226"/>
      <c r="Y14" s="226"/>
      <c r="Z14" s="146"/>
      <c r="AA14" s="146"/>
      <c r="AB14" s="146"/>
      <c r="AC14" s="146"/>
      <c r="AD14" s="146"/>
      <c r="AE14" s="146"/>
      <c r="AF14" s="146"/>
      <c r="AG14" s="146" t="s">
        <v>214</v>
      </c>
      <c r="AH14" s="146">
        <v>0</v>
      </c>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ht="14.25" outlineLevel="3">
      <c r="A15" s="227"/>
      <c r="B15" s="228"/>
      <c r="C15" s="232" t="s">
        <v>218</v>
      </c>
      <c r="D15" s="233"/>
      <c r="E15" s="234">
        <v>5</v>
      </c>
      <c r="F15" s="226"/>
      <c r="G15" s="226"/>
      <c r="H15" s="226"/>
      <c r="I15" s="226"/>
      <c r="J15" s="226"/>
      <c r="K15" s="226"/>
      <c r="L15" s="226"/>
      <c r="M15" s="226"/>
      <c r="N15" s="231"/>
      <c r="O15" s="231"/>
      <c r="P15" s="231"/>
      <c r="Q15" s="231"/>
      <c r="R15" s="226"/>
      <c r="S15" s="226"/>
      <c r="T15" s="226"/>
      <c r="U15" s="226"/>
      <c r="V15" s="226"/>
      <c r="W15" s="226"/>
      <c r="X15" s="226"/>
      <c r="Y15" s="226"/>
      <c r="Z15" s="146"/>
      <c r="AA15" s="146"/>
      <c r="AB15" s="146"/>
      <c r="AC15" s="146"/>
      <c r="AD15" s="146"/>
      <c r="AE15" s="146"/>
      <c r="AF15" s="146"/>
      <c r="AG15" s="146" t="s">
        <v>214</v>
      </c>
      <c r="AH15" s="146">
        <v>0</v>
      </c>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14.25" outlineLevel="1">
      <c r="A16" s="217">
        <v>3</v>
      </c>
      <c r="B16" s="218" t="s">
        <v>219</v>
      </c>
      <c r="C16" s="219" t="s">
        <v>220</v>
      </c>
      <c r="D16" s="220" t="s">
        <v>107</v>
      </c>
      <c r="E16" s="221">
        <v>2.95</v>
      </c>
      <c r="F16" s="222"/>
      <c r="G16" s="223">
        <f>ROUND(E16*F16,2)</f>
        <v>0</v>
      </c>
      <c r="H16" s="224">
        <v>42.77</v>
      </c>
      <c r="I16" s="223">
        <f>ROUND(E16*H16,2)</f>
        <v>126.17</v>
      </c>
      <c r="J16" s="224">
        <v>3717.23</v>
      </c>
      <c r="K16" s="223">
        <f>ROUND(E16*J16,2)</f>
        <v>10965.83</v>
      </c>
      <c r="L16" s="223">
        <v>21</v>
      </c>
      <c r="M16" s="223">
        <f>G16*(1+L16/100)</f>
        <v>0</v>
      </c>
      <c r="N16" s="221">
        <v>1.47E-3</v>
      </c>
      <c r="O16" s="221">
        <f>ROUND(E16*N16,2)</f>
        <v>0</v>
      </c>
      <c r="P16" s="221">
        <v>2.2000000000000002</v>
      </c>
      <c r="Q16" s="221">
        <f>ROUND(E16*P16,2)</f>
        <v>6.49</v>
      </c>
      <c r="R16" s="223" t="s">
        <v>206</v>
      </c>
      <c r="S16" s="223" t="s">
        <v>207</v>
      </c>
      <c r="T16" s="225" t="s">
        <v>207</v>
      </c>
      <c r="U16" s="226">
        <v>5</v>
      </c>
      <c r="V16" s="226">
        <f>ROUND(E16*U16,2)</f>
        <v>14.75</v>
      </c>
      <c r="W16" s="226"/>
      <c r="X16" s="226" t="s">
        <v>208</v>
      </c>
      <c r="Y16" s="226" t="s">
        <v>209</v>
      </c>
      <c r="Z16" s="146"/>
      <c r="AA16" s="146"/>
      <c r="AB16" s="146"/>
      <c r="AC16" s="146"/>
      <c r="AD16" s="146"/>
      <c r="AE16" s="146"/>
      <c r="AF16" s="146"/>
      <c r="AG16" s="146" t="s">
        <v>210</v>
      </c>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ht="33.75" outlineLevel="2">
      <c r="A17" s="227"/>
      <c r="B17" s="228"/>
      <c r="C17" s="229" t="s">
        <v>221</v>
      </c>
      <c r="D17" s="230"/>
      <c r="E17" s="230"/>
      <c r="F17" s="230"/>
      <c r="G17" s="230"/>
      <c r="H17" s="226"/>
      <c r="I17" s="226"/>
      <c r="J17" s="226"/>
      <c r="K17" s="226"/>
      <c r="L17" s="226"/>
      <c r="M17" s="226"/>
      <c r="N17" s="231"/>
      <c r="O17" s="231"/>
      <c r="P17" s="231"/>
      <c r="Q17" s="231"/>
      <c r="R17" s="226"/>
      <c r="S17" s="226"/>
      <c r="T17" s="226"/>
      <c r="U17" s="226"/>
      <c r="V17" s="226"/>
      <c r="W17" s="226"/>
      <c r="X17" s="226"/>
      <c r="Y17" s="226"/>
      <c r="Z17" s="146"/>
      <c r="AA17" s="146"/>
      <c r="AB17" s="146"/>
      <c r="AC17" s="146"/>
      <c r="AD17" s="146"/>
      <c r="AE17" s="146"/>
      <c r="AF17" s="146"/>
      <c r="AG17" s="146" t="s">
        <v>212</v>
      </c>
      <c r="AH17" s="146"/>
      <c r="AI17" s="146"/>
      <c r="AJ17" s="146"/>
      <c r="AK17" s="146"/>
      <c r="AL17" s="146"/>
      <c r="AM17" s="146"/>
      <c r="AN17" s="146"/>
      <c r="AO17" s="146"/>
      <c r="AP17" s="146"/>
      <c r="AQ17" s="146"/>
      <c r="AR17" s="146"/>
      <c r="AS17" s="146"/>
      <c r="AT17" s="146"/>
      <c r="AU17" s="146"/>
      <c r="AV17" s="146"/>
      <c r="AW17" s="146"/>
      <c r="AX17" s="146"/>
      <c r="AY17" s="146"/>
      <c r="AZ17" s="146"/>
      <c r="BA17" s="235" t="str">
        <f>C17</f>
        <v>nebo vybourání otvorů průřezové plochy přes 4 m2 ve zdivu z betonu prostého, včetně pomocného lešení o výšce podlahy do 1900 mm a pro zatížení do 1,5 kPa  (150 kg/m2),</v>
      </c>
      <c r="BB17" s="146"/>
      <c r="BC17" s="146"/>
      <c r="BD17" s="146"/>
      <c r="BE17" s="146"/>
      <c r="BF17" s="146"/>
      <c r="BG17" s="146"/>
      <c r="BH17" s="146"/>
    </row>
    <row r="18" spans="1:60" ht="14.25" outlineLevel="2">
      <c r="A18" s="227"/>
      <c r="B18" s="228"/>
      <c r="C18" s="232" t="s">
        <v>222</v>
      </c>
      <c r="D18" s="233"/>
      <c r="E18" s="234">
        <v>2.95</v>
      </c>
      <c r="F18" s="226"/>
      <c r="G18" s="226"/>
      <c r="H18" s="226"/>
      <c r="I18" s="226"/>
      <c r="J18" s="226"/>
      <c r="K18" s="226"/>
      <c r="L18" s="226"/>
      <c r="M18" s="226"/>
      <c r="N18" s="231"/>
      <c r="O18" s="231"/>
      <c r="P18" s="231"/>
      <c r="Q18" s="231"/>
      <c r="R18" s="226"/>
      <c r="S18" s="226"/>
      <c r="T18" s="226"/>
      <c r="U18" s="226"/>
      <c r="V18" s="226"/>
      <c r="W18" s="226"/>
      <c r="X18" s="226"/>
      <c r="Y18" s="226"/>
      <c r="Z18" s="146"/>
      <c r="AA18" s="146"/>
      <c r="AB18" s="146"/>
      <c r="AC18" s="146"/>
      <c r="AD18" s="146"/>
      <c r="AE18" s="146"/>
      <c r="AF18" s="146"/>
      <c r="AG18" s="146" t="s">
        <v>214</v>
      </c>
      <c r="AH18" s="146">
        <v>0</v>
      </c>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ht="14.25" outlineLevel="1">
      <c r="A19" s="217">
        <v>4</v>
      </c>
      <c r="B19" s="218" t="s">
        <v>223</v>
      </c>
      <c r="C19" s="219" t="s">
        <v>224</v>
      </c>
      <c r="D19" s="220" t="s">
        <v>107</v>
      </c>
      <c r="E19" s="221">
        <v>1.76</v>
      </c>
      <c r="F19" s="222"/>
      <c r="G19" s="223">
        <f>ROUND(E19*F19,2)</f>
        <v>0</v>
      </c>
      <c r="H19" s="224">
        <v>42.77</v>
      </c>
      <c r="I19" s="223">
        <f>ROUND(E19*H19,2)</f>
        <v>75.28</v>
      </c>
      <c r="J19" s="224">
        <v>6337.23</v>
      </c>
      <c r="K19" s="223">
        <f>ROUND(E19*J19,2)</f>
        <v>11153.52</v>
      </c>
      <c r="L19" s="223">
        <v>21</v>
      </c>
      <c r="M19" s="223">
        <f>G19*(1+L19/100)</f>
        <v>0</v>
      </c>
      <c r="N19" s="221">
        <v>1.47E-3</v>
      </c>
      <c r="O19" s="221">
        <f>ROUND(E19*N19,2)</f>
        <v>0</v>
      </c>
      <c r="P19" s="221">
        <v>2.4</v>
      </c>
      <c r="Q19" s="221">
        <f>ROUND(E19*P19,2)</f>
        <v>4.22</v>
      </c>
      <c r="R19" s="223" t="s">
        <v>206</v>
      </c>
      <c r="S19" s="223" t="s">
        <v>207</v>
      </c>
      <c r="T19" s="225" t="s">
        <v>207</v>
      </c>
      <c r="U19" s="226">
        <v>8.5</v>
      </c>
      <c r="V19" s="226">
        <f>ROUND(E19*U19,2)</f>
        <v>14.96</v>
      </c>
      <c r="W19" s="226"/>
      <c r="X19" s="226" t="s">
        <v>208</v>
      </c>
      <c r="Y19" s="226" t="s">
        <v>209</v>
      </c>
      <c r="Z19" s="146"/>
      <c r="AA19" s="146"/>
      <c r="AB19" s="146"/>
      <c r="AC19" s="146"/>
      <c r="AD19" s="146"/>
      <c r="AE19" s="146"/>
      <c r="AF19" s="146"/>
      <c r="AG19" s="146" t="s">
        <v>210</v>
      </c>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ht="33.75" outlineLevel="2">
      <c r="A20" s="227"/>
      <c r="B20" s="228"/>
      <c r="C20" s="229" t="s">
        <v>225</v>
      </c>
      <c r="D20" s="230"/>
      <c r="E20" s="230"/>
      <c r="F20" s="230"/>
      <c r="G20" s="230"/>
      <c r="H20" s="226"/>
      <c r="I20" s="226"/>
      <c r="J20" s="226"/>
      <c r="K20" s="226"/>
      <c r="L20" s="226"/>
      <c r="M20" s="226"/>
      <c r="N20" s="231"/>
      <c r="O20" s="231"/>
      <c r="P20" s="231"/>
      <c r="Q20" s="231"/>
      <c r="R20" s="226"/>
      <c r="S20" s="226"/>
      <c r="T20" s="226"/>
      <c r="U20" s="226"/>
      <c r="V20" s="226"/>
      <c r="W20" s="226"/>
      <c r="X20" s="226"/>
      <c r="Y20" s="226"/>
      <c r="Z20" s="146"/>
      <c r="AA20" s="146"/>
      <c r="AB20" s="146"/>
      <c r="AC20" s="146"/>
      <c r="AD20" s="146"/>
      <c r="AE20" s="146"/>
      <c r="AF20" s="146"/>
      <c r="AG20" s="146" t="s">
        <v>212</v>
      </c>
      <c r="AH20" s="146"/>
      <c r="AI20" s="146"/>
      <c r="AJ20" s="146"/>
      <c r="AK20" s="146"/>
      <c r="AL20" s="146"/>
      <c r="AM20" s="146"/>
      <c r="AN20" s="146"/>
      <c r="AO20" s="146"/>
      <c r="AP20" s="146"/>
      <c r="AQ20" s="146"/>
      <c r="AR20" s="146"/>
      <c r="AS20" s="146"/>
      <c r="AT20" s="146"/>
      <c r="AU20" s="146"/>
      <c r="AV20" s="146"/>
      <c r="AW20" s="146"/>
      <c r="AX20" s="146"/>
      <c r="AY20" s="146"/>
      <c r="AZ20" s="146"/>
      <c r="BA20" s="235" t="str">
        <f>C20</f>
        <v>nebo vybourání otvorů průřezové plochy přes 4 m2 ve zdivu železobetonovém, včetně pomocného lešení o výšce podlahy do 1900 mm a pro zatížení do 1,5 kPa  (150 kg/m2),</v>
      </c>
      <c r="BB20" s="146"/>
      <c r="BC20" s="146"/>
      <c r="BD20" s="146"/>
      <c r="BE20" s="146"/>
      <c r="BF20" s="146"/>
      <c r="BG20" s="146"/>
      <c r="BH20" s="146"/>
    </row>
    <row r="21" spans="1:60" ht="14.25" outlineLevel="2">
      <c r="A21" s="227"/>
      <c r="B21" s="228"/>
      <c r="C21" s="232" t="s">
        <v>226</v>
      </c>
      <c r="D21" s="233"/>
      <c r="E21" s="234">
        <v>1.76</v>
      </c>
      <c r="F21" s="226"/>
      <c r="G21" s="226"/>
      <c r="H21" s="226"/>
      <c r="I21" s="226"/>
      <c r="J21" s="226"/>
      <c r="K21" s="226"/>
      <c r="L21" s="226"/>
      <c r="M21" s="226"/>
      <c r="N21" s="231"/>
      <c r="O21" s="231"/>
      <c r="P21" s="231"/>
      <c r="Q21" s="231"/>
      <c r="R21" s="226"/>
      <c r="S21" s="226"/>
      <c r="T21" s="226"/>
      <c r="U21" s="226"/>
      <c r="V21" s="226"/>
      <c r="W21" s="226"/>
      <c r="X21" s="226"/>
      <c r="Y21" s="226"/>
      <c r="Z21" s="146"/>
      <c r="AA21" s="146"/>
      <c r="AB21" s="146"/>
      <c r="AC21" s="146"/>
      <c r="AD21" s="146"/>
      <c r="AE21" s="146"/>
      <c r="AF21" s="146"/>
      <c r="AG21" s="146" t="s">
        <v>214</v>
      </c>
      <c r="AH21" s="146">
        <v>0</v>
      </c>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14.25" outlineLevel="1">
      <c r="A22" s="217">
        <v>5</v>
      </c>
      <c r="B22" s="218" t="s">
        <v>227</v>
      </c>
      <c r="C22" s="219" t="s">
        <v>228</v>
      </c>
      <c r="D22" s="220" t="s">
        <v>107</v>
      </c>
      <c r="E22" s="221">
        <v>1.472</v>
      </c>
      <c r="F22" s="222"/>
      <c r="G22" s="223">
        <f>ROUND(E22*F22,2)</f>
        <v>0</v>
      </c>
      <c r="H22" s="224">
        <v>364.5</v>
      </c>
      <c r="I22" s="223">
        <f>ROUND(E22*H22,2)</f>
        <v>536.54</v>
      </c>
      <c r="J22" s="224">
        <v>6525.5</v>
      </c>
      <c r="K22" s="223">
        <f>ROUND(E22*J22,2)</f>
        <v>9605.5400000000009</v>
      </c>
      <c r="L22" s="223">
        <v>21</v>
      </c>
      <c r="M22" s="223">
        <f>G22*(1+L22/100)</f>
        <v>0</v>
      </c>
      <c r="N22" s="221">
        <v>1.2489999999999999E-2</v>
      </c>
      <c r="O22" s="221">
        <f>ROUND(E22*N22,2)</f>
        <v>0.02</v>
      </c>
      <c r="P22" s="221">
        <v>2.4</v>
      </c>
      <c r="Q22" s="221">
        <f>ROUND(E22*P22,2)</f>
        <v>3.53</v>
      </c>
      <c r="R22" s="223" t="s">
        <v>206</v>
      </c>
      <c r="S22" s="223" t="s">
        <v>207</v>
      </c>
      <c r="T22" s="225" t="s">
        <v>207</v>
      </c>
      <c r="U22" s="226">
        <v>8.93</v>
      </c>
      <c r="V22" s="226">
        <f>ROUND(E22*U22,2)</f>
        <v>13.14</v>
      </c>
      <c r="W22" s="226"/>
      <c r="X22" s="226" t="s">
        <v>208</v>
      </c>
      <c r="Y22" s="226" t="s">
        <v>209</v>
      </c>
      <c r="Z22" s="146"/>
      <c r="AA22" s="146"/>
      <c r="AB22" s="146"/>
      <c r="AC22" s="146"/>
      <c r="AD22" s="146"/>
      <c r="AE22" s="146"/>
      <c r="AF22" s="146"/>
      <c r="AG22" s="146" t="s">
        <v>210</v>
      </c>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ht="33.75" outlineLevel="2">
      <c r="A23" s="227"/>
      <c r="B23" s="228"/>
      <c r="C23" s="229" t="s">
        <v>225</v>
      </c>
      <c r="D23" s="230"/>
      <c r="E23" s="230"/>
      <c r="F23" s="230"/>
      <c r="G23" s="230"/>
      <c r="H23" s="226"/>
      <c r="I23" s="226"/>
      <c r="J23" s="226"/>
      <c r="K23" s="226"/>
      <c r="L23" s="226"/>
      <c r="M23" s="226"/>
      <c r="N23" s="231"/>
      <c r="O23" s="231"/>
      <c r="P23" s="231"/>
      <c r="Q23" s="231"/>
      <c r="R23" s="226"/>
      <c r="S23" s="226"/>
      <c r="T23" s="226"/>
      <c r="U23" s="226"/>
      <c r="V23" s="226"/>
      <c r="W23" s="226"/>
      <c r="X23" s="226"/>
      <c r="Y23" s="226"/>
      <c r="Z23" s="146"/>
      <c r="AA23" s="146"/>
      <c r="AB23" s="146"/>
      <c r="AC23" s="146"/>
      <c r="AD23" s="146"/>
      <c r="AE23" s="146"/>
      <c r="AF23" s="146"/>
      <c r="AG23" s="146" t="s">
        <v>212</v>
      </c>
      <c r="AH23" s="146"/>
      <c r="AI23" s="146"/>
      <c r="AJ23" s="146"/>
      <c r="AK23" s="146"/>
      <c r="AL23" s="146"/>
      <c r="AM23" s="146"/>
      <c r="AN23" s="146"/>
      <c r="AO23" s="146"/>
      <c r="AP23" s="146"/>
      <c r="AQ23" s="146"/>
      <c r="AR23" s="146"/>
      <c r="AS23" s="146"/>
      <c r="AT23" s="146"/>
      <c r="AU23" s="146"/>
      <c r="AV23" s="146"/>
      <c r="AW23" s="146"/>
      <c r="AX23" s="146"/>
      <c r="AY23" s="146"/>
      <c r="AZ23" s="146"/>
      <c r="BA23" s="235" t="str">
        <f>C23</f>
        <v>nebo vybourání otvorů průřezové plochy přes 4 m2 ve zdivu železobetonovém, včetně pomocného lešení o výšce podlahy do 1900 mm a pro zatížení do 1,5 kPa  (150 kg/m2),</v>
      </c>
      <c r="BB23" s="146"/>
      <c r="BC23" s="146"/>
      <c r="BD23" s="146"/>
      <c r="BE23" s="146"/>
      <c r="BF23" s="146"/>
      <c r="BG23" s="146"/>
      <c r="BH23" s="146"/>
    </row>
    <row r="24" spans="1:60" ht="14.25" outlineLevel="2">
      <c r="A24" s="227"/>
      <c r="B24" s="228"/>
      <c r="C24" s="232" t="s">
        <v>229</v>
      </c>
      <c r="D24" s="233"/>
      <c r="E24" s="234">
        <v>0.432</v>
      </c>
      <c r="F24" s="226"/>
      <c r="G24" s="226"/>
      <c r="H24" s="226"/>
      <c r="I24" s="226"/>
      <c r="J24" s="226"/>
      <c r="K24" s="226"/>
      <c r="L24" s="226"/>
      <c r="M24" s="226"/>
      <c r="N24" s="231"/>
      <c r="O24" s="231"/>
      <c r="P24" s="231"/>
      <c r="Q24" s="231"/>
      <c r="R24" s="226"/>
      <c r="S24" s="226"/>
      <c r="T24" s="226"/>
      <c r="U24" s="226"/>
      <c r="V24" s="226"/>
      <c r="W24" s="226"/>
      <c r="X24" s="226"/>
      <c r="Y24" s="226"/>
      <c r="Z24" s="146"/>
      <c r="AA24" s="146"/>
      <c r="AB24" s="146"/>
      <c r="AC24" s="146"/>
      <c r="AD24" s="146"/>
      <c r="AE24" s="146"/>
      <c r="AF24" s="146"/>
      <c r="AG24" s="146" t="s">
        <v>214</v>
      </c>
      <c r="AH24" s="146">
        <v>0</v>
      </c>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ht="14.25" outlineLevel="3">
      <c r="A25" s="227"/>
      <c r="B25" s="228"/>
      <c r="C25" s="232" t="s">
        <v>230</v>
      </c>
      <c r="D25" s="233"/>
      <c r="E25" s="234">
        <v>1.04</v>
      </c>
      <c r="F25" s="226"/>
      <c r="G25" s="226"/>
      <c r="H25" s="226"/>
      <c r="I25" s="226"/>
      <c r="J25" s="226"/>
      <c r="K25" s="226"/>
      <c r="L25" s="226"/>
      <c r="M25" s="226"/>
      <c r="N25" s="231"/>
      <c r="O25" s="231"/>
      <c r="P25" s="231"/>
      <c r="Q25" s="231"/>
      <c r="R25" s="226"/>
      <c r="S25" s="226"/>
      <c r="T25" s="226"/>
      <c r="U25" s="226"/>
      <c r="V25" s="226"/>
      <c r="W25" s="226"/>
      <c r="X25" s="226"/>
      <c r="Y25" s="226"/>
      <c r="Z25" s="146"/>
      <c r="AA25" s="146"/>
      <c r="AB25" s="146"/>
      <c r="AC25" s="146"/>
      <c r="AD25" s="146"/>
      <c r="AE25" s="146"/>
      <c r="AF25" s="146"/>
      <c r="AG25" s="146" t="s">
        <v>214</v>
      </c>
      <c r="AH25" s="146">
        <v>0</v>
      </c>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ht="14.25" outlineLevel="1">
      <c r="A26" s="217">
        <v>6</v>
      </c>
      <c r="B26" s="218" t="s">
        <v>231</v>
      </c>
      <c r="C26" s="219" t="s">
        <v>232</v>
      </c>
      <c r="D26" s="220" t="s">
        <v>78</v>
      </c>
      <c r="E26" s="221">
        <v>5</v>
      </c>
      <c r="F26" s="222"/>
      <c r="G26" s="223">
        <f>ROUND(E26*F26,2)</f>
        <v>0</v>
      </c>
      <c r="H26" s="224">
        <v>0</v>
      </c>
      <c r="I26" s="223">
        <f>ROUND(E26*H26,2)</f>
        <v>0</v>
      </c>
      <c r="J26" s="224">
        <v>44.3</v>
      </c>
      <c r="K26" s="223">
        <f>ROUND(E26*J26,2)</f>
        <v>221.5</v>
      </c>
      <c r="L26" s="223">
        <v>21</v>
      </c>
      <c r="M26" s="223">
        <f>G26*(1+L26/100)</f>
        <v>0</v>
      </c>
      <c r="N26" s="221">
        <v>0</v>
      </c>
      <c r="O26" s="221">
        <f>ROUND(E26*N26,2)</f>
        <v>0</v>
      </c>
      <c r="P26" s="221">
        <v>0</v>
      </c>
      <c r="Q26" s="221">
        <f>ROUND(E26*P26,2)</f>
        <v>0</v>
      </c>
      <c r="R26" s="223" t="s">
        <v>206</v>
      </c>
      <c r="S26" s="223" t="s">
        <v>207</v>
      </c>
      <c r="T26" s="225" t="s">
        <v>207</v>
      </c>
      <c r="U26" s="226">
        <v>0.08</v>
      </c>
      <c r="V26" s="226">
        <f>ROUND(E26*U26,2)</f>
        <v>0.4</v>
      </c>
      <c r="W26" s="226"/>
      <c r="X26" s="226" t="s">
        <v>208</v>
      </c>
      <c r="Y26" s="226" t="s">
        <v>209</v>
      </c>
      <c r="Z26" s="146"/>
      <c r="AA26" s="146"/>
      <c r="AB26" s="146"/>
      <c r="AC26" s="146"/>
      <c r="AD26" s="146"/>
      <c r="AE26" s="146"/>
      <c r="AF26" s="146"/>
      <c r="AG26" s="146" t="s">
        <v>210</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ht="14.25" outlineLevel="2">
      <c r="A27" s="227"/>
      <c r="B27" s="228"/>
      <c r="C27" s="229" t="s">
        <v>233</v>
      </c>
      <c r="D27" s="230"/>
      <c r="E27" s="230"/>
      <c r="F27" s="230"/>
      <c r="G27" s="230"/>
      <c r="H27" s="226"/>
      <c r="I27" s="226"/>
      <c r="J27" s="226"/>
      <c r="K27" s="226"/>
      <c r="L27" s="226"/>
      <c r="M27" s="226"/>
      <c r="N27" s="231"/>
      <c r="O27" s="231"/>
      <c r="P27" s="231"/>
      <c r="Q27" s="231"/>
      <c r="R27" s="226"/>
      <c r="S27" s="226"/>
      <c r="T27" s="226"/>
      <c r="U27" s="226"/>
      <c r="V27" s="226"/>
      <c r="W27" s="226"/>
      <c r="X27" s="226"/>
      <c r="Y27" s="226"/>
      <c r="Z27" s="146"/>
      <c r="AA27" s="146"/>
      <c r="AB27" s="146"/>
      <c r="AC27" s="146"/>
      <c r="AD27" s="146"/>
      <c r="AE27" s="146"/>
      <c r="AF27" s="146"/>
      <c r="AG27" s="146" t="s">
        <v>212</v>
      </c>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14.25" outlineLevel="2">
      <c r="A28" s="227"/>
      <c r="B28" s="228"/>
      <c r="C28" s="232" t="s">
        <v>234</v>
      </c>
      <c r="D28" s="233"/>
      <c r="E28" s="234">
        <v>5</v>
      </c>
      <c r="F28" s="226"/>
      <c r="G28" s="226"/>
      <c r="H28" s="226"/>
      <c r="I28" s="226"/>
      <c r="J28" s="226"/>
      <c r="K28" s="226"/>
      <c r="L28" s="226"/>
      <c r="M28" s="226"/>
      <c r="N28" s="231"/>
      <c r="O28" s="231"/>
      <c r="P28" s="231"/>
      <c r="Q28" s="231"/>
      <c r="R28" s="226"/>
      <c r="S28" s="226"/>
      <c r="T28" s="226"/>
      <c r="U28" s="226"/>
      <c r="V28" s="226"/>
      <c r="W28" s="226"/>
      <c r="X28" s="226"/>
      <c r="Y28" s="226"/>
      <c r="Z28" s="146"/>
      <c r="AA28" s="146"/>
      <c r="AB28" s="146"/>
      <c r="AC28" s="146"/>
      <c r="AD28" s="146"/>
      <c r="AE28" s="146"/>
      <c r="AF28" s="146"/>
      <c r="AG28" s="146" t="s">
        <v>214</v>
      </c>
      <c r="AH28" s="146">
        <v>0</v>
      </c>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33.75" outlineLevel="1">
      <c r="A29" s="217">
        <v>7</v>
      </c>
      <c r="B29" s="218" t="s">
        <v>235</v>
      </c>
      <c r="C29" s="219" t="s">
        <v>236</v>
      </c>
      <c r="D29" s="220" t="s">
        <v>124</v>
      </c>
      <c r="E29" s="221">
        <v>2</v>
      </c>
      <c r="F29" s="222"/>
      <c r="G29" s="223">
        <f>ROUND(E29*F29,2)</f>
        <v>0</v>
      </c>
      <c r="H29" s="224">
        <v>34.17</v>
      </c>
      <c r="I29" s="223">
        <f>ROUND(E29*H29,2)</f>
        <v>68.34</v>
      </c>
      <c r="J29" s="224">
        <v>526.83000000000004</v>
      </c>
      <c r="K29" s="223">
        <f>ROUND(E29*J29,2)</f>
        <v>1053.6600000000001</v>
      </c>
      <c r="L29" s="223">
        <v>21</v>
      </c>
      <c r="M29" s="223">
        <f>G29*(1+L29/100)</f>
        <v>0</v>
      </c>
      <c r="N29" s="221">
        <v>1.17E-3</v>
      </c>
      <c r="O29" s="221">
        <f>ROUND(E29*N29,2)</f>
        <v>0</v>
      </c>
      <c r="P29" s="221">
        <v>7.5999999999999998E-2</v>
      </c>
      <c r="Q29" s="221">
        <f>ROUND(E29*P29,2)</f>
        <v>0.15</v>
      </c>
      <c r="R29" s="223" t="s">
        <v>206</v>
      </c>
      <c r="S29" s="223" t="s">
        <v>207</v>
      </c>
      <c r="T29" s="225" t="s">
        <v>207</v>
      </c>
      <c r="U29" s="226">
        <v>0.94</v>
      </c>
      <c r="V29" s="226">
        <f>ROUND(E29*U29,2)</f>
        <v>1.88</v>
      </c>
      <c r="W29" s="226"/>
      <c r="X29" s="226" t="s">
        <v>208</v>
      </c>
      <c r="Y29" s="226" t="s">
        <v>209</v>
      </c>
      <c r="Z29" s="146"/>
      <c r="AA29" s="146"/>
      <c r="AB29" s="146"/>
      <c r="AC29" s="146"/>
      <c r="AD29" s="146"/>
      <c r="AE29" s="146"/>
      <c r="AF29" s="146"/>
      <c r="AG29" s="146" t="s">
        <v>210</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14.25" outlineLevel="2">
      <c r="A30" s="227"/>
      <c r="B30" s="228"/>
      <c r="C30" s="232" t="s">
        <v>237</v>
      </c>
      <c r="D30" s="233"/>
      <c r="E30" s="234">
        <v>2</v>
      </c>
      <c r="F30" s="226"/>
      <c r="G30" s="226"/>
      <c r="H30" s="226"/>
      <c r="I30" s="226"/>
      <c r="J30" s="226"/>
      <c r="K30" s="226"/>
      <c r="L30" s="226"/>
      <c r="M30" s="226"/>
      <c r="N30" s="231"/>
      <c r="O30" s="231"/>
      <c r="P30" s="231"/>
      <c r="Q30" s="231"/>
      <c r="R30" s="226"/>
      <c r="S30" s="226"/>
      <c r="T30" s="226"/>
      <c r="U30" s="226"/>
      <c r="V30" s="226"/>
      <c r="W30" s="226"/>
      <c r="X30" s="226"/>
      <c r="Y30" s="226"/>
      <c r="Z30" s="146"/>
      <c r="AA30" s="146"/>
      <c r="AB30" s="146"/>
      <c r="AC30" s="146"/>
      <c r="AD30" s="146"/>
      <c r="AE30" s="146"/>
      <c r="AF30" s="146"/>
      <c r="AG30" s="146" t="s">
        <v>214</v>
      </c>
      <c r="AH30" s="146">
        <v>0</v>
      </c>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ht="33.75" outlineLevel="1">
      <c r="A31" s="217">
        <v>8</v>
      </c>
      <c r="B31" s="218" t="s">
        <v>238</v>
      </c>
      <c r="C31" s="219" t="s">
        <v>239</v>
      </c>
      <c r="D31" s="220" t="s">
        <v>124</v>
      </c>
      <c r="E31" s="221">
        <v>7.2</v>
      </c>
      <c r="F31" s="222"/>
      <c r="G31" s="223">
        <f>ROUND(E31*F31,2)</f>
        <v>0</v>
      </c>
      <c r="H31" s="224">
        <v>24.13</v>
      </c>
      <c r="I31" s="223">
        <f>ROUND(E31*H31,2)</f>
        <v>173.74</v>
      </c>
      <c r="J31" s="224">
        <v>312.37</v>
      </c>
      <c r="K31" s="223">
        <f>ROUND(E31*J31,2)</f>
        <v>2249.06</v>
      </c>
      <c r="L31" s="223">
        <v>21</v>
      </c>
      <c r="M31" s="223">
        <f>G31*(1+L31/100)</f>
        <v>0</v>
      </c>
      <c r="N31" s="221">
        <v>8.3000000000000001E-4</v>
      </c>
      <c r="O31" s="221">
        <f>ROUND(E31*N31,2)</f>
        <v>0.01</v>
      </c>
      <c r="P31" s="221">
        <v>0.06</v>
      </c>
      <c r="Q31" s="221">
        <f>ROUND(E31*P31,2)</f>
        <v>0.43</v>
      </c>
      <c r="R31" s="223" t="s">
        <v>206</v>
      </c>
      <c r="S31" s="223" t="s">
        <v>207</v>
      </c>
      <c r="T31" s="225" t="s">
        <v>207</v>
      </c>
      <c r="U31" s="226">
        <v>0.56000000000000005</v>
      </c>
      <c r="V31" s="226">
        <f>ROUND(E31*U31,2)</f>
        <v>4.03</v>
      </c>
      <c r="W31" s="226"/>
      <c r="X31" s="226" t="s">
        <v>208</v>
      </c>
      <c r="Y31" s="226" t="s">
        <v>209</v>
      </c>
      <c r="Z31" s="146"/>
      <c r="AA31" s="146"/>
      <c r="AB31" s="146"/>
      <c r="AC31" s="146"/>
      <c r="AD31" s="146"/>
      <c r="AE31" s="146"/>
      <c r="AF31" s="146"/>
      <c r="AG31" s="146" t="s">
        <v>210</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ht="14.25" outlineLevel="2">
      <c r="A32" s="227"/>
      <c r="B32" s="228"/>
      <c r="C32" s="232" t="s">
        <v>240</v>
      </c>
      <c r="D32" s="233"/>
      <c r="E32" s="234">
        <v>7.2</v>
      </c>
      <c r="F32" s="226"/>
      <c r="G32" s="226"/>
      <c r="H32" s="226"/>
      <c r="I32" s="226"/>
      <c r="J32" s="226"/>
      <c r="K32" s="226"/>
      <c r="L32" s="226"/>
      <c r="M32" s="226"/>
      <c r="N32" s="231"/>
      <c r="O32" s="231"/>
      <c r="P32" s="231"/>
      <c r="Q32" s="231"/>
      <c r="R32" s="226"/>
      <c r="S32" s="226"/>
      <c r="T32" s="226"/>
      <c r="U32" s="226"/>
      <c r="V32" s="226"/>
      <c r="W32" s="226"/>
      <c r="X32" s="226"/>
      <c r="Y32" s="226"/>
      <c r="Z32" s="146"/>
      <c r="AA32" s="146"/>
      <c r="AB32" s="146"/>
      <c r="AC32" s="146"/>
      <c r="AD32" s="146"/>
      <c r="AE32" s="146"/>
      <c r="AF32" s="146"/>
      <c r="AG32" s="146" t="s">
        <v>214</v>
      </c>
      <c r="AH32" s="146">
        <v>0</v>
      </c>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ht="14.25">
      <c r="A33" s="209" t="s">
        <v>200</v>
      </c>
      <c r="B33" s="210" t="s">
        <v>241</v>
      </c>
      <c r="C33" s="211" t="s">
        <v>242</v>
      </c>
      <c r="D33" s="212"/>
      <c r="E33" s="213"/>
      <c r="F33" s="214"/>
      <c r="G33" s="214">
        <f>SUMIF(AG34:AG35,"&lt;&gt;NOR",G34:G35)</f>
        <v>0</v>
      </c>
      <c r="H33" s="214"/>
      <c r="I33" s="214">
        <f>SUM(I34:I35)</f>
        <v>0</v>
      </c>
      <c r="J33" s="214"/>
      <c r="K33" s="214">
        <f>SUM(K34:K35)</f>
        <v>49.15</v>
      </c>
      <c r="L33" s="214"/>
      <c r="M33" s="214">
        <f>SUM(M34:M35)</f>
        <v>0</v>
      </c>
      <c r="N33" s="213"/>
      <c r="O33" s="213">
        <f>SUM(O34:O35)</f>
        <v>0</v>
      </c>
      <c r="P33" s="213"/>
      <c r="Q33" s="213">
        <f>SUM(Q34:Q35)</f>
        <v>0</v>
      </c>
      <c r="R33" s="214"/>
      <c r="S33" s="214"/>
      <c r="T33" s="215"/>
      <c r="U33" s="216"/>
      <c r="V33" s="216">
        <f>SUM(V34:V35)</f>
        <v>0.06</v>
      </c>
      <c r="W33" s="216"/>
      <c r="X33" s="216"/>
      <c r="Y33" s="216"/>
      <c r="AG33" s="66" t="s">
        <v>203</v>
      </c>
    </row>
    <row r="34" spans="1:60" ht="22.5" outlineLevel="1">
      <c r="A34" s="217">
        <v>9</v>
      </c>
      <c r="B34" s="218" t="s">
        <v>243</v>
      </c>
      <c r="C34" s="219" t="s">
        <v>244</v>
      </c>
      <c r="D34" s="220" t="s">
        <v>132</v>
      </c>
      <c r="E34" s="221">
        <v>5.4789999999999998E-2</v>
      </c>
      <c r="F34" s="222"/>
      <c r="G34" s="223">
        <f>ROUND(E34*F34,2)</f>
        <v>0</v>
      </c>
      <c r="H34" s="224">
        <v>0</v>
      </c>
      <c r="I34" s="223">
        <f>ROUND(E34*H34,2)</f>
        <v>0</v>
      </c>
      <c r="J34" s="224">
        <v>897</v>
      </c>
      <c r="K34" s="223">
        <f>ROUND(E34*J34,2)</f>
        <v>49.15</v>
      </c>
      <c r="L34" s="223">
        <v>21</v>
      </c>
      <c r="M34" s="223">
        <f>G34*(1+L34/100)</f>
        <v>0</v>
      </c>
      <c r="N34" s="221">
        <v>0</v>
      </c>
      <c r="O34" s="221">
        <f>ROUND(E34*N34,2)</f>
        <v>0</v>
      </c>
      <c r="P34" s="221">
        <v>0</v>
      </c>
      <c r="Q34" s="221">
        <f>ROUND(E34*P34,2)</f>
        <v>0</v>
      </c>
      <c r="R34" s="223" t="s">
        <v>245</v>
      </c>
      <c r="S34" s="223" t="s">
        <v>207</v>
      </c>
      <c r="T34" s="225" t="s">
        <v>207</v>
      </c>
      <c r="U34" s="226">
        <v>1.1419999999999999</v>
      </c>
      <c r="V34" s="226">
        <f>ROUND(E34*U34,2)</f>
        <v>0.06</v>
      </c>
      <c r="W34" s="226"/>
      <c r="X34" s="226" t="s">
        <v>246</v>
      </c>
      <c r="Y34" s="226" t="s">
        <v>209</v>
      </c>
      <c r="Z34" s="146"/>
      <c r="AA34" s="146"/>
      <c r="AB34" s="146"/>
      <c r="AC34" s="146"/>
      <c r="AD34" s="146"/>
      <c r="AE34" s="146"/>
      <c r="AF34" s="146"/>
      <c r="AG34" s="146" t="s">
        <v>247</v>
      </c>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ht="22.5" customHeight="1" outlineLevel="2">
      <c r="A35" s="227"/>
      <c r="B35" s="228"/>
      <c r="C35" s="236" t="s">
        <v>248</v>
      </c>
      <c r="D35" s="237"/>
      <c r="E35" s="237"/>
      <c r="F35" s="237"/>
      <c r="G35" s="237"/>
      <c r="H35" s="226"/>
      <c r="I35" s="226"/>
      <c r="J35" s="226"/>
      <c r="K35" s="226"/>
      <c r="L35" s="226"/>
      <c r="M35" s="226"/>
      <c r="N35" s="231"/>
      <c r="O35" s="231"/>
      <c r="P35" s="231"/>
      <c r="Q35" s="231"/>
      <c r="R35" s="226"/>
      <c r="S35" s="226"/>
      <c r="T35" s="226"/>
      <c r="U35" s="226"/>
      <c r="V35" s="226"/>
      <c r="W35" s="226"/>
      <c r="X35" s="226"/>
      <c r="Y35" s="226"/>
      <c r="Z35" s="146"/>
      <c r="AA35" s="146"/>
      <c r="AB35" s="146"/>
      <c r="AC35" s="146"/>
      <c r="AD35" s="146"/>
      <c r="AE35" s="146"/>
      <c r="AF35" s="146"/>
      <c r="AG35" s="146" t="s">
        <v>212</v>
      </c>
      <c r="AH35" s="146"/>
      <c r="AI35" s="146"/>
      <c r="AJ35" s="146"/>
      <c r="AK35" s="146"/>
      <c r="AL35" s="146"/>
      <c r="AM35" s="146"/>
      <c r="AN35" s="146"/>
      <c r="AO35" s="146"/>
      <c r="AP35" s="146"/>
      <c r="AQ35" s="146"/>
      <c r="AR35" s="146"/>
      <c r="AS35" s="146"/>
      <c r="AT35" s="146"/>
      <c r="AU35" s="146"/>
      <c r="AV35" s="146"/>
      <c r="AW35" s="146"/>
      <c r="AX35" s="146"/>
      <c r="AY35" s="146"/>
      <c r="AZ35" s="146"/>
      <c r="BA35" s="235" t="str">
        <f>C35</f>
        <v>na novostavbách a změnách objektů pro oplocení (815 2 JKSo), objekty zvláštní pro chov živočichů (815 3 JKSO), objekty pozemní různé (815 9 JKSO)</v>
      </c>
      <c r="BB35" s="146"/>
      <c r="BC35" s="146"/>
      <c r="BD35" s="146"/>
      <c r="BE35" s="146"/>
      <c r="BF35" s="146"/>
      <c r="BG35" s="146"/>
      <c r="BH35" s="146"/>
    </row>
    <row r="36" spans="1:60" ht="14.25">
      <c r="A36" s="209" t="s">
        <v>200</v>
      </c>
      <c r="B36" s="210" t="s">
        <v>249</v>
      </c>
      <c r="C36" s="211" t="s">
        <v>250</v>
      </c>
      <c r="D36" s="212"/>
      <c r="E36" s="213"/>
      <c r="F36" s="214"/>
      <c r="G36" s="214">
        <f>SUMIF(AG37,"&lt;&gt;NOR",G37)</f>
        <v>0</v>
      </c>
      <c r="H36" s="214"/>
      <c r="I36" s="214">
        <f>SUM(I37)</f>
        <v>0</v>
      </c>
      <c r="J36" s="214"/>
      <c r="K36" s="214">
        <f>SUM(K37)</f>
        <v>60000</v>
      </c>
      <c r="L36" s="214"/>
      <c r="M36" s="214">
        <f>SUM(M37)</f>
        <v>0</v>
      </c>
      <c r="N36" s="213"/>
      <c r="O36" s="213">
        <f>SUM(O37)</f>
        <v>0</v>
      </c>
      <c r="P36" s="213"/>
      <c r="Q36" s="213">
        <f>SUM(Q37)</f>
        <v>0</v>
      </c>
      <c r="R36" s="214"/>
      <c r="S36" s="214"/>
      <c r="T36" s="215"/>
      <c r="U36" s="216"/>
      <c r="V36" s="216">
        <f>SUM(V37)</f>
        <v>0</v>
      </c>
      <c r="W36" s="216"/>
      <c r="X36" s="216"/>
      <c r="Y36" s="216"/>
      <c r="AG36" s="66" t="s">
        <v>203</v>
      </c>
    </row>
    <row r="37" spans="1:60" ht="22.5" outlineLevel="1">
      <c r="A37" s="238">
        <v>10</v>
      </c>
      <c r="B37" s="239" t="s">
        <v>251</v>
      </c>
      <c r="C37" s="240" t="s">
        <v>252</v>
      </c>
      <c r="D37" s="241" t="s">
        <v>253</v>
      </c>
      <c r="E37" s="242">
        <v>1</v>
      </c>
      <c r="F37" s="243"/>
      <c r="G37" s="244">
        <f>ROUND(E37*F37,2)</f>
        <v>0</v>
      </c>
      <c r="H37" s="245">
        <v>0</v>
      </c>
      <c r="I37" s="244">
        <f>ROUND(E37*H37,2)</f>
        <v>0</v>
      </c>
      <c r="J37" s="245">
        <v>60000</v>
      </c>
      <c r="K37" s="244">
        <f>ROUND(E37*J37,2)</f>
        <v>60000</v>
      </c>
      <c r="L37" s="244">
        <v>21</v>
      </c>
      <c r="M37" s="244">
        <f>G37*(1+L37/100)</f>
        <v>0</v>
      </c>
      <c r="N37" s="242">
        <v>0</v>
      </c>
      <c r="O37" s="242">
        <f>ROUND(E37*N37,2)</f>
        <v>0</v>
      </c>
      <c r="P37" s="242">
        <v>0</v>
      </c>
      <c r="Q37" s="242">
        <f>ROUND(E37*P37,2)</f>
        <v>0</v>
      </c>
      <c r="R37" s="244"/>
      <c r="S37" s="244" t="s">
        <v>254</v>
      </c>
      <c r="T37" s="246" t="s">
        <v>255</v>
      </c>
      <c r="U37" s="226">
        <v>0</v>
      </c>
      <c r="V37" s="226">
        <f>ROUND(E37*U37,2)</f>
        <v>0</v>
      </c>
      <c r="W37" s="226"/>
      <c r="X37" s="226" t="s">
        <v>208</v>
      </c>
      <c r="Y37" s="226" t="s">
        <v>209</v>
      </c>
      <c r="Z37" s="146"/>
      <c r="AA37" s="146"/>
      <c r="AB37" s="146"/>
      <c r="AC37" s="146"/>
      <c r="AD37" s="146"/>
      <c r="AE37" s="146"/>
      <c r="AF37" s="146"/>
      <c r="AG37" s="146" t="s">
        <v>210</v>
      </c>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ht="14.25">
      <c r="A38" s="209" t="s">
        <v>200</v>
      </c>
      <c r="B38" s="210" t="s">
        <v>256</v>
      </c>
      <c r="C38" s="211" t="s">
        <v>257</v>
      </c>
      <c r="D38" s="212"/>
      <c r="E38" s="213"/>
      <c r="F38" s="214"/>
      <c r="G38" s="214">
        <f>SUMIF(AG39:AG71,"&lt;&gt;NOR",G39:G71)</f>
        <v>0</v>
      </c>
      <c r="H38" s="214"/>
      <c r="I38" s="214">
        <f>SUM(I39:I71)</f>
        <v>9096</v>
      </c>
      <c r="J38" s="214"/>
      <c r="K38" s="214">
        <f>SUM(K39:K71)</f>
        <v>34443.040000000001</v>
      </c>
      <c r="L38" s="214"/>
      <c r="M38" s="214">
        <f>SUM(M39:M71)</f>
        <v>0</v>
      </c>
      <c r="N38" s="213"/>
      <c r="O38" s="213">
        <f>SUM(O39:O71)</f>
        <v>0.04</v>
      </c>
      <c r="P38" s="213"/>
      <c r="Q38" s="213">
        <f>SUM(Q39:Q71)</f>
        <v>1.96</v>
      </c>
      <c r="R38" s="214"/>
      <c r="S38" s="214"/>
      <c r="T38" s="215"/>
      <c r="U38" s="216"/>
      <c r="V38" s="216">
        <f>SUM(V39:V71)</f>
        <v>59.11</v>
      </c>
      <c r="W38" s="216"/>
      <c r="X38" s="216"/>
      <c r="Y38" s="216"/>
      <c r="AG38" s="66" t="s">
        <v>203</v>
      </c>
    </row>
    <row r="39" spans="1:60" ht="22.5" outlineLevel="1">
      <c r="A39" s="217">
        <v>13</v>
      </c>
      <c r="B39" s="218" t="s">
        <v>258</v>
      </c>
      <c r="C39" s="219" t="s">
        <v>259</v>
      </c>
      <c r="D39" s="220" t="s">
        <v>132</v>
      </c>
      <c r="E39" s="221">
        <v>2.5457399999999999</v>
      </c>
      <c r="F39" s="222"/>
      <c r="G39" s="223">
        <f>ROUND(E39*F39,2)</f>
        <v>0</v>
      </c>
      <c r="H39" s="224">
        <v>0</v>
      </c>
      <c r="I39" s="223">
        <f>ROUND(E39*H39,2)</f>
        <v>0</v>
      </c>
      <c r="J39" s="224">
        <v>1032</v>
      </c>
      <c r="K39" s="223">
        <f>ROUND(E39*J39,2)</f>
        <v>2627.2</v>
      </c>
      <c r="L39" s="223">
        <v>21</v>
      </c>
      <c r="M39" s="223">
        <f>G39*(1+L39/100)</f>
        <v>0</v>
      </c>
      <c r="N39" s="221">
        <v>0</v>
      </c>
      <c r="O39" s="221">
        <f>ROUND(E39*N39,2)</f>
        <v>0</v>
      </c>
      <c r="P39" s="221">
        <v>0</v>
      </c>
      <c r="Q39" s="221">
        <f>ROUND(E39*P39,2)</f>
        <v>0</v>
      </c>
      <c r="R39" s="223" t="s">
        <v>260</v>
      </c>
      <c r="S39" s="223" t="s">
        <v>207</v>
      </c>
      <c r="T39" s="225" t="s">
        <v>207</v>
      </c>
      <c r="U39" s="226">
        <v>0.69</v>
      </c>
      <c r="V39" s="226">
        <f>ROUND(E39*U39,2)</f>
        <v>1.76</v>
      </c>
      <c r="W39" s="226"/>
      <c r="X39" s="226" t="s">
        <v>208</v>
      </c>
      <c r="Y39" s="226" t="s">
        <v>209</v>
      </c>
      <c r="Z39" s="146"/>
      <c r="AA39" s="146"/>
      <c r="AB39" s="146"/>
      <c r="AC39" s="146"/>
      <c r="AD39" s="146"/>
      <c r="AE39" s="146"/>
      <c r="AF39" s="146"/>
      <c r="AG39" s="146" t="s">
        <v>210</v>
      </c>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ht="14.25" outlineLevel="2">
      <c r="A40" s="227"/>
      <c r="B40" s="228"/>
      <c r="C40" s="232" t="s">
        <v>261</v>
      </c>
      <c r="D40" s="233"/>
      <c r="E40" s="234"/>
      <c r="F40" s="226"/>
      <c r="G40" s="226"/>
      <c r="H40" s="226"/>
      <c r="I40" s="226"/>
      <c r="J40" s="226"/>
      <c r="K40" s="226"/>
      <c r="L40" s="226"/>
      <c r="M40" s="226"/>
      <c r="N40" s="231"/>
      <c r="O40" s="231"/>
      <c r="P40" s="231"/>
      <c r="Q40" s="231"/>
      <c r="R40" s="226"/>
      <c r="S40" s="226"/>
      <c r="T40" s="226"/>
      <c r="U40" s="226"/>
      <c r="V40" s="226"/>
      <c r="W40" s="226"/>
      <c r="X40" s="226"/>
      <c r="Y40" s="226"/>
      <c r="Z40" s="146"/>
      <c r="AA40" s="146"/>
      <c r="AB40" s="146"/>
      <c r="AC40" s="146"/>
      <c r="AD40" s="146"/>
      <c r="AE40" s="146"/>
      <c r="AF40" s="146"/>
      <c r="AG40" s="146" t="s">
        <v>214</v>
      </c>
      <c r="AH40" s="146">
        <v>7</v>
      </c>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ht="14.25" outlineLevel="3">
      <c r="A41" s="227"/>
      <c r="B41" s="228"/>
      <c r="C41" s="232" t="s">
        <v>262</v>
      </c>
      <c r="D41" s="233"/>
      <c r="E41" s="234">
        <v>0.152</v>
      </c>
      <c r="F41" s="226"/>
      <c r="G41" s="226"/>
      <c r="H41" s="226"/>
      <c r="I41" s="226"/>
      <c r="J41" s="226"/>
      <c r="K41" s="226"/>
      <c r="L41" s="226"/>
      <c r="M41" s="226"/>
      <c r="N41" s="231"/>
      <c r="O41" s="231"/>
      <c r="P41" s="231"/>
      <c r="Q41" s="231"/>
      <c r="R41" s="226"/>
      <c r="S41" s="226"/>
      <c r="T41" s="226"/>
      <c r="U41" s="226"/>
      <c r="V41" s="226"/>
      <c r="W41" s="226"/>
      <c r="X41" s="226"/>
      <c r="Y41" s="226"/>
      <c r="Z41" s="146"/>
      <c r="AA41" s="146"/>
      <c r="AB41" s="146"/>
      <c r="AC41" s="146"/>
      <c r="AD41" s="146"/>
      <c r="AE41" s="146"/>
      <c r="AF41" s="146"/>
      <c r="AG41" s="146" t="s">
        <v>214</v>
      </c>
      <c r="AH41" s="146">
        <v>7</v>
      </c>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ht="14.25" outlineLevel="3">
      <c r="A42" s="227"/>
      <c r="B42" s="228"/>
      <c r="C42" s="232" t="s">
        <v>263</v>
      </c>
      <c r="D42" s="233"/>
      <c r="E42" s="234">
        <v>0.432</v>
      </c>
      <c r="F42" s="226"/>
      <c r="G42" s="226"/>
      <c r="H42" s="226"/>
      <c r="I42" s="226"/>
      <c r="J42" s="226"/>
      <c r="K42" s="226"/>
      <c r="L42" s="226"/>
      <c r="M42" s="226"/>
      <c r="N42" s="231"/>
      <c r="O42" s="231"/>
      <c r="P42" s="231"/>
      <c r="Q42" s="231"/>
      <c r="R42" s="226"/>
      <c r="S42" s="226"/>
      <c r="T42" s="226"/>
      <c r="U42" s="226"/>
      <c r="V42" s="226"/>
      <c r="W42" s="226"/>
      <c r="X42" s="226"/>
      <c r="Y42" s="226"/>
      <c r="Z42" s="146"/>
      <c r="AA42" s="146"/>
      <c r="AB42" s="146"/>
      <c r="AC42" s="146"/>
      <c r="AD42" s="146"/>
      <c r="AE42" s="146"/>
      <c r="AF42" s="146"/>
      <c r="AG42" s="146" t="s">
        <v>214</v>
      </c>
      <c r="AH42" s="146">
        <v>7</v>
      </c>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ht="14.25" outlineLevel="3">
      <c r="A43" s="227"/>
      <c r="B43" s="228"/>
      <c r="C43" s="232" t="s">
        <v>264</v>
      </c>
      <c r="D43" s="233"/>
      <c r="E43" s="234">
        <v>0.15686</v>
      </c>
      <c r="F43" s="226"/>
      <c r="G43" s="226"/>
      <c r="H43" s="226"/>
      <c r="I43" s="226"/>
      <c r="J43" s="226"/>
      <c r="K43" s="226"/>
      <c r="L43" s="226"/>
      <c r="M43" s="226"/>
      <c r="N43" s="231"/>
      <c r="O43" s="231"/>
      <c r="P43" s="231"/>
      <c r="Q43" s="231"/>
      <c r="R43" s="226"/>
      <c r="S43" s="226"/>
      <c r="T43" s="226"/>
      <c r="U43" s="226"/>
      <c r="V43" s="226"/>
      <c r="W43" s="226"/>
      <c r="X43" s="226"/>
      <c r="Y43" s="226"/>
      <c r="Z43" s="146"/>
      <c r="AA43" s="146"/>
      <c r="AB43" s="146"/>
      <c r="AC43" s="146"/>
      <c r="AD43" s="146"/>
      <c r="AE43" s="146"/>
      <c r="AF43" s="146"/>
      <c r="AG43" s="146" t="s">
        <v>214</v>
      </c>
      <c r="AH43" s="146">
        <v>7</v>
      </c>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ht="14.25" outlineLevel="3">
      <c r="A44" s="227"/>
      <c r="B44" s="228"/>
      <c r="C44" s="232" t="s">
        <v>265</v>
      </c>
      <c r="D44" s="233"/>
      <c r="E44" s="234">
        <v>0.42087999999999998</v>
      </c>
      <c r="F44" s="226"/>
      <c r="G44" s="226"/>
      <c r="H44" s="226"/>
      <c r="I44" s="226"/>
      <c r="J44" s="226"/>
      <c r="K44" s="226"/>
      <c r="L44" s="226"/>
      <c r="M44" s="226"/>
      <c r="N44" s="231"/>
      <c r="O44" s="231"/>
      <c r="P44" s="231"/>
      <c r="Q44" s="231"/>
      <c r="R44" s="226"/>
      <c r="S44" s="226"/>
      <c r="T44" s="226"/>
      <c r="U44" s="226"/>
      <c r="V44" s="226"/>
      <c r="W44" s="226"/>
      <c r="X44" s="226"/>
      <c r="Y44" s="226"/>
      <c r="Z44" s="146"/>
      <c r="AA44" s="146"/>
      <c r="AB44" s="146"/>
      <c r="AC44" s="146"/>
      <c r="AD44" s="146"/>
      <c r="AE44" s="146"/>
      <c r="AF44" s="146"/>
      <c r="AG44" s="146" t="s">
        <v>214</v>
      </c>
      <c r="AH44" s="146">
        <v>7</v>
      </c>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ht="14.25" outlineLevel="3">
      <c r="A45" s="227"/>
      <c r="B45" s="228"/>
      <c r="C45" s="232" t="s">
        <v>266</v>
      </c>
      <c r="D45" s="233"/>
      <c r="E45" s="234">
        <v>0.38400000000000001</v>
      </c>
      <c r="F45" s="226"/>
      <c r="G45" s="226"/>
      <c r="H45" s="226"/>
      <c r="I45" s="226"/>
      <c r="J45" s="226"/>
      <c r="K45" s="226"/>
      <c r="L45" s="226"/>
      <c r="M45" s="226"/>
      <c r="N45" s="231"/>
      <c r="O45" s="231"/>
      <c r="P45" s="231"/>
      <c r="Q45" s="231"/>
      <c r="R45" s="226"/>
      <c r="S45" s="226"/>
      <c r="T45" s="226"/>
      <c r="U45" s="226"/>
      <c r="V45" s="226"/>
      <c r="W45" s="226"/>
      <c r="X45" s="226"/>
      <c r="Y45" s="226"/>
      <c r="Z45" s="146"/>
      <c r="AA45" s="146"/>
      <c r="AB45" s="146"/>
      <c r="AC45" s="146"/>
      <c r="AD45" s="146"/>
      <c r="AE45" s="146"/>
      <c r="AF45" s="146"/>
      <c r="AG45" s="146" t="s">
        <v>214</v>
      </c>
      <c r="AH45" s="146">
        <v>7</v>
      </c>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ht="14.25" outlineLevel="3">
      <c r="A46" s="227"/>
      <c r="B46" s="228"/>
      <c r="C46" s="232" t="s">
        <v>267</v>
      </c>
      <c r="D46" s="233"/>
      <c r="E46" s="234">
        <v>0.4</v>
      </c>
      <c r="F46" s="226"/>
      <c r="G46" s="226"/>
      <c r="H46" s="226"/>
      <c r="I46" s="226"/>
      <c r="J46" s="226"/>
      <c r="K46" s="226"/>
      <c r="L46" s="226"/>
      <c r="M46" s="226"/>
      <c r="N46" s="231"/>
      <c r="O46" s="231"/>
      <c r="P46" s="231"/>
      <c r="Q46" s="231"/>
      <c r="R46" s="226"/>
      <c r="S46" s="226"/>
      <c r="T46" s="226"/>
      <c r="U46" s="226"/>
      <c r="V46" s="226"/>
      <c r="W46" s="226"/>
      <c r="X46" s="226"/>
      <c r="Y46" s="226"/>
      <c r="Z46" s="146"/>
      <c r="AA46" s="146"/>
      <c r="AB46" s="146"/>
      <c r="AC46" s="146"/>
      <c r="AD46" s="146"/>
      <c r="AE46" s="146"/>
      <c r="AF46" s="146"/>
      <c r="AG46" s="146" t="s">
        <v>214</v>
      </c>
      <c r="AH46" s="146">
        <v>7</v>
      </c>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ht="14.25" outlineLevel="3">
      <c r="A47" s="227"/>
      <c r="B47" s="228"/>
      <c r="C47" s="232" t="s">
        <v>268</v>
      </c>
      <c r="D47" s="233"/>
      <c r="E47" s="234">
        <v>0.6</v>
      </c>
      <c r="F47" s="226"/>
      <c r="G47" s="226"/>
      <c r="H47" s="226"/>
      <c r="I47" s="226"/>
      <c r="J47" s="226"/>
      <c r="K47" s="226"/>
      <c r="L47" s="226"/>
      <c r="M47" s="226"/>
      <c r="N47" s="231"/>
      <c r="O47" s="231"/>
      <c r="P47" s="231"/>
      <c r="Q47" s="231"/>
      <c r="R47" s="226"/>
      <c r="S47" s="226"/>
      <c r="T47" s="226"/>
      <c r="U47" s="226"/>
      <c r="V47" s="226"/>
      <c r="W47" s="226"/>
      <c r="X47" s="226"/>
      <c r="Y47" s="226"/>
      <c r="Z47" s="146"/>
      <c r="AA47" s="146"/>
      <c r="AB47" s="146"/>
      <c r="AC47" s="146"/>
      <c r="AD47" s="146"/>
      <c r="AE47" s="146"/>
      <c r="AF47" s="146"/>
      <c r="AG47" s="146" t="s">
        <v>214</v>
      </c>
      <c r="AH47" s="146">
        <v>7</v>
      </c>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ht="14.25" outlineLevel="1">
      <c r="A48" s="217">
        <v>14</v>
      </c>
      <c r="B48" s="218" t="s">
        <v>269</v>
      </c>
      <c r="C48" s="219" t="s">
        <v>270</v>
      </c>
      <c r="D48" s="220" t="s">
        <v>132</v>
      </c>
      <c r="E48" s="221">
        <v>2.5457399999999999</v>
      </c>
      <c r="F48" s="222"/>
      <c r="G48" s="223">
        <f>ROUND(E48*F48,2)</f>
        <v>0</v>
      </c>
      <c r="H48" s="224">
        <v>0</v>
      </c>
      <c r="I48" s="223">
        <f>ROUND(E48*H48,2)</f>
        <v>0</v>
      </c>
      <c r="J48" s="224">
        <v>-2699.4</v>
      </c>
      <c r="K48" s="223">
        <f>ROUND(E48*J48,2)</f>
        <v>-6871.97</v>
      </c>
      <c r="L48" s="223">
        <v>21</v>
      </c>
      <c r="M48" s="223">
        <f>G48*(1+L48/100)</f>
        <v>0</v>
      </c>
      <c r="N48" s="221">
        <v>0</v>
      </c>
      <c r="O48" s="221">
        <f>ROUND(E48*N48,2)</f>
        <v>0</v>
      </c>
      <c r="P48" s="221">
        <v>0</v>
      </c>
      <c r="Q48" s="221">
        <f>ROUND(E48*P48,2)</f>
        <v>0</v>
      </c>
      <c r="R48" s="223" t="s">
        <v>206</v>
      </c>
      <c r="S48" s="223" t="s">
        <v>207</v>
      </c>
      <c r="T48" s="225" t="s">
        <v>207</v>
      </c>
      <c r="U48" s="226">
        <v>0</v>
      </c>
      <c r="V48" s="226">
        <f>ROUND(E48*U48,2)</f>
        <v>0</v>
      </c>
      <c r="W48" s="226"/>
      <c r="X48" s="226" t="s">
        <v>208</v>
      </c>
      <c r="Y48" s="226" t="s">
        <v>209</v>
      </c>
      <c r="Z48" s="146"/>
      <c r="AA48" s="146"/>
      <c r="AB48" s="146"/>
      <c r="AC48" s="146"/>
      <c r="AD48" s="146"/>
      <c r="AE48" s="146"/>
      <c r="AF48" s="146"/>
      <c r="AG48" s="146" t="s">
        <v>210</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ht="22.5" outlineLevel="2">
      <c r="A49" s="227"/>
      <c r="B49" s="228"/>
      <c r="C49" s="247" t="s">
        <v>271</v>
      </c>
      <c r="D49" s="230"/>
      <c r="E49" s="230"/>
      <c r="F49" s="230"/>
      <c r="G49" s="230"/>
      <c r="H49" s="226"/>
      <c r="I49" s="226"/>
      <c r="J49" s="226"/>
      <c r="K49" s="226"/>
      <c r="L49" s="226"/>
      <c r="M49" s="226"/>
      <c r="N49" s="231"/>
      <c r="O49" s="231"/>
      <c r="P49" s="231"/>
      <c r="Q49" s="231"/>
      <c r="R49" s="226"/>
      <c r="S49" s="226"/>
      <c r="T49" s="226"/>
      <c r="U49" s="226"/>
      <c r="V49" s="226"/>
      <c r="W49" s="226"/>
      <c r="X49" s="226"/>
      <c r="Y49" s="226"/>
      <c r="Z49" s="146"/>
      <c r="AA49" s="146"/>
      <c r="AB49" s="146"/>
      <c r="AC49" s="146"/>
      <c r="AD49" s="146"/>
      <c r="AE49" s="146"/>
      <c r="AF49" s="146"/>
      <c r="AG49" s="146" t="s">
        <v>272</v>
      </c>
      <c r="AH49" s="146"/>
      <c r="AI49" s="146"/>
      <c r="AJ49" s="146"/>
      <c r="AK49" s="146"/>
      <c r="AL49" s="146"/>
      <c r="AM49" s="146"/>
      <c r="AN49" s="146"/>
      <c r="AO49" s="146"/>
      <c r="AP49" s="146"/>
      <c r="AQ49" s="146"/>
      <c r="AR49" s="146"/>
      <c r="AS49" s="146"/>
      <c r="AT49" s="146"/>
      <c r="AU49" s="146"/>
      <c r="AV49" s="146"/>
      <c r="AW49" s="146"/>
      <c r="AX49" s="146"/>
      <c r="AY49" s="146"/>
      <c r="AZ49" s="146"/>
      <c r="BA49" s="235" t="str">
        <f>C49</f>
        <v>Pro vyjádření výnosu ve prospěch zhotovitele je nutné jednotkovou cenu uvést se záporným znaménkem. (Získaná částka ponižuje náklad stavby.)</v>
      </c>
      <c r="BB49" s="146"/>
      <c r="BC49" s="146"/>
      <c r="BD49" s="146"/>
      <c r="BE49" s="146"/>
      <c r="BF49" s="146"/>
      <c r="BG49" s="146"/>
      <c r="BH49" s="146"/>
    </row>
    <row r="50" spans="1:60" ht="14.25" outlineLevel="2">
      <c r="A50" s="227"/>
      <c r="B50" s="228"/>
      <c r="C50" s="232" t="s">
        <v>273</v>
      </c>
      <c r="D50" s="233"/>
      <c r="E50" s="234">
        <v>2.5457399999999999</v>
      </c>
      <c r="F50" s="226"/>
      <c r="G50" s="226"/>
      <c r="H50" s="226"/>
      <c r="I50" s="226"/>
      <c r="J50" s="226"/>
      <c r="K50" s="226"/>
      <c r="L50" s="226"/>
      <c r="M50" s="226"/>
      <c r="N50" s="231"/>
      <c r="O50" s="231"/>
      <c r="P50" s="231"/>
      <c r="Q50" s="231"/>
      <c r="R50" s="226"/>
      <c r="S50" s="226"/>
      <c r="T50" s="226"/>
      <c r="U50" s="226"/>
      <c r="V50" s="226"/>
      <c r="W50" s="226"/>
      <c r="X50" s="226"/>
      <c r="Y50" s="226"/>
      <c r="Z50" s="146"/>
      <c r="AA50" s="146"/>
      <c r="AB50" s="146"/>
      <c r="AC50" s="146"/>
      <c r="AD50" s="146"/>
      <c r="AE50" s="146"/>
      <c r="AF50" s="146"/>
      <c r="AG50" s="146" t="s">
        <v>214</v>
      </c>
      <c r="AH50" s="146">
        <v>5</v>
      </c>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ht="14.25" outlineLevel="1">
      <c r="A51" s="217">
        <v>15</v>
      </c>
      <c r="B51" s="218" t="s">
        <v>274</v>
      </c>
      <c r="C51" s="219" t="s">
        <v>275</v>
      </c>
      <c r="D51" s="220" t="s">
        <v>276</v>
      </c>
      <c r="E51" s="221">
        <v>63.25</v>
      </c>
      <c r="F51" s="222"/>
      <c r="G51" s="223">
        <f>ROUND(E51*F51,2)</f>
        <v>0</v>
      </c>
      <c r="H51" s="224">
        <v>0</v>
      </c>
      <c r="I51" s="223">
        <f>ROUND(E51*H51,2)</f>
        <v>0</v>
      </c>
      <c r="J51" s="224">
        <v>132.5</v>
      </c>
      <c r="K51" s="223">
        <f>ROUND(E51*J51,2)</f>
        <v>8380.6299999999992</v>
      </c>
      <c r="L51" s="223">
        <v>21</v>
      </c>
      <c r="M51" s="223">
        <f>G51*(1+L51/100)</f>
        <v>0</v>
      </c>
      <c r="N51" s="221">
        <v>0</v>
      </c>
      <c r="O51" s="221">
        <f>ROUND(E51*N51,2)</f>
        <v>0</v>
      </c>
      <c r="P51" s="221">
        <v>2.48E-3</v>
      </c>
      <c r="Q51" s="221">
        <f>ROUND(E51*P51,2)</f>
        <v>0.16</v>
      </c>
      <c r="R51" s="223" t="s">
        <v>277</v>
      </c>
      <c r="S51" s="223" t="s">
        <v>207</v>
      </c>
      <c r="T51" s="225" t="s">
        <v>207</v>
      </c>
      <c r="U51" s="226">
        <v>0.21</v>
      </c>
      <c r="V51" s="226">
        <f>ROUND(E51*U51,2)</f>
        <v>13.28</v>
      </c>
      <c r="W51" s="226"/>
      <c r="X51" s="226" t="s">
        <v>208</v>
      </c>
      <c r="Y51" s="226" t="s">
        <v>209</v>
      </c>
      <c r="Z51" s="146"/>
      <c r="AA51" s="146"/>
      <c r="AB51" s="146"/>
      <c r="AC51" s="146"/>
      <c r="AD51" s="146"/>
      <c r="AE51" s="146"/>
      <c r="AF51" s="146"/>
      <c r="AG51" s="146" t="s">
        <v>210</v>
      </c>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ht="14.25" outlineLevel="2">
      <c r="A52" s="227"/>
      <c r="B52" s="228"/>
      <c r="C52" s="232" t="s">
        <v>278</v>
      </c>
      <c r="D52" s="233"/>
      <c r="E52" s="234">
        <v>63.25</v>
      </c>
      <c r="F52" s="226"/>
      <c r="G52" s="226"/>
      <c r="H52" s="226"/>
      <c r="I52" s="226"/>
      <c r="J52" s="226"/>
      <c r="K52" s="226"/>
      <c r="L52" s="226"/>
      <c r="M52" s="226"/>
      <c r="N52" s="231"/>
      <c r="O52" s="231"/>
      <c r="P52" s="231"/>
      <c r="Q52" s="231"/>
      <c r="R52" s="226"/>
      <c r="S52" s="226"/>
      <c r="T52" s="226"/>
      <c r="U52" s="226"/>
      <c r="V52" s="226"/>
      <c r="W52" s="226"/>
      <c r="X52" s="226"/>
      <c r="Y52" s="226"/>
      <c r="Z52" s="146"/>
      <c r="AA52" s="146"/>
      <c r="AB52" s="146"/>
      <c r="AC52" s="146"/>
      <c r="AD52" s="146"/>
      <c r="AE52" s="146"/>
      <c r="AF52" s="146"/>
      <c r="AG52" s="146" t="s">
        <v>214</v>
      </c>
      <c r="AH52" s="146">
        <v>0</v>
      </c>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ht="14.25" outlineLevel="1">
      <c r="A53" s="217">
        <v>16</v>
      </c>
      <c r="B53" s="218" t="s">
        <v>279</v>
      </c>
      <c r="C53" s="219" t="s">
        <v>280</v>
      </c>
      <c r="D53" s="220" t="s">
        <v>276</v>
      </c>
      <c r="E53" s="221">
        <v>45.5</v>
      </c>
      <c r="F53" s="222"/>
      <c r="G53" s="223">
        <f>ROUND(E53*F53,2)</f>
        <v>0</v>
      </c>
      <c r="H53" s="224">
        <v>0</v>
      </c>
      <c r="I53" s="223">
        <f>ROUND(E53*H53,2)</f>
        <v>0</v>
      </c>
      <c r="J53" s="224">
        <v>184.5</v>
      </c>
      <c r="K53" s="223">
        <f>ROUND(E53*J53,2)</f>
        <v>8394.75</v>
      </c>
      <c r="L53" s="223">
        <v>21</v>
      </c>
      <c r="M53" s="223">
        <f>G53*(1+L53/100)</f>
        <v>0</v>
      </c>
      <c r="N53" s="221">
        <v>0</v>
      </c>
      <c r="O53" s="221">
        <f>ROUND(E53*N53,2)</f>
        <v>0</v>
      </c>
      <c r="P53" s="221">
        <v>9.2499999999999995E-3</v>
      </c>
      <c r="Q53" s="221">
        <f>ROUND(E53*P53,2)</f>
        <v>0.42</v>
      </c>
      <c r="R53" s="223" t="s">
        <v>277</v>
      </c>
      <c r="S53" s="223" t="s">
        <v>207</v>
      </c>
      <c r="T53" s="225" t="s">
        <v>207</v>
      </c>
      <c r="U53" s="226">
        <v>0.28999999999999998</v>
      </c>
      <c r="V53" s="226">
        <f>ROUND(E53*U53,2)</f>
        <v>13.2</v>
      </c>
      <c r="W53" s="226"/>
      <c r="X53" s="226" t="s">
        <v>208</v>
      </c>
      <c r="Y53" s="226" t="s">
        <v>209</v>
      </c>
      <c r="Z53" s="146"/>
      <c r="AA53" s="146"/>
      <c r="AB53" s="146"/>
      <c r="AC53" s="146"/>
      <c r="AD53" s="146"/>
      <c r="AE53" s="146"/>
      <c r="AF53" s="146"/>
      <c r="AG53" s="146" t="s">
        <v>210</v>
      </c>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14.25" outlineLevel="2">
      <c r="A54" s="227"/>
      <c r="B54" s="228"/>
      <c r="C54" s="232" t="s">
        <v>281</v>
      </c>
      <c r="D54" s="233"/>
      <c r="E54" s="234">
        <v>29.5</v>
      </c>
      <c r="F54" s="226"/>
      <c r="G54" s="226"/>
      <c r="H54" s="226"/>
      <c r="I54" s="226"/>
      <c r="J54" s="226"/>
      <c r="K54" s="226"/>
      <c r="L54" s="226"/>
      <c r="M54" s="226"/>
      <c r="N54" s="231"/>
      <c r="O54" s="231"/>
      <c r="P54" s="231"/>
      <c r="Q54" s="231"/>
      <c r="R54" s="226"/>
      <c r="S54" s="226"/>
      <c r="T54" s="226"/>
      <c r="U54" s="226"/>
      <c r="V54" s="226"/>
      <c r="W54" s="226"/>
      <c r="X54" s="226"/>
      <c r="Y54" s="226"/>
      <c r="Z54" s="146"/>
      <c r="AA54" s="146"/>
      <c r="AB54" s="146"/>
      <c r="AC54" s="146"/>
      <c r="AD54" s="146"/>
      <c r="AE54" s="146"/>
      <c r="AF54" s="146"/>
      <c r="AG54" s="146" t="s">
        <v>214</v>
      </c>
      <c r="AH54" s="146">
        <v>0</v>
      </c>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14.25" outlineLevel="3">
      <c r="A55" s="227"/>
      <c r="B55" s="228"/>
      <c r="C55" s="232" t="s">
        <v>282</v>
      </c>
      <c r="D55" s="233"/>
      <c r="E55" s="234">
        <v>16</v>
      </c>
      <c r="F55" s="226"/>
      <c r="G55" s="226"/>
      <c r="H55" s="226"/>
      <c r="I55" s="226"/>
      <c r="J55" s="226"/>
      <c r="K55" s="226"/>
      <c r="L55" s="226"/>
      <c r="M55" s="226"/>
      <c r="N55" s="231"/>
      <c r="O55" s="231"/>
      <c r="P55" s="231"/>
      <c r="Q55" s="231"/>
      <c r="R55" s="226"/>
      <c r="S55" s="226"/>
      <c r="T55" s="226"/>
      <c r="U55" s="226"/>
      <c r="V55" s="226"/>
      <c r="W55" s="226"/>
      <c r="X55" s="226"/>
      <c r="Y55" s="226"/>
      <c r="Z55" s="146"/>
      <c r="AA55" s="146"/>
      <c r="AB55" s="146"/>
      <c r="AC55" s="146"/>
      <c r="AD55" s="146"/>
      <c r="AE55" s="146"/>
      <c r="AF55" s="146"/>
      <c r="AG55" s="146" t="s">
        <v>214</v>
      </c>
      <c r="AH55" s="146">
        <v>0</v>
      </c>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ht="14.25" outlineLevel="1">
      <c r="A56" s="217">
        <v>17</v>
      </c>
      <c r="B56" s="218" t="s">
        <v>283</v>
      </c>
      <c r="C56" s="219" t="s">
        <v>284</v>
      </c>
      <c r="D56" s="220" t="s">
        <v>78</v>
      </c>
      <c r="E56" s="221">
        <v>2</v>
      </c>
      <c r="F56" s="222"/>
      <c r="G56" s="223">
        <f>ROUND(E56*F56,2)</f>
        <v>0</v>
      </c>
      <c r="H56" s="224">
        <v>0</v>
      </c>
      <c r="I56" s="223">
        <f>ROUND(E56*H56,2)</f>
        <v>0</v>
      </c>
      <c r="J56" s="224">
        <v>387</v>
      </c>
      <c r="K56" s="223">
        <f>ROUND(E56*J56,2)</f>
        <v>774</v>
      </c>
      <c r="L56" s="223">
        <v>21</v>
      </c>
      <c r="M56" s="223">
        <f>G56*(1+L56/100)</f>
        <v>0</v>
      </c>
      <c r="N56" s="221">
        <v>0</v>
      </c>
      <c r="O56" s="221">
        <f>ROUND(E56*N56,2)</f>
        <v>0</v>
      </c>
      <c r="P56" s="221">
        <v>0.192</v>
      </c>
      <c r="Q56" s="221">
        <f>ROUND(E56*P56,2)</f>
        <v>0.38</v>
      </c>
      <c r="R56" s="223" t="s">
        <v>277</v>
      </c>
      <c r="S56" s="223" t="s">
        <v>207</v>
      </c>
      <c r="T56" s="225" t="s">
        <v>207</v>
      </c>
      <c r="U56" s="226">
        <v>0.6</v>
      </c>
      <c r="V56" s="226">
        <f>ROUND(E56*U56,2)</f>
        <v>1.2</v>
      </c>
      <c r="W56" s="226"/>
      <c r="X56" s="226" t="s">
        <v>208</v>
      </c>
      <c r="Y56" s="226" t="s">
        <v>209</v>
      </c>
      <c r="Z56" s="146"/>
      <c r="AA56" s="146"/>
      <c r="AB56" s="146"/>
      <c r="AC56" s="146"/>
      <c r="AD56" s="146"/>
      <c r="AE56" s="146"/>
      <c r="AF56" s="146"/>
      <c r="AG56" s="146" t="s">
        <v>210</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ht="14.25" outlineLevel="2">
      <c r="A57" s="227"/>
      <c r="B57" s="228"/>
      <c r="C57" s="232" t="s">
        <v>285</v>
      </c>
      <c r="D57" s="233"/>
      <c r="E57" s="234">
        <v>1</v>
      </c>
      <c r="F57" s="226"/>
      <c r="G57" s="226"/>
      <c r="H57" s="226"/>
      <c r="I57" s="226"/>
      <c r="J57" s="226"/>
      <c r="K57" s="226"/>
      <c r="L57" s="226"/>
      <c r="M57" s="226"/>
      <c r="N57" s="231"/>
      <c r="O57" s="231"/>
      <c r="P57" s="231"/>
      <c r="Q57" s="231"/>
      <c r="R57" s="226"/>
      <c r="S57" s="226"/>
      <c r="T57" s="226"/>
      <c r="U57" s="226"/>
      <c r="V57" s="226"/>
      <c r="W57" s="226"/>
      <c r="X57" s="226"/>
      <c r="Y57" s="226"/>
      <c r="Z57" s="146"/>
      <c r="AA57" s="146"/>
      <c r="AB57" s="146"/>
      <c r="AC57" s="146"/>
      <c r="AD57" s="146"/>
      <c r="AE57" s="146"/>
      <c r="AF57" s="146"/>
      <c r="AG57" s="146" t="s">
        <v>214</v>
      </c>
      <c r="AH57" s="146">
        <v>0</v>
      </c>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row>
    <row r="58" spans="1:60" ht="14.25" outlineLevel="3">
      <c r="A58" s="227"/>
      <c r="B58" s="228"/>
      <c r="C58" s="232" t="s">
        <v>286</v>
      </c>
      <c r="D58" s="233"/>
      <c r="E58" s="234">
        <v>1</v>
      </c>
      <c r="F58" s="226"/>
      <c r="G58" s="226"/>
      <c r="H58" s="226"/>
      <c r="I58" s="226"/>
      <c r="J58" s="226"/>
      <c r="K58" s="226"/>
      <c r="L58" s="226"/>
      <c r="M58" s="226"/>
      <c r="N58" s="231"/>
      <c r="O58" s="231"/>
      <c r="P58" s="231"/>
      <c r="Q58" s="231"/>
      <c r="R58" s="226"/>
      <c r="S58" s="226"/>
      <c r="T58" s="226"/>
      <c r="U58" s="226"/>
      <c r="V58" s="226"/>
      <c r="W58" s="226"/>
      <c r="X58" s="226"/>
      <c r="Y58" s="226"/>
      <c r="Z58" s="146"/>
      <c r="AA58" s="146"/>
      <c r="AB58" s="146"/>
      <c r="AC58" s="146"/>
      <c r="AD58" s="146"/>
      <c r="AE58" s="146"/>
      <c r="AF58" s="146"/>
      <c r="AG58" s="146" t="s">
        <v>214</v>
      </c>
      <c r="AH58" s="146">
        <v>0</v>
      </c>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ht="14.25" outlineLevel="1">
      <c r="A59" s="217">
        <v>18</v>
      </c>
      <c r="B59" s="218" t="s">
        <v>287</v>
      </c>
      <c r="C59" s="219" t="s">
        <v>288</v>
      </c>
      <c r="D59" s="220" t="s">
        <v>78</v>
      </c>
      <c r="E59" s="221">
        <v>1</v>
      </c>
      <c r="F59" s="222"/>
      <c r="G59" s="223">
        <f>ROUND(E59*F59,2)</f>
        <v>0</v>
      </c>
      <c r="H59" s="224">
        <v>0</v>
      </c>
      <c r="I59" s="223">
        <f>ROUND(E59*H59,2)</f>
        <v>0</v>
      </c>
      <c r="J59" s="224">
        <v>2670</v>
      </c>
      <c r="K59" s="223">
        <f>ROUND(E59*J59,2)</f>
        <v>2670</v>
      </c>
      <c r="L59" s="223">
        <v>21</v>
      </c>
      <c r="M59" s="223">
        <f>G59*(1+L59/100)</f>
        <v>0</v>
      </c>
      <c r="N59" s="221">
        <v>0</v>
      </c>
      <c r="O59" s="221">
        <f>ROUND(E59*N59,2)</f>
        <v>0</v>
      </c>
      <c r="P59" s="221">
        <v>0.4</v>
      </c>
      <c r="Q59" s="221">
        <f>ROUND(E59*P59,2)</f>
        <v>0.4</v>
      </c>
      <c r="R59" s="223" t="s">
        <v>277</v>
      </c>
      <c r="S59" s="223" t="s">
        <v>207</v>
      </c>
      <c r="T59" s="225" t="s">
        <v>207</v>
      </c>
      <c r="U59" s="226">
        <v>3.61</v>
      </c>
      <c r="V59" s="226">
        <f>ROUND(E59*U59,2)</f>
        <v>3.61</v>
      </c>
      <c r="W59" s="226"/>
      <c r="X59" s="226" t="s">
        <v>208</v>
      </c>
      <c r="Y59" s="226" t="s">
        <v>209</v>
      </c>
      <c r="Z59" s="146"/>
      <c r="AA59" s="146"/>
      <c r="AB59" s="146"/>
      <c r="AC59" s="146"/>
      <c r="AD59" s="146"/>
      <c r="AE59" s="146"/>
      <c r="AF59" s="146"/>
      <c r="AG59" s="146" t="s">
        <v>210</v>
      </c>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14.25" outlineLevel="2">
      <c r="A60" s="227"/>
      <c r="B60" s="228"/>
      <c r="C60" s="232" t="s">
        <v>289</v>
      </c>
      <c r="D60" s="233"/>
      <c r="E60" s="234">
        <v>1</v>
      </c>
      <c r="F60" s="226"/>
      <c r="G60" s="226"/>
      <c r="H60" s="226"/>
      <c r="I60" s="226"/>
      <c r="J60" s="226"/>
      <c r="K60" s="226"/>
      <c r="L60" s="226"/>
      <c r="M60" s="226"/>
      <c r="N60" s="231"/>
      <c r="O60" s="231"/>
      <c r="P60" s="231"/>
      <c r="Q60" s="231"/>
      <c r="R60" s="226"/>
      <c r="S60" s="226"/>
      <c r="T60" s="226"/>
      <c r="U60" s="226"/>
      <c r="V60" s="226"/>
      <c r="W60" s="226"/>
      <c r="X60" s="226"/>
      <c r="Y60" s="226"/>
      <c r="Z60" s="146"/>
      <c r="AA60" s="146"/>
      <c r="AB60" s="146"/>
      <c r="AC60" s="146"/>
      <c r="AD60" s="146"/>
      <c r="AE60" s="146"/>
      <c r="AF60" s="146"/>
      <c r="AG60" s="146" t="s">
        <v>214</v>
      </c>
      <c r="AH60" s="146">
        <v>0</v>
      </c>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ht="22.5" outlineLevel="1">
      <c r="A61" s="217">
        <v>19</v>
      </c>
      <c r="B61" s="218" t="s">
        <v>290</v>
      </c>
      <c r="C61" s="219" t="s">
        <v>291</v>
      </c>
      <c r="D61" s="220" t="s">
        <v>292</v>
      </c>
      <c r="E61" s="221">
        <v>600</v>
      </c>
      <c r="F61" s="222"/>
      <c r="G61" s="223">
        <f>ROUND(E61*F61,2)</f>
        <v>0</v>
      </c>
      <c r="H61" s="224">
        <v>15.16</v>
      </c>
      <c r="I61" s="223">
        <f>ROUND(E61*H61,2)</f>
        <v>9096</v>
      </c>
      <c r="J61" s="224">
        <v>29.04</v>
      </c>
      <c r="K61" s="223">
        <f>ROUND(E61*J61,2)</f>
        <v>17424</v>
      </c>
      <c r="L61" s="223">
        <v>21</v>
      </c>
      <c r="M61" s="223">
        <f>G61*(1+L61/100)</f>
        <v>0</v>
      </c>
      <c r="N61" s="221">
        <v>6.0000000000000002E-5</v>
      </c>
      <c r="O61" s="221">
        <f>ROUND(E61*N61,2)</f>
        <v>0.04</v>
      </c>
      <c r="P61" s="221">
        <v>1E-3</v>
      </c>
      <c r="Q61" s="221">
        <f>ROUND(E61*P61,2)</f>
        <v>0.6</v>
      </c>
      <c r="R61" s="223" t="s">
        <v>277</v>
      </c>
      <c r="S61" s="223" t="s">
        <v>207</v>
      </c>
      <c r="T61" s="225" t="s">
        <v>207</v>
      </c>
      <c r="U61" s="226">
        <v>0.04</v>
      </c>
      <c r="V61" s="226">
        <f>ROUND(E61*U61,2)</f>
        <v>24</v>
      </c>
      <c r="W61" s="226"/>
      <c r="X61" s="226" t="s">
        <v>208</v>
      </c>
      <c r="Y61" s="226" t="s">
        <v>209</v>
      </c>
      <c r="Z61" s="146"/>
      <c r="AA61" s="146"/>
      <c r="AB61" s="146"/>
      <c r="AC61" s="146"/>
      <c r="AD61" s="146"/>
      <c r="AE61" s="146"/>
      <c r="AF61" s="146"/>
      <c r="AG61" s="146" t="s">
        <v>210</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ht="14.25" outlineLevel="2">
      <c r="A62" s="227"/>
      <c r="B62" s="228"/>
      <c r="C62" s="232" t="s">
        <v>293</v>
      </c>
      <c r="D62" s="233"/>
      <c r="E62" s="234">
        <v>350</v>
      </c>
      <c r="F62" s="226"/>
      <c r="G62" s="226"/>
      <c r="H62" s="226"/>
      <c r="I62" s="226"/>
      <c r="J62" s="226"/>
      <c r="K62" s="226"/>
      <c r="L62" s="226"/>
      <c r="M62" s="226"/>
      <c r="N62" s="231"/>
      <c r="O62" s="231"/>
      <c r="P62" s="231"/>
      <c r="Q62" s="231"/>
      <c r="R62" s="226"/>
      <c r="S62" s="226"/>
      <c r="T62" s="226"/>
      <c r="U62" s="226"/>
      <c r="V62" s="226"/>
      <c r="W62" s="226"/>
      <c r="X62" s="226"/>
      <c r="Y62" s="226"/>
      <c r="Z62" s="146"/>
      <c r="AA62" s="146"/>
      <c r="AB62" s="146"/>
      <c r="AC62" s="146"/>
      <c r="AD62" s="146"/>
      <c r="AE62" s="146"/>
      <c r="AF62" s="146"/>
      <c r="AG62" s="146" t="s">
        <v>214</v>
      </c>
      <c r="AH62" s="146">
        <v>0</v>
      </c>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row>
    <row r="63" spans="1:60" ht="22.5" outlineLevel="3">
      <c r="A63" s="227"/>
      <c r="B63" s="228"/>
      <c r="C63" s="232" t="s">
        <v>294</v>
      </c>
      <c r="D63" s="233"/>
      <c r="E63" s="234">
        <v>250</v>
      </c>
      <c r="F63" s="226"/>
      <c r="G63" s="226"/>
      <c r="H63" s="226"/>
      <c r="I63" s="226"/>
      <c r="J63" s="226"/>
      <c r="K63" s="226"/>
      <c r="L63" s="226"/>
      <c r="M63" s="226"/>
      <c r="N63" s="231"/>
      <c r="O63" s="231"/>
      <c r="P63" s="231"/>
      <c r="Q63" s="231"/>
      <c r="R63" s="226"/>
      <c r="S63" s="226"/>
      <c r="T63" s="226"/>
      <c r="U63" s="226"/>
      <c r="V63" s="226"/>
      <c r="W63" s="226"/>
      <c r="X63" s="226"/>
      <c r="Y63" s="226"/>
      <c r="Z63" s="146"/>
      <c r="AA63" s="146"/>
      <c r="AB63" s="146"/>
      <c r="AC63" s="146"/>
      <c r="AD63" s="146"/>
      <c r="AE63" s="146"/>
      <c r="AF63" s="146"/>
      <c r="AG63" s="146" t="s">
        <v>214</v>
      </c>
      <c r="AH63" s="146">
        <v>0</v>
      </c>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ht="22.5" outlineLevel="1">
      <c r="A64" s="217">
        <v>20</v>
      </c>
      <c r="B64" s="218" t="s">
        <v>295</v>
      </c>
      <c r="C64" s="219" t="s">
        <v>296</v>
      </c>
      <c r="D64" s="220" t="s">
        <v>132</v>
      </c>
      <c r="E64" s="221">
        <v>1.96174</v>
      </c>
      <c r="F64" s="222"/>
      <c r="G64" s="223">
        <f>ROUND(E64*F64,2)</f>
        <v>0</v>
      </c>
      <c r="H64" s="224">
        <v>0</v>
      </c>
      <c r="I64" s="223">
        <f>ROUND(E64*H64,2)</f>
        <v>0</v>
      </c>
      <c r="J64" s="224">
        <v>479</v>
      </c>
      <c r="K64" s="223">
        <f>ROUND(E64*J64,2)</f>
        <v>939.67</v>
      </c>
      <c r="L64" s="223">
        <v>21</v>
      </c>
      <c r="M64" s="223">
        <f>G64*(1+L64/100)</f>
        <v>0</v>
      </c>
      <c r="N64" s="221">
        <v>0</v>
      </c>
      <c r="O64" s="221">
        <f>ROUND(E64*N64,2)</f>
        <v>0</v>
      </c>
      <c r="P64" s="221">
        <v>0</v>
      </c>
      <c r="Q64" s="221">
        <f>ROUND(E64*P64,2)</f>
        <v>0</v>
      </c>
      <c r="R64" s="223" t="s">
        <v>206</v>
      </c>
      <c r="S64" s="223" t="s">
        <v>207</v>
      </c>
      <c r="T64" s="225" t="s">
        <v>207</v>
      </c>
      <c r="U64" s="226">
        <v>0.94</v>
      </c>
      <c r="V64" s="226">
        <f>ROUND(E64*U64,2)</f>
        <v>1.84</v>
      </c>
      <c r="W64" s="226"/>
      <c r="X64" s="226" t="s">
        <v>208</v>
      </c>
      <c r="Y64" s="226" t="s">
        <v>209</v>
      </c>
      <c r="Z64" s="146"/>
      <c r="AA64" s="146"/>
      <c r="AB64" s="146"/>
      <c r="AC64" s="146"/>
      <c r="AD64" s="146"/>
      <c r="AE64" s="146"/>
      <c r="AF64" s="146"/>
      <c r="AG64" s="146" t="s">
        <v>210</v>
      </c>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ht="14.25" outlineLevel="2">
      <c r="A65" s="227"/>
      <c r="B65" s="228"/>
      <c r="C65" s="232" t="s">
        <v>264</v>
      </c>
      <c r="D65" s="233"/>
      <c r="E65" s="234">
        <v>0.15686</v>
      </c>
      <c r="F65" s="226"/>
      <c r="G65" s="226"/>
      <c r="H65" s="226"/>
      <c r="I65" s="226"/>
      <c r="J65" s="226"/>
      <c r="K65" s="226"/>
      <c r="L65" s="226"/>
      <c r="M65" s="226"/>
      <c r="N65" s="231"/>
      <c r="O65" s="231"/>
      <c r="P65" s="231"/>
      <c r="Q65" s="231"/>
      <c r="R65" s="226"/>
      <c r="S65" s="226"/>
      <c r="T65" s="226"/>
      <c r="U65" s="226"/>
      <c r="V65" s="226"/>
      <c r="W65" s="226"/>
      <c r="X65" s="226"/>
      <c r="Y65" s="226"/>
      <c r="Z65" s="146"/>
      <c r="AA65" s="146"/>
      <c r="AB65" s="146"/>
      <c r="AC65" s="146"/>
      <c r="AD65" s="146"/>
      <c r="AE65" s="146"/>
      <c r="AF65" s="146"/>
      <c r="AG65" s="146" t="s">
        <v>214</v>
      </c>
      <c r="AH65" s="146">
        <v>7</v>
      </c>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ht="14.25" outlineLevel="3">
      <c r="A66" s="227"/>
      <c r="B66" s="228"/>
      <c r="C66" s="232" t="s">
        <v>265</v>
      </c>
      <c r="D66" s="233"/>
      <c r="E66" s="234">
        <v>0.42087999999999998</v>
      </c>
      <c r="F66" s="226"/>
      <c r="G66" s="226"/>
      <c r="H66" s="226"/>
      <c r="I66" s="226"/>
      <c r="J66" s="226"/>
      <c r="K66" s="226"/>
      <c r="L66" s="226"/>
      <c r="M66" s="226"/>
      <c r="N66" s="231"/>
      <c r="O66" s="231"/>
      <c r="P66" s="231"/>
      <c r="Q66" s="231"/>
      <c r="R66" s="226"/>
      <c r="S66" s="226"/>
      <c r="T66" s="226"/>
      <c r="U66" s="226"/>
      <c r="V66" s="226"/>
      <c r="W66" s="226"/>
      <c r="X66" s="226"/>
      <c r="Y66" s="226"/>
      <c r="Z66" s="146"/>
      <c r="AA66" s="146"/>
      <c r="AB66" s="146"/>
      <c r="AC66" s="146"/>
      <c r="AD66" s="146"/>
      <c r="AE66" s="146"/>
      <c r="AF66" s="146"/>
      <c r="AG66" s="146" t="s">
        <v>214</v>
      </c>
      <c r="AH66" s="146">
        <v>7</v>
      </c>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ht="14.25" outlineLevel="3">
      <c r="A67" s="227"/>
      <c r="B67" s="228"/>
      <c r="C67" s="232" t="s">
        <v>266</v>
      </c>
      <c r="D67" s="233"/>
      <c r="E67" s="234">
        <v>0.38400000000000001</v>
      </c>
      <c r="F67" s="226"/>
      <c r="G67" s="226"/>
      <c r="H67" s="226"/>
      <c r="I67" s="226"/>
      <c r="J67" s="226"/>
      <c r="K67" s="226"/>
      <c r="L67" s="226"/>
      <c r="M67" s="226"/>
      <c r="N67" s="231"/>
      <c r="O67" s="231"/>
      <c r="P67" s="231"/>
      <c r="Q67" s="231"/>
      <c r="R67" s="226"/>
      <c r="S67" s="226"/>
      <c r="T67" s="226"/>
      <c r="U67" s="226"/>
      <c r="V67" s="226"/>
      <c r="W67" s="226"/>
      <c r="X67" s="226"/>
      <c r="Y67" s="226"/>
      <c r="Z67" s="146"/>
      <c r="AA67" s="146"/>
      <c r="AB67" s="146"/>
      <c r="AC67" s="146"/>
      <c r="AD67" s="146"/>
      <c r="AE67" s="146"/>
      <c r="AF67" s="146"/>
      <c r="AG67" s="146" t="s">
        <v>214</v>
      </c>
      <c r="AH67" s="146">
        <v>7</v>
      </c>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row>
    <row r="68" spans="1:60" ht="14.25" outlineLevel="3">
      <c r="A68" s="227"/>
      <c r="B68" s="228"/>
      <c r="C68" s="232" t="s">
        <v>267</v>
      </c>
      <c r="D68" s="233"/>
      <c r="E68" s="234">
        <v>0.4</v>
      </c>
      <c r="F68" s="226"/>
      <c r="G68" s="226"/>
      <c r="H68" s="226"/>
      <c r="I68" s="226"/>
      <c r="J68" s="226"/>
      <c r="K68" s="226"/>
      <c r="L68" s="226"/>
      <c r="M68" s="226"/>
      <c r="N68" s="231"/>
      <c r="O68" s="231"/>
      <c r="P68" s="231"/>
      <c r="Q68" s="231"/>
      <c r="R68" s="226"/>
      <c r="S68" s="226"/>
      <c r="T68" s="226"/>
      <c r="U68" s="226"/>
      <c r="V68" s="226"/>
      <c r="W68" s="226"/>
      <c r="X68" s="226"/>
      <c r="Y68" s="226"/>
      <c r="Z68" s="146"/>
      <c r="AA68" s="146"/>
      <c r="AB68" s="146"/>
      <c r="AC68" s="146"/>
      <c r="AD68" s="146"/>
      <c r="AE68" s="146"/>
      <c r="AF68" s="146"/>
      <c r="AG68" s="146" t="s">
        <v>214</v>
      </c>
      <c r="AH68" s="146">
        <v>7</v>
      </c>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ht="14.25" outlineLevel="3">
      <c r="A69" s="227"/>
      <c r="B69" s="228"/>
      <c r="C69" s="232" t="s">
        <v>268</v>
      </c>
      <c r="D69" s="233"/>
      <c r="E69" s="234">
        <v>0.6</v>
      </c>
      <c r="F69" s="226"/>
      <c r="G69" s="226"/>
      <c r="H69" s="226"/>
      <c r="I69" s="226"/>
      <c r="J69" s="226"/>
      <c r="K69" s="226"/>
      <c r="L69" s="226"/>
      <c r="M69" s="226"/>
      <c r="N69" s="231"/>
      <c r="O69" s="231"/>
      <c r="P69" s="231"/>
      <c r="Q69" s="231"/>
      <c r="R69" s="226"/>
      <c r="S69" s="226"/>
      <c r="T69" s="226"/>
      <c r="U69" s="226"/>
      <c r="V69" s="226"/>
      <c r="W69" s="226"/>
      <c r="X69" s="226"/>
      <c r="Y69" s="226"/>
      <c r="Z69" s="146"/>
      <c r="AA69" s="146"/>
      <c r="AB69" s="146"/>
      <c r="AC69" s="146"/>
      <c r="AD69" s="146"/>
      <c r="AE69" s="146"/>
      <c r="AF69" s="146"/>
      <c r="AG69" s="146" t="s">
        <v>214</v>
      </c>
      <c r="AH69" s="146">
        <v>7</v>
      </c>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ht="22.5" outlineLevel="1">
      <c r="A70" s="217">
        <v>21</v>
      </c>
      <c r="B70" s="218" t="s">
        <v>297</v>
      </c>
      <c r="C70" s="219" t="s">
        <v>298</v>
      </c>
      <c r="D70" s="220" t="s">
        <v>132</v>
      </c>
      <c r="E70" s="221">
        <v>1.96174</v>
      </c>
      <c r="F70" s="222"/>
      <c r="G70" s="223">
        <f>ROUND(E70*F70,2)</f>
        <v>0</v>
      </c>
      <c r="H70" s="224">
        <v>0</v>
      </c>
      <c r="I70" s="223">
        <f>ROUND(E70*H70,2)</f>
        <v>0</v>
      </c>
      <c r="J70" s="224">
        <v>53.4</v>
      </c>
      <c r="K70" s="223">
        <f>ROUND(E70*J70,2)</f>
        <v>104.76</v>
      </c>
      <c r="L70" s="223">
        <v>21</v>
      </c>
      <c r="M70" s="223">
        <f>G70*(1+L70/100)</f>
        <v>0</v>
      </c>
      <c r="N70" s="221">
        <v>0</v>
      </c>
      <c r="O70" s="221">
        <f>ROUND(E70*N70,2)</f>
        <v>0</v>
      </c>
      <c r="P70" s="221">
        <v>0</v>
      </c>
      <c r="Q70" s="221">
        <f>ROUND(E70*P70,2)</f>
        <v>0</v>
      </c>
      <c r="R70" s="223" t="s">
        <v>206</v>
      </c>
      <c r="S70" s="223" t="s">
        <v>207</v>
      </c>
      <c r="T70" s="225" t="s">
        <v>207</v>
      </c>
      <c r="U70" s="226">
        <v>0.11</v>
      </c>
      <c r="V70" s="226">
        <f>ROUND(E70*U70,2)</f>
        <v>0.22</v>
      </c>
      <c r="W70" s="226"/>
      <c r="X70" s="226" t="s">
        <v>208</v>
      </c>
      <c r="Y70" s="226" t="s">
        <v>209</v>
      </c>
      <c r="Z70" s="146"/>
      <c r="AA70" s="146"/>
      <c r="AB70" s="146"/>
      <c r="AC70" s="146"/>
      <c r="AD70" s="146"/>
      <c r="AE70" s="146"/>
      <c r="AF70" s="146"/>
      <c r="AG70" s="146" t="s">
        <v>210</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ht="14.25" outlineLevel="2">
      <c r="A71" s="227"/>
      <c r="B71" s="228"/>
      <c r="C71" s="232" t="s">
        <v>299</v>
      </c>
      <c r="D71" s="233"/>
      <c r="E71" s="234">
        <v>1.96174</v>
      </c>
      <c r="F71" s="226"/>
      <c r="G71" s="226"/>
      <c r="H71" s="226"/>
      <c r="I71" s="226"/>
      <c r="J71" s="226"/>
      <c r="K71" s="226"/>
      <c r="L71" s="226"/>
      <c r="M71" s="226"/>
      <c r="N71" s="231"/>
      <c r="O71" s="231"/>
      <c r="P71" s="231"/>
      <c r="Q71" s="231"/>
      <c r="R71" s="226"/>
      <c r="S71" s="226"/>
      <c r="T71" s="226"/>
      <c r="U71" s="226"/>
      <c r="V71" s="226"/>
      <c r="W71" s="226"/>
      <c r="X71" s="226"/>
      <c r="Y71" s="226"/>
      <c r="Z71" s="146"/>
      <c r="AA71" s="146"/>
      <c r="AB71" s="146"/>
      <c r="AC71" s="146"/>
      <c r="AD71" s="146"/>
      <c r="AE71" s="146"/>
      <c r="AF71" s="146"/>
      <c r="AG71" s="146" t="s">
        <v>214</v>
      </c>
      <c r="AH71" s="146">
        <v>5</v>
      </c>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ht="14.25">
      <c r="A72" s="209" t="s">
        <v>200</v>
      </c>
      <c r="B72" s="210" t="s">
        <v>300</v>
      </c>
      <c r="C72" s="211" t="s">
        <v>301</v>
      </c>
      <c r="D72" s="212"/>
      <c r="E72" s="213"/>
      <c r="F72" s="214"/>
      <c r="G72" s="214">
        <f>SUMIF(AG73:AG88,"&lt;&gt;NOR",G73:G88)</f>
        <v>0</v>
      </c>
      <c r="H72" s="214"/>
      <c r="I72" s="214">
        <f>SUM(I73:I88)</f>
        <v>416.5</v>
      </c>
      <c r="J72" s="214"/>
      <c r="K72" s="214">
        <f>SUM(K73:K88)</f>
        <v>70991.59</v>
      </c>
      <c r="L72" s="214"/>
      <c r="M72" s="214">
        <f>SUM(M73:M88)</f>
        <v>0</v>
      </c>
      <c r="N72" s="213"/>
      <c r="O72" s="213">
        <f>SUM(O73:O88)</f>
        <v>0</v>
      </c>
      <c r="P72" s="213"/>
      <c r="Q72" s="213">
        <f>SUM(Q73:Q88)</f>
        <v>0</v>
      </c>
      <c r="R72" s="214"/>
      <c r="S72" s="214"/>
      <c r="T72" s="215"/>
      <c r="U72" s="216"/>
      <c r="V72" s="216">
        <f>SUM(V73:V88)</f>
        <v>3.75</v>
      </c>
      <c r="W72" s="216"/>
      <c r="X72" s="216"/>
      <c r="Y72" s="216"/>
      <c r="AG72" s="66" t="s">
        <v>203</v>
      </c>
    </row>
    <row r="73" spans="1:60" ht="14.25" outlineLevel="1">
      <c r="A73" s="217">
        <v>22</v>
      </c>
      <c r="B73" s="218" t="s">
        <v>302</v>
      </c>
      <c r="C73" s="219" t="s">
        <v>303</v>
      </c>
      <c r="D73" s="220" t="s">
        <v>132</v>
      </c>
      <c r="E73" s="221">
        <v>93.805300000000003</v>
      </c>
      <c r="F73" s="222"/>
      <c r="G73" s="223">
        <f>ROUND(E73*F73,2)</f>
        <v>0</v>
      </c>
      <c r="H73" s="224">
        <v>4.4400000000000004</v>
      </c>
      <c r="I73" s="223">
        <f>ROUND(E73*H73,2)</f>
        <v>416.5</v>
      </c>
      <c r="J73" s="224">
        <v>413.56</v>
      </c>
      <c r="K73" s="223">
        <f>ROUND(E73*J73,2)</f>
        <v>38794.120000000003</v>
      </c>
      <c r="L73" s="223">
        <v>21</v>
      </c>
      <c r="M73" s="223">
        <f>G73*(1+L73/100)</f>
        <v>0</v>
      </c>
      <c r="N73" s="221">
        <v>0</v>
      </c>
      <c r="O73" s="221">
        <f>ROUND(E73*N73,2)</f>
        <v>0</v>
      </c>
      <c r="P73" s="221">
        <v>0</v>
      </c>
      <c r="Q73" s="221">
        <f>ROUND(E73*P73,2)</f>
        <v>0</v>
      </c>
      <c r="R73" s="223" t="s">
        <v>304</v>
      </c>
      <c r="S73" s="223" t="s">
        <v>207</v>
      </c>
      <c r="T73" s="225" t="s">
        <v>207</v>
      </c>
      <c r="U73" s="226">
        <v>0.04</v>
      </c>
      <c r="V73" s="226">
        <f>ROUND(E73*U73,2)</f>
        <v>3.75</v>
      </c>
      <c r="W73" s="226"/>
      <c r="X73" s="226" t="s">
        <v>208</v>
      </c>
      <c r="Y73" s="226" t="s">
        <v>209</v>
      </c>
      <c r="Z73" s="146"/>
      <c r="AA73" s="146"/>
      <c r="AB73" s="146"/>
      <c r="AC73" s="146"/>
      <c r="AD73" s="146"/>
      <c r="AE73" s="146"/>
      <c r="AF73" s="146"/>
      <c r="AG73" s="146" t="s">
        <v>210</v>
      </c>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ht="14.25" outlineLevel="2">
      <c r="A74" s="227"/>
      <c r="B74" s="228"/>
      <c r="C74" s="229" t="s">
        <v>305</v>
      </c>
      <c r="D74" s="230"/>
      <c r="E74" s="230"/>
      <c r="F74" s="230"/>
      <c r="G74" s="230"/>
      <c r="H74" s="226"/>
      <c r="I74" s="226"/>
      <c r="J74" s="226"/>
      <c r="K74" s="226"/>
      <c r="L74" s="226"/>
      <c r="M74" s="226"/>
      <c r="N74" s="231"/>
      <c r="O74" s="231"/>
      <c r="P74" s="231"/>
      <c r="Q74" s="231"/>
      <c r="R74" s="226"/>
      <c r="S74" s="226"/>
      <c r="T74" s="226"/>
      <c r="U74" s="226"/>
      <c r="V74" s="226"/>
      <c r="W74" s="226"/>
      <c r="X74" s="226"/>
      <c r="Y74" s="226"/>
      <c r="Z74" s="146"/>
      <c r="AA74" s="146"/>
      <c r="AB74" s="146"/>
      <c r="AC74" s="146"/>
      <c r="AD74" s="146"/>
      <c r="AE74" s="146"/>
      <c r="AF74" s="146"/>
      <c r="AG74" s="146" t="s">
        <v>212</v>
      </c>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ht="14.25" outlineLevel="2">
      <c r="A75" s="227"/>
      <c r="B75" s="228"/>
      <c r="C75" s="232" t="s">
        <v>306</v>
      </c>
      <c r="D75" s="233"/>
      <c r="E75" s="234">
        <v>47.26</v>
      </c>
      <c r="F75" s="226"/>
      <c r="G75" s="226"/>
      <c r="H75" s="226"/>
      <c r="I75" s="226"/>
      <c r="J75" s="226"/>
      <c r="K75" s="226"/>
      <c r="L75" s="226"/>
      <c r="M75" s="226"/>
      <c r="N75" s="231"/>
      <c r="O75" s="231"/>
      <c r="P75" s="231"/>
      <c r="Q75" s="231"/>
      <c r="R75" s="226"/>
      <c r="S75" s="226"/>
      <c r="T75" s="226"/>
      <c r="U75" s="226"/>
      <c r="V75" s="226"/>
      <c r="W75" s="226"/>
      <c r="X75" s="226"/>
      <c r="Y75" s="226"/>
      <c r="Z75" s="146"/>
      <c r="AA75" s="146"/>
      <c r="AB75" s="146"/>
      <c r="AC75" s="146"/>
      <c r="AD75" s="146"/>
      <c r="AE75" s="146"/>
      <c r="AF75" s="146"/>
      <c r="AG75" s="146" t="s">
        <v>214</v>
      </c>
      <c r="AH75" s="146">
        <v>7</v>
      </c>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ht="14.25" outlineLevel="3">
      <c r="A76" s="227"/>
      <c r="B76" s="228"/>
      <c r="C76" s="232" t="s">
        <v>307</v>
      </c>
      <c r="D76" s="233"/>
      <c r="E76" s="234">
        <v>29.767499999999998</v>
      </c>
      <c r="F76" s="226"/>
      <c r="G76" s="226"/>
      <c r="H76" s="226"/>
      <c r="I76" s="226"/>
      <c r="J76" s="226"/>
      <c r="K76" s="226"/>
      <c r="L76" s="226"/>
      <c r="M76" s="226"/>
      <c r="N76" s="231"/>
      <c r="O76" s="231"/>
      <c r="P76" s="231"/>
      <c r="Q76" s="231"/>
      <c r="R76" s="226"/>
      <c r="S76" s="226"/>
      <c r="T76" s="226"/>
      <c r="U76" s="226"/>
      <c r="V76" s="226"/>
      <c r="W76" s="226"/>
      <c r="X76" s="226"/>
      <c r="Y76" s="226"/>
      <c r="Z76" s="146"/>
      <c r="AA76" s="146"/>
      <c r="AB76" s="146"/>
      <c r="AC76" s="146"/>
      <c r="AD76" s="146"/>
      <c r="AE76" s="146"/>
      <c r="AF76" s="146"/>
      <c r="AG76" s="146" t="s">
        <v>214</v>
      </c>
      <c r="AH76" s="146">
        <v>7</v>
      </c>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ht="14.25" outlineLevel="3">
      <c r="A77" s="227"/>
      <c r="B77" s="228"/>
      <c r="C77" s="232" t="s">
        <v>308</v>
      </c>
      <c r="D77" s="233"/>
      <c r="E77" s="234">
        <v>6.49</v>
      </c>
      <c r="F77" s="226"/>
      <c r="G77" s="226"/>
      <c r="H77" s="226"/>
      <c r="I77" s="226"/>
      <c r="J77" s="226"/>
      <c r="K77" s="226"/>
      <c r="L77" s="226"/>
      <c r="M77" s="226"/>
      <c r="N77" s="231"/>
      <c r="O77" s="231"/>
      <c r="P77" s="231"/>
      <c r="Q77" s="231"/>
      <c r="R77" s="226"/>
      <c r="S77" s="226"/>
      <c r="T77" s="226"/>
      <c r="U77" s="226"/>
      <c r="V77" s="226"/>
      <c r="W77" s="226"/>
      <c r="X77" s="226"/>
      <c r="Y77" s="226"/>
      <c r="Z77" s="146"/>
      <c r="AA77" s="146"/>
      <c r="AB77" s="146"/>
      <c r="AC77" s="146"/>
      <c r="AD77" s="146"/>
      <c r="AE77" s="146"/>
      <c r="AF77" s="146"/>
      <c r="AG77" s="146" t="s">
        <v>214</v>
      </c>
      <c r="AH77" s="146">
        <v>7</v>
      </c>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ht="14.25" outlineLevel="3">
      <c r="A78" s="227"/>
      <c r="B78" s="228"/>
      <c r="C78" s="232" t="s">
        <v>309</v>
      </c>
      <c r="D78" s="233"/>
      <c r="E78" s="234">
        <v>4.2240000000000002</v>
      </c>
      <c r="F78" s="226"/>
      <c r="G78" s="226"/>
      <c r="H78" s="226"/>
      <c r="I78" s="226"/>
      <c r="J78" s="226"/>
      <c r="K78" s="226"/>
      <c r="L78" s="226"/>
      <c r="M78" s="226"/>
      <c r="N78" s="231"/>
      <c r="O78" s="231"/>
      <c r="P78" s="231"/>
      <c r="Q78" s="231"/>
      <c r="R78" s="226"/>
      <c r="S78" s="226"/>
      <c r="T78" s="226"/>
      <c r="U78" s="226"/>
      <c r="V78" s="226"/>
      <c r="W78" s="226"/>
      <c r="X78" s="226"/>
      <c r="Y78" s="226"/>
      <c r="Z78" s="146"/>
      <c r="AA78" s="146"/>
      <c r="AB78" s="146"/>
      <c r="AC78" s="146"/>
      <c r="AD78" s="146"/>
      <c r="AE78" s="146"/>
      <c r="AF78" s="146"/>
      <c r="AG78" s="146" t="s">
        <v>214</v>
      </c>
      <c r="AH78" s="146">
        <v>7</v>
      </c>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ht="14.25" outlineLevel="3">
      <c r="A79" s="227"/>
      <c r="B79" s="228"/>
      <c r="C79" s="232" t="s">
        <v>310</v>
      </c>
      <c r="D79" s="233"/>
      <c r="E79" s="234">
        <v>3.5327999999999999</v>
      </c>
      <c r="F79" s="226"/>
      <c r="G79" s="226"/>
      <c r="H79" s="226"/>
      <c r="I79" s="226"/>
      <c r="J79" s="226"/>
      <c r="K79" s="226"/>
      <c r="L79" s="226"/>
      <c r="M79" s="226"/>
      <c r="N79" s="231"/>
      <c r="O79" s="231"/>
      <c r="P79" s="231"/>
      <c r="Q79" s="231"/>
      <c r="R79" s="226"/>
      <c r="S79" s="226"/>
      <c r="T79" s="226"/>
      <c r="U79" s="226"/>
      <c r="V79" s="226"/>
      <c r="W79" s="226"/>
      <c r="X79" s="226"/>
      <c r="Y79" s="226"/>
      <c r="Z79" s="146"/>
      <c r="AA79" s="146"/>
      <c r="AB79" s="146"/>
      <c r="AC79" s="146"/>
      <c r="AD79" s="146"/>
      <c r="AE79" s="146"/>
      <c r="AF79" s="146"/>
      <c r="AG79" s="146" t="s">
        <v>214</v>
      </c>
      <c r="AH79" s="146">
        <v>7</v>
      </c>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ht="14.25" outlineLevel="3">
      <c r="A80" s="227"/>
      <c r="B80" s="228"/>
      <c r="C80" s="232" t="s">
        <v>311</v>
      </c>
      <c r="D80" s="233"/>
      <c r="E80" s="234">
        <v>0.63900000000000001</v>
      </c>
      <c r="F80" s="226"/>
      <c r="G80" s="226"/>
      <c r="H80" s="226"/>
      <c r="I80" s="226"/>
      <c r="J80" s="226"/>
      <c r="K80" s="226"/>
      <c r="L80" s="226"/>
      <c r="M80" s="226"/>
      <c r="N80" s="231"/>
      <c r="O80" s="231"/>
      <c r="P80" s="231"/>
      <c r="Q80" s="231"/>
      <c r="R80" s="226"/>
      <c r="S80" s="226"/>
      <c r="T80" s="226"/>
      <c r="U80" s="226"/>
      <c r="V80" s="226"/>
      <c r="W80" s="226"/>
      <c r="X80" s="226"/>
      <c r="Y80" s="226"/>
      <c r="Z80" s="146"/>
      <c r="AA80" s="146"/>
      <c r="AB80" s="146"/>
      <c r="AC80" s="146"/>
      <c r="AD80" s="146"/>
      <c r="AE80" s="146"/>
      <c r="AF80" s="146"/>
      <c r="AG80" s="146" t="s">
        <v>214</v>
      </c>
      <c r="AH80" s="146">
        <v>7</v>
      </c>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ht="14.25" outlineLevel="3">
      <c r="A81" s="227"/>
      <c r="B81" s="228"/>
      <c r="C81" s="232" t="s">
        <v>312</v>
      </c>
      <c r="D81" s="233"/>
      <c r="E81" s="234">
        <v>1.8919999999999999</v>
      </c>
      <c r="F81" s="226"/>
      <c r="G81" s="226"/>
      <c r="H81" s="226"/>
      <c r="I81" s="226"/>
      <c r="J81" s="226"/>
      <c r="K81" s="226"/>
      <c r="L81" s="226"/>
      <c r="M81" s="226"/>
      <c r="N81" s="231"/>
      <c r="O81" s="231"/>
      <c r="P81" s="231"/>
      <c r="Q81" s="231"/>
      <c r="R81" s="226"/>
      <c r="S81" s="226"/>
      <c r="T81" s="226"/>
      <c r="U81" s="226"/>
      <c r="V81" s="226"/>
      <c r="W81" s="226"/>
      <c r="X81" s="226"/>
      <c r="Y81" s="226"/>
      <c r="Z81" s="146"/>
      <c r="AA81" s="146"/>
      <c r="AB81" s="146"/>
      <c r="AC81" s="146"/>
      <c r="AD81" s="146"/>
      <c r="AE81" s="146"/>
      <c r="AF81" s="146"/>
      <c r="AG81" s="146" t="s">
        <v>214</v>
      </c>
      <c r="AH81" s="146">
        <v>7</v>
      </c>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ht="14.25" outlineLevel="1">
      <c r="A82" s="217">
        <v>26</v>
      </c>
      <c r="B82" s="218" t="s">
        <v>313</v>
      </c>
      <c r="C82" s="219" t="s">
        <v>314</v>
      </c>
      <c r="D82" s="220" t="s">
        <v>132</v>
      </c>
      <c r="E82" s="221">
        <v>61.506799999999998</v>
      </c>
      <c r="F82" s="222"/>
      <c r="G82" s="223">
        <f>ROUND(E82*F82,2)</f>
        <v>0</v>
      </c>
      <c r="H82" s="224">
        <v>0</v>
      </c>
      <c r="I82" s="223">
        <f>ROUND(E82*H82,2)</f>
        <v>0</v>
      </c>
      <c r="J82" s="224">
        <v>394.5</v>
      </c>
      <c r="K82" s="223">
        <f>ROUND(E82*J82,2)</f>
        <v>24264.43</v>
      </c>
      <c r="L82" s="223">
        <v>21</v>
      </c>
      <c r="M82" s="223">
        <f>G82*(1+L82/100)</f>
        <v>0</v>
      </c>
      <c r="N82" s="221">
        <v>0</v>
      </c>
      <c r="O82" s="221">
        <f>ROUND(E82*N82,2)</f>
        <v>0</v>
      </c>
      <c r="P82" s="221">
        <v>0</v>
      </c>
      <c r="Q82" s="221">
        <f>ROUND(E82*P82,2)</f>
        <v>0</v>
      </c>
      <c r="R82" s="223" t="s">
        <v>206</v>
      </c>
      <c r="S82" s="223" t="s">
        <v>207</v>
      </c>
      <c r="T82" s="225" t="s">
        <v>207</v>
      </c>
      <c r="U82" s="226">
        <v>0</v>
      </c>
      <c r="V82" s="226">
        <f>ROUND(E82*U82,2)</f>
        <v>0</v>
      </c>
      <c r="W82" s="226"/>
      <c r="X82" s="226" t="s">
        <v>208</v>
      </c>
      <c r="Y82" s="226" t="s">
        <v>209</v>
      </c>
      <c r="Z82" s="146"/>
      <c r="AA82" s="146"/>
      <c r="AB82" s="146"/>
      <c r="AC82" s="146"/>
      <c r="AD82" s="146"/>
      <c r="AE82" s="146"/>
      <c r="AF82" s="146"/>
      <c r="AG82" s="146" t="s">
        <v>210</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ht="14.25" outlineLevel="2">
      <c r="A83" s="227"/>
      <c r="B83" s="228"/>
      <c r="C83" s="232" t="s">
        <v>306</v>
      </c>
      <c r="D83" s="233"/>
      <c r="E83" s="234">
        <v>47.26</v>
      </c>
      <c r="F83" s="226"/>
      <c r="G83" s="226"/>
      <c r="H83" s="226"/>
      <c r="I83" s="226"/>
      <c r="J83" s="226"/>
      <c r="K83" s="226"/>
      <c r="L83" s="226"/>
      <c r="M83" s="226"/>
      <c r="N83" s="231"/>
      <c r="O83" s="231"/>
      <c r="P83" s="231"/>
      <c r="Q83" s="231"/>
      <c r="R83" s="226"/>
      <c r="S83" s="226"/>
      <c r="T83" s="226"/>
      <c r="U83" s="226"/>
      <c r="V83" s="226"/>
      <c r="W83" s="226"/>
      <c r="X83" s="226"/>
      <c r="Y83" s="226"/>
      <c r="Z83" s="146"/>
      <c r="AA83" s="146"/>
      <c r="AB83" s="146"/>
      <c r="AC83" s="146"/>
      <c r="AD83" s="146"/>
      <c r="AE83" s="146"/>
      <c r="AF83" s="146"/>
      <c r="AG83" s="146" t="s">
        <v>214</v>
      </c>
      <c r="AH83" s="146">
        <v>7</v>
      </c>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ht="14.25" outlineLevel="3">
      <c r="A84" s="227"/>
      <c r="B84" s="228"/>
      <c r="C84" s="232" t="s">
        <v>308</v>
      </c>
      <c r="D84" s="233"/>
      <c r="E84" s="234">
        <v>6.49</v>
      </c>
      <c r="F84" s="226"/>
      <c r="G84" s="226"/>
      <c r="H84" s="226"/>
      <c r="I84" s="226"/>
      <c r="J84" s="226"/>
      <c r="K84" s="226"/>
      <c r="L84" s="226"/>
      <c r="M84" s="226"/>
      <c r="N84" s="231"/>
      <c r="O84" s="231"/>
      <c r="P84" s="231"/>
      <c r="Q84" s="231"/>
      <c r="R84" s="226"/>
      <c r="S84" s="226"/>
      <c r="T84" s="226"/>
      <c r="U84" s="226"/>
      <c r="V84" s="226"/>
      <c r="W84" s="226"/>
      <c r="X84" s="226"/>
      <c r="Y84" s="226"/>
      <c r="Z84" s="146"/>
      <c r="AA84" s="146"/>
      <c r="AB84" s="146"/>
      <c r="AC84" s="146"/>
      <c r="AD84" s="146"/>
      <c r="AE84" s="146"/>
      <c r="AF84" s="146"/>
      <c r="AG84" s="146" t="s">
        <v>214</v>
      </c>
      <c r="AH84" s="146">
        <v>7</v>
      </c>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ht="14.25" outlineLevel="3">
      <c r="A85" s="227"/>
      <c r="B85" s="228"/>
      <c r="C85" s="232" t="s">
        <v>309</v>
      </c>
      <c r="D85" s="233"/>
      <c r="E85" s="234">
        <v>4.2240000000000002</v>
      </c>
      <c r="F85" s="226"/>
      <c r="G85" s="226"/>
      <c r="H85" s="226"/>
      <c r="I85" s="226"/>
      <c r="J85" s="226"/>
      <c r="K85" s="226"/>
      <c r="L85" s="226"/>
      <c r="M85" s="226"/>
      <c r="N85" s="231"/>
      <c r="O85" s="231"/>
      <c r="P85" s="231"/>
      <c r="Q85" s="231"/>
      <c r="R85" s="226"/>
      <c r="S85" s="226"/>
      <c r="T85" s="226"/>
      <c r="U85" s="226"/>
      <c r="V85" s="226"/>
      <c r="W85" s="226"/>
      <c r="X85" s="226"/>
      <c r="Y85" s="226"/>
      <c r="Z85" s="146"/>
      <c r="AA85" s="146"/>
      <c r="AB85" s="146"/>
      <c r="AC85" s="146"/>
      <c r="AD85" s="146"/>
      <c r="AE85" s="146"/>
      <c r="AF85" s="146"/>
      <c r="AG85" s="146" t="s">
        <v>214</v>
      </c>
      <c r="AH85" s="146">
        <v>7</v>
      </c>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ht="14.25" outlineLevel="3">
      <c r="A86" s="227"/>
      <c r="B86" s="228"/>
      <c r="C86" s="232" t="s">
        <v>310</v>
      </c>
      <c r="D86" s="233"/>
      <c r="E86" s="234">
        <v>3.5327999999999999</v>
      </c>
      <c r="F86" s="226"/>
      <c r="G86" s="226"/>
      <c r="H86" s="226"/>
      <c r="I86" s="226"/>
      <c r="J86" s="226"/>
      <c r="K86" s="226"/>
      <c r="L86" s="226"/>
      <c r="M86" s="226"/>
      <c r="N86" s="231"/>
      <c r="O86" s="231"/>
      <c r="P86" s="231"/>
      <c r="Q86" s="231"/>
      <c r="R86" s="226"/>
      <c r="S86" s="226"/>
      <c r="T86" s="226"/>
      <c r="U86" s="226"/>
      <c r="V86" s="226"/>
      <c r="W86" s="226"/>
      <c r="X86" s="226"/>
      <c r="Y86" s="226"/>
      <c r="Z86" s="146"/>
      <c r="AA86" s="146"/>
      <c r="AB86" s="146"/>
      <c r="AC86" s="146"/>
      <c r="AD86" s="146"/>
      <c r="AE86" s="146"/>
      <c r="AF86" s="146"/>
      <c r="AG86" s="146" t="s">
        <v>214</v>
      </c>
      <c r="AH86" s="146">
        <v>7</v>
      </c>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ht="14.25" outlineLevel="1">
      <c r="A87" s="217">
        <v>27</v>
      </c>
      <c r="B87" s="218" t="s">
        <v>315</v>
      </c>
      <c r="C87" s="219" t="s">
        <v>316</v>
      </c>
      <c r="D87" s="220" t="s">
        <v>132</v>
      </c>
      <c r="E87" s="221">
        <v>29.767499999999998</v>
      </c>
      <c r="F87" s="222"/>
      <c r="G87" s="223">
        <f>ROUND(E87*F87,2)</f>
        <v>0</v>
      </c>
      <c r="H87" s="224">
        <v>0</v>
      </c>
      <c r="I87" s="223">
        <f>ROUND(E87*H87,2)</f>
        <v>0</v>
      </c>
      <c r="J87" s="224">
        <v>266.5</v>
      </c>
      <c r="K87" s="223">
        <f>ROUND(E87*J87,2)</f>
        <v>7933.04</v>
      </c>
      <c r="L87" s="223">
        <v>21</v>
      </c>
      <c r="M87" s="223">
        <f>G87*(1+L87/100)</f>
        <v>0</v>
      </c>
      <c r="N87" s="221">
        <v>0</v>
      </c>
      <c r="O87" s="221">
        <f>ROUND(E87*N87,2)</f>
        <v>0</v>
      </c>
      <c r="P87" s="221">
        <v>0</v>
      </c>
      <c r="Q87" s="221">
        <f>ROUND(E87*P87,2)</f>
        <v>0</v>
      </c>
      <c r="R87" s="223" t="s">
        <v>206</v>
      </c>
      <c r="S87" s="223" t="s">
        <v>207</v>
      </c>
      <c r="T87" s="225" t="s">
        <v>207</v>
      </c>
      <c r="U87" s="226">
        <v>0</v>
      </c>
      <c r="V87" s="226">
        <f>ROUND(E87*U87,2)</f>
        <v>0</v>
      </c>
      <c r="W87" s="226"/>
      <c r="X87" s="226" t="s">
        <v>208</v>
      </c>
      <c r="Y87" s="226" t="s">
        <v>209</v>
      </c>
      <c r="Z87" s="146"/>
      <c r="AA87" s="146"/>
      <c r="AB87" s="146"/>
      <c r="AC87" s="146"/>
      <c r="AD87" s="146"/>
      <c r="AE87" s="146"/>
      <c r="AF87" s="146"/>
      <c r="AG87" s="146" t="s">
        <v>210</v>
      </c>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ht="14.25" outlineLevel="2">
      <c r="A88" s="227"/>
      <c r="B88" s="228"/>
      <c r="C88" s="232" t="s">
        <v>307</v>
      </c>
      <c r="D88" s="233"/>
      <c r="E88" s="234">
        <v>29.767499999999998</v>
      </c>
      <c r="F88" s="226"/>
      <c r="G88" s="226"/>
      <c r="H88" s="226"/>
      <c r="I88" s="226"/>
      <c r="J88" s="226"/>
      <c r="K88" s="226"/>
      <c r="L88" s="226"/>
      <c r="M88" s="226"/>
      <c r="N88" s="231"/>
      <c r="O88" s="231"/>
      <c r="P88" s="231"/>
      <c r="Q88" s="231"/>
      <c r="R88" s="226"/>
      <c r="S88" s="226"/>
      <c r="T88" s="226"/>
      <c r="U88" s="226"/>
      <c r="V88" s="226"/>
      <c r="W88" s="226"/>
      <c r="X88" s="226"/>
      <c r="Y88" s="226"/>
      <c r="Z88" s="146"/>
      <c r="AA88" s="146"/>
      <c r="AB88" s="146"/>
      <c r="AC88" s="146"/>
      <c r="AD88" s="146"/>
      <c r="AE88" s="146"/>
      <c r="AF88" s="146"/>
      <c r="AG88" s="146" t="s">
        <v>214</v>
      </c>
      <c r="AH88" s="146">
        <v>7</v>
      </c>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ht="14.25">
      <c r="A89" s="204"/>
      <c r="B89" s="205"/>
      <c r="C89" s="102"/>
      <c r="D89" s="206"/>
      <c r="E89" s="204"/>
      <c r="F89" s="204"/>
      <c r="G89" s="204"/>
      <c r="H89" s="204"/>
      <c r="I89" s="204"/>
      <c r="J89" s="204"/>
      <c r="K89" s="204"/>
      <c r="L89" s="204"/>
      <c r="M89" s="204"/>
      <c r="N89" s="204"/>
      <c r="O89" s="204"/>
      <c r="P89" s="204"/>
      <c r="Q89" s="204"/>
      <c r="R89" s="204"/>
      <c r="S89" s="204"/>
      <c r="T89" s="204"/>
      <c r="U89" s="204"/>
      <c r="V89" s="204"/>
      <c r="W89" s="204"/>
      <c r="X89" s="204"/>
      <c r="Y89" s="204"/>
      <c r="AE89" s="66">
        <v>12</v>
      </c>
      <c r="AF89" s="66">
        <v>21</v>
      </c>
      <c r="AG89" s="66" t="s">
        <v>16</v>
      </c>
    </row>
    <row r="90" spans="1:60" ht="14.25">
      <c r="A90" s="248"/>
      <c r="B90" s="249" t="s">
        <v>184</v>
      </c>
      <c r="C90" s="250"/>
      <c r="D90" s="251"/>
      <c r="E90" s="252"/>
      <c r="F90" s="252"/>
      <c r="G90" s="253">
        <f>G8+G33+G36+G38+G72</f>
        <v>0</v>
      </c>
      <c r="H90" s="204"/>
      <c r="I90" s="204"/>
      <c r="J90" s="204"/>
      <c r="K90" s="204"/>
      <c r="L90" s="204"/>
      <c r="M90" s="204"/>
      <c r="N90" s="204"/>
      <c r="O90" s="204"/>
      <c r="P90" s="204"/>
      <c r="Q90" s="204"/>
      <c r="R90" s="204"/>
      <c r="S90" s="204"/>
      <c r="T90" s="204"/>
      <c r="U90" s="204"/>
      <c r="V90" s="204"/>
      <c r="W90" s="204"/>
      <c r="X90" s="204"/>
      <c r="Y90" s="204"/>
      <c r="AE90" s="66">
        <f>SUMIF(L7:L88,AE89,G7:G88)</f>
        <v>0</v>
      </c>
      <c r="AF90" s="66">
        <f>SUMIF(L7:L88,AF89,G7:G88)</f>
        <v>0</v>
      </c>
      <c r="AG90" s="66" t="s">
        <v>317</v>
      </c>
    </row>
    <row r="91" spans="1:60" ht="14.25">
      <c r="B91" s="195"/>
      <c r="C91" s="254"/>
      <c r="D91" s="198"/>
      <c r="AG91" s="66" t="s">
        <v>318</v>
      </c>
    </row>
    <row r="92" spans="1:60" ht="14.25">
      <c r="B92" s="195"/>
      <c r="C92" s="195"/>
      <c r="D92" s="198"/>
    </row>
    <row r="93" spans="1:60" ht="14.25">
      <c r="B93" s="195"/>
      <c r="C93" s="195"/>
      <c r="D93" s="198"/>
    </row>
    <row r="94" spans="1:60" ht="14.25">
      <c r="B94" s="195"/>
      <c r="C94" s="195"/>
      <c r="D94" s="198"/>
    </row>
    <row r="95" spans="1:60" ht="14.25">
      <c r="B95" s="195"/>
      <c r="C95" s="195"/>
      <c r="D95" s="198"/>
    </row>
    <row r="96" spans="1:60" ht="14.25">
      <c r="B96" s="195"/>
      <c r="C96" s="195"/>
      <c r="D96" s="198"/>
    </row>
    <row r="97" spans="2:4" ht="14.25">
      <c r="B97" s="195"/>
      <c r="C97" s="195"/>
      <c r="D97" s="198"/>
    </row>
    <row r="98" spans="2:4" ht="14.25">
      <c r="B98" s="195"/>
      <c r="C98" s="195"/>
      <c r="D98" s="198"/>
    </row>
    <row r="99" spans="2:4" ht="14.25">
      <c r="B99" s="195"/>
      <c r="C99" s="195"/>
      <c r="D99" s="198"/>
    </row>
    <row r="100" spans="2:4" ht="14.25">
      <c r="B100" s="195"/>
      <c r="C100" s="195"/>
      <c r="D100" s="198"/>
    </row>
    <row r="101" spans="2:4" ht="14.25">
      <c r="B101" s="195"/>
      <c r="C101" s="195"/>
      <c r="D101" s="198"/>
    </row>
    <row r="102" spans="2:4" ht="14.25">
      <c r="B102" s="195"/>
      <c r="C102" s="195"/>
      <c r="D102" s="198"/>
    </row>
    <row r="103" spans="2:4" ht="14.25">
      <c r="B103" s="195"/>
      <c r="C103" s="195"/>
      <c r="D103" s="198"/>
    </row>
    <row r="104" spans="2:4" ht="14.25">
      <c r="B104" s="195"/>
      <c r="C104" s="195"/>
      <c r="D104" s="198"/>
    </row>
    <row r="105" spans="2:4" ht="14.25">
      <c r="B105" s="195"/>
      <c r="C105" s="195"/>
      <c r="D105" s="198"/>
    </row>
    <row r="106" spans="2:4" ht="14.25">
      <c r="B106" s="195"/>
      <c r="C106" s="195"/>
      <c r="D106" s="198"/>
    </row>
    <row r="107" spans="2:4" ht="14.25">
      <c r="B107" s="195"/>
      <c r="C107" s="195"/>
      <c r="D107" s="198"/>
    </row>
    <row r="108" spans="2:4" ht="14.25">
      <c r="B108" s="195"/>
      <c r="C108" s="195"/>
      <c r="D108" s="198"/>
    </row>
    <row r="109" spans="2:4" ht="14.25">
      <c r="B109" s="195"/>
      <c r="C109" s="195"/>
      <c r="D109" s="198"/>
    </row>
    <row r="110" spans="2:4" ht="14.25">
      <c r="B110" s="195"/>
      <c r="C110" s="195"/>
      <c r="D110" s="198"/>
    </row>
    <row r="111" spans="2:4" ht="14.25">
      <c r="B111" s="195"/>
      <c r="C111" s="195"/>
      <c r="D111" s="198"/>
    </row>
    <row r="112" spans="2:4" ht="14.25">
      <c r="B112" s="195"/>
      <c r="C112" s="195"/>
      <c r="D112" s="198"/>
    </row>
    <row r="113" spans="2:4" ht="14.25">
      <c r="B113" s="195"/>
      <c r="C113" s="195"/>
      <c r="D113" s="198"/>
    </row>
    <row r="114" spans="2:4" ht="14.25">
      <c r="B114" s="195"/>
      <c r="C114" s="195"/>
      <c r="D114" s="198"/>
    </row>
    <row r="115" spans="2:4" ht="14.25">
      <c r="B115" s="195"/>
      <c r="C115" s="195"/>
      <c r="D115" s="198"/>
    </row>
    <row r="116" spans="2:4" ht="14.25">
      <c r="B116" s="195"/>
      <c r="C116" s="195"/>
      <c r="D116" s="198"/>
    </row>
    <row r="117" spans="2:4" ht="14.25">
      <c r="B117" s="195"/>
      <c r="C117" s="195"/>
      <c r="D117" s="198"/>
    </row>
    <row r="118" spans="2:4" ht="14.25">
      <c r="B118" s="195"/>
      <c r="C118" s="195"/>
      <c r="D118" s="198"/>
    </row>
    <row r="119" spans="2:4" ht="14.25">
      <c r="B119" s="195"/>
      <c r="C119" s="195"/>
      <c r="D119" s="198"/>
    </row>
    <row r="120" spans="2:4" ht="14.25">
      <c r="B120" s="195"/>
      <c r="C120" s="195"/>
      <c r="D120" s="198"/>
    </row>
    <row r="121" spans="2:4" ht="14.25">
      <c r="B121" s="195"/>
      <c r="C121" s="195"/>
      <c r="D121" s="198"/>
    </row>
    <row r="122" spans="2:4" ht="14.25">
      <c r="B122" s="195"/>
      <c r="C122" s="195"/>
      <c r="D122" s="198"/>
    </row>
    <row r="123" spans="2:4" ht="14.25">
      <c r="B123" s="195"/>
      <c r="C123" s="195"/>
      <c r="D123" s="198"/>
    </row>
    <row r="124" spans="2:4" ht="14.25">
      <c r="B124" s="195"/>
      <c r="C124" s="195"/>
      <c r="D124" s="198"/>
    </row>
    <row r="125" spans="2:4" ht="14.25">
      <c r="B125" s="195"/>
      <c r="C125" s="195"/>
      <c r="D125" s="198"/>
    </row>
    <row r="126" spans="2:4" ht="14.25">
      <c r="B126" s="195"/>
      <c r="C126" s="195"/>
      <c r="D126" s="198"/>
    </row>
    <row r="127" spans="2:4" ht="14.25">
      <c r="B127" s="195"/>
      <c r="C127" s="195"/>
      <c r="D127" s="198"/>
    </row>
    <row r="128" spans="2:4" ht="14.25">
      <c r="B128" s="195"/>
      <c r="C128" s="195"/>
      <c r="D128" s="198"/>
    </row>
    <row r="129" spans="2:4" ht="14.25">
      <c r="B129" s="195"/>
      <c r="C129" s="195"/>
      <c r="D129" s="198"/>
    </row>
    <row r="130" spans="2:4" ht="14.25">
      <c r="B130" s="195"/>
      <c r="C130" s="195"/>
      <c r="D130" s="198"/>
    </row>
    <row r="131" spans="2:4" ht="14.25">
      <c r="B131" s="195"/>
      <c r="C131" s="195"/>
      <c r="D131" s="198"/>
    </row>
    <row r="132" spans="2:4" ht="14.25">
      <c r="B132" s="195"/>
      <c r="C132" s="195"/>
      <c r="D132" s="198"/>
    </row>
    <row r="133" spans="2:4" ht="14.25">
      <c r="B133" s="195"/>
      <c r="C133" s="195"/>
      <c r="D133" s="198"/>
    </row>
    <row r="134" spans="2:4" ht="14.25">
      <c r="B134" s="195"/>
      <c r="C134" s="195"/>
      <c r="D134" s="198"/>
    </row>
    <row r="135" spans="2:4" ht="14.25">
      <c r="B135" s="195"/>
      <c r="C135" s="195"/>
      <c r="D135" s="198"/>
    </row>
    <row r="136" spans="2:4" ht="14.25">
      <c r="B136" s="195"/>
      <c r="C136" s="195"/>
      <c r="D136" s="198"/>
    </row>
    <row r="137" spans="2:4" ht="14.25">
      <c r="B137" s="195"/>
      <c r="C137" s="195"/>
      <c r="D137" s="198"/>
    </row>
    <row r="138" spans="2:4" ht="14.25">
      <c r="B138" s="195"/>
      <c r="C138" s="195"/>
      <c r="D138" s="198"/>
    </row>
    <row r="139" spans="2:4" ht="14.25">
      <c r="B139" s="195"/>
      <c r="C139" s="195"/>
      <c r="D139" s="198"/>
    </row>
    <row r="140" spans="2:4" ht="14.25">
      <c r="B140" s="195"/>
      <c r="C140" s="195"/>
      <c r="D140" s="198"/>
    </row>
    <row r="141" spans="2:4" ht="14.25">
      <c r="B141" s="195"/>
      <c r="C141" s="195"/>
      <c r="D141" s="198"/>
    </row>
    <row r="142" spans="2:4" ht="14.25">
      <c r="B142" s="195"/>
      <c r="C142" s="195"/>
      <c r="D142" s="198"/>
    </row>
    <row r="143" spans="2:4" ht="14.25">
      <c r="B143" s="195"/>
      <c r="C143" s="195"/>
      <c r="D143" s="198"/>
    </row>
    <row r="144" spans="2:4" ht="14.25">
      <c r="B144" s="195"/>
      <c r="C144" s="195"/>
      <c r="D144" s="198"/>
    </row>
    <row r="145" spans="2:4" ht="14.25">
      <c r="B145" s="195"/>
      <c r="C145" s="195"/>
      <c r="D145" s="198"/>
    </row>
    <row r="146" spans="2:4" ht="14.25">
      <c r="B146" s="195"/>
      <c r="C146" s="195"/>
      <c r="D146" s="198"/>
    </row>
    <row r="147" spans="2:4" ht="14.25">
      <c r="B147" s="195"/>
      <c r="C147" s="195"/>
      <c r="D147" s="198"/>
    </row>
    <row r="148" spans="2:4" ht="14.25">
      <c r="B148" s="195"/>
      <c r="C148" s="195"/>
      <c r="D148" s="198"/>
    </row>
    <row r="149" spans="2:4" ht="14.25">
      <c r="B149" s="195"/>
      <c r="C149" s="195"/>
      <c r="D149" s="198"/>
    </row>
    <row r="150" spans="2:4" ht="14.25">
      <c r="B150" s="195"/>
      <c r="C150" s="195"/>
      <c r="D150" s="198"/>
    </row>
    <row r="151" spans="2:4" ht="14.25">
      <c r="B151" s="195"/>
      <c r="C151" s="195"/>
      <c r="D151" s="198"/>
    </row>
    <row r="152" spans="2:4" ht="14.25">
      <c r="B152" s="195"/>
      <c r="C152" s="195"/>
      <c r="D152" s="198"/>
    </row>
    <row r="153" spans="2:4" ht="14.25">
      <c r="B153" s="195"/>
      <c r="C153" s="195"/>
      <c r="D153" s="198"/>
    </row>
    <row r="154" spans="2:4" ht="14.25">
      <c r="B154" s="195"/>
      <c r="C154" s="195"/>
      <c r="D154" s="198"/>
    </row>
    <row r="155" spans="2:4" ht="14.25">
      <c r="B155" s="195"/>
      <c r="C155" s="195"/>
      <c r="D155" s="198"/>
    </row>
    <row r="156" spans="2:4" ht="14.25">
      <c r="B156" s="195"/>
      <c r="C156" s="195"/>
      <c r="D156" s="198"/>
    </row>
    <row r="157" spans="2:4" ht="14.25">
      <c r="B157" s="195"/>
      <c r="C157" s="195"/>
      <c r="D157" s="198"/>
    </row>
    <row r="158" spans="2:4" ht="14.25">
      <c r="B158" s="195"/>
      <c r="C158" s="195"/>
      <c r="D158" s="198"/>
    </row>
    <row r="159" spans="2:4" ht="14.25">
      <c r="B159" s="195"/>
      <c r="C159" s="195"/>
      <c r="D159" s="198"/>
    </row>
    <row r="160" spans="2:4" ht="14.25">
      <c r="B160" s="195"/>
      <c r="C160" s="195"/>
      <c r="D160" s="198"/>
    </row>
    <row r="161" spans="2:4" ht="14.25">
      <c r="B161" s="195"/>
      <c r="C161" s="195"/>
      <c r="D161" s="198"/>
    </row>
    <row r="162" spans="2:4" ht="14.25">
      <c r="B162" s="195"/>
      <c r="C162" s="195"/>
      <c r="D162" s="198"/>
    </row>
    <row r="163" spans="2:4" ht="14.25">
      <c r="B163" s="195"/>
      <c r="C163" s="195"/>
      <c r="D163" s="198"/>
    </row>
    <row r="164" spans="2:4" ht="14.25">
      <c r="B164" s="195"/>
      <c r="C164" s="195"/>
      <c r="D164" s="198"/>
    </row>
    <row r="165" spans="2:4" ht="14.25">
      <c r="B165" s="195"/>
      <c r="C165" s="195"/>
      <c r="D165" s="198"/>
    </row>
    <row r="166" spans="2:4" ht="14.25">
      <c r="B166" s="195"/>
      <c r="C166" s="195"/>
      <c r="D166" s="198"/>
    </row>
    <row r="167" spans="2:4" ht="14.25">
      <c r="B167" s="195"/>
      <c r="C167" s="195"/>
      <c r="D167" s="198"/>
    </row>
    <row r="168" spans="2:4" ht="14.25">
      <c r="B168" s="195"/>
      <c r="C168" s="195"/>
      <c r="D168" s="198"/>
    </row>
    <row r="169" spans="2:4" ht="14.25">
      <c r="B169" s="195"/>
      <c r="C169" s="195"/>
      <c r="D169" s="198"/>
    </row>
    <row r="170" spans="2:4" ht="14.25">
      <c r="B170" s="195"/>
      <c r="C170" s="195"/>
      <c r="D170" s="198"/>
    </row>
    <row r="171" spans="2:4" ht="14.25">
      <c r="B171" s="195"/>
      <c r="C171" s="195"/>
      <c r="D171" s="198"/>
    </row>
    <row r="172" spans="2:4" ht="14.25">
      <c r="B172" s="195"/>
      <c r="C172" s="195"/>
      <c r="D172" s="198"/>
    </row>
    <row r="173" spans="2:4" ht="14.25">
      <c r="B173" s="195"/>
      <c r="C173" s="195"/>
      <c r="D173" s="198"/>
    </row>
    <row r="174" spans="2:4" ht="14.25">
      <c r="B174" s="195"/>
      <c r="C174" s="195"/>
      <c r="D174" s="198"/>
    </row>
    <row r="175" spans="2:4" ht="14.25">
      <c r="B175" s="195"/>
      <c r="C175" s="195"/>
      <c r="D175" s="198"/>
    </row>
    <row r="176" spans="2:4" ht="14.25">
      <c r="B176" s="195"/>
      <c r="C176" s="195"/>
      <c r="D176" s="198"/>
    </row>
    <row r="177" spans="2:4" ht="14.25">
      <c r="B177" s="195"/>
      <c r="C177" s="195"/>
      <c r="D177" s="198"/>
    </row>
    <row r="178" spans="2:4" ht="14.25">
      <c r="B178" s="195"/>
      <c r="C178" s="195"/>
      <c r="D178" s="198"/>
    </row>
    <row r="179" spans="2:4" ht="14.25">
      <c r="B179" s="195"/>
      <c r="C179" s="195"/>
      <c r="D179" s="198"/>
    </row>
    <row r="180" spans="2:4" ht="14.25">
      <c r="B180" s="195"/>
      <c r="C180" s="195"/>
      <c r="D180" s="198"/>
    </row>
    <row r="181" spans="2:4" ht="14.25">
      <c r="B181" s="195"/>
      <c r="C181" s="195"/>
      <c r="D181" s="198"/>
    </row>
    <row r="182" spans="2:4" ht="14.25">
      <c r="B182" s="195"/>
      <c r="C182" s="195"/>
      <c r="D182" s="198"/>
    </row>
    <row r="183" spans="2:4" ht="14.25">
      <c r="B183" s="195"/>
      <c r="C183" s="195"/>
      <c r="D183" s="198"/>
    </row>
    <row r="184" spans="2:4" ht="14.25">
      <c r="B184" s="195"/>
      <c r="C184" s="195"/>
      <c r="D184" s="198"/>
    </row>
    <row r="185" spans="2:4" ht="14.25">
      <c r="B185" s="195"/>
      <c r="C185" s="195"/>
      <c r="D185" s="198"/>
    </row>
    <row r="186" spans="2:4" ht="14.25">
      <c r="B186" s="195"/>
      <c r="C186" s="195"/>
      <c r="D186" s="198"/>
    </row>
    <row r="187" spans="2:4" ht="14.25">
      <c r="B187" s="195"/>
      <c r="C187" s="195"/>
      <c r="D187" s="198"/>
    </row>
    <row r="188" spans="2:4" ht="14.25">
      <c r="B188" s="195"/>
      <c r="C188" s="195"/>
      <c r="D188" s="198"/>
    </row>
    <row r="189" spans="2:4" ht="14.25">
      <c r="B189" s="195"/>
      <c r="C189" s="195"/>
      <c r="D189" s="198"/>
    </row>
    <row r="190" spans="2:4" ht="14.25">
      <c r="B190" s="195"/>
      <c r="C190" s="195"/>
      <c r="D190" s="198"/>
    </row>
    <row r="191" spans="2:4" ht="14.25">
      <c r="B191" s="195"/>
      <c r="C191" s="195"/>
      <c r="D191" s="198"/>
    </row>
    <row r="192" spans="2:4" ht="14.25">
      <c r="B192" s="195"/>
      <c r="C192" s="195"/>
      <c r="D192" s="198"/>
    </row>
    <row r="193" spans="2:4" ht="14.25">
      <c r="B193" s="195"/>
      <c r="C193" s="195"/>
      <c r="D193" s="198"/>
    </row>
    <row r="194" spans="2:4" ht="14.25">
      <c r="B194" s="195"/>
      <c r="C194" s="195"/>
      <c r="D194" s="198"/>
    </row>
    <row r="195" spans="2:4" ht="14.25">
      <c r="B195" s="195"/>
      <c r="C195" s="195"/>
      <c r="D195" s="198"/>
    </row>
    <row r="196" spans="2:4" ht="14.25">
      <c r="B196" s="195"/>
      <c r="C196" s="195"/>
      <c r="D196" s="198"/>
    </row>
    <row r="197" spans="2:4" ht="14.25">
      <c r="B197" s="195"/>
      <c r="C197" s="195"/>
      <c r="D197" s="198"/>
    </row>
    <row r="198" spans="2:4" ht="14.25">
      <c r="B198" s="195"/>
      <c r="C198" s="195"/>
      <c r="D198" s="198"/>
    </row>
    <row r="199" spans="2:4" ht="14.25">
      <c r="B199" s="195"/>
      <c r="C199" s="195"/>
      <c r="D199" s="198"/>
    </row>
    <row r="200" spans="2:4" ht="14.25">
      <c r="B200" s="195"/>
      <c r="C200" s="195"/>
      <c r="D200" s="198"/>
    </row>
    <row r="201" spans="2:4" ht="14.25">
      <c r="B201" s="195"/>
      <c r="C201" s="195"/>
      <c r="D201" s="198"/>
    </row>
    <row r="202" spans="2:4" ht="14.25">
      <c r="B202" s="195"/>
      <c r="C202" s="195"/>
      <c r="D202" s="198"/>
    </row>
    <row r="203" spans="2:4" ht="14.25">
      <c r="B203" s="195"/>
      <c r="C203" s="195"/>
      <c r="D203" s="198"/>
    </row>
    <row r="204" spans="2:4" ht="14.25">
      <c r="B204" s="195"/>
      <c r="C204" s="195"/>
      <c r="D204" s="198"/>
    </row>
    <row r="205" spans="2:4" ht="14.25">
      <c r="B205" s="195"/>
      <c r="C205" s="195"/>
      <c r="D205" s="198"/>
    </row>
    <row r="206" spans="2:4" ht="14.25">
      <c r="B206" s="195"/>
      <c r="C206" s="195"/>
      <c r="D206" s="198"/>
    </row>
    <row r="207" spans="2:4" ht="14.25">
      <c r="B207" s="195"/>
      <c r="C207" s="195"/>
      <c r="D207" s="198"/>
    </row>
    <row r="208" spans="2:4" ht="14.25">
      <c r="B208" s="195"/>
      <c r="C208" s="195"/>
      <c r="D208" s="198"/>
    </row>
    <row r="209" spans="2:4" ht="14.25">
      <c r="B209" s="195"/>
      <c r="C209" s="195"/>
      <c r="D209" s="198"/>
    </row>
    <row r="210" spans="2:4" ht="14.25">
      <c r="B210" s="195"/>
      <c r="C210" s="195"/>
      <c r="D210" s="198"/>
    </row>
    <row r="211" spans="2:4" ht="14.25">
      <c r="B211" s="195"/>
      <c r="C211" s="195"/>
      <c r="D211" s="198"/>
    </row>
    <row r="212" spans="2:4" ht="14.25">
      <c r="B212" s="195"/>
      <c r="C212" s="195"/>
      <c r="D212" s="198"/>
    </row>
    <row r="213" spans="2:4" ht="14.25">
      <c r="B213" s="195"/>
      <c r="C213" s="195"/>
      <c r="D213" s="198"/>
    </row>
    <row r="214" spans="2:4" ht="14.25">
      <c r="B214" s="195"/>
      <c r="C214" s="195"/>
      <c r="D214" s="198"/>
    </row>
    <row r="215" spans="2:4" ht="14.25">
      <c r="B215" s="195"/>
      <c r="C215" s="195"/>
      <c r="D215" s="198"/>
    </row>
    <row r="216" spans="2:4" ht="14.25">
      <c r="B216" s="195"/>
      <c r="C216" s="195"/>
      <c r="D216" s="198"/>
    </row>
    <row r="217" spans="2:4" ht="14.25">
      <c r="B217" s="195"/>
      <c r="C217" s="195"/>
      <c r="D217" s="198"/>
    </row>
    <row r="218" spans="2:4" ht="14.25">
      <c r="B218" s="195"/>
      <c r="C218" s="195"/>
      <c r="D218" s="198"/>
    </row>
    <row r="219" spans="2:4" ht="14.25">
      <c r="B219" s="195"/>
      <c r="C219" s="195"/>
      <c r="D219" s="198"/>
    </row>
    <row r="220" spans="2:4" ht="14.25">
      <c r="B220" s="195"/>
      <c r="C220" s="195"/>
      <c r="D220" s="198"/>
    </row>
    <row r="221" spans="2:4" ht="14.25">
      <c r="B221" s="195"/>
      <c r="C221" s="195"/>
      <c r="D221" s="198"/>
    </row>
    <row r="222" spans="2:4" ht="14.25">
      <c r="B222" s="195"/>
      <c r="C222" s="195"/>
      <c r="D222" s="198"/>
    </row>
    <row r="223" spans="2:4" ht="14.25">
      <c r="B223" s="195"/>
      <c r="C223" s="195"/>
      <c r="D223" s="198"/>
    </row>
    <row r="224" spans="2:4" ht="14.25">
      <c r="B224" s="195"/>
      <c r="C224" s="195"/>
      <c r="D224" s="198"/>
    </row>
    <row r="225" spans="2:4" ht="14.25">
      <c r="B225" s="195"/>
      <c r="C225" s="195"/>
      <c r="D225" s="198"/>
    </row>
    <row r="226" spans="2:4" ht="14.25">
      <c r="B226" s="195"/>
      <c r="C226" s="195"/>
      <c r="D226" s="198"/>
    </row>
    <row r="227" spans="2:4" ht="14.25">
      <c r="B227" s="195"/>
      <c r="C227" s="195"/>
      <c r="D227" s="198"/>
    </row>
    <row r="228" spans="2:4" ht="14.25">
      <c r="B228" s="195"/>
      <c r="C228" s="195"/>
      <c r="D228" s="198"/>
    </row>
    <row r="229" spans="2:4" ht="14.25">
      <c r="B229" s="195"/>
      <c r="C229" s="195"/>
      <c r="D229" s="198"/>
    </row>
    <row r="230" spans="2:4" ht="14.25">
      <c r="B230" s="195"/>
      <c r="C230" s="195"/>
      <c r="D230" s="198"/>
    </row>
    <row r="231" spans="2:4" ht="14.25">
      <c r="B231" s="195"/>
      <c r="C231" s="195"/>
      <c r="D231" s="198"/>
    </row>
    <row r="232" spans="2:4" ht="14.25">
      <c r="B232" s="195"/>
      <c r="C232" s="195"/>
      <c r="D232" s="198"/>
    </row>
    <row r="233" spans="2:4" ht="14.25">
      <c r="B233" s="195"/>
      <c r="C233" s="195"/>
      <c r="D233" s="198"/>
    </row>
    <row r="234" spans="2:4" ht="14.25">
      <c r="B234" s="195"/>
      <c r="C234" s="195"/>
      <c r="D234" s="198"/>
    </row>
    <row r="235" spans="2:4" ht="14.25">
      <c r="B235" s="195"/>
      <c r="C235" s="195"/>
      <c r="D235" s="198"/>
    </row>
    <row r="236" spans="2:4" ht="14.25">
      <c r="B236" s="195"/>
      <c r="C236" s="195"/>
      <c r="D236" s="198"/>
    </row>
    <row r="237" spans="2:4" ht="14.25">
      <c r="B237" s="195"/>
      <c r="C237" s="195"/>
      <c r="D237" s="198"/>
    </row>
    <row r="238" spans="2:4" ht="14.25">
      <c r="B238" s="195"/>
      <c r="C238" s="195"/>
      <c r="D238" s="198"/>
    </row>
    <row r="239" spans="2:4" ht="14.25">
      <c r="B239" s="195"/>
      <c r="C239" s="195"/>
      <c r="D239" s="198"/>
    </row>
    <row r="240" spans="2:4" ht="14.25">
      <c r="B240" s="195"/>
      <c r="C240" s="195"/>
      <c r="D240" s="198"/>
    </row>
    <row r="241" spans="2:4" ht="14.25">
      <c r="B241" s="195"/>
      <c r="C241" s="195"/>
      <c r="D241" s="198"/>
    </row>
    <row r="242" spans="2:4" ht="14.25">
      <c r="B242" s="195"/>
      <c r="C242" s="195"/>
      <c r="D242" s="198"/>
    </row>
    <row r="243" spans="2:4" ht="14.25">
      <c r="B243" s="195"/>
      <c r="C243" s="195"/>
      <c r="D243" s="198"/>
    </row>
    <row r="244" spans="2:4" ht="14.25">
      <c r="B244" s="195"/>
      <c r="C244" s="195"/>
      <c r="D244" s="198"/>
    </row>
    <row r="245" spans="2:4" ht="14.25">
      <c r="B245" s="195"/>
      <c r="C245" s="195"/>
      <c r="D245" s="198"/>
    </row>
    <row r="246" spans="2:4" ht="14.25">
      <c r="B246" s="195"/>
      <c r="C246" s="195"/>
      <c r="D246" s="198"/>
    </row>
    <row r="247" spans="2:4" ht="14.25">
      <c r="B247" s="195"/>
      <c r="C247" s="195"/>
      <c r="D247" s="198"/>
    </row>
    <row r="248" spans="2:4" ht="14.25">
      <c r="B248" s="195"/>
      <c r="C248" s="195"/>
      <c r="D248" s="198"/>
    </row>
    <row r="249" spans="2:4" ht="14.25">
      <c r="B249" s="195"/>
      <c r="C249" s="195"/>
      <c r="D249" s="198"/>
    </row>
    <row r="250" spans="2:4" ht="14.25">
      <c r="B250" s="195"/>
      <c r="C250" s="195"/>
      <c r="D250" s="198"/>
    </row>
    <row r="251" spans="2:4" ht="14.25">
      <c r="B251" s="195"/>
      <c r="C251" s="195"/>
      <c r="D251" s="198"/>
    </row>
    <row r="252" spans="2:4" ht="14.25">
      <c r="B252" s="195"/>
      <c r="C252" s="195"/>
      <c r="D252" s="198"/>
    </row>
    <row r="253" spans="2:4" ht="14.25">
      <c r="B253" s="195"/>
      <c r="C253" s="195"/>
      <c r="D253" s="198"/>
    </row>
    <row r="254" spans="2:4" ht="14.25">
      <c r="B254" s="195"/>
      <c r="C254" s="195"/>
      <c r="D254" s="198"/>
    </row>
    <row r="255" spans="2:4" ht="14.25">
      <c r="B255" s="195"/>
      <c r="C255" s="195"/>
      <c r="D255" s="198"/>
    </row>
    <row r="256" spans="2:4" ht="14.25">
      <c r="B256" s="195"/>
      <c r="C256" s="195"/>
      <c r="D256" s="198"/>
    </row>
    <row r="257" spans="2:4" ht="14.25">
      <c r="B257" s="195"/>
      <c r="C257" s="195"/>
      <c r="D257" s="198"/>
    </row>
    <row r="258" spans="2:4" ht="14.25">
      <c r="B258" s="195"/>
      <c r="C258" s="195"/>
      <c r="D258" s="198"/>
    </row>
    <row r="259" spans="2:4" ht="14.25">
      <c r="B259" s="195"/>
      <c r="C259" s="195"/>
      <c r="D259" s="198"/>
    </row>
    <row r="260" spans="2:4" ht="14.25">
      <c r="B260" s="195"/>
      <c r="C260" s="195"/>
      <c r="D260" s="198"/>
    </row>
    <row r="261" spans="2:4" ht="14.25">
      <c r="B261" s="195"/>
      <c r="C261" s="195"/>
      <c r="D261" s="198"/>
    </row>
    <row r="262" spans="2:4" ht="14.25">
      <c r="B262" s="195"/>
      <c r="C262" s="195"/>
      <c r="D262" s="198"/>
    </row>
    <row r="263" spans="2:4" ht="14.25">
      <c r="B263" s="195"/>
      <c r="C263" s="195"/>
      <c r="D263" s="198"/>
    </row>
    <row r="264" spans="2:4" ht="14.25">
      <c r="B264" s="195"/>
      <c r="C264" s="195"/>
      <c r="D264" s="198"/>
    </row>
    <row r="265" spans="2:4" ht="14.25">
      <c r="B265" s="195"/>
      <c r="C265" s="195"/>
      <c r="D265" s="198"/>
    </row>
    <row r="266" spans="2:4" ht="14.25">
      <c r="B266" s="195"/>
      <c r="C266" s="195"/>
      <c r="D266" s="198"/>
    </row>
    <row r="267" spans="2:4" ht="14.25">
      <c r="B267" s="195"/>
      <c r="C267" s="195"/>
      <c r="D267" s="198"/>
    </row>
    <row r="268" spans="2:4" ht="14.25">
      <c r="B268" s="195"/>
      <c r="C268" s="195"/>
      <c r="D268" s="198"/>
    </row>
    <row r="269" spans="2:4" ht="14.25">
      <c r="B269" s="195"/>
      <c r="C269" s="195"/>
      <c r="D269" s="198"/>
    </row>
    <row r="270" spans="2:4" ht="14.25">
      <c r="B270" s="195"/>
      <c r="C270" s="195"/>
      <c r="D270" s="198"/>
    </row>
    <row r="271" spans="2:4" ht="14.25">
      <c r="B271" s="195"/>
      <c r="C271" s="195"/>
      <c r="D271" s="198"/>
    </row>
    <row r="272" spans="2:4" ht="14.25">
      <c r="B272" s="195"/>
      <c r="C272" s="195"/>
      <c r="D272" s="198"/>
    </row>
    <row r="273" spans="2:4" ht="14.25">
      <c r="B273" s="195"/>
      <c r="C273" s="195"/>
      <c r="D273" s="198"/>
    </row>
    <row r="274" spans="2:4" ht="14.25">
      <c r="B274" s="195"/>
      <c r="C274" s="195"/>
      <c r="D274" s="198"/>
    </row>
    <row r="275" spans="2:4" ht="14.25">
      <c r="B275" s="195"/>
      <c r="C275" s="195"/>
      <c r="D275" s="198"/>
    </row>
    <row r="276" spans="2:4" ht="14.25">
      <c r="B276" s="195"/>
      <c r="C276" s="195"/>
      <c r="D276" s="198"/>
    </row>
    <row r="277" spans="2:4" ht="14.25">
      <c r="B277" s="195"/>
      <c r="C277" s="195"/>
      <c r="D277" s="198"/>
    </row>
    <row r="278" spans="2:4" ht="14.25">
      <c r="B278" s="195"/>
      <c r="C278" s="195"/>
      <c r="D278" s="198"/>
    </row>
    <row r="279" spans="2:4" ht="14.25">
      <c r="B279" s="195"/>
      <c r="C279" s="195"/>
      <c r="D279" s="198"/>
    </row>
    <row r="280" spans="2:4" ht="14.25">
      <c r="B280" s="195"/>
      <c r="C280" s="195"/>
      <c r="D280" s="198"/>
    </row>
    <row r="281" spans="2:4" ht="14.25">
      <c r="B281" s="195"/>
      <c r="C281" s="195"/>
      <c r="D281" s="198"/>
    </row>
    <row r="282" spans="2:4" ht="14.25">
      <c r="B282" s="195"/>
      <c r="C282" s="195"/>
      <c r="D282" s="198"/>
    </row>
    <row r="283" spans="2:4" ht="14.25">
      <c r="B283" s="195"/>
      <c r="C283" s="195"/>
      <c r="D283" s="198"/>
    </row>
    <row r="284" spans="2:4" ht="14.25">
      <c r="B284" s="195"/>
      <c r="C284" s="195"/>
      <c r="D284" s="198"/>
    </row>
    <row r="285" spans="2:4" ht="14.25">
      <c r="B285" s="195"/>
      <c r="C285" s="195"/>
      <c r="D285" s="198"/>
    </row>
    <row r="286" spans="2:4" ht="14.25">
      <c r="B286" s="195"/>
      <c r="C286" s="195"/>
      <c r="D286" s="198"/>
    </row>
    <row r="287" spans="2:4" ht="14.25">
      <c r="B287" s="195"/>
      <c r="C287" s="195"/>
      <c r="D287" s="198"/>
    </row>
    <row r="288" spans="2:4" ht="14.25">
      <c r="B288" s="195"/>
      <c r="C288" s="195"/>
      <c r="D288" s="198"/>
    </row>
    <row r="289" spans="2:4" ht="14.25">
      <c r="B289" s="195"/>
      <c r="C289" s="195"/>
      <c r="D289" s="198"/>
    </row>
    <row r="290" spans="2:4" ht="14.25">
      <c r="B290" s="195"/>
      <c r="C290" s="195"/>
      <c r="D290" s="198"/>
    </row>
    <row r="291" spans="2:4" ht="14.25">
      <c r="B291" s="195"/>
      <c r="C291" s="195"/>
      <c r="D291" s="198"/>
    </row>
    <row r="292" spans="2:4" ht="14.25">
      <c r="B292" s="195"/>
      <c r="C292" s="195"/>
    </row>
    <row r="293" spans="2:4" ht="14.25">
      <c r="B293" s="195"/>
      <c r="C293" s="195"/>
    </row>
    <row r="294" spans="2:4" ht="14.25">
      <c r="B294" s="195"/>
      <c r="C294" s="195"/>
    </row>
    <row r="295" spans="2:4" ht="14.25">
      <c r="B295" s="195"/>
      <c r="C295" s="195"/>
    </row>
    <row r="296" spans="2:4" ht="14.25">
      <c r="B296" s="195"/>
      <c r="C296" s="195"/>
    </row>
    <row r="297" spans="2:4" ht="14.25">
      <c r="B297" s="195"/>
      <c r="C297" s="195"/>
    </row>
    <row r="298" spans="2:4" ht="14.25">
      <c r="B298" s="195"/>
      <c r="C298" s="195"/>
    </row>
    <row r="299" spans="2:4" ht="14.25">
      <c r="B299" s="195"/>
      <c r="C299" s="195"/>
    </row>
    <row r="300" spans="2:4" ht="14.25">
      <c r="B300" s="195"/>
      <c r="C300" s="195"/>
    </row>
    <row r="301" spans="2:4" ht="14.25">
      <c r="B301" s="195"/>
      <c r="C301" s="195"/>
    </row>
    <row r="302" spans="2:4" ht="14.25">
      <c r="B302" s="195"/>
      <c r="C302" s="195"/>
    </row>
    <row r="303" spans="2:4" ht="14.25">
      <c r="B303" s="195"/>
      <c r="C303" s="195"/>
    </row>
    <row r="304" spans="2:4" ht="14.25">
      <c r="B304" s="195"/>
      <c r="C304" s="195"/>
    </row>
    <row r="305" spans="2:3" ht="14.25">
      <c r="B305" s="195"/>
      <c r="C305" s="195"/>
    </row>
    <row r="306" spans="2:3" ht="14.25">
      <c r="B306" s="195"/>
      <c r="C306" s="195"/>
    </row>
    <row r="307" spans="2:3" ht="14.25">
      <c r="B307" s="195"/>
      <c r="C307" s="195"/>
    </row>
    <row r="308" spans="2:3" ht="14.25">
      <c r="B308" s="195"/>
      <c r="C308" s="195"/>
    </row>
    <row r="309" spans="2:3" ht="14.25">
      <c r="B309" s="195"/>
      <c r="C309" s="195"/>
    </row>
    <row r="310" spans="2:3" ht="14.25">
      <c r="B310" s="195"/>
      <c r="C310" s="195"/>
    </row>
    <row r="311" spans="2:3" ht="14.25">
      <c r="B311" s="195"/>
      <c r="C311" s="195"/>
    </row>
    <row r="312" spans="2:3" ht="14.25">
      <c r="B312" s="195"/>
      <c r="C312" s="195"/>
    </row>
    <row r="313" spans="2:3" ht="14.25">
      <c r="B313" s="195"/>
      <c r="C313" s="195"/>
    </row>
    <row r="314" spans="2:3" ht="14.25">
      <c r="B314" s="195"/>
      <c r="C314" s="195"/>
    </row>
    <row r="315" spans="2:3" ht="14.25">
      <c r="B315" s="195"/>
      <c r="C315" s="195"/>
    </row>
    <row r="316" spans="2:3" ht="14.25">
      <c r="B316" s="195"/>
      <c r="C316" s="195"/>
    </row>
    <row r="317" spans="2:3" ht="14.25">
      <c r="B317" s="195"/>
      <c r="C317" s="195"/>
    </row>
    <row r="318" spans="2:3" ht="14.25">
      <c r="B318" s="195"/>
      <c r="C318" s="195"/>
    </row>
    <row r="319" spans="2:3" ht="14.25">
      <c r="B319" s="195"/>
      <c r="C319" s="195"/>
    </row>
    <row r="320" spans="2:3" ht="14.25">
      <c r="B320" s="195"/>
      <c r="C320" s="195"/>
    </row>
    <row r="321" spans="2:3" ht="14.25">
      <c r="B321" s="195"/>
      <c r="C321" s="195"/>
    </row>
    <row r="322" spans="2:3" ht="14.25">
      <c r="B322" s="195"/>
      <c r="C322" s="195"/>
    </row>
    <row r="323" spans="2:3" ht="14.25">
      <c r="B323" s="195"/>
      <c r="C323" s="195"/>
    </row>
    <row r="324" spans="2:3" ht="14.25">
      <c r="B324" s="195"/>
      <c r="C324" s="195"/>
    </row>
    <row r="325" spans="2:3" ht="14.25">
      <c r="B325" s="195"/>
      <c r="C325" s="195"/>
    </row>
    <row r="326" spans="2:3" ht="14.25">
      <c r="B326" s="195"/>
      <c r="C326" s="195"/>
    </row>
    <row r="327" spans="2:3" ht="14.25">
      <c r="B327" s="195"/>
      <c r="C327" s="195"/>
    </row>
    <row r="328" spans="2:3" ht="14.25">
      <c r="B328" s="195"/>
      <c r="C328" s="195"/>
    </row>
    <row r="329" spans="2:3" ht="14.25">
      <c r="B329" s="195"/>
      <c r="C329" s="195"/>
    </row>
    <row r="330" spans="2:3" ht="14.25">
      <c r="B330" s="195"/>
      <c r="C330" s="195"/>
    </row>
    <row r="331" spans="2:3" ht="14.25">
      <c r="B331" s="195"/>
      <c r="C331" s="195"/>
    </row>
    <row r="332" spans="2:3" ht="14.25">
      <c r="B332" s="195"/>
      <c r="C332" s="195"/>
    </row>
    <row r="333" spans="2:3" ht="14.25">
      <c r="B333" s="195"/>
      <c r="C333" s="195"/>
    </row>
    <row r="334" spans="2:3" ht="14.25">
      <c r="B334" s="195"/>
      <c r="C334" s="195"/>
    </row>
    <row r="335" spans="2:3" ht="14.25">
      <c r="B335" s="195"/>
      <c r="C335" s="195"/>
    </row>
    <row r="336" spans="2:3" ht="14.25">
      <c r="B336" s="195"/>
      <c r="C336" s="195"/>
    </row>
    <row r="337" spans="2:3" ht="14.25">
      <c r="B337" s="195"/>
      <c r="C337" s="195"/>
    </row>
    <row r="338" spans="2:3" ht="14.25">
      <c r="B338" s="195"/>
      <c r="C338" s="195"/>
    </row>
    <row r="339" spans="2:3" ht="14.25">
      <c r="B339" s="195"/>
      <c r="C339" s="195"/>
    </row>
    <row r="340" spans="2:3" ht="14.25">
      <c r="B340" s="195"/>
      <c r="C340" s="195"/>
    </row>
    <row r="341" spans="2:3" ht="14.25">
      <c r="B341" s="195"/>
      <c r="C341" s="195"/>
    </row>
    <row r="342" spans="2:3" ht="14.25">
      <c r="B342" s="195"/>
      <c r="C342" s="195"/>
    </row>
    <row r="343" spans="2:3" ht="14.25">
      <c r="B343" s="195"/>
      <c r="C343" s="195"/>
    </row>
    <row r="344" spans="2:3" ht="14.25">
      <c r="B344" s="195"/>
      <c r="C344" s="195"/>
    </row>
    <row r="345" spans="2:3" ht="14.25">
      <c r="B345" s="195"/>
      <c r="C345" s="195"/>
    </row>
    <row r="346" spans="2:3" ht="14.25">
      <c r="B346" s="195"/>
      <c r="C346" s="195"/>
    </row>
    <row r="347" spans="2:3" ht="14.25">
      <c r="B347" s="195"/>
      <c r="C347" s="195"/>
    </row>
    <row r="348" spans="2:3" ht="14.25">
      <c r="B348" s="195"/>
      <c r="C348" s="195"/>
    </row>
    <row r="349" spans="2:3" ht="14.25">
      <c r="B349" s="195"/>
      <c r="C349" s="195"/>
    </row>
    <row r="350" spans="2:3" ht="14.25">
      <c r="B350" s="195"/>
      <c r="C350" s="195"/>
    </row>
    <row r="351" spans="2:3" ht="14.25">
      <c r="B351" s="195"/>
      <c r="C351" s="195"/>
    </row>
    <row r="352" spans="2:3" ht="14.25">
      <c r="B352" s="195"/>
      <c r="C352" s="195"/>
    </row>
    <row r="353" spans="2:3" ht="14.25">
      <c r="B353" s="195"/>
      <c r="C353" s="195"/>
    </row>
    <row r="354" spans="2:3" ht="14.25">
      <c r="B354" s="195"/>
      <c r="C354" s="195"/>
    </row>
    <row r="355" spans="2:3" ht="14.25">
      <c r="B355" s="195"/>
      <c r="C355" s="195"/>
    </row>
    <row r="356" spans="2:3" ht="14.25">
      <c r="B356" s="195"/>
      <c r="C356" s="195"/>
    </row>
    <row r="357" spans="2:3" ht="14.25">
      <c r="B357" s="195"/>
      <c r="C357" s="195"/>
    </row>
    <row r="358" spans="2:3" ht="14.25">
      <c r="B358" s="195"/>
      <c r="C358" s="195"/>
    </row>
    <row r="359" spans="2:3" ht="14.25">
      <c r="B359" s="195"/>
      <c r="C359" s="195"/>
    </row>
    <row r="360" spans="2:3" ht="14.25">
      <c r="B360" s="195"/>
      <c r="C360" s="195"/>
    </row>
    <row r="361" spans="2:3" ht="14.25">
      <c r="B361" s="195"/>
      <c r="C361" s="195"/>
    </row>
    <row r="362" spans="2:3" ht="14.25">
      <c r="B362" s="195"/>
      <c r="C362" s="195"/>
    </row>
    <row r="363" spans="2:3" ht="14.25">
      <c r="B363" s="195"/>
      <c r="C363" s="195"/>
    </row>
    <row r="364" spans="2:3" ht="14.25">
      <c r="B364" s="195"/>
      <c r="C364" s="195"/>
    </row>
    <row r="365" spans="2:3" ht="14.25">
      <c r="B365" s="195"/>
      <c r="C365" s="195"/>
    </row>
    <row r="366" spans="2:3" ht="14.25">
      <c r="B366" s="195"/>
      <c r="C366" s="195"/>
    </row>
    <row r="367" spans="2:3" ht="14.25">
      <c r="B367" s="195"/>
      <c r="C367" s="195"/>
    </row>
    <row r="368" spans="2:3" ht="14.25">
      <c r="B368" s="195"/>
      <c r="C368" s="195"/>
    </row>
    <row r="369" spans="2:3" ht="14.25">
      <c r="B369" s="195"/>
      <c r="C369" s="195"/>
    </row>
    <row r="370" spans="2:3" ht="14.25">
      <c r="B370" s="195"/>
      <c r="C370" s="195"/>
    </row>
    <row r="371" spans="2:3" ht="14.25">
      <c r="B371" s="195"/>
      <c r="C371" s="195"/>
    </row>
    <row r="372" spans="2:3" ht="14.25">
      <c r="B372" s="195"/>
      <c r="C372" s="195"/>
    </row>
    <row r="373" spans="2:3" ht="14.25">
      <c r="B373" s="195"/>
      <c r="C373" s="195"/>
    </row>
    <row r="374" spans="2:3" ht="14.25">
      <c r="B374" s="195"/>
      <c r="C374" s="195"/>
    </row>
    <row r="375" spans="2:3" ht="14.25">
      <c r="B375" s="195"/>
      <c r="C375" s="195"/>
    </row>
    <row r="376" spans="2:3" ht="14.25">
      <c r="B376" s="195"/>
      <c r="C376" s="195"/>
    </row>
    <row r="377" spans="2:3" ht="14.25">
      <c r="B377" s="195"/>
      <c r="C377" s="195"/>
    </row>
    <row r="378" spans="2:3" ht="14.25">
      <c r="B378" s="195"/>
      <c r="C378" s="195"/>
    </row>
    <row r="379" spans="2:3" ht="14.25">
      <c r="B379" s="195"/>
      <c r="C379" s="195"/>
    </row>
    <row r="380" spans="2:3" ht="14.25">
      <c r="B380" s="195"/>
      <c r="C380" s="195"/>
    </row>
    <row r="381" spans="2:3" ht="14.25">
      <c r="B381" s="195"/>
      <c r="C381" s="195"/>
    </row>
    <row r="382" spans="2:3" ht="14.25">
      <c r="B382" s="195"/>
      <c r="C382" s="195"/>
    </row>
    <row r="383" spans="2:3" ht="14.25">
      <c r="B383" s="195"/>
      <c r="C383" s="195"/>
    </row>
    <row r="384" spans="2:3" ht="14.25">
      <c r="B384" s="195"/>
      <c r="C384" s="195"/>
    </row>
    <row r="385" spans="2:3" ht="14.25">
      <c r="B385" s="195"/>
      <c r="C385" s="195"/>
    </row>
    <row r="386" spans="2:3" ht="14.25">
      <c r="B386" s="195"/>
      <c r="C386" s="195"/>
    </row>
    <row r="387" spans="2:3" ht="14.25">
      <c r="B387" s="195"/>
      <c r="C387" s="195"/>
    </row>
    <row r="388" spans="2:3" ht="14.25">
      <c r="B388" s="195"/>
      <c r="C388" s="195"/>
    </row>
    <row r="389" spans="2:3" ht="14.25">
      <c r="B389" s="195"/>
      <c r="C389" s="195"/>
    </row>
    <row r="390" spans="2:3" ht="14.25">
      <c r="B390" s="195"/>
      <c r="C390" s="195"/>
    </row>
    <row r="391" spans="2:3" ht="14.25">
      <c r="B391" s="195"/>
      <c r="C391" s="195"/>
    </row>
    <row r="392" spans="2:3" ht="14.25">
      <c r="B392" s="195"/>
      <c r="C392" s="195"/>
    </row>
    <row r="393" spans="2:3" ht="14.25">
      <c r="B393" s="195"/>
      <c r="C393" s="195"/>
    </row>
    <row r="394" spans="2:3" ht="14.25">
      <c r="B394" s="195"/>
      <c r="C394" s="195"/>
    </row>
    <row r="395" spans="2:3" ht="14.25">
      <c r="B395" s="195"/>
      <c r="C395" s="195"/>
    </row>
    <row r="396" spans="2:3" ht="14.25">
      <c r="B396" s="195"/>
      <c r="C396" s="195"/>
    </row>
    <row r="397" spans="2:3" ht="14.25">
      <c r="B397" s="195"/>
      <c r="C397" s="195"/>
    </row>
    <row r="398" spans="2:3" ht="14.25">
      <c r="B398" s="195"/>
      <c r="C398" s="195"/>
    </row>
    <row r="399" spans="2:3" ht="14.25">
      <c r="B399" s="195"/>
      <c r="C399" s="195"/>
    </row>
    <row r="400" spans="2:3" ht="14.25">
      <c r="B400" s="195"/>
      <c r="C400" s="195"/>
    </row>
    <row r="401" spans="2:3" ht="14.25">
      <c r="B401" s="195"/>
      <c r="C401" s="195"/>
    </row>
    <row r="402" spans="2:3" ht="14.25">
      <c r="B402" s="195"/>
      <c r="C402" s="195"/>
    </row>
    <row r="403" spans="2:3" ht="14.25">
      <c r="B403" s="195"/>
      <c r="C403" s="195"/>
    </row>
    <row r="404" spans="2:3" ht="14.25">
      <c r="B404" s="195"/>
      <c r="C404" s="195"/>
    </row>
    <row r="405" spans="2:3" ht="14.25">
      <c r="B405" s="195"/>
      <c r="C405" s="195"/>
    </row>
    <row r="406" spans="2:3" ht="14.25">
      <c r="B406" s="195"/>
      <c r="C406" s="195"/>
    </row>
    <row r="407" spans="2:3" ht="14.25">
      <c r="B407" s="195"/>
      <c r="C407" s="195"/>
    </row>
    <row r="408" spans="2:3" ht="14.25">
      <c r="B408" s="195"/>
      <c r="C408" s="195"/>
    </row>
    <row r="409" spans="2:3" ht="14.25">
      <c r="B409" s="195"/>
      <c r="C409" s="195"/>
    </row>
    <row r="410" spans="2:3" ht="14.25">
      <c r="B410" s="195"/>
      <c r="C410" s="195"/>
    </row>
    <row r="411" spans="2:3" ht="14.25">
      <c r="B411" s="195"/>
      <c r="C411" s="195"/>
    </row>
    <row r="412" spans="2:3" ht="14.25">
      <c r="B412" s="195"/>
      <c r="C412" s="195"/>
    </row>
    <row r="413" spans="2:3" ht="14.25">
      <c r="B413" s="195"/>
      <c r="C413" s="195"/>
    </row>
    <row r="414" spans="2:3" ht="14.25">
      <c r="B414" s="195"/>
      <c r="C414" s="195"/>
    </row>
    <row r="415" spans="2:3" ht="14.25">
      <c r="B415" s="195"/>
      <c r="C415" s="195"/>
    </row>
    <row r="416" spans="2:3" ht="14.25">
      <c r="B416" s="195"/>
      <c r="C416" s="195"/>
    </row>
    <row r="417" spans="2:3" ht="14.25">
      <c r="B417" s="195"/>
      <c r="C417" s="195"/>
    </row>
    <row r="418" spans="2:3" ht="14.25">
      <c r="B418" s="195"/>
      <c r="C418" s="195"/>
    </row>
    <row r="419" spans="2:3" ht="14.25">
      <c r="B419" s="195"/>
      <c r="C419" s="195"/>
    </row>
    <row r="420" spans="2:3" ht="14.25">
      <c r="B420" s="195"/>
      <c r="C420" s="195"/>
    </row>
    <row r="421" spans="2:3" ht="14.25">
      <c r="B421" s="195"/>
      <c r="C421" s="195"/>
    </row>
    <row r="422" spans="2:3" ht="14.25">
      <c r="B422" s="195"/>
      <c r="C422" s="195"/>
    </row>
    <row r="423" spans="2:3" ht="14.25">
      <c r="B423" s="195"/>
      <c r="C423" s="195"/>
    </row>
    <row r="424" spans="2:3" ht="14.25">
      <c r="B424" s="195"/>
      <c r="C424" s="195"/>
    </row>
    <row r="425" spans="2:3" ht="14.25">
      <c r="B425" s="195"/>
      <c r="C425" s="195"/>
    </row>
    <row r="426" spans="2:3" ht="14.25">
      <c r="B426" s="195"/>
      <c r="C426" s="195"/>
    </row>
    <row r="427" spans="2:3" ht="14.25">
      <c r="B427" s="195"/>
      <c r="C427" s="195"/>
    </row>
    <row r="428" spans="2:3" ht="14.25">
      <c r="B428" s="195"/>
      <c r="C428" s="195"/>
    </row>
    <row r="429" spans="2:3" ht="14.25">
      <c r="B429" s="195"/>
      <c r="C429" s="195"/>
    </row>
    <row r="430" spans="2:3" ht="14.25">
      <c r="B430" s="195"/>
      <c r="C430" s="195"/>
    </row>
    <row r="431" spans="2:3" ht="14.25">
      <c r="B431" s="195"/>
      <c r="C431" s="195"/>
    </row>
    <row r="432" spans="2:3" ht="14.25">
      <c r="B432" s="195"/>
      <c r="C432" s="195"/>
    </row>
    <row r="433" spans="2:3" ht="14.25">
      <c r="B433" s="195"/>
      <c r="C433" s="195"/>
    </row>
    <row r="434" spans="2:3" ht="14.25">
      <c r="B434" s="195"/>
      <c r="C434" s="195"/>
    </row>
    <row r="435" spans="2:3" ht="14.25">
      <c r="B435" s="195"/>
      <c r="C435" s="195"/>
    </row>
    <row r="436" spans="2:3" ht="14.25">
      <c r="B436" s="195"/>
      <c r="C436" s="195"/>
    </row>
    <row r="437" spans="2:3" ht="14.25">
      <c r="B437" s="195"/>
      <c r="C437" s="195"/>
    </row>
    <row r="438" spans="2:3" ht="14.25">
      <c r="B438" s="195"/>
      <c r="C438" s="195"/>
    </row>
    <row r="439" spans="2:3" ht="14.25">
      <c r="B439" s="195"/>
      <c r="C439" s="195"/>
    </row>
    <row r="440" spans="2:3" ht="14.25">
      <c r="B440" s="195"/>
      <c r="C440" s="195"/>
    </row>
    <row r="441" spans="2:3" ht="14.25">
      <c r="B441" s="195"/>
      <c r="C441" s="195"/>
    </row>
    <row r="442" spans="2:3" ht="14.25">
      <c r="B442" s="195"/>
      <c r="C442" s="195"/>
    </row>
    <row r="443" spans="2:3" ht="14.25">
      <c r="B443" s="195"/>
      <c r="C443" s="195"/>
    </row>
    <row r="444" spans="2:3" ht="14.25">
      <c r="B444" s="195"/>
      <c r="C444" s="195"/>
    </row>
    <row r="445" spans="2:3" ht="14.25">
      <c r="B445" s="195"/>
      <c r="C445" s="195"/>
    </row>
    <row r="446" spans="2:3" ht="14.25">
      <c r="B446" s="195"/>
      <c r="C446" s="195"/>
    </row>
    <row r="447" spans="2:3" ht="14.25">
      <c r="B447" s="195"/>
      <c r="C447" s="195"/>
    </row>
    <row r="448" spans="2:3" ht="14.25">
      <c r="B448" s="195"/>
      <c r="C448" s="195"/>
    </row>
    <row r="449" spans="2:3" ht="14.25">
      <c r="B449" s="195"/>
      <c r="C449" s="195"/>
    </row>
    <row r="450" spans="2:3" ht="14.25">
      <c r="B450" s="195"/>
      <c r="C450" s="195"/>
    </row>
    <row r="451" spans="2:3" ht="14.25">
      <c r="B451" s="195"/>
      <c r="C451" s="195"/>
    </row>
    <row r="452" spans="2:3" ht="14.25">
      <c r="B452" s="195"/>
      <c r="C452" s="195"/>
    </row>
    <row r="453" spans="2:3" ht="14.25">
      <c r="B453" s="195"/>
      <c r="C453" s="195"/>
    </row>
    <row r="454" spans="2:3" ht="14.25">
      <c r="B454" s="195"/>
      <c r="C454" s="195"/>
    </row>
    <row r="455" spans="2:3" ht="14.25">
      <c r="B455" s="195"/>
      <c r="C455" s="195"/>
    </row>
    <row r="456" spans="2:3" ht="14.25">
      <c r="B456" s="195"/>
      <c r="C456" s="195"/>
    </row>
    <row r="457" spans="2:3" ht="14.25">
      <c r="B457" s="195"/>
      <c r="C457" s="195"/>
    </row>
    <row r="458" spans="2:3" ht="14.25">
      <c r="B458" s="195"/>
      <c r="C458" s="195"/>
    </row>
    <row r="459" spans="2:3" ht="14.25">
      <c r="B459" s="195"/>
      <c r="C459" s="195"/>
    </row>
    <row r="460" spans="2:3" ht="14.25">
      <c r="B460" s="195"/>
      <c r="C460" s="195"/>
    </row>
    <row r="461" spans="2:3" ht="14.25">
      <c r="B461" s="195"/>
      <c r="C461" s="195"/>
    </row>
    <row r="462" spans="2:3" ht="14.25">
      <c r="B462" s="195"/>
      <c r="C462" s="195"/>
    </row>
    <row r="463" spans="2:3" ht="14.25">
      <c r="B463" s="195"/>
      <c r="C463" s="195"/>
    </row>
    <row r="464" spans="2:3" ht="14.25">
      <c r="B464" s="195"/>
      <c r="C464" s="195"/>
    </row>
    <row r="465" spans="2:3" ht="14.25">
      <c r="B465" s="195"/>
      <c r="C465" s="195"/>
    </row>
    <row r="466" spans="2:3" ht="14.25">
      <c r="B466" s="195"/>
      <c r="C466" s="195"/>
    </row>
    <row r="467" spans="2:3" ht="14.25">
      <c r="B467" s="195"/>
      <c r="C467" s="195"/>
    </row>
    <row r="468" spans="2:3" ht="14.25">
      <c r="B468" s="195"/>
      <c r="C468" s="195"/>
    </row>
    <row r="469" spans="2:3" ht="14.25">
      <c r="B469" s="195"/>
      <c r="C469" s="195"/>
    </row>
    <row r="470" spans="2:3" ht="14.25">
      <c r="B470" s="195"/>
      <c r="C470" s="195"/>
    </row>
    <row r="471" spans="2:3" ht="14.25">
      <c r="B471" s="195"/>
      <c r="C471" s="195"/>
    </row>
    <row r="472" spans="2:3" ht="14.25">
      <c r="B472" s="195"/>
      <c r="C472" s="195"/>
    </row>
    <row r="473" spans="2:3" ht="14.25">
      <c r="B473" s="195"/>
      <c r="C473" s="195"/>
    </row>
    <row r="474" spans="2:3" ht="14.25">
      <c r="B474" s="195"/>
      <c r="C474" s="195"/>
    </row>
    <row r="475" spans="2:3" ht="14.25">
      <c r="B475" s="195"/>
      <c r="C475" s="195"/>
    </row>
    <row r="476" spans="2:3" ht="14.25">
      <c r="B476" s="195"/>
      <c r="C476" s="195"/>
    </row>
    <row r="477" spans="2:3" ht="14.25">
      <c r="B477" s="195"/>
      <c r="C477" s="195"/>
    </row>
    <row r="478" spans="2:3" ht="14.25">
      <c r="B478" s="195"/>
      <c r="C478" s="195"/>
    </row>
    <row r="479" spans="2:3" ht="14.25">
      <c r="B479" s="195"/>
      <c r="C479" s="195"/>
    </row>
    <row r="480" spans="2:3" ht="14.25">
      <c r="B480" s="195"/>
      <c r="C480" s="195"/>
    </row>
    <row r="481" spans="2:3" ht="14.25">
      <c r="B481" s="195"/>
      <c r="C481" s="195"/>
    </row>
    <row r="482" spans="2:3" ht="14.25">
      <c r="B482" s="195"/>
      <c r="C482" s="195"/>
    </row>
    <row r="483" spans="2:3" ht="14.25">
      <c r="B483" s="195"/>
      <c r="C483" s="195"/>
    </row>
    <row r="484" spans="2:3" ht="14.25">
      <c r="B484" s="195"/>
      <c r="C484" s="195"/>
    </row>
    <row r="485" spans="2:3" ht="14.25">
      <c r="B485" s="195"/>
      <c r="C485" s="195"/>
    </row>
    <row r="486" spans="2:3" ht="14.25">
      <c r="B486" s="195"/>
      <c r="C486" s="195"/>
    </row>
    <row r="487" spans="2:3" ht="14.25">
      <c r="B487" s="195"/>
      <c r="C487" s="195"/>
    </row>
    <row r="488" spans="2:3" ht="14.25">
      <c r="B488" s="195"/>
      <c r="C488" s="195"/>
    </row>
    <row r="489" spans="2:3" ht="14.25">
      <c r="B489" s="195"/>
      <c r="C489" s="195"/>
    </row>
    <row r="490" spans="2:3" ht="14.25">
      <c r="B490" s="195"/>
      <c r="C490" s="195"/>
    </row>
    <row r="491" spans="2:3" ht="14.25">
      <c r="B491" s="195"/>
      <c r="C491" s="195"/>
    </row>
    <row r="492" spans="2:3" ht="14.25">
      <c r="B492" s="195"/>
      <c r="C492" s="195"/>
    </row>
    <row r="493" spans="2:3" ht="14.25">
      <c r="B493" s="195"/>
      <c r="C493" s="195"/>
    </row>
    <row r="494" spans="2:3" ht="14.25">
      <c r="B494" s="195"/>
      <c r="C494" s="195"/>
    </row>
    <row r="495" spans="2:3" ht="14.25">
      <c r="B495" s="195"/>
      <c r="C495" s="195"/>
    </row>
    <row r="496" spans="2:3" ht="14.25">
      <c r="B496" s="195"/>
      <c r="C496" s="195"/>
    </row>
    <row r="497" spans="2:3" ht="14.25">
      <c r="B497" s="195"/>
      <c r="C497" s="195"/>
    </row>
    <row r="498" spans="2:3" ht="14.25">
      <c r="B498" s="195"/>
      <c r="C498" s="195"/>
    </row>
    <row r="499" spans="2:3" ht="14.25">
      <c r="B499" s="195"/>
      <c r="C499" s="195"/>
    </row>
    <row r="500" spans="2:3" ht="14.25">
      <c r="B500" s="195"/>
      <c r="C500" s="195"/>
    </row>
    <row r="501" spans="2:3" ht="14.25">
      <c r="B501" s="195"/>
      <c r="C501" s="195"/>
    </row>
    <row r="502" spans="2:3" ht="14.25">
      <c r="B502" s="195"/>
      <c r="C502" s="195"/>
    </row>
    <row r="503" spans="2:3" ht="14.25">
      <c r="B503" s="195"/>
      <c r="C503" s="195"/>
    </row>
    <row r="504" spans="2:3" ht="14.25">
      <c r="B504" s="195"/>
      <c r="C504" s="195"/>
    </row>
    <row r="505" spans="2:3" ht="14.25">
      <c r="B505" s="195"/>
      <c r="C505" s="195"/>
    </row>
    <row r="506" spans="2:3" ht="14.25">
      <c r="B506" s="195"/>
      <c r="C506" s="195"/>
    </row>
    <row r="507" spans="2:3" ht="14.25">
      <c r="B507" s="195"/>
      <c r="C507" s="195"/>
    </row>
    <row r="508" spans="2:3" ht="14.25">
      <c r="B508" s="195"/>
      <c r="C508" s="195"/>
    </row>
    <row r="509" spans="2:3" ht="14.25">
      <c r="B509" s="195"/>
      <c r="C509" s="195"/>
    </row>
    <row r="510" spans="2:3" ht="14.25">
      <c r="B510" s="195"/>
      <c r="C510" s="195"/>
    </row>
    <row r="511" spans="2:3" ht="14.25">
      <c r="B511" s="195"/>
      <c r="C511" s="195"/>
    </row>
    <row r="512" spans="2:3" ht="14.25">
      <c r="B512" s="195"/>
      <c r="C512" s="195"/>
    </row>
    <row r="513" spans="2:3" ht="14.25">
      <c r="B513" s="195"/>
      <c r="C513" s="195"/>
    </row>
    <row r="514" spans="2:3" ht="14.25">
      <c r="B514" s="195"/>
      <c r="C514" s="195"/>
    </row>
    <row r="515" spans="2:3" ht="14.25">
      <c r="B515" s="195"/>
      <c r="C515" s="195"/>
    </row>
    <row r="516" spans="2:3" ht="14.25">
      <c r="B516" s="195"/>
      <c r="C516" s="195"/>
    </row>
    <row r="517" spans="2:3" ht="14.25">
      <c r="B517" s="195"/>
      <c r="C517" s="195"/>
    </row>
    <row r="518" spans="2:3" ht="14.25">
      <c r="B518" s="195"/>
      <c r="C518" s="195"/>
    </row>
    <row r="519" spans="2:3" ht="14.25">
      <c r="B519" s="195"/>
      <c r="C519" s="195"/>
    </row>
    <row r="520" spans="2:3" ht="14.25">
      <c r="B520" s="195"/>
      <c r="C520" s="195"/>
    </row>
    <row r="521" spans="2:3" ht="14.25">
      <c r="B521" s="195"/>
      <c r="C521" s="195"/>
    </row>
    <row r="522" spans="2:3" ht="14.25">
      <c r="B522" s="195"/>
      <c r="C522" s="195"/>
    </row>
    <row r="523" spans="2:3" ht="14.25">
      <c r="B523" s="195"/>
      <c r="C523" s="195"/>
    </row>
    <row r="524" spans="2:3" ht="14.25">
      <c r="B524" s="195"/>
      <c r="C524" s="195"/>
    </row>
    <row r="525" spans="2:3" ht="14.25">
      <c r="B525" s="195"/>
      <c r="C525" s="195"/>
    </row>
    <row r="526" spans="2:3" ht="14.25">
      <c r="B526" s="195"/>
      <c r="C526" s="195"/>
    </row>
    <row r="527" spans="2:3" ht="14.25">
      <c r="B527" s="195"/>
      <c r="C527" s="195"/>
    </row>
    <row r="528" spans="2:3" ht="14.25">
      <c r="B528" s="195"/>
      <c r="C528" s="195"/>
    </row>
    <row r="529" spans="2:3" ht="14.25">
      <c r="B529" s="195"/>
      <c r="C529" s="195"/>
    </row>
    <row r="530" spans="2:3" ht="14.25">
      <c r="B530" s="195"/>
      <c r="C530" s="195"/>
    </row>
    <row r="531" spans="2:3" ht="14.25">
      <c r="B531" s="195"/>
      <c r="C531" s="195"/>
    </row>
    <row r="532" spans="2:3" ht="14.25">
      <c r="B532" s="195"/>
      <c r="C532" s="195"/>
    </row>
    <row r="533" spans="2:3" ht="14.25">
      <c r="B533" s="195"/>
      <c r="C533" s="195"/>
    </row>
    <row r="534" spans="2:3" ht="14.25">
      <c r="B534" s="195"/>
      <c r="C534" s="195"/>
    </row>
    <row r="535" spans="2:3" ht="14.25">
      <c r="B535" s="195"/>
      <c r="C535" s="195"/>
    </row>
    <row r="536" spans="2:3" ht="14.25">
      <c r="B536" s="195"/>
      <c r="C536" s="195"/>
    </row>
    <row r="537" spans="2:3" ht="14.25">
      <c r="B537" s="195"/>
      <c r="C537" s="195"/>
    </row>
    <row r="538" spans="2:3" ht="14.25">
      <c r="B538" s="195"/>
      <c r="C538" s="195"/>
    </row>
    <row r="539" spans="2:3" ht="14.25">
      <c r="B539" s="195"/>
      <c r="C539" s="195"/>
    </row>
    <row r="540" spans="2:3" ht="14.25">
      <c r="B540" s="195"/>
      <c r="C540" s="195"/>
    </row>
    <row r="541" spans="2:3" ht="14.25">
      <c r="B541" s="195"/>
      <c r="C541" s="195"/>
    </row>
    <row r="542" spans="2:3" ht="14.25">
      <c r="B542" s="195"/>
      <c r="C542" s="195"/>
    </row>
    <row r="543" spans="2:3" ht="14.25">
      <c r="B543" s="195"/>
      <c r="C543" s="195"/>
    </row>
    <row r="544" spans="2:3" ht="14.25">
      <c r="B544" s="195"/>
      <c r="C544" s="195"/>
    </row>
    <row r="545" spans="2:3" ht="14.25">
      <c r="B545" s="195"/>
      <c r="C545" s="195"/>
    </row>
    <row r="546" spans="2:3" ht="14.25">
      <c r="B546" s="195"/>
      <c r="C546" s="195"/>
    </row>
    <row r="547" spans="2:3" ht="14.25">
      <c r="B547" s="195"/>
      <c r="C547" s="195"/>
    </row>
    <row r="548" spans="2:3" ht="14.25">
      <c r="B548" s="195"/>
      <c r="C548" s="195"/>
    </row>
    <row r="549" spans="2:3" ht="14.25">
      <c r="B549" s="195"/>
      <c r="C549" s="195"/>
    </row>
    <row r="550" spans="2:3" ht="14.25">
      <c r="B550" s="195"/>
      <c r="C550" s="195"/>
    </row>
    <row r="551" spans="2:3" ht="14.25">
      <c r="B551" s="195"/>
      <c r="C551" s="195"/>
    </row>
    <row r="552" spans="2:3" ht="14.25">
      <c r="B552" s="195"/>
      <c r="C552" s="195"/>
    </row>
    <row r="553" spans="2:3" ht="14.25">
      <c r="B553" s="195"/>
      <c r="C553" s="195"/>
    </row>
    <row r="554" spans="2:3" ht="14.25">
      <c r="B554" s="195"/>
      <c r="C554" s="195"/>
    </row>
    <row r="555" spans="2:3" ht="14.25">
      <c r="B555" s="195"/>
      <c r="C555" s="195"/>
    </row>
    <row r="556" spans="2:3" ht="14.25">
      <c r="B556" s="195"/>
      <c r="C556" s="195"/>
    </row>
    <row r="557" spans="2:3" ht="14.25">
      <c r="B557" s="195"/>
      <c r="C557" s="195"/>
    </row>
    <row r="558" spans="2:3" ht="14.25">
      <c r="B558" s="195"/>
      <c r="C558" s="195"/>
    </row>
    <row r="559" spans="2:3" ht="14.25">
      <c r="B559" s="195"/>
      <c r="C559" s="195"/>
    </row>
    <row r="560" spans="2:3" ht="14.25">
      <c r="B560" s="195"/>
      <c r="C560" s="195"/>
    </row>
    <row r="561" spans="2:3" ht="14.25">
      <c r="B561" s="195"/>
      <c r="C561" s="195"/>
    </row>
    <row r="562" spans="2:3" ht="14.25">
      <c r="B562" s="195"/>
      <c r="C562" s="195"/>
    </row>
    <row r="563" spans="2:3" ht="14.25">
      <c r="B563" s="195"/>
      <c r="C563" s="195"/>
    </row>
    <row r="564" spans="2:3" ht="14.25">
      <c r="B564" s="195"/>
      <c r="C564" s="195"/>
    </row>
    <row r="565" spans="2:3" ht="14.25">
      <c r="B565" s="195"/>
      <c r="C565" s="195"/>
    </row>
    <row r="566" spans="2:3" ht="14.25">
      <c r="B566" s="195"/>
      <c r="C566" s="195"/>
    </row>
    <row r="567" spans="2:3" ht="14.25">
      <c r="B567" s="195"/>
      <c r="C567" s="195"/>
    </row>
    <row r="568" spans="2:3" ht="14.25">
      <c r="B568" s="195"/>
      <c r="C568" s="195"/>
    </row>
    <row r="569" spans="2:3" ht="14.25">
      <c r="B569" s="195"/>
      <c r="C569" s="195"/>
    </row>
    <row r="570" spans="2:3" ht="14.25">
      <c r="B570" s="195"/>
      <c r="C570" s="195"/>
    </row>
    <row r="571" spans="2:3" ht="14.25">
      <c r="B571" s="195"/>
      <c r="C571" s="195"/>
    </row>
    <row r="572" spans="2:3" ht="14.25">
      <c r="B572" s="195"/>
      <c r="C572" s="195"/>
    </row>
    <row r="573" spans="2:3" ht="14.25">
      <c r="B573" s="195"/>
      <c r="C573" s="195"/>
    </row>
    <row r="574" spans="2:3" ht="14.25">
      <c r="B574" s="195"/>
      <c r="C574" s="195"/>
    </row>
    <row r="575" spans="2:3" ht="14.25">
      <c r="B575" s="195"/>
      <c r="C575" s="195"/>
    </row>
    <row r="576" spans="2:3" ht="14.25">
      <c r="B576" s="195"/>
      <c r="C576" s="195"/>
    </row>
    <row r="577" spans="2:3" ht="14.25">
      <c r="B577" s="195"/>
      <c r="C577" s="195"/>
    </row>
    <row r="578" spans="2:3" ht="14.25">
      <c r="B578" s="195"/>
      <c r="C578" s="195"/>
    </row>
    <row r="579" spans="2:3" ht="14.25">
      <c r="B579" s="195"/>
      <c r="C579" s="195"/>
    </row>
    <row r="580" spans="2:3" ht="14.25">
      <c r="B580" s="195"/>
      <c r="C580" s="195"/>
    </row>
    <row r="581" spans="2:3" ht="14.25">
      <c r="B581" s="195"/>
      <c r="C581" s="195"/>
    </row>
    <row r="582" spans="2:3" ht="14.25">
      <c r="B582" s="195"/>
      <c r="C582" s="195"/>
    </row>
    <row r="583" spans="2:3" ht="14.25">
      <c r="B583" s="195"/>
      <c r="C583" s="195"/>
    </row>
    <row r="584" spans="2:3" ht="14.25">
      <c r="B584" s="195"/>
      <c r="C584" s="195"/>
    </row>
    <row r="585" spans="2:3" ht="14.25">
      <c r="B585" s="195"/>
      <c r="C585" s="195"/>
    </row>
    <row r="586" spans="2:3" ht="14.25">
      <c r="B586" s="195"/>
      <c r="C586" s="195"/>
    </row>
    <row r="587" spans="2:3" ht="14.25">
      <c r="B587" s="195"/>
      <c r="C587" s="195"/>
    </row>
    <row r="588" spans="2:3" ht="14.25">
      <c r="B588" s="195"/>
      <c r="C588" s="195"/>
    </row>
    <row r="589" spans="2:3" ht="14.25">
      <c r="B589" s="195"/>
      <c r="C589" s="195"/>
    </row>
    <row r="590" spans="2:3" ht="14.25">
      <c r="B590" s="195"/>
      <c r="C590" s="195"/>
    </row>
    <row r="591" spans="2:3" ht="14.25">
      <c r="B591" s="195"/>
      <c r="C591" s="195"/>
    </row>
    <row r="592" spans="2:3" ht="14.25">
      <c r="B592" s="195"/>
      <c r="C592" s="195"/>
    </row>
    <row r="593" spans="2:3" ht="14.25">
      <c r="B593" s="195"/>
      <c r="C593" s="195"/>
    </row>
    <row r="594" spans="2:3" ht="14.25">
      <c r="B594" s="195"/>
      <c r="C594" s="195"/>
    </row>
    <row r="595" spans="2:3" ht="14.25">
      <c r="B595" s="195"/>
      <c r="C595" s="195"/>
    </row>
    <row r="596" spans="2:3" ht="14.25">
      <c r="B596" s="195"/>
      <c r="C596" s="195"/>
    </row>
    <row r="597" spans="2:3" ht="14.25">
      <c r="B597" s="195"/>
      <c r="C597" s="195"/>
    </row>
    <row r="598" spans="2:3" ht="14.25">
      <c r="B598" s="195"/>
      <c r="C598" s="195"/>
    </row>
    <row r="599" spans="2:3" ht="14.25">
      <c r="B599" s="195"/>
      <c r="C599" s="195"/>
    </row>
    <row r="600" spans="2:3" ht="14.25">
      <c r="B600" s="195"/>
      <c r="C600" s="195"/>
    </row>
    <row r="601" spans="2:3" ht="14.25">
      <c r="B601" s="195"/>
      <c r="C601" s="195"/>
    </row>
    <row r="602" spans="2:3" ht="14.25">
      <c r="B602" s="195"/>
      <c r="C602" s="195"/>
    </row>
    <row r="603" spans="2:3" ht="14.25">
      <c r="B603" s="195"/>
      <c r="C603" s="195"/>
    </row>
    <row r="604" spans="2:3" ht="14.25">
      <c r="B604" s="195"/>
      <c r="C604" s="195"/>
    </row>
    <row r="605" spans="2:3" ht="14.25">
      <c r="B605" s="195"/>
      <c r="C605" s="195"/>
    </row>
    <row r="606" spans="2:3" ht="14.25">
      <c r="B606" s="195"/>
      <c r="C606" s="195"/>
    </row>
    <row r="607" spans="2:3" ht="14.25">
      <c r="B607" s="195"/>
      <c r="C607" s="195"/>
    </row>
    <row r="608" spans="2:3" ht="14.25">
      <c r="B608" s="195"/>
      <c r="C608" s="195"/>
    </row>
    <row r="609" spans="2:3" ht="14.25">
      <c r="B609" s="195"/>
      <c r="C609" s="195"/>
    </row>
    <row r="610" spans="2:3" ht="14.25">
      <c r="B610" s="195"/>
      <c r="C610" s="195"/>
    </row>
    <row r="611" spans="2:3" ht="14.25">
      <c r="B611" s="195"/>
      <c r="C611" s="195"/>
    </row>
    <row r="612" spans="2:3" ht="14.25">
      <c r="B612" s="195"/>
      <c r="C612" s="195"/>
    </row>
    <row r="613" spans="2:3" ht="14.25">
      <c r="B613" s="195"/>
      <c r="C613" s="195"/>
    </row>
    <row r="614" spans="2:3" ht="14.25">
      <c r="B614" s="195"/>
      <c r="C614" s="195"/>
    </row>
    <row r="615" spans="2:3" ht="14.25">
      <c r="B615" s="195"/>
      <c r="C615" s="195"/>
    </row>
    <row r="616" spans="2:3" ht="14.25">
      <c r="B616" s="195"/>
      <c r="C616" s="195"/>
    </row>
    <row r="617" spans="2:3" ht="14.25">
      <c r="B617" s="195"/>
      <c r="C617" s="195"/>
    </row>
    <row r="618" spans="2:3" ht="14.25">
      <c r="B618" s="195"/>
      <c r="C618" s="195"/>
    </row>
    <row r="619" spans="2:3" ht="14.25">
      <c r="B619" s="195"/>
      <c r="C619" s="195"/>
    </row>
    <row r="620" spans="2:3" ht="14.25">
      <c r="B620" s="195"/>
      <c r="C620" s="195"/>
    </row>
    <row r="621" spans="2:3" ht="14.25">
      <c r="B621" s="195"/>
      <c r="C621" s="195"/>
    </row>
    <row r="622" spans="2:3" ht="14.25">
      <c r="B622" s="195"/>
      <c r="C622" s="195"/>
    </row>
    <row r="623" spans="2:3" ht="14.25">
      <c r="B623" s="195"/>
      <c r="C623" s="195"/>
    </row>
    <row r="624" spans="2:3" ht="14.25">
      <c r="B624" s="195"/>
      <c r="C624" s="195"/>
    </row>
    <row r="625" spans="2:3" ht="14.25">
      <c r="B625" s="195"/>
      <c r="C625" s="195"/>
    </row>
    <row r="626" spans="2:3" ht="14.25">
      <c r="B626" s="195"/>
      <c r="C626" s="195"/>
    </row>
    <row r="627" spans="2:3" ht="14.25">
      <c r="B627" s="195"/>
      <c r="C627" s="195"/>
    </row>
    <row r="628" spans="2:3" ht="14.25">
      <c r="B628" s="195"/>
      <c r="C628" s="195"/>
    </row>
    <row r="629" spans="2:3" ht="14.25">
      <c r="B629" s="195"/>
      <c r="C629" s="195"/>
    </row>
    <row r="630" spans="2:3" ht="14.25">
      <c r="B630" s="195"/>
      <c r="C630" s="195"/>
    </row>
    <row r="631" spans="2:3" ht="14.25">
      <c r="B631" s="195"/>
      <c r="C631" s="195"/>
    </row>
    <row r="632" spans="2:3" ht="14.25">
      <c r="B632" s="195"/>
      <c r="C632" s="195"/>
    </row>
    <row r="633" spans="2:3" ht="14.25">
      <c r="B633" s="195"/>
      <c r="C633" s="195"/>
    </row>
    <row r="634" spans="2:3" ht="14.25">
      <c r="B634" s="195"/>
      <c r="C634" s="195"/>
    </row>
    <row r="635" spans="2:3" ht="14.25">
      <c r="B635" s="195"/>
      <c r="C635" s="195"/>
    </row>
    <row r="636" spans="2:3" ht="14.25">
      <c r="B636" s="195"/>
      <c r="C636" s="195"/>
    </row>
    <row r="637" spans="2:3" ht="14.25">
      <c r="B637" s="195"/>
      <c r="C637" s="195"/>
    </row>
    <row r="638" spans="2:3" ht="14.25">
      <c r="B638" s="195"/>
      <c r="C638" s="195"/>
    </row>
    <row r="639" spans="2:3" ht="14.25">
      <c r="B639" s="195"/>
      <c r="C639" s="195"/>
    </row>
    <row r="640" spans="2:3" ht="14.25">
      <c r="B640" s="195"/>
      <c r="C640" s="195"/>
    </row>
    <row r="641" spans="2:3" ht="14.25">
      <c r="B641" s="195"/>
      <c r="C641" s="195"/>
    </row>
    <row r="642" spans="2:3" ht="14.25">
      <c r="B642" s="195"/>
      <c r="C642" s="195"/>
    </row>
    <row r="643" spans="2:3" ht="14.25">
      <c r="B643" s="195"/>
      <c r="C643" s="195"/>
    </row>
    <row r="644" spans="2:3" ht="14.25">
      <c r="B644" s="195"/>
      <c r="C644" s="195"/>
    </row>
    <row r="645" spans="2:3" ht="14.25">
      <c r="B645" s="195"/>
      <c r="C645" s="195"/>
    </row>
    <row r="646" spans="2:3" ht="14.25">
      <c r="B646" s="195"/>
      <c r="C646" s="195"/>
    </row>
    <row r="647" spans="2:3" ht="14.25">
      <c r="B647" s="195"/>
      <c r="C647" s="195"/>
    </row>
    <row r="648" spans="2:3" ht="14.25">
      <c r="B648" s="195"/>
      <c r="C648" s="195"/>
    </row>
    <row r="649" spans="2:3" ht="14.25">
      <c r="B649" s="195"/>
      <c r="C649" s="195"/>
    </row>
    <row r="650" spans="2:3" ht="14.25">
      <c r="B650" s="195"/>
      <c r="C650" s="195"/>
    </row>
    <row r="651" spans="2:3" ht="14.25">
      <c r="B651" s="195"/>
      <c r="C651" s="195"/>
    </row>
    <row r="652" spans="2:3" ht="14.25">
      <c r="B652" s="195"/>
      <c r="C652" s="195"/>
    </row>
    <row r="653" spans="2:3" ht="14.25">
      <c r="B653" s="195"/>
      <c r="C653" s="195"/>
    </row>
    <row r="654" spans="2:3" ht="14.25">
      <c r="B654" s="195"/>
      <c r="C654" s="195"/>
    </row>
    <row r="655" spans="2:3" ht="14.25">
      <c r="B655" s="195"/>
      <c r="C655" s="195"/>
    </row>
    <row r="656" spans="2:3" ht="14.25">
      <c r="B656" s="195"/>
      <c r="C656" s="195"/>
    </row>
    <row r="657" spans="2:3" ht="14.25">
      <c r="B657" s="195"/>
      <c r="C657" s="195"/>
    </row>
    <row r="658" spans="2:3" ht="14.25">
      <c r="B658" s="195"/>
      <c r="C658" s="195"/>
    </row>
    <row r="659" spans="2:3" ht="14.25">
      <c r="B659" s="195"/>
      <c r="C659" s="195"/>
    </row>
    <row r="660" spans="2:3" ht="14.25">
      <c r="B660" s="195"/>
      <c r="C660" s="195"/>
    </row>
    <row r="661" spans="2:3" ht="14.25">
      <c r="B661" s="195"/>
      <c r="C661" s="195"/>
    </row>
    <row r="662" spans="2:3" ht="14.25">
      <c r="B662" s="195"/>
      <c r="C662" s="195"/>
    </row>
    <row r="663" spans="2:3" ht="14.25">
      <c r="B663" s="195"/>
      <c r="C663" s="195"/>
    </row>
    <row r="664" spans="2:3" ht="14.25">
      <c r="B664" s="195"/>
      <c r="C664" s="195"/>
    </row>
    <row r="665" spans="2:3" ht="14.25">
      <c r="B665" s="195"/>
      <c r="C665" s="195"/>
    </row>
    <row r="666" spans="2:3" ht="14.25">
      <c r="B666" s="195"/>
      <c r="C666" s="195"/>
    </row>
    <row r="667" spans="2:3" ht="14.25">
      <c r="B667" s="195"/>
      <c r="C667" s="195"/>
    </row>
    <row r="668" spans="2:3" ht="14.25">
      <c r="B668" s="195"/>
      <c r="C668" s="195"/>
    </row>
    <row r="669" spans="2:3" ht="14.25">
      <c r="B669" s="195"/>
      <c r="C669" s="195"/>
    </row>
    <row r="670" spans="2:3" ht="14.25">
      <c r="B670" s="195"/>
      <c r="C670" s="195"/>
    </row>
    <row r="671" spans="2:3" ht="14.25">
      <c r="B671" s="195"/>
      <c r="C671" s="195"/>
    </row>
    <row r="672" spans="2:3" ht="14.25">
      <c r="B672" s="195"/>
      <c r="C672" s="195"/>
    </row>
    <row r="673" spans="2:3" ht="14.25">
      <c r="B673" s="195"/>
      <c r="C673" s="195"/>
    </row>
    <row r="674" spans="2:3" ht="14.25">
      <c r="B674" s="195"/>
      <c r="C674" s="195"/>
    </row>
    <row r="675" spans="2:3" ht="14.25">
      <c r="B675" s="195"/>
      <c r="C675" s="195"/>
    </row>
    <row r="676" spans="2:3" ht="14.25">
      <c r="B676" s="195"/>
      <c r="C676" s="195"/>
    </row>
    <row r="677" spans="2:3" ht="14.25">
      <c r="B677" s="195"/>
      <c r="C677" s="195"/>
    </row>
    <row r="678" spans="2:3" ht="14.25">
      <c r="B678" s="195"/>
      <c r="C678" s="195"/>
    </row>
    <row r="679" spans="2:3" ht="14.25">
      <c r="B679" s="195"/>
      <c r="C679" s="195"/>
    </row>
    <row r="680" spans="2:3" ht="14.25">
      <c r="B680" s="195"/>
      <c r="C680" s="195"/>
    </row>
    <row r="681" spans="2:3" ht="14.25">
      <c r="B681" s="195"/>
      <c r="C681" s="195"/>
    </row>
    <row r="682" spans="2:3" ht="14.25">
      <c r="B682" s="195"/>
      <c r="C682" s="195"/>
    </row>
    <row r="683" spans="2:3" ht="14.25">
      <c r="B683" s="195"/>
      <c r="C683" s="195"/>
    </row>
    <row r="684" spans="2:3" ht="14.25">
      <c r="B684" s="195"/>
      <c r="C684" s="195"/>
    </row>
    <row r="685" spans="2:3" ht="14.25">
      <c r="B685" s="195"/>
      <c r="C685" s="195"/>
    </row>
    <row r="686" spans="2:3" ht="14.25">
      <c r="B686" s="195"/>
      <c r="C686" s="195"/>
    </row>
    <row r="687" spans="2:3" ht="14.25">
      <c r="B687" s="195"/>
      <c r="C687" s="195"/>
    </row>
    <row r="688" spans="2:3" ht="14.25">
      <c r="B688" s="195"/>
      <c r="C688" s="195"/>
    </row>
    <row r="689" spans="2:3" ht="14.25">
      <c r="B689" s="195"/>
      <c r="C689" s="195"/>
    </row>
    <row r="690" spans="2:3" ht="14.25">
      <c r="B690" s="195"/>
      <c r="C690" s="195"/>
    </row>
    <row r="691" spans="2:3" ht="14.25">
      <c r="B691" s="195"/>
      <c r="C691" s="195"/>
    </row>
    <row r="692" spans="2:3" ht="14.25">
      <c r="B692" s="195"/>
      <c r="C692" s="195"/>
    </row>
    <row r="693" spans="2:3" ht="14.25">
      <c r="B693" s="195"/>
      <c r="C693" s="195"/>
    </row>
    <row r="694" spans="2:3" ht="14.25">
      <c r="B694" s="195"/>
      <c r="C694" s="195"/>
    </row>
    <row r="695" spans="2:3" ht="14.25">
      <c r="B695" s="195"/>
      <c r="C695" s="195"/>
    </row>
    <row r="696" spans="2:3" ht="14.25">
      <c r="B696" s="195"/>
      <c r="C696" s="195"/>
    </row>
    <row r="697" spans="2:3" ht="14.25">
      <c r="B697" s="195"/>
      <c r="C697" s="195"/>
    </row>
    <row r="698" spans="2:3" ht="14.25">
      <c r="B698" s="195"/>
      <c r="C698" s="195"/>
    </row>
    <row r="699" spans="2:3" ht="14.25">
      <c r="B699" s="195"/>
      <c r="C699" s="195"/>
    </row>
    <row r="700" spans="2:3" ht="14.25">
      <c r="B700" s="195"/>
      <c r="C700" s="195"/>
    </row>
    <row r="701" spans="2:3" ht="14.25">
      <c r="B701" s="195"/>
      <c r="C701" s="195"/>
    </row>
    <row r="702" spans="2:3" ht="14.25">
      <c r="B702" s="195"/>
      <c r="C702" s="195"/>
    </row>
    <row r="703" spans="2:3" ht="14.25">
      <c r="B703" s="195"/>
      <c r="C703" s="195"/>
    </row>
    <row r="704" spans="2:3" ht="14.25">
      <c r="B704" s="195"/>
      <c r="C704" s="195"/>
    </row>
    <row r="705" spans="2:3" ht="14.25">
      <c r="B705" s="195"/>
      <c r="C705" s="195"/>
    </row>
    <row r="706" spans="2:3" ht="14.25">
      <c r="B706" s="195"/>
      <c r="C706" s="195"/>
    </row>
    <row r="707" spans="2:3" ht="14.25">
      <c r="B707" s="195"/>
      <c r="C707" s="195"/>
    </row>
    <row r="708" spans="2:3" ht="14.25">
      <c r="B708" s="195"/>
      <c r="C708" s="195"/>
    </row>
    <row r="709" spans="2:3" ht="14.25">
      <c r="B709" s="195"/>
      <c r="C709" s="195"/>
    </row>
    <row r="710" spans="2:3" ht="14.25">
      <c r="B710" s="195"/>
      <c r="C710" s="195"/>
    </row>
    <row r="711" spans="2:3" ht="14.25">
      <c r="B711" s="195"/>
      <c r="C711" s="195"/>
    </row>
    <row r="712" spans="2:3" ht="14.25">
      <c r="B712" s="195"/>
      <c r="C712" s="195"/>
    </row>
    <row r="713" spans="2:3" ht="14.25">
      <c r="B713" s="195"/>
      <c r="C713" s="195"/>
    </row>
    <row r="714" spans="2:3" ht="14.25">
      <c r="B714" s="195"/>
      <c r="C714" s="195"/>
    </row>
    <row r="715" spans="2:3" ht="14.25">
      <c r="B715" s="195"/>
      <c r="C715" s="195"/>
    </row>
    <row r="716" spans="2:3" ht="14.25">
      <c r="B716" s="195"/>
      <c r="C716" s="195"/>
    </row>
    <row r="717" spans="2:3" ht="14.25">
      <c r="B717" s="195"/>
      <c r="C717" s="195"/>
    </row>
    <row r="718" spans="2:3" ht="14.25">
      <c r="B718" s="195"/>
      <c r="C718" s="195"/>
    </row>
    <row r="719" spans="2:3" ht="14.25">
      <c r="B719" s="195"/>
      <c r="C719" s="195"/>
    </row>
    <row r="720" spans="2:3" ht="14.25">
      <c r="B720" s="195"/>
      <c r="C720" s="195"/>
    </row>
    <row r="721" spans="2:3" ht="14.25">
      <c r="B721" s="195"/>
      <c r="C721" s="195"/>
    </row>
    <row r="722" spans="2:3" ht="14.25">
      <c r="B722" s="195"/>
      <c r="C722" s="195"/>
    </row>
    <row r="723" spans="2:3" ht="14.25">
      <c r="B723" s="195"/>
      <c r="C723" s="195"/>
    </row>
    <row r="724" spans="2:3" ht="14.25">
      <c r="B724" s="195"/>
      <c r="C724" s="195"/>
    </row>
    <row r="725" spans="2:3" ht="14.25">
      <c r="B725" s="195"/>
      <c r="C725" s="195"/>
    </row>
    <row r="726" spans="2:3" ht="14.25">
      <c r="B726" s="195"/>
      <c r="C726" s="195"/>
    </row>
    <row r="727" spans="2:3" ht="14.25">
      <c r="B727" s="195"/>
      <c r="C727" s="195"/>
    </row>
    <row r="728" spans="2:3" ht="14.25">
      <c r="B728" s="195"/>
      <c r="C728" s="195"/>
    </row>
    <row r="729" spans="2:3" ht="14.25">
      <c r="B729" s="195"/>
      <c r="C729" s="195"/>
    </row>
    <row r="730" spans="2:3" ht="14.25">
      <c r="B730" s="195"/>
      <c r="C730" s="195"/>
    </row>
    <row r="731" spans="2:3" ht="14.25">
      <c r="B731" s="195"/>
      <c r="C731" s="195"/>
    </row>
    <row r="732" spans="2:3" ht="14.25">
      <c r="B732" s="195"/>
      <c r="C732" s="195"/>
    </row>
    <row r="733" spans="2:3" ht="14.25">
      <c r="B733" s="195"/>
      <c r="C733" s="195"/>
    </row>
    <row r="734" spans="2:3" ht="14.25">
      <c r="B734" s="195"/>
      <c r="C734" s="195"/>
    </row>
    <row r="735" spans="2:3" ht="14.25">
      <c r="B735" s="195"/>
      <c r="C735" s="195"/>
    </row>
    <row r="736" spans="2:3" ht="14.25">
      <c r="B736" s="195"/>
      <c r="C736" s="195"/>
    </row>
    <row r="737" spans="2:3" ht="14.25">
      <c r="B737" s="195"/>
      <c r="C737" s="195"/>
    </row>
    <row r="738" spans="2:3" ht="14.25">
      <c r="B738" s="195"/>
      <c r="C738" s="195"/>
    </row>
    <row r="739" spans="2:3" ht="14.25">
      <c r="B739" s="195"/>
      <c r="C739" s="195"/>
    </row>
    <row r="740" spans="2:3" ht="14.25">
      <c r="B740" s="195"/>
      <c r="C740" s="195"/>
    </row>
    <row r="741" spans="2:3" ht="14.25">
      <c r="B741" s="195"/>
      <c r="C741" s="195"/>
    </row>
    <row r="742" spans="2:3" ht="14.25">
      <c r="B742" s="195"/>
      <c r="C742" s="195"/>
    </row>
    <row r="743" spans="2:3" ht="14.25">
      <c r="B743" s="195"/>
      <c r="C743" s="195"/>
    </row>
    <row r="744" spans="2:3" ht="14.25">
      <c r="B744" s="195"/>
      <c r="C744" s="195"/>
    </row>
    <row r="745" spans="2:3" ht="14.25">
      <c r="B745" s="195"/>
      <c r="C745" s="195"/>
    </row>
    <row r="746" spans="2:3" ht="14.25">
      <c r="B746" s="195"/>
      <c r="C746" s="195"/>
    </row>
    <row r="747" spans="2:3" ht="14.25">
      <c r="B747" s="195"/>
      <c r="C747" s="195"/>
    </row>
    <row r="748" spans="2:3" ht="14.25">
      <c r="B748" s="195"/>
      <c r="C748" s="195"/>
    </row>
    <row r="749" spans="2:3" ht="14.25">
      <c r="B749" s="195"/>
      <c r="C749" s="195"/>
    </row>
    <row r="750" spans="2:3" ht="14.25">
      <c r="B750" s="195"/>
      <c r="C750" s="195"/>
    </row>
    <row r="751" spans="2:3" ht="14.25">
      <c r="B751" s="195"/>
      <c r="C751" s="195"/>
    </row>
    <row r="752" spans="2:3" ht="14.25">
      <c r="B752" s="195"/>
      <c r="C752" s="195"/>
    </row>
    <row r="753" spans="2:3" ht="14.25">
      <c r="B753" s="195"/>
      <c r="C753" s="195"/>
    </row>
    <row r="754" spans="2:3" ht="14.25">
      <c r="B754" s="195"/>
      <c r="C754" s="195"/>
    </row>
    <row r="755" spans="2:3" ht="14.25">
      <c r="B755" s="195"/>
      <c r="C755" s="195"/>
    </row>
    <row r="756" spans="2:3" ht="14.25">
      <c r="B756" s="195"/>
      <c r="C756" s="195"/>
    </row>
    <row r="757" spans="2:3" ht="14.25">
      <c r="B757" s="195"/>
      <c r="C757" s="195"/>
    </row>
    <row r="758" spans="2:3" ht="14.25">
      <c r="B758" s="195"/>
      <c r="C758" s="195"/>
    </row>
    <row r="759" spans="2:3" ht="14.25">
      <c r="B759" s="195"/>
      <c r="C759" s="195"/>
    </row>
    <row r="760" spans="2:3" ht="14.25">
      <c r="B760" s="195"/>
      <c r="C760" s="195"/>
    </row>
    <row r="761" spans="2:3" ht="14.25">
      <c r="B761" s="195"/>
      <c r="C761" s="195"/>
    </row>
    <row r="762" spans="2:3" ht="14.25">
      <c r="B762" s="195"/>
      <c r="C762" s="195"/>
    </row>
    <row r="763" spans="2:3" ht="14.25">
      <c r="B763" s="195"/>
      <c r="C763" s="195"/>
    </row>
    <row r="764" spans="2:3" ht="14.25">
      <c r="B764" s="195"/>
      <c r="C764" s="195"/>
    </row>
    <row r="765" spans="2:3" ht="14.25">
      <c r="B765" s="195"/>
      <c r="C765" s="195"/>
    </row>
    <row r="766" spans="2:3" ht="14.25">
      <c r="B766" s="195"/>
      <c r="C766" s="195"/>
    </row>
    <row r="767" spans="2:3" ht="14.25">
      <c r="B767" s="195"/>
      <c r="C767" s="195"/>
    </row>
    <row r="768" spans="2:3" ht="14.25">
      <c r="B768" s="195"/>
      <c r="C768" s="195"/>
    </row>
    <row r="769" spans="2:3" ht="14.25">
      <c r="B769" s="195"/>
      <c r="C769" s="195"/>
    </row>
    <row r="770" spans="2:3" ht="14.25">
      <c r="B770" s="195"/>
      <c r="C770" s="195"/>
    </row>
    <row r="771" spans="2:3" ht="14.25">
      <c r="B771" s="195"/>
      <c r="C771" s="195"/>
    </row>
    <row r="772" spans="2:3" ht="14.25">
      <c r="B772" s="195"/>
      <c r="C772" s="195"/>
    </row>
    <row r="773" spans="2:3" ht="14.25">
      <c r="B773" s="195"/>
      <c r="C773" s="195"/>
    </row>
    <row r="774" spans="2:3" ht="14.25">
      <c r="B774" s="195"/>
      <c r="C774" s="195"/>
    </row>
    <row r="775" spans="2:3" ht="14.25">
      <c r="B775" s="195"/>
      <c r="C775" s="195"/>
    </row>
    <row r="776" spans="2:3" ht="14.25">
      <c r="B776" s="195"/>
      <c r="C776" s="195"/>
    </row>
    <row r="777" spans="2:3" ht="14.25">
      <c r="B777" s="195"/>
      <c r="C777" s="195"/>
    </row>
    <row r="778" spans="2:3" ht="14.25">
      <c r="B778" s="195"/>
      <c r="C778" s="195"/>
    </row>
    <row r="779" spans="2:3" ht="14.25">
      <c r="B779" s="195"/>
      <c r="C779" s="195"/>
    </row>
    <row r="780" spans="2:3" ht="14.25">
      <c r="B780" s="195"/>
      <c r="C780" s="195"/>
    </row>
    <row r="781" spans="2:3" ht="14.25">
      <c r="B781" s="195"/>
      <c r="C781" s="195"/>
    </row>
    <row r="782" spans="2:3" ht="14.25">
      <c r="B782" s="195"/>
      <c r="C782" s="195"/>
    </row>
    <row r="783" spans="2:3" ht="14.25">
      <c r="B783" s="195"/>
      <c r="C783" s="195"/>
    </row>
    <row r="784" spans="2:3" ht="14.25">
      <c r="B784" s="195"/>
      <c r="C784" s="195"/>
    </row>
    <row r="785" spans="2:3" ht="14.25">
      <c r="B785" s="195"/>
      <c r="C785" s="195"/>
    </row>
    <row r="786" spans="2:3" ht="14.25">
      <c r="B786" s="195"/>
      <c r="C786" s="195"/>
    </row>
    <row r="787" spans="2:3" ht="14.25">
      <c r="B787" s="195"/>
      <c r="C787" s="195"/>
    </row>
    <row r="788" spans="2:3" ht="14.25">
      <c r="B788" s="195"/>
      <c r="C788" s="195"/>
    </row>
    <row r="789" spans="2:3" ht="14.25">
      <c r="B789" s="195"/>
      <c r="C789" s="195"/>
    </row>
    <row r="790" spans="2:3" ht="14.25">
      <c r="B790" s="195"/>
      <c r="C790" s="195"/>
    </row>
    <row r="791" spans="2:3" ht="14.25">
      <c r="B791" s="195"/>
      <c r="C791" s="195"/>
    </row>
    <row r="792" spans="2:3" ht="14.25">
      <c r="B792" s="195"/>
      <c r="C792" s="195"/>
    </row>
    <row r="793" spans="2:3" ht="14.25">
      <c r="B793" s="195"/>
      <c r="C793" s="195"/>
    </row>
    <row r="794" spans="2:3" ht="14.25">
      <c r="B794" s="195"/>
      <c r="C794" s="195"/>
    </row>
    <row r="795" spans="2:3" ht="14.25">
      <c r="B795" s="195"/>
      <c r="C795" s="195"/>
    </row>
    <row r="796" spans="2:3" ht="14.25">
      <c r="B796" s="195"/>
      <c r="C796" s="195"/>
    </row>
    <row r="797" spans="2:3" ht="14.25">
      <c r="B797" s="195"/>
      <c r="C797" s="195"/>
    </row>
    <row r="798" spans="2:3" ht="14.25">
      <c r="B798" s="195"/>
      <c r="C798" s="195"/>
    </row>
    <row r="799" spans="2:3" ht="14.25">
      <c r="B799" s="195"/>
      <c r="C799" s="195"/>
    </row>
    <row r="800" spans="2:3" ht="14.25">
      <c r="B800" s="195"/>
      <c r="C800" s="195"/>
    </row>
    <row r="801" spans="2:3" ht="14.25">
      <c r="B801" s="195"/>
      <c r="C801" s="195"/>
    </row>
    <row r="802" spans="2:3" ht="14.25">
      <c r="B802" s="195"/>
      <c r="C802" s="195"/>
    </row>
    <row r="803" spans="2:3" ht="14.25">
      <c r="B803" s="195"/>
      <c r="C803" s="195"/>
    </row>
    <row r="804" spans="2:3" ht="14.25">
      <c r="B804" s="195"/>
      <c r="C804" s="195"/>
    </row>
    <row r="805" spans="2:3" ht="14.25">
      <c r="B805" s="195"/>
      <c r="C805" s="195"/>
    </row>
    <row r="806" spans="2:3" ht="14.25">
      <c r="B806" s="195"/>
      <c r="C806" s="195"/>
    </row>
    <row r="807" spans="2:3" ht="14.25">
      <c r="B807" s="195"/>
      <c r="C807" s="195"/>
    </row>
    <row r="808" spans="2:3" ht="14.25">
      <c r="B808" s="195"/>
      <c r="C808" s="195"/>
    </row>
    <row r="809" spans="2:3" ht="14.25">
      <c r="B809" s="195"/>
      <c r="C809" s="195"/>
    </row>
    <row r="810" spans="2:3" ht="14.25">
      <c r="B810" s="195"/>
      <c r="C810" s="195"/>
    </row>
    <row r="811" spans="2:3" ht="14.25">
      <c r="B811" s="195"/>
      <c r="C811" s="195"/>
    </row>
    <row r="812" spans="2:3" ht="14.25">
      <c r="B812" s="195"/>
      <c r="C812" s="195"/>
    </row>
    <row r="813" spans="2:3" ht="14.25">
      <c r="B813" s="195"/>
      <c r="C813" s="195"/>
    </row>
    <row r="814" spans="2:3" ht="14.25">
      <c r="B814" s="195"/>
      <c r="C814" s="195"/>
    </row>
    <row r="815" spans="2:3" ht="14.25">
      <c r="B815" s="195"/>
      <c r="C815" s="195"/>
    </row>
    <row r="816" spans="2:3" ht="14.25">
      <c r="B816" s="195"/>
      <c r="C816" s="195"/>
    </row>
    <row r="817" spans="2:3" ht="14.25">
      <c r="B817" s="195"/>
      <c r="C817" s="195"/>
    </row>
    <row r="818" spans="2:3" ht="14.25">
      <c r="B818" s="195"/>
      <c r="C818" s="195"/>
    </row>
    <row r="819" spans="2:3" ht="14.25">
      <c r="B819" s="195"/>
      <c r="C819" s="195"/>
    </row>
    <row r="820" spans="2:3" ht="14.25">
      <c r="B820" s="195"/>
      <c r="C820" s="195"/>
    </row>
    <row r="821" spans="2:3" ht="14.25">
      <c r="B821" s="195"/>
      <c r="C821" s="195"/>
    </row>
    <row r="822" spans="2:3" ht="14.25">
      <c r="B822" s="195"/>
      <c r="C822" s="195"/>
    </row>
    <row r="823" spans="2:3" ht="14.25">
      <c r="B823" s="195"/>
      <c r="C823" s="195"/>
    </row>
    <row r="824" spans="2:3" ht="14.25">
      <c r="B824" s="195"/>
      <c r="C824" s="195"/>
    </row>
    <row r="825" spans="2:3" ht="14.25">
      <c r="B825" s="195"/>
      <c r="C825" s="195"/>
    </row>
    <row r="826" spans="2:3" ht="14.25">
      <c r="B826" s="195"/>
      <c r="C826" s="195"/>
    </row>
    <row r="827" spans="2:3" ht="14.25">
      <c r="B827" s="195"/>
      <c r="C827" s="195"/>
    </row>
    <row r="828" spans="2:3" ht="14.25">
      <c r="B828" s="195"/>
      <c r="C828" s="195"/>
    </row>
    <row r="829" spans="2:3" ht="14.25">
      <c r="B829" s="195"/>
      <c r="C829" s="195"/>
    </row>
    <row r="830" spans="2:3" ht="14.25">
      <c r="B830" s="195"/>
      <c r="C830" s="195"/>
    </row>
    <row r="831" spans="2:3" ht="14.25">
      <c r="B831" s="195"/>
      <c r="C831" s="195"/>
    </row>
    <row r="832" spans="2:3" ht="14.25">
      <c r="B832" s="195"/>
      <c r="C832" s="195"/>
    </row>
    <row r="833" spans="2:3" ht="14.25">
      <c r="B833" s="195"/>
      <c r="C833" s="195"/>
    </row>
    <row r="834" spans="2:3" ht="14.25">
      <c r="B834" s="195"/>
      <c r="C834" s="195"/>
    </row>
    <row r="835" spans="2:3" ht="14.25">
      <c r="B835" s="195"/>
      <c r="C835" s="195"/>
    </row>
    <row r="836" spans="2:3" ht="14.25">
      <c r="B836" s="195"/>
      <c r="C836" s="195"/>
    </row>
    <row r="837" spans="2:3" ht="14.25">
      <c r="B837" s="195"/>
      <c r="C837" s="195"/>
    </row>
    <row r="838" spans="2:3" ht="14.25">
      <c r="B838" s="195"/>
      <c r="C838" s="195"/>
    </row>
    <row r="839" spans="2:3" ht="14.25">
      <c r="B839" s="195"/>
      <c r="C839" s="195"/>
    </row>
    <row r="840" spans="2:3" ht="14.25">
      <c r="B840" s="195"/>
      <c r="C840" s="195"/>
    </row>
    <row r="841" spans="2:3" ht="14.25">
      <c r="B841" s="195"/>
      <c r="C841" s="195"/>
    </row>
    <row r="842" spans="2:3" ht="14.25">
      <c r="B842" s="195"/>
      <c r="C842" s="195"/>
    </row>
    <row r="843" spans="2:3" ht="14.25">
      <c r="B843" s="195"/>
      <c r="C843" s="195"/>
    </row>
    <row r="844" spans="2:3" ht="14.25">
      <c r="B844" s="195"/>
      <c r="C844" s="195"/>
    </row>
    <row r="845" spans="2:3" ht="14.25">
      <c r="B845" s="195"/>
      <c r="C845" s="195"/>
    </row>
    <row r="846" spans="2:3" ht="14.25">
      <c r="B846" s="195"/>
      <c r="C846" s="195"/>
    </row>
    <row r="847" spans="2:3" ht="14.25">
      <c r="B847" s="195"/>
      <c r="C847" s="195"/>
    </row>
    <row r="848" spans="2:3" ht="14.25">
      <c r="B848" s="195"/>
      <c r="C848" s="195"/>
    </row>
    <row r="849" spans="2:3" ht="14.25">
      <c r="B849" s="195"/>
      <c r="C849" s="195"/>
    </row>
    <row r="850" spans="2:3" ht="14.25">
      <c r="B850" s="195"/>
      <c r="C850" s="195"/>
    </row>
    <row r="851" spans="2:3" ht="14.25">
      <c r="B851" s="195"/>
      <c r="C851" s="195"/>
    </row>
    <row r="852" spans="2:3" ht="14.25">
      <c r="B852" s="195"/>
      <c r="C852" s="195"/>
    </row>
    <row r="853" spans="2:3" ht="14.25">
      <c r="B853" s="195"/>
      <c r="C853" s="195"/>
    </row>
    <row r="854" spans="2:3" ht="14.25">
      <c r="B854" s="195"/>
      <c r="C854" s="195"/>
    </row>
    <row r="855" spans="2:3" ht="14.25">
      <c r="B855" s="195"/>
      <c r="C855" s="195"/>
    </row>
    <row r="856" spans="2:3" ht="14.25">
      <c r="B856" s="195"/>
      <c r="C856" s="195"/>
    </row>
    <row r="857" spans="2:3" ht="14.25">
      <c r="B857" s="195"/>
      <c r="C857" s="195"/>
    </row>
    <row r="858" spans="2:3" ht="14.25">
      <c r="B858" s="195"/>
      <c r="C858" s="195"/>
    </row>
    <row r="859" spans="2:3" ht="14.25">
      <c r="B859" s="195"/>
      <c r="C859" s="195"/>
    </row>
    <row r="860" spans="2:3" ht="14.25">
      <c r="B860" s="195"/>
      <c r="C860" s="195"/>
    </row>
    <row r="861" spans="2:3" ht="14.25">
      <c r="B861" s="195"/>
      <c r="C861" s="195"/>
    </row>
    <row r="862" spans="2:3" ht="14.25">
      <c r="B862" s="195"/>
      <c r="C862" s="195"/>
    </row>
    <row r="863" spans="2:3" ht="14.25">
      <c r="B863" s="195"/>
      <c r="C863" s="195"/>
    </row>
    <row r="864" spans="2:3" ht="14.25">
      <c r="B864" s="195"/>
      <c r="C864" s="195"/>
    </row>
    <row r="865" spans="2:3" ht="14.25">
      <c r="B865" s="195"/>
      <c r="C865" s="195"/>
    </row>
    <row r="866" spans="2:3" ht="14.25">
      <c r="B866" s="195"/>
      <c r="C866" s="195"/>
    </row>
    <row r="867" spans="2:3" ht="14.25">
      <c r="B867" s="195"/>
      <c r="C867" s="195"/>
    </row>
    <row r="868" spans="2:3" ht="14.25">
      <c r="B868" s="195"/>
      <c r="C868" s="195"/>
    </row>
    <row r="869" spans="2:3" ht="14.25">
      <c r="B869" s="195"/>
      <c r="C869" s="195"/>
    </row>
    <row r="870" spans="2:3" ht="14.25">
      <c r="B870" s="195"/>
      <c r="C870" s="195"/>
    </row>
    <row r="871" spans="2:3" ht="14.25">
      <c r="B871" s="195"/>
      <c r="C871" s="195"/>
    </row>
    <row r="872" spans="2:3" ht="14.25">
      <c r="B872" s="195"/>
      <c r="C872" s="195"/>
    </row>
    <row r="873" spans="2:3" ht="14.25">
      <c r="B873" s="195"/>
      <c r="C873" s="195"/>
    </row>
    <row r="874" spans="2:3" ht="14.25">
      <c r="B874" s="195"/>
      <c r="C874" s="195"/>
    </row>
    <row r="875" spans="2:3" ht="14.25">
      <c r="B875" s="195"/>
      <c r="C875" s="195"/>
    </row>
    <row r="876" spans="2:3" ht="14.25">
      <c r="B876" s="195"/>
      <c r="C876" s="195"/>
    </row>
    <row r="877" spans="2:3" ht="14.25">
      <c r="B877" s="195"/>
      <c r="C877" s="195"/>
    </row>
    <row r="878" spans="2:3" ht="14.25">
      <c r="B878" s="195"/>
      <c r="C878" s="195"/>
    </row>
    <row r="879" spans="2:3" ht="14.25">
      <c r="B879" s="195"/>
      <c r="C879" s="195"/>
    </row>
    <row r="880" spans="2:3" ht="14.25">
      <c r="B880" s="195"/>
      <c r="C880" s="195"/>
    </row>
    <row r="881" spans="2:3" ht="14.25">
      <c r="B881" s="195"/>
      <c r="C881" s="195"/>
    </row>
    <row r="882" spans="2:3" ht="14.25">
      <c r="B882" s="195"/>
      <c r="C882" s="195"/>
    </row>
    <row r="883" spans="2:3" ht="14.25">
      <c r="B883" s="195"/>
      <c r="C883" s="195"/>
    </row>
    <row r="884" spans="2:3" ht="14.25">
      <c r="B884" s="195"/>
      <c r="C884" s="195"/>
    </row>
    <row r="885" spans="2:3" ht="14.25">
      <c r="B885" s="195"/>
      <c r="C885" s="195"/>
    </row>
    <row r="886" spans="2:3" ht="14.25">
      <c r="B886" s="195"/>
      <c r="C886" s="195"/>
    </row>
    <row r="887" spans="2:3" ht="14.25">
      <c r="B887" s="195"/>
      <c r="C887" s="195"/>
    </row>
    <row r="888" spans="2:3" ht="14.25">
      <c r="B888" s="195"/>
      <c r="C888" s="195"/>
    </row>
    <row r="889" spans="2:3" ht="14.25">
      <c r="B889" s="195"/>
      <c r="C889" s="195"/>
    </row>
    <row r="890" spans="2:3" ht="14.25">
      <c r="B890" s="195"/>
      <c r="C890" s="195"/>
    </row>
    <row r="891" spans="2:3" ht="14.25">
      <c r="B891" s="195"/>
      <c r="C891" s="195"/>
    </row>
    <row r="892" spans="2:3" ht="14.25">
      <c r="B892" s="195"/>
      <c r="C892" s="195"/>
    </row>
    <row r="893" spans="2:3" ht="14.25">
      <c r="B893" s="195"/>
      <c r="C893" s="195"/>
    </row>
    <row r="894" spans="2:3" ht="14.25">
      <c r="B894" s="195"/>
      <c r="C894" s="195"/>
    </row>
    <row r="895" spans="2:3" ht="14.25">
      <c r="B895" s="195"/>
      <c r="C895" s="195"/>
    </row>
    <row r="896" spans="2:3" ht="14.25">
      <c r="B896" s="195"/>
      <c r="C896" s="195"/>
    </row>
    <row r="897" spans="2:3" ht="14.25">
      <c r="B897" s="195"/>
      <c r="C897" s="195"/>
    </row>
    <row r="898" spans="2:3" ht="14.25">
      <c r="B898" s="195"/>
      <c r="C898" s="195"/>
    </row>
    <row r="899" spans="2:3" ht="14.25">
      <c r="B899" s="195"/>
      <c r="C899" s="195"/>
    </row>
    <row r="900" spans="2:3" ht="14.25">
      <c r="B900" s="195"/>
      <c r="C900" s="195"/>
    </row>
    <row r="901" spans="2:3" ht="14.25">
      <c r="B901" s="195"/>
      <c r="C901" s="195"/>
    </row>
    <row r="902" spans="2:3" ht="14.25">
      <c r="B902" s="195"/>
      <c r="C902" s="195"/>
    </row>
    <row r="903" spans="2:3" ht="14.25">
      <c r="B903" s="195"/>
      <c r="C903" s="195"/>
    </row>
    <row r="904" spans="2:3" ht="14.25">
      <c r="B904" s="195"/>
      <c r="C904" s="195"/>
    </row>
    <row r="905" spans="2:3" ht="14.25">
      <c r="B905" s="195"/>
      <c r="C905" s="195"/>
    </row>
    <row r="906" spans="2:3" ht="14.25">
      <c r="B906" s="195"/>
      <c r="C906" s="195"/>
    </row>
    <row r="907" spans="2:3" ht="14.25">
      <c r="B907" s="195"/>
      <c r="C907" s="195"/>
    </row>
    <row r="908" spans="2:3" ht="14.25">
      <c r="B908" s="195"/>
      <c r="C908" s="195"/>
    </row>
    <row r="909" spans="2:3" ht="14.25">
      <c r="B909" s="195"/>
      <c r="C909" s="195"/>
    </row>
    <row r="910" spans="2:3" ht="14.25">
      <c r="B910" s="195"/>
      <c r="C910" s="195"/>
    </row>
    <row r="911" spans="2:3" ht="14.25">
      <c r="B911" s="195"/>
      <c r="C911" s="195"/>
    </row>
    <row r="912" spans="2:3" ht="14.25">
      <c r="B912" s="195"/>
      <c r="C912" s="195"/>
    </row>
    <row r="913" spans="2:3" ht="14.25">
      <c r="B913" s="195"/>
      <c r="C913" s="195"/>
    </row>
    <row r="914" spans="2:3" ht="14.25">
      <c r="B914" s="195"/>
      <c r="C914" s="195"/>
    </row>
    <row r="915" spans="2:3" ht="14.25">
      <c r="B915" s="195"/>
      <c r="C915" s="195"/>
    </row>
    <row r="916" spans="2:3" ht="14.25">
      <c r="B916" s="195"/>
      <c r="C916" s="195"/>
    </row>
    <row r="917" spans="2:3" ht="14.25">
      <c r="B917" s="195"/>
      <c r="C917" s="195"/>
    </row>
    <row r="918" spans="2:3" ht="14.25">
      <c r="B918" s="195"/>
      <c r="C918" s="195"/>
    </row>
    <row r="919" spans="2:3" ht="14.25">
      <c r="B919" s="195"/>
      <c r="C919" s="195"/>
    </row>
    <row r="920" spans="2:3" ht="14.25">
      <c r="B920" s="195"/>
      <c r="C920" s="195"/>
    </row>
    <row r="921" spans="2:3" ht="14.25">
      <c r="B921" s="195"/>
      <c r="C921" s="195"/>
    </row>
    <row r="922" spans="2:3" ht="14.25">
      <c r="B922" s="195"/>
      <c r="C922" s="195"/>
    </row>
    <row r="923" spans="2:3" ht="14.25">
      <c r="B923" s="195"/>
      <c r="C923" s="195"/>
    </row>
    <row r="924" spans="2:3" ht="14.25">
      <c r="B924" s="195"/>
      <c r="C924" s="195"/>
    </row>
    <row r="925" spans="2:3" ht="14.25">
      <c r="B925" s="195"/>
      <c r="C925" s="195"/>
    </row>
    <row r="926" spans="2:3" ht="14.25">
      <c r="B926" s="195"/>
      <c r="C926" s="195"/>
    </row>
    <row r="927" spans="2:3" ht="14.25">
      <c r="B927" s="195"/>
      <c r="C927" s="195"/>
    </row>
    <row r="928" spans="2:3" ht="14.25">
      <c r="B928" s="195"/>
      <c r="C928" s="195"/>
    </row>
    <row r="929" spans="2:3" ht="14.25">
      <c r="B929" s="195"/>
      <c r="C929" s="195"/>
    </row>
    <row r="930" spans="2:3" ht="14.25">
      <c r="B930" s="195"/>
      <c r="C930" s="195"/>
    </row>
    <row r="931" spans="2:3" ht="14.25">
      <c r="B931" s="195"/>
      <c r="C931" s="195"/>
    </row>
    <row r="932" spans="2:3" ht="14.25">
      <c r="B932" s="195"/>
      <c r="C932" s="195"/>
    </row>
    <row r="933" spans="2:3" ht="14.25">
      <c r="B933" s="195"/>
      <c r="C933" s="195"/>
    </row>
    <row r="934" spans="2:3" ht="14.25">
      <c r="B934" s="195"/>
      <c r="C934" s="195"/>
    </row>
    <row r="935" spans="2:3" ht="14.25">
      <c r="B935" s="195"/>
      <c r="C935" s="195"/>
    </row>
    <row r="936" spans="2:3" ht="14.25">
      <c r="B936" s="195"/>
      <c r="C936" s="195"/>
    </row>
    <row r="937" spans="2:3" ht="14.25">
      <c r="B937" s="195"/>
      <c r="C937" s="195"/>
    </row>
    <row r="938" spans="2:3" ht="14.25">
      <c r="B938" s="195"/>
      <c r="C938" s="195"/>
    </row>
    <row r="939" spans="2:3" ht="14.25">
      <c r="B939" s="195"/>
      <c r="C939" s="195"/>
    </row>
    <row r="940" spans="2:3" ht="14.25">
      <c r="B940" s="195"/>
      <c r="C940" s="195"/>
    </row>
    <row r="941" spans="2:3" ht="14.25">
      <c r="B941" s="195"/>
      <c r="C941" s="195"/>
    </row>
    <row r="942" spans="2:3" ht="14.25">
      <c r="B942" s="195"/>
      <c r="C942" s="195"/>
    </row>
    <row r="943" spans="2:3" ht="14.25">
      <c r="B943" s="195"/>
      <c r="C943" s="195"/>
    </row>
    <row r="944" spans="2:3" ht="14.25">
      <c r="B944" s="195"/>
      <c r="C944" s="195"/>
    </row>
    <row r="945" spans="2:3" ht="14.25">
      <c r="B945" s="195"/>
      <c r="C945" s="195"/>
    </row>
    <row r="946" spans="2:3" ht="14.25">
      <c r="B946" s="195"/>
      <c r="C946" s="195"/>
    </row>
    <row r="947" spans="2:3" ht="14.25">
      <c r="B947" s="195"/>
      <c r="C947" s="195"/>
    </row>
    <row r="948" spans="2:3" ht="14.25">
      <c r="B948" s="195"/>
      <c r="C948" s="195"/>
    </row>
    <row r="949" spans="2:3" ht="14.25">
      <c r="B949" s="195"/>
      <c r="C949" s="195"/>
    </row>
    <row r="950" spans="2:3" ht="14.25">
      <c r="B950" s="195"/>
      <c r="C950" s="195"/>
    </row>
    <row r="951" spans="2:3" ht="14.25">
      <c r="B951" s="195"/>
      <c r="C951" s="195"/>
    </row>
    <row r="952" spans="2:3" ht="14.25">
      <c r="B952" s="195"/>
      <c r="C952" s="195"/>
    </row>
    <row r="953" spans="2:3" ht="14.25">
      <c r="B953" s="195"/>
      <c r="C953" s="195"/>
    </row>
    <row r="954" spans="2:3" ht="14.25">
      <c r="B954" s="195"/>
      <c r="C954" s="195"/>
    </row>
    <row r="955" spans="2:3" ht="14.25">
      <c r="B955" s="195"/>
      <c r="C955" s="195"/>
    </row>
    <row r="956" spans="2:3" ht="14.25">
      <c r="B956" s="195"/>
      <c r="C956" s="195"/>
    </row>
    <row r="957" spans="2:3" ht="14.25">
      <c r="B957" s="195"/>
      <c r="C957" s="195"/>
    </row>
    <row r="958" spans="2:3" ht="14.25">
      <c r="B958" s="195"/>
      <c r="C958" s="195"/>
    </row>
    <row r="959" spans="2:3" ht="14.25">
      <c r="B959" s="195"/>
      <c r="C959" s="195"/>
    </row>
    <row r="960" spans="2:3" ht="14.25">
      <c r="B960" s="195"/>
      <c r="C960" s="195"/>
    </row>
    <row r="961" spans="2:3" ht="14.25">
      <c r="B961" s="195"/>
      <c r="C961" s="195"/>
    </row>
    <row r="962" spans="2:3" ht="14.25">
      <c r="B962" s="195"/>
      <c r="C962" s="195"/>
    </row>
    <row r="963" spans="2:3" ht="14.25">
      <c r="B963" s="195"/>
      <c r="C963" s="195"/>
    </row>
    <row r="964" spans="2:3" ht="14.25">
      <c r="B964" s="195"/>
      <c r="C964" s="195"/>
    </row>
    <row r="965" spans="2:3" ht="14.25">
      <c r="B965" s="195"/>
      <c r="C965" s="195"/>
    </row>
    <row r="966" spans="2:3" ht="14.25">
      <c r="B966" s="195"/>
      <c r="C966" s="195"/>
    </row>
    <row r="967" spans="2:3" ht="14.25">
      <c r="B967" s="195"/>
      <c r="C967" s="195"/>
    </row>
    <row r="968" spans="2:3" ht="14.25">
      <c r="B968" s="195"/>
      <c r="C968" s="195"/>
    </row>
    <row r="969" spans="2:3" ht="14.25">
      <c r="B969" s="195"/>
      <c r="C969" s="195"/>
    </row>
    <row r="970" spans="2:3" ht="14.25">
      <c r="B970" s="195"/>
      <c r="C970" s="195"/>
    </row>
    <row r="971" spans="2:3" ht="14.25">
      <c r="B971" s="195"/>
      <c r="C971" s="195"/>
    </row>
    <row r="972" spans="2:3" ht="14.25">
      <c r="B972" s="195"/>
      <c r="C972" s="195"/>
    </row>
    <row r="973" spans="2:3" ht="14.25">
      <c r="B973" s="195"/>
      <c r="C973" s="195"/>
    </row>
    <row r="974" spans="2:3" ht="14.25">
      <c r="B974" s="195"/>
      <c r="C974" s="195"/>
    </row>
    <row r="975" spans="2:3" ht="14.25">
      <c r="B975" s="195"/>
      <c r="C975" s="195"/>
    </row>
    <row r="976" spans="2:3" ht="14.25">
      <c r="B976" s="195"/>
      <c r="C976" s="195"/>
    </row>
    <row r="977" spans="2:3" ht="14.25">
      <c r="B977" s="195"/>
      <c r="C977" s="195"/>
    </row>
    <row r="978" spans="2:3" ht="14.25">
      <c r="B978" s="195"/>
      <c r="C978" s="195"/>
    </row>
    <row r="979" spans="2:3" ht="14.25">
      <c r="B979" s="195"/>
      <c r="C979" s="195"/>
    </row>
  </sheetData>
  <mergeCells count="4">
    <mergeCell ref="A1:G1"/>
    <mergeCell ref="C2:G2"/>
    <mergeCell ref="C3:G3"/>
    <mergeCell ref="C4:G4"/>
  </mergeCells>
  <pageMargins left="0.59015748031496063" right="0.19645669291338586" top="1.1811023622047245" bottom="1.4358267716535433" header="0.78740157480314954" footer="0"/>
  <pageSetup paperSize="0" fitToWidth="0" fitToHeight="0" orientation="landscape" horizontalDpi="0" verticalDpi="0" copies="0"/>
  <headerFooter alignWithMargins="0">
    <oddFooter>&amp;L&amp;"Arial1,Regular"&amp;10&amp;K000000Zpracováno programem BUILDpower S,  © RTS, a.s.&amp;R&amp;"Arial1,Regular"&amp;10&amp;K000000Stránka &amp;P z</oddFooter>
  </headerFooter>
  <legacyDrawing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E13DC-ADCC-4EE6-A642-38561DB21F4C}">
  <dimension ref="A1:XFD978"/>
  <sheetViews>
    <sheetView workbookViewId="0"/>
  </sheetViews>
  <sheetFormatPr defaultRowHeight="12.75" outlineLevelRow="3"/>
  <cols>
    <col min="1" max="1" width="2.75" style="5" customWidth="1"/>
    <col min="2" max="2" width="10.125" style="5" customWidth="1"/>
    <col min="3" max="3" width="51.375" style="5" customWidth="1"/>
    <col min="4" max="4" width="4" style="5" customWidth="1"/>
    <col min="5" max="5" width="8.625" style="5" customWidth="1"/>
    <col min="6" max="6" width="7.875" style="5" customWidth="1"/>
    <col min="7" max="7" width="10.5" style="5" customWidth="1"/>
    <col min="8" max="12" width="7" style="5" hidden="1" customWidth="1"/>
    <col min="13" max="13" width="11" style="5" hidden="1" customWidth="1"/>
    <col min="14" max="17" width="7" style="5" hidden="1" customWidth="1"/>
    <col min="18" max="18" width="5.5" style="5" customWidth="1"/>
    <col min="19" max="19" width="7" style="5" customWidth="1"/>
    <col min="20" max="20" width="6.875" style="5" customWidth="1"/>
    <col min="21" max="52" width="7" style="5" hidden="1" customWidth="1"/>
    <col min="53" max="53" width="80" style="5" hidden="1" customWidth="1"/>
    <col min="54" max="60" width="7" style="5" customWidth="1"/>
    <col min="61" max="1024" width="11.625" style="5" customWidth="1"/>
  </cols>
  <sheetData>
    <row r="1" spans="1:60" ht="15.75">
      <c r="A1" s="255" t="s">
        <v>165</v>
      </c>
      <c r="B1" s="255"/>
      <c r="C1" s="255"/>
      <c r="D1" s="255"/>
      <c r="E1" s="255"/>
      <c r="F1" s="255"/>
      <c r="G1" s="255"/>
      <c r="J1" s="5" t="s">
        <v>2963</v>
      </c>
      <c r="AG1" s="66" t="s">
        <v>166</v>
      </c>
    </row>
    <row r="2" spans="1:60" ht="14.25">
      <c r="A2" s="193" t="s">
        <v>167</v>
      </c>
      <c r="B2" s="194" t="s">
        <v>168</v>
      </c>
      <c r="C2" s="256" t="s">
        <v>169</v>
      </c>
      <c r="D2" s="256"/>
      <c r="E2" s="256"/>
      <c r="F2" s="256"/>
      <c r="G2" s="256"/>
      <c r="AG2" s="66" t="s">
        <v>170</v>
      </c>
    </row>
    <row r="3" spans="1:60" ht="14.25">
      <c r="A3" s="193" t="s">
        <v>171</v>
      </c>
      <c r="B3" s="194" t="s">
        <v>172</v>
      </c>
      <c r="C3" s="256" t="s">
        <v>173</v>
      </c>
      <c r="D3" s="256"/>
      <c r="E3" s="256"/>
      <c r="F3" s="256"/>
      <c r="G3" s="256"/>
      <c r="AC3" s="195" t="s">
        <v>170</v>
      </c>
      <c r="AG3" s="66" t="s">
        <v>174</v>
      </c>
    </row>
    <row r="4" spans="1:60" ht="14.25">
      <c r="A4" s="196" t="s">
        <v>175</v>
      </c>
      <c r="B4" s="197" t="s">
        <v>176</v>
      </c>
      <c r="C4" s="257" t="s">
        <v>319</v>
      </c>
      <c r="D4" s="257"/>
      <c r="E4" s="257"/>
      <c r="F4" s="257"/>
      <c r="G4" s="257"/>
      <c r="AG4" s="66" t="s">
        <v>178</v>
      </c>
    </row>
    <row r="5" spans="1:60" ht="14.25">
      <c r="B5" s="195"/>
      <c r="C5" s="195"/>
      <c r="D5" s="198"/>
    </row>
    <row r="6" spans="1:60" ht="51">
      <c r="A6" s="199" t="s">
        <v>179</v>
      </c>
      <c r="B6" s="200" t="s">
        <v>180</v>
      </c>
      <c r="C6" s="200" t="s">
        <v>181</v>
      </c>
      <c r="D6" s="201" t="s">
        <v>61</v>
      </c>
      <c r="E6" s="199" t="s">
        <v>182</v>
      </c>
      <c r="F6" s="202" t="s">
        <v>183</v>
      </c>
      <c r="G6" s="199" t="s">
        <v>184</v>
      </c>
      <c r="H6" s="203" t="s">
        <v>185</v>
      </c>
      <c r="I6" s="203" t="s">
        <v>186</v>
      </c>
      <c r="J6" s="203" t="s">
        <v>187</v>
      </c>
      <c r="K6" s="203" t="s">
        <v>188</v>
      </c>
      <c r="L6" s="203" t="s">
        <v>16</v>
      </c>
      <c r="M6" s="203" t="s">
        <v>17</v>
      </c>
      <c r="N6" s="203" t="s">
        <v>189</v>
      </c>
      <c r="O6" s="203" t="s">
        <v>190</v>
      </c>
      <c r="P6" s="203" t="s">
        <v>191</v>
      </c>
      <c r="Q6" s="203" t="s">
        <v>192</v>
      </c>
      <c r="R6" s="203" t="s">
        <v>193</v>
      </c>
      <c r="S6" s="203" t="s">
        <v>194</v>
      </c>
      <c r="T6" s="203" t="s">
        <v>91</v>
      </c>
      <c r="U6" s="203" t="s">
        <v>195</v>
      </c>
      <c r="V6" s="203" t="s">
        <v>196</v>
      </c>
      <c r="W6" s="203" t="s">
        <v>197</v>
      </c>
      <c r="X6" s="203" t="s">
        <v>198</v>
      </c>
      <c r="Y6" s="203" t="s">
        <v>199</v>
      </c>
    </row>
    <row r="7" spans="1:60" ht="14.25">
      <c r="A7" s="204"/>
      <c r="B7" s="205"/>
      <c r="C7" s="205"/>
      <c r="D7" s="206"/>
      <c r="E7" s="207"/>
      <c r="F7" s="208"/>
      <c r="G7" s="208"/>
      <c r="H7" s="208"/>
      <c r="I7" s="208"/>
      <c r="J7" s="208"/>
      <c r="K7" s="208"/>
      <c r="L7" s="208"/>
      <c r="M7" s="208"/>
      <c r="N7" s="207"/>
      <c r="O7" s="207"/>
      <c r="P7" s="207"/>
      <c r="Q7" s="207"/>
      <c r="R7" s="208"/>
      <c r="S7" s="208"/>
      <c r="T7" s="208"/>
      <c r="U7" s="208"/>
      <c r="V7" s="208"/>
      <c r="W7" s="208"/>
      <c r="X7" s="208"/>
      <c r="Y7" s="208"/>
    </row>
    <row r="8" spans="1:60" ht="14.25">
      <c r="A8" s="209" t="s">
        <v>200</v>
      </c>
      <c r="B8" s="210" t="s">
        <v>320</v>
      </c>
      <c r="C8" s="211" t="s">
        <v>321</v>
      </c>
      <c r="D8" s="212"/>
      <c r="E8" s="213"/>
      <c r="F8" s="214"/>
      <c r="G8" s="214">
        <f>SUMIF(AG9:AG108,"&lt;&gt;NOR",G9:G108)</f>
        <v>0</v>
      </c>
      <c r="H8" s="214"/>
      <c r="I8" s="214">
        <f>SUM(I9:I108)</f>
        <v>0</v>
      </c>
      <c r="J8" s="214"/>
      <c r="K8" s="214">
        <f>SUM(K9:K108)</f>
        <v>0</v>
      </c>
      <c r="L8" s="214"/>
      <c r="M8" s="214">
        <f>SUM(M9:M108)</f>
        <v>0</v>
      </c>
      <c r="N8" s="213"/>
      <c r="O8" s="213">
        <f>SUM(O9:O108)</f>
        <v>0</v>
      </c>
      <c r="P8" s="213"/>
      <c r="Q8" s="213">
        <f>SUM(Q9:Q108)</f>
        <v>2508.09</v>
      </c>
      <c r="R8" s="214"/>
      <c r="S8" s="214"/>
      <c r="T8" s="215"/>
      <c r="U8" s="216"/>
      <c r="V8" s="216">
        <f>SUM(V9:V108)</f>
        <v>1859.09</v>
      </c>
      <c r="W8" s="216"/>
      <c r="X8" s="216"/>
      <c r="Y8" s="216"/>
      <c r="AG8" s="66" t="s">
        <v>203</v>
      </c>
    </row>
    <row r="9" spans="1:60" ht="22.5" outlineLevel="1">
      <c r="A9" s="217">
        <v>1</v>
      </c>
      <c r="B9" s="218" t="s">
        <v>322</v>
      </c>
      <c r="C9" s="219" t="s">
        <v>323</v>
      </c>
      <c r="D9" s="220" t="s">
        <v>124</v>
      </c>
      <c r="E9" s="221">
        <v>310.39999999999998</v>
      </c>
      <c r="F9" s="222"/>
      <c r="G9" s="223">
        <f>ROUND(E9*F9,2)</f>
        <v>0</v>
      </c>
      <c r="H9" s="258"/>
      <c r="I9" s="223">
        <f>ROUND(E9*H9,2)</f>
        <v>0</v>
      </c>
      <c r="J9" s="258"/>
      <c r="K9" s="223">
        <f>ROUND(E9*J9,2)</f>
        <v>0</v>
      </c>
      <c r="L9" s="223">
        <v>21</v>
      </c>
      <c r="M9" s="223">
        <f>G9*(1+L9/100)</f>
        <v>0</v>
      </c>
      <c r="N9" s="221">
        <v>0</v>
      </c>
      <c r="O9" s="221">
        <f>ROUND(E9*N9,2)</f>
        <v>0</v>
      </c>
      <c r="P9" s="221">
        <v>0.13800000000000001</v>
      </c>
      <c r="Q9" s="221">
        <f>ROUND(E9*P9,2)</f>
        <v>42.84</v>
      </c>
      <c r="R9" s="223" t="s">
        <v>260</v>
      </c>
      <c r="S9" s="223" t="s">
        <v>207</v>
      </c>
      <c r="T9" s="225" t="s">
        <v>207</v>
      </c>
      <c r="U9" s="259">
        <v>0.16</v>
      </c>
      <c r="V9" s="259">
        <f>ROUND(E9*U9,2)</f>
        <v>49.66</v>
      </c>
      <c r="W9" s="259"/>
      <c r="X9" s="259" t="s">
        <v>208</v>
      </c>
      <c r="Y9" s="259" t="s">
        <v>209</v>
      </c>
      <c r="Z9" s="146"/>
      <c r="AA9" s="146"/>
      <c r="AB9" s="146"/>
      <c r="AC9" s="146"/>
      <c r="AD9" s="146"/>
      <c r="AE9" s="146"/>
      <c r="AF9" s="146"/>
      <c r="AG9" s="146" t="s">
        <v>210</v>
      </c>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row>
    <row r="10" spans="1:60" ht="22.5" outlineLevel="2">
      <c r="A10" s="227"/>
      <c r="B10" s="228"/>
      <c r="C10" s="229" t="s">
        <v>324</v>
      </c>
      <c r="D10" s="230"/>
      <c r="E10" s="230"/>
      <c r="F10" s="230"/>
      <c r="G10" s="230"/>
      <c r="H10" s="226"/>
      <c r="I10" s="226"/>
      <c r="J10" s="226"/>
      <c r="K10" s="226"/>
      <c r="L10" s="226"/>
      <c r="M10" s="226"/>
      <c r="N10" s="231"/>
      <c r="O10" s="231"/>
      <c r="P10" s="231"/>
      <c r="Q10" s="231"/>
      <c r="R10" s="226"/>
      <c r="S10" s="226"/>
      <c r="T10" s="226"/>
      <c r="U10" s="226"/>
      <c r="V10" s="226"/>
      <c r="W10" s="226"/>
      <c r="X10" s="226"/>
      <c r="Y10" s="226"/>
      <c r="Z10" s="146"/>
      <c r="AA10" s="146"/>
      <c r="AB10" s="146"/>
      <c r="AC10" s="146"/>
      <c r="AD10" s="146"/>
      <c r="AE10" s="146"/>
      <c r="AF10" s="146"/>
      <c r="AG10" s="146" t="s">
        <v>212</v>
      </c>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row>
    <row r="11" spans="1:60" ht="14.25" outlineLevel="2">
      <c r="A11" s="227"/>
      <c r="B11" s="228"/>
      <c r="C11" s="232" t="s">
        <v>325</v>
      </c>
      <c r="D11" s="233"/>
      <c r="E11" s="234">
        <v>75.099999999999994</v>
      </c>
      <c r="F11" s="226"/>
      <c r="G11" s="226"/>
      <c r="H11" s="226"/>
      <c r="I11" s="226"/>
      <c r="J11" s="226"/>
      <c r="K11" s="226"/>
      <c r="L11" s="226"/>
      <c r="M11" s="226"/>
      <c r="N11" s="231"/>
      <c r="O11" s="231"/>
      <c r="P11" s="231"/>
      <c r="Q11" s="231"/>
      <c r="R11" s="226"/>
      <c r="S11" s="226"/>
      <c r="T11" s="226"/>
      <c r="U11" s="226"/>
      <c r="V11" s="226"/>
      <c r="W11" s="226"/>
      <c r="X11" s="226"/>
      <c r="Y11" s="226"/>
      <c r="Z11" s="146"/>
      <c r="AA11" s="146"/>
      <c r="AB11" s="146"/>
      <c r="AC11" s="146"/>
      <c r="AD11" s="146"/>
      <c r="AE11" s="146"/>
      <c r="AF11" s="146"/>
      <c r="AG11" s="146" t="s">
        <v>214</v>
      </c>
      <c r="AH11" s="146">
        <v>0</v>
      </c>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row>
    <row r="12" spans="1:60" ht="14.25" outlineLevel="3">
      <c r="A12" s="227"/>
      <c r="B12" s="228"/>
      <c r="C12" s="232" t="s">
        <v>326</v>
      </c>
      <c r="D12" s="233"/>
      <c r="E12" s="234">
        <v>30.8</v>
      </c>
      <c r="F12" s="226"/>
      <c r="G12" s="226"/>
      <c r="H12" s="226"/>
      <c r="I12" s="226"/>
      <c r="J12" s="226"/>
      <c r="K12" s="226"/>
      <c r="L12" s="226"/>
      <c r="M12" s="226"/>
      <c r="N12" s="231"/>
      <c r="O12" s="231"/>
      <c r="P12" s="231"/>
      <c r="Q12" s="231"/>
      <c r="R12" s="226"/>
      <c r="S12" s="226"/>
      <c r="T12" s="226"/>
      <c r="U12" s="226"/>
      <c r="V12" s="226"/>
      <c r="W12" s="226"/>
      <c r="X12" s="226"/>
      <c r="Y12" s="226"/>
      <c r="Z12" s="146"/>
      <c r="AA12" s="146"/>
      <c r="AB12" s="146"/>
      <c r="AC12" s="146"/>
      <c r="AD12" s="146"/>
      <c r="AE12" s="146"/>
      <c r="AF12" s="146"/>
      <c r="AG12" s="146" t="s">
        <v>214</v>
      </c>
      <c r="AH12" s="146">
        <v>0</v>
      </c>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row>
    <row r="13" spans="1:60" ht="14.25" outlineLevel="3">
      <c r="A13" s="227"/>
      <c r="B13" s="228"/>
      <c r="C13" s="232" t="s">
        <v>327</v>
      </c>
      <c r="D13" s="233"/>
      <c r="E13" s="234">
        <v>204.5</v>
      </c>
      <c r="F13" s="226"/>
      <c r="G13" s="226"/>
      <c r="H13" s="226"/>
      <c r="I13" s="226"/>
      <c r="J13" s="226"/>
      <c r="K13" s="226"/>
      <c r="L13" s="226"/>
      <c r="M13" s="226"/>
      <c r="N13" s="231"/>
      <c r="O13" s="231"/>
      <c r="P13" s="231"/>
      <c r="Q13" s="231"/>
      <c r="R13" s="226"/>
      <c r="S13" s="226"/>
      <c r="T13" s="226"/>
      <c r="U13" s="226"/>
      <c r="V13" s="226"/>
      <c r="W13" s="226"/>
      <c r="X13" s="226"/>
      <c r="Y13" s="226"/>
      <c r="Z13" s="146"/>
      <c r="AA13" s="146"/>
      <c r="AB13" s="146"/>
      <c r="AC13" s="146"/>
      <c r="AD13" s="146"/>
      <c r="AE13" s="146"/>
      <c r="AF13" s="146"/>
      <c r="AG13" s="146" t="s">
        <v>214</v>
      </c>
      <c r="AH13" s="146">
        <v>0</v>
      </c>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row>
    <row r="14" spans="1:60" ht="33.75" outlineLevel="1">
      <c r="A14" s="217">
        <v>2</v>
      </c>
      <c r="B14" s="218" t="s">
        <v>328</v>
      </c>
      <c r="C14" s="219" t="s">
        <v>329</v>
      </c>
      <c r="D14" s="220" t="s">
        <v>124</v>
      </c>
      <c r="E14" s="221">
        <v>12.1</v>
      </c>
      <c r="F14" s="222"/>
      <c r="G14" s="223">
        <f>ROUND(E14*F14,2)</f>
        <v>0</v>
      </c>
      <c r="H14" s="258"/>
      <c r="I14" s="223">
        <f>ROUND(E14*H14,2)</f>
        <v>0</v>
      </c>
      <c r="J14" s="258"/>
      <c r="K14" s="223">
        <f>ROUND(E14*J14,2)</f>
        <v>0</v>
      </c>
      <c r="L14" s="223">
        <v>21</v>
      </c>
      <c r="M14" s="223">
        <f>G14*(1+L14/100)</f>
        <v>0</v>
      </c>
      <c r="N14" s="221">
        <v>0</v>
      </c>
      <c r="O14" s="221">
        <f>ROUND(E14*N14,2)</f>
        <v>0</v>
      </c>
      <c r="P14" s="221">
        <v>0.2</v>
      </c>
      <c r="Q14" s="221">
        <f>ROUND(E14*P14,2)</f>
        <v>2.42</v>
      </c>
      <c r="R14" s="223" t="s">
        <v>260</v>
      </c>
      <c r="S14" s="223" t="s">
        <v>207</v>
      </c>
      <c r="T14" s="225" t="s">
        <v>207</v>
      </c>
      <c r="U14" s="226">
        <v>0.1</v>
      </c>
      <c r="V14" s="226">
        <f>ROUND(E14*U14,2)</f>
        <v>1.21</v>
      </c>
      <c r="W14" s="226"/>
      <c r="X14" s="226" t="s">
        <v>208</v>
      </c>
      <c r="Y14" s="226" t="s">
        <v>209</v>
      </c>
      <c r="Z14" s="146"/>
      <c r="AA14" s="146"/>
      <c r="AB14" s="146"/>
      <c r="AC14" s="146"/>
      <c r="AD14" s="146"/>
      <c r="AE14" s="146"/>
      <c r="AF14" s="146"/>
      <c r="AG14" s="146" t="s">
        <v>210</v>
      </c>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row>
    <row r="15" spans="1:60" ht="22.5" outlineLevel="2">
      <c r="A15" s="227"/>
      <c r="B15" s="228"/>
      <c r="C15" s="229" t="s">
        <v>324</v>
      </c>
      <c r="D15" s="230"/>
      <c r="E15" s="230"/>
      <c r="F15" s="230"/>
      <c r="G15" s="230"/>
      <c r="H15" s="226"/>
      <c r="I15" s="226"/>
      <c r="J15" s="226"/>
      <c r="K15" s="226"/>
      <c r="L15" s="226"/>
      <c r="M15" s="226"/>
      <c r="N15" s="231"/>
      <c r="O15" s="231"/>
      <c r="P15" s="231"/>
      <c r="Q15" s="231"/>
      <c r="R15" s="226"/>
      <c r="S15" s="226"/>
      <c r="T15" s="226"/>
      <c r="U15" s="226"/>
      <c r="V15" s="226"/>
      <c r="W15" s="226"/>
      <c r="X15" s="226"/>
      <c r="Y15" s="226"/>
      <c r="Z15" s="146"/>
      <c r="AA15" s="146"/>
      <c r="AB15" s="146"/>
      <c r="AC15" s="146"/>
      <c r="AD15" s="146"/>
      <c r="AE15" s="146"/>
      <c r="AF15" s="146"/>
      <c r="AG15" s="146" t="s">
        <v>212</v>
      </c>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row>
    <row r="16" spans="1:60" ht="14.25" outlineLevel="2">
      <c r="A16" s="227"/>
      <c r="B16" s="228"/>
      <c r="C16" s="232" t="s">
        <v>330</v>
      </c>
      <c r="D16" s="233"/>
      <c r="E16" s="234">
        <v>12.1</v>
      </c>
      <c r="F16" s="226"/>
      <c r="G16" s="226"/>
      <c r="H16" s="226"/>
      <c r="I16" s="226"/>
      <c r="J16" s="226"/>
      <c r="K16" s="226"/>
      <c r="L16" s="226"/>
      <c r="M16" s="226"/>
      <c r="N16" s="231"/>
      <c r="O16" s="231"/>
      <c r="P16" s="231"/>
      <c r="Q16" s="231"/>
      <c r="R16" s="226"/>
      <c r="S16" s="226"/>
      <c r="T16" s="226"/>
      <c r="U16" s="226"/>
      <c r="V16" s="226"/>
      <c r="W16" s="226"/>
      <c r="X16" s="226"/>
      <c r="Y16" s="226"/>
      <c r="Z16" s="146"/>
      <c r="AA16" s="146"/>
      <c r="AB16" s="146"/>
      <c r="AC16" s="146"/>
      <c r="AD16" s="146"/>
      <c r="AE16" s="146"/>
      <c r="AF16" s="146"/>
      <c r="AG16" s="146" t="s">
        <v>214</v>
      </c>
      <c r="AH16" s="146">
        <v>0</v>
      </c>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row>
    <row r="17" spans="1:60" ht="22.5" outlineLevel="1">
      <c r="A17" s="217">
        <v>3</v>
      </c>
      <c r="B17" s="218" t="s">
        <v>331</v>
      </c>
      <c r="C17" s="219" t="s">
        <v>332</v>
      </c>
      <c r="D17" s="220" t="s">
        <v>124</v>
      </c>
      <c r="E17" s="221">
        <v>455.2</v>
      </c>
      <c r="F17" s="222"/>
      <c r="G17" s="223">
        <f>ROUND(E17*F17,2)</f>
        <v>0</v>
      </c>
      <c r="H17" s="258"/>
      <c r="I17" s="223">
        <f>ROUND(E17*H17,2)</f>
        <v>0</v>
      </c>
      <c r="J17" s="258"/>
      <c r="K17" s="223">
        <f>ROUND(E17*J17,2)</f>
        <v>0</v>
      </c>
      <c r="L17" s="223">
        <v>21</v>
      </c>
      <c r="M17" s="223">
        <f>G17*(1+L17/100)</f>
        <v>0</v>
      </c>
      <c r="N17" s="221">
        <v>0</v>
      </c>
      <c r="O17" s="221">
        <f>ROUND(E17*N17,2)</f>
        <v>0</v>
      </c>
      <c r="P17" s="221">
        <v>0.22500000000000001</v>
      </c>
      <c r="Q17" s="221">
        <f>ROUND(E17*P17,2)</f>
        <v>102.42</v>
      </c>
      <c r="R17" s="223" t="s">
        <v>260</v>
      </c>
      <c r="S17" s="223" t="s">
        <v>207</v>
      </c>
      <c r="T17" s="225" t="s">
        <v>207</v>
      </c>
      <c r="U17" s="226">
        <v>0.14199999999999999</v>
      </c>
      <c r="V17" s="226">
        <f>ROUND(E17*U17,2)</f>
        <v>64.64</v>
      </c>
      <c r="W17" s="226"/>
      <c r="X17" s="226" t="s">
        <v>208</v>
      </c>
      <c r="Y17" s="226" t="s">
        <v>209</v>
      </c>
      <c r="Z17" s="146"/>
      <c r="AA17" s="146"/>
      <c r="AB17" s="146"/>
      <c r="AC17" s="146"/>
      <c r="AD17" s="146"/>
      <c r="AE17" s="146"/>
      <c r="AF17" s="146"/>
      <c r="AG17" s="146" t="s">
        <v>210</v>
      </c>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row>
    <row r="18" spans="1:60" ht="22.5" outlineLevel="2">
      <c r="A18" s="227"/>
      <c r="B18" s="228"/>
      <c r="C18" s="229" t="s">
        <v>324</v>
      </c>
      <c r="D18" s="230"/>
      <c r="E18" s="230"/>
      <c r="F18" s="230"/>
      <c r="G18" s="230"/>
      <c r="H18" s="226"/>
      <c r="I18" s="226"/>
      <c r="J18" s="226"/>
      <c r="K18" s="226"/>
      <c r="L18" s="226"/>
      <c r="M18" s="226"/>
      <c r="N18" s="231"/>
      <c r="O18" s="231"/>
      <c r="P18" s="231"/>
      <c r="Q18" s="231"/>
      <c r="R18" s="226"/>
      <c r="S18" s="226"/>
      <c r="T18" s="226"/>
      <c r="U18" s="226"/>
      <c r="V18" s="226"/>
      <c r="W18" s="226"/>
      <c r="X18" s="226"/>
      <c r="Y18" s="226"/>
      <c r="Z18" s="146"/>
      <c r="AA18" s="146"/>
      <c r="AB18" s="146"/>
      <c r="AC18" s="146"/>
      <c r="AD18" s="146"/>
      <c r="AE18" s="146"/>
      <c r="AF18" s="146"/>
      <c r="AG18" s="146" t="s">
        <v>212</v>
      </c>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row>
    <row r="19" spans="1:60" ht="14.25" outlineLevel="2">
      <c r="A19" s="227"/>
      <c r="B19" s="228"/>
      <c r="C19" s="232" t="s">
        <v>333</v>
      </c>
      <c r="D19" s="233"/>
      <c r="E19" s="234">
        <v>175.7</v>
      </c>
      <c r="F19" s="226"/>
      <c r="G19" s="226"/>
      <c r="H19" s="226"/>
      <c r="I19" s="226"/>
      <c r="J19" s="226"/>
      <c r="K19" s="226"/>
      <c r="L19" s="226"/>
      <c r="M19" s="226"/>
      <c r="N19" s="231"/>
      <c r="O19" s="231"/>
      <c r="P19" s="231"/>
      <c r="Q19" s="231"/>
      <c r="R19" s="226"/>
      <c r="S19" s="226"/>
      <c r="T19" s="226"/>
      <c r="U19" s="226"/>
      <c r="V19" s="226"/>
      <c r="W19" s="226"/>
      <c r="X19" s="226"/>
      <c r="Y19" s="226"/>
      <c r="Z19" s="146"/>
      <c r="AA19" s="146"/>
      <c r="AB19" s="146"/>
      <c r="AC19" s="146"/>
      <c r="AD19" s="146"/>
      <c r="AE19" s="146"/>
      <c r="AF19" s="146"/>
      <c r="AG19" s="146" t="s">
        <v>214</v>
      </c>
      <c r="AH19" s="146">
        <v>0</v>
      </c>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row>
    <row r="20" spans="1:60" ht="14.25" outlineLevel="3">
      <c r="A20" s="260"/>
      <c r="B20" s="261"/>
      <c r="C20" s="262" t="s">
        <v>334</v>
      </c>
      <c r="D20" s="263"/>
      <c r="E20" s="264">
        <v>3</v>
      </c>
      <c r="F20" s="259"/>
      <c r="G20" s="259"/>
      <c r="H20" s="259"/>
      <c r="I20" s="259"/>
      <c r="J20" s="259"/>
      <c r="K20" s="259"/>
      <c r="L20" s="259"/>
      <c r="M20" s="259"/>
      <c r="N20" s="265"/>
      <c r="O20" s="265"/>
      <c r="P20" s="265"/>
      <c r="Q20" s="265"/>
      <c r="R20" s="259"/>
      <c r="S20" s="259"/>
      <c r="T20" s="259"/>
      <c r="U20" s="226"/>
      <c r="V20" s="226"/>
      <c r="W20" s="226"/>
      <c r="X20" s="226"/>
      <c r="Y20" s="226"/>
      <c r="Z20" s="146"/>
      <c r="AA20" s="146"/>
      <c r="AB20" s="146"/>
      <c r="AC20" s="146"/>
      <c r="AD20" s="146"/>
      <c r="AE20" s="146"/>
      <c r="AF20" s="146"/>
      <c r="AG20" s="146" t="s">
        <v>214</v>
      </c>
      <c r="AH20" s="146">
        <v>0</v>
      </c>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row>
    <row r="21" spans="1:60" ht="14.25" outlineLevel="3">
      <c r="A21" s="227"/>
      <c r="B21" s="228"/>
      <c r="C21" s="232" t="s">
        <v>335</v>
      </c>
      <c r="D21" s="233"/>
      <c r="E21" s="234">
        <v>2.1</v>
      </c>
      <c r="F21" s="226"/>
      <c r="G21" s="226"/>
      <c r="H21" s="226"/>
      <c r="I21" s="226"/>
      <c r="J21" s="226"/>
      <c r="K21" s="226"/>
      <c r="L21" s="226"/>
      <c r="M21" s="226"/>
      <c r="N21" s="231"/>
      <c r="O21" s="231"/>
      <c r="P21" s="231"/>
      <c r="Q21" s="231"/>
      <c r="R21" s="226"/>
      <c r="S21" s="226"/>
      <c r="T21" s="226"/>
      <c r="U21" s="226"/>
      <c r="V21" s="226"/>
      <c r="W21" s="226"/>
      <c r="X21" s="226"/>
      <c r="Y21" s="226"/>
      <c r="Z21" s="146"/>
      <c r="AA21" s="146"/>
      <c r="AB21" s="146"/>
      <c r="AC21" s="146"/>
      <c r="AD21" s="146"/>
      <c r="AE21" s="146"/>
      <c r="AF21" s="146"/>
      <c r="AG21" s="146" t="s">
        <v>214</v>
      </c>
      <c r="AH21" s="146">
        <v>0</v>
      </c>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row>
    <row r="22" spans="1:60" ht="14.25" outlineLevel="3">
      <c r="A22" s="227"/>
      <c r="B22" s="228"/>
      <c r="C22" s="232" t="s">
        <v>336</v>
      </c>
      <c r="D22" s="233"/>
      <c r="E22" s="234">
        <v>13.9</v>
      </c>
      <c r="F22" s="226"/>
      <c r="G22" s="226"/>
      <c r="H22" s="226"/>
      <c r="I22" s="226"/>
      <c r="J22" s="226"/>
      <c r="K22" s="226"/>
      <c r="L22" s="226"/>
      <c r="M22" s="226"/>
      <c r="N22" s="231"/>
      <c r="O22" s="231"/>
      <c r="P22" s="231"/>
      <c r="Q22" s="231"/>
      <c r="R22" s="226"/>
      <c r="S22" s="226"/>
      <c r="T22" s="226"/>
      <c r="U22" s="226"/>
      <c r="V22" s="226"/>
      <c r="W22" s="226"/>
      <c r="X22" s="226"/>
      <c r="Y22" s="226"/>
      <c r="Z22" s="146"/>
      <c r="AA22" s="146"/>
      <c r="AB22" s="146"/>
      <c r="AC22" s="146"/>
      <c r="AD22" s="146"/>
      <c r="AE22" s="146"/>
      <c r="AF22" s="146"/>
      <c r="AG22" s="146" t="s">
        <v>214</v>
      </c>
      <c r="AH22" s="146">
        <v>0</v>
      </c>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row>
    <row r="23" spans="1:60" ht="14.25" outlineLevel="3">
      <c r="A23" s="227"/>
      <c r="B23" s="228"/>
      <c r="C23" s="232" t="s">
        <v>337</v>
      </c>
      <c r="D23" s="233"/>
      <c r="E23" s="234">
        <v>250.4</v>
      </c>
      <c r="F23" s="226"/>
      <c r="G23" s="226"/>
      <c r="H23" s="226"/>
      <c r="I23" s="226"/>
      <c r="J23" s="226"/>
      <c r="K23" s="226"/>
      <c r="L23" s="226"/>
      <c r="M23" s="226"/>
      <c r="N23" s="231"/>
      <c r="O23" s="231"/>
      <c r="P23" s="231"/>
      <c r="Q23" s="231"/>
      <c r="R23" s="226"/>
      <c r="S23" s="226"/>
      <c r="T23" s="226"/>
      <c r="U23" s="226"/>
      <c r="V23" s="226"/>
      <c r="W23" s="226"/>
      <c r="X23" s="226"/>
      <c r="Y23" s="226"/>
      <c r="Z23" s="146"/>
      <c r="AA23" s="146"/>
      <c r="AB23" s="146"/>
      <c r="AC23" s="146"/>
      <c r="AD23" s="146"/>
      <c r="AE23" s="146"/>
      <c r="AF23" s="146"/>
      <c r="AG23" s="146" t="s">
        <v>214</v>
      </c>
      <c r="AH23" s="146">
        <v>0</v>
      </c>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row>
    <row r="24" spans="1:60" ht="14.25" outlineLevel="3">
      <c r="A24" s="260"/>
      <c r="B24" s="261"/>
      <c r="C24" s="262" t="s">
        <v>338</v>
      </c>
      <c r="D24" s="263"/>
      <c r="E24" s="264">
        <v>10.1</v>
      </c>
      <c r="F24" s="259"/>
      <c r="G24" s="259"/>
      <c r="H24" s="259"/>
      <c r="I24" s="259"/>
      <c r="J24" s="259"/>
      <c r="K24" s="259"/>
      <c r="L24" s="259"/>
      <c r="M24" s="259"/>
      <c r="N24" s="265"/>
      <c r="O24" s="265"/>
      <c r="P24" s="265"/>
      <c r="Q24" s="265"/>
      <c r="R24" s="259"/>
      <c r="S24" s="259"/>
      <c r="T24" s="259"/>
      <c r="U24" s="226"/>
      <c r="V24" s="226"/>
      <c r="W24" s="226"/>
      <c r="X24" s="226"/>
      <c r="Y24" s="226"/>
      <c r="Z24" s="146"/>
      <c r="AA24" s="146"/>
      <c r="AB24" s="146"/>
      <c r="AC24" s="146"/>
      <c r="AD24" s="146"/>
      <c r="AE24" s="146"/>
      <c r="AF24" s="146"/>
      <c r="AG24" s="146" t="s">
        <v>214</v>
      </c>
      <c r="AH24" s="146">
        <v>0</v>
      </c>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row>
    <row r="25" spans="1:60" ht="33.75" outlineLevel="1">
      <c r="A25" s="217">
        <v>4</v>
      </c>
      <c r="B25" s="218" t="s">
        <v>339</v>
      </c>
      <c r="C25" s="219" t="s">
        <v>340</v>
      </c>
      <c r="D25" s="220" t="s">
        <v>124</v>
      </c>
      <c r="E25" s="221">
        <v>502.4</v>
      </c>
      <c r="F25" s="222"/>
      <c r="G25" s="223">
        <f>ROUND(E25*F25,2)</f>
        <v>0</v>
      </c>
      <c r="H25" s="258"/>
      <c r="I25" s="223">
        <f>ROUND(E25*H25,2)</f>
        <v>0</v>
      </c>
      <c r="J25" s="258"/>
      <c r="K25" s="223">
        <f>ROUND(E25*J25,2)</f>
        <v>0</v>
      </c>
      <c r="L25" s="223">
        <v>21</v>
      </c>
      <c r="M25" s="223">
        <f>G25*(1+L25/100)</f>
        <v>0</v>
      </c>
      <c r="N25" s="221">
        <v>0</v>
      </c>
      <c r="O25" s="221">
        <f>ROUND(E25*N25,2)</f>
        <v>0</v>
      </c>
      <c r="P25" s="221">
        <v>0.40799999999999997</v>
      </c>
      <c r="Q25" s="221">
        <f>ROUND(E25*P25,2)</f>
        <v>204.98</v>
      </c>
      <c r="R25" s="223" t="s">
        <v>260</v>
      </c>
      <c r="S25" s="223" t="s">
        <v>207</v>
      </c>
      <c r="T25" s="225" t="s">
        <v>207</v>
      </c>
      <c r="U25" s="226">
        <v>0.06</v>
      </c>
      <c r="V25" s="226">
        <f>ROUND(E25*U25,2)</f>
        <v>30.14</v>
      </c>
      <c r="W25" s="226"/>
      <c r="X25" s="226" t="s">
        <v>208</v>
      </c>
      <c r="Y25" s="226" t="s">
        <v>209</v>
      </c>
      <c r="Z25" s="146"/>
      <c r="AA25" s="146"/>
      <c r="AB25" s="146"/>
      <c r="AC25" s="146"/>
      <c r="AD25" s="146"/>
      <c r="AE25" s="146"/>
      <c r="AF25" s="146"/>
      <c r="AG25" s="146" t="s">
        <v>210</v>
      </c>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ht="22.5" outlineLevel="2">
      <c r="A26" s="227"/>
      <c r="B26" s="228"/>
      <c r="C26" s="229" t="s">
        <v>324</v>
      </c>
      <c r="D26" s="230"/>
      <c r="E26" s="230"/>
      <c r="F26" s="230"/>
      <c r="G26" s="230"/>
      <c r="H26" s="226"/>
      <c r="I26" s="226"/>
      <c r="J26" s="226"/>
      <c r="K26" s="226"/>
      <c r="L26" s="226"/>
      <c r="M26" s="226"/>
      <c r="N26" s="231"/>
      <c r="O26" s="231"/>
      <c r="P26" s="231"/>
      <c r="Q26" s="231"/>
      <c r="R26" s="226"/>
      <c r="S26" s="226"/>
      <c r="T26" s="226"/>
      <c r="U26" s="226"/>
      <c r="V26" s="226"/>
      <c r="W26" s="226"/>
      <c r="X26" s="226"/>
      <c r="Y26" s="226"/>
      <c r="Z26" s="146"/>
      <c r="AA26" s="146"/>
      <c r="AB26" s="146"/>
      <c r="AC26" s="146"/>
      <c r="AD26" s="146"/>
      <c r="AE26" s="146"/>
      <c r="AF26" s="146"/>
      <c r="AG26" s="146" t="s">
        <v>212</v>
      </c>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row>
    <row r="27" spans="1:60" ht="14.25" outlineLevel="2">
      <c r="A27" s="260"/>
      <c r="B27" s="261"/>
      <c r="C27" s="262" t="s">
        <v>341</v>
      </c>
      <c r="D27" s="263"/>
      <c r="E27" s="264">
        <v>160.6</v>
      </c>
      <c r="F27" s="259"/>
      <c r="G27" s="259"/>
      <c r="H27" s="259"/>
      <c r="I27" s="259"/>
      <c r="J27" s="259"/>
      <c r="K27" s="259"/>
      <c r="L27" s="259"/>
      <c r="M27" s="259"/>
      <c r="N27" s="265"/>
      <c r="O27" s="265"/>
      <c r="P27" s="265"/>
      <c r="Q27" s="265"/>
      <c r="R27" s="259"/>
      <c r="S27" s="259"/>
      <c r="T27" s="259"/>
      <c r="U27" s="226"/>
      <c r="V27" s="226"/>
      <c r="W27" s="226"/>
      <c r="X27" s="226"/>
      <c r="Y27" s="226"/>
      <c r="Z27" s="146"/>
      <c r="AA27" s="146"/>
      <c r="AB27" s="146"/>
      <c r="AC27" s="146"/>
      <c r="AD27" s="146"/>
      <c r="AE27" s="146"/>
      <c r="AF27" s="146"/>
      <c r="AG27" s="146" t="s">
        <v>214</v>
      </c>
      <c r="AH27" s="146">
        <v>0</v>
      </c>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row>
    <row r="28" spans="1:60" ht="14.25" outlineLevel="3">
      <c r="A28" s="227"/>
      <c r="B28" s="228"/>
      <c r="C28" s="232" t="s">
        <v>342</v>
      </c>
      <c r="D28" s="233"/>
      <c r="E28" s="234">
        <v>341.8</v>
      </c>
      <c r="F28" s="226"/>
      <c r="G28" s="226"/>
      <c r="H28" s="226"/>
      <c r="I28" s="226"/>
      <c r="J28" s="226"/>
      <c r="K28" s="226"/>
      <c r="L28" s="226"/>
      <c r="M28" s="226"/>
      <c r="N28" s="231"/>
      <c r="O28" s="231"/>
      <c r="P28" s="231"/>
      <c r="Q28" s="231"/>
      <c r="R28" s="226"/>
      <c r="S28" s="226"/>
      <c r="T28" s="226"/>
      <c r="U28" s="226"/>
      <c r="V28" s="226"/>
      <c r="W28" s="226"/>
      <c r="X28" s="226"/>
      <c r="Y28" s="226"/>
      <c r="Z28" s="146"/>
      <c r="AA28" s="146"/>
      <c r="AB28" s="146"/>
      <c r="AC28" s="146"/>
      <c r="AD28" s="146"/>
      <c r="AE28" s="146"/>
      <c r="AF28" s="146"/>
      <c r="AG28" s="146" t="s">
        <v>214</v>
      </c>
      <c r="AH28" s="146">
        <v>0</v>
      </c>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row>
    <row r="29" spans="1:60" ht="22.5" outlineLevel="1">
      <c r="A29" s="217">
        <v>5</v>
      </c>
      <c r="B29" s="218" t="s">
        <v>343</v>
      </c>
      <c r="C29" s="219" t="s">
        <v>344</v>
      </c>
      <c r="D29" s="220" t="s">
        <v>124</v>
      </c>
      <c r="E29" s="221">
        <v>341.8</v>
      </c>
      <c r="F29" s="222"/>
      <c r="G29" s="223">
        <f>ROUND(E29*F29,2)</f>
        <v>0</v>
      </c>
      <c r="H29" s="258"/>
      <c r="I29" s="223">
        <f>ROUND(E29*H29,2)</f>
        <v>0</v>
      </c>
      <c r="J29" s="258"/>
      <c r="K29" s="223">
        <f>ROUND(E29*J29,2)</f>
        <v>0</v>
      </c>
      <c r="L29" s="223">
        <v>21</v>
      </c>
      <c r="M29" s="223">
        <f>G29*(1+L29/100)</f>
        <v>0</v>
      </c>
      <c r="N29" s="221">
        <v>0</v>
      </c>
      <c r="O29" s="221">
        <f>ROUND(E29*N29,2)</f>
        <v>0</v>
      </c>
      <c r="P29" s="221">
        <v>0.33</v>
      </c>
      <c r="Q29" s="221">
        <f>ROUND(E29*P29,2)</f>
        <v>112.79</v>
      </c>
      <c r="R29" s="223" t="s">
        <v>260</v>
      </c>
      <c r="S29" s="223" t="s">
        <v>207</v>
      </c>
      <c r="T29" s="225" t="s">
        <v>207</v>
      </c>
      <c r="U29" s="226">
        <v>0.06</v>
      </c>
      <c r="V29" s="226">
        <f>ROUND(E29*U29,2)</f>
        <v>20.51</v>
      </c>
      <c r="W29" s="226"/>
      <c r="X29" s="226" t="s">
        <v>208</v>
      </c>
      <c r="Y29" s="226" t="s">
        <v>209</v>
      </c>
      <c r="Z29" s="146"/>
      <c r="AA29" s="146"/>
      <c r="AB29" s="146"/>
      <c r="AC29" s="146"/>
      <c r="AD29" s="146"/>
      <c r="AE29" s="146"/>
      <c r="AF29" s="146"/>
      <c r="AG29" s="146" t="s">
        <v>210</v>
      </c>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row>
    <row r="30" spans="1:60" ht="14.25" outlineLevel="2">
      <c r="A30" s="260"/>
      <c r="B30" s="261"/>
      <c r="C30" s="262" t="s">
        <v>342</v>
      </c>
      <c r="D30" s="263"/>
      <c r="E30" s="264">
        <v>341.8</v>
      </c>
      <c r="F30" s="259"/>
      <c r="G30" s="259"/>
      <c r="H30" s="259"/>
      <c r="I30" s="259"/>
      <c r="J30" s="259"/>
      <c r="K30" s="259"/>
      <c r="L30" s="259"/>
      <c r="M30" s="259"/>
      <c r="N30" s="265"/>
      <c r="O30" s="265"/>
      <c r="P30" s="265"/>
      <c r="Q30" s="265"/>
      <c r="R30" s="259"/>
      <c r="S30" s="259"/>
      <c r="T30" s="259"/>
      <c r="U30" s="226"/>
      <c r="V30" s="226"/>
      <c r="W30" s="226"/>
      <c r="X30" s="226"/>
      <c r="Y30" s="226"/>
      <c r="Z30" s="146"/>
      <c r="AA30" s="146"/>
      <c r="AB30" s="146"/>
      <c r="AC30" s="146"/>
      <c r="AD30" s="146"/>
      <c r="AE30" s="146"/>
      <c r="AF30" s="146"/>
      <c r="AG30" s="146" t="s">
        <v>214</v>
      </c>
      <c r="AH30" s="146">
        <v>0</v>
      </c>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row>
    <row r="31" spans="1:60" ht="22.5" outlineLevel="1">
      <c r="A31" s="217">
        <v>6</v>
      </c>
      <c r="B31" s="218" t="s">
        <v>345</v>
      </c>
      <c r="C31" s="219" t="s">
        <v>346</v>
      </c>
      <c r="D31" s="220" t="s">
        <v>124</v>
      </c>
      <c r="E31" s="221">
        <v>306.89999999999998</v>
      </c>
      <c r="F31" s="222"/>
      <c r="G31" s="223">
        <f>ROUND(E31*F31,2)</f>
        <v>0</v>
      </c>
      <c r="H31" s="258"/>
      <c r="I31" s="223">
        <f>ROUND(E31*H31,2)</f>
        <v>0</v>
      </c>
      <c r="J31" s="258"/>
      <c r="K31" s="223">
        <f>ROUND(E31*J31,2)</f>
        <v>0</v>
      </c>
      <c r="L31" s="223">
        <v>21</v>
      </c>
      <c r="M31" s="223">
        <f>G31*(1+L31/100)</f>
        <v>0</v>
      </c>
      <c r="N31" s="221">
        <v>0</v>
      </c>
      <c r="O31" s="221">
        <f>ROUND(E31*N31,2)</f>
        <v>0</v>
      </c>
      <c r="P31" s="221">
        <v>0.66</v>
      </c>
      <c r="Q31" s="221">
        <f>ROUND(E31*P31,2)</f>
        <v>202.55</v>
      </c>
      <c r="R31" s="223" t="s">
        <v>260</v>
      </c>
      <c r="S31" s="223" t="s">
        <v>207</v>
      </c>
      <c r="T31" s="225" t="s">
        <v>207</v>
      </c>
      <c r="U31" s="226">
        <v>0.12</v>
      </c>
      <c r="V31" s="226">
        <f>ROUND(E31*U31,2)</f>
        <v>36.83</v>
      </c>
      <c r="W31" s="226"/>
      <c r="X31" s="226" t="s">
        <v>208</v>
      </c>
      <c r="Y31" s="226" t="s">
        <v>209</v>
      </c>
      <c r="Z31" s="146"/>
      <c r="AA31" s="146"/>
      <c r="AB31" s="146"/>
      <c r="AC31" s="146"/>
      <c r="AD31" s="146"/>
      <c r="AE31" s="146"/>
      <c r="AF31" s="146"/>
      <c r="AG31" s="146" t="s">
        <v>210</v>
      </c>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row>
    <row r="32" spans="1:60" ht="14.25" outlineLevel="2">
      <c r="A32" s="227"/>
      <c r="B32" s="228"/>
      <c r="C32" s="262" t="s">
        <v>347</v>
      </c>
      <c r="D32" s="263"/>
      <c r="E32" s="264">
        <v>46.2</v>
      </c>
      <c r="F32" s="259"/>
      <c r="G32" s="259"/>
      <c r="H32" s="226"/>
      <c r="I32" s="226"/>
      <c r="J32" s="226"/>
      <c r="K32" s="226"/>
      <c r="L32" s="226"/>
      <c r="M32" s="226"/>
      <c r="N32" s="231"/>
      <c r="O32" s="231"/>
      <c r="P32" s="231"/>
      <c r="Q32" s="231"/>
      <c r="R32" s="226"/>
      <c r="S32" s="226"/>
      <c r="T32" s="226"/>
      <c r="U32" s="226"/>
      <c r="V32" s="226"/>
      <c r="W32" s="226"/>
      <c r="X32" s="226"/>
      <c r="Y32" s="226"/>
      <c r="Z32" s="146"/>
      <c r="AA32" s="146"/>
      <c r="AB32" s="146"/>
      <c r="AC32" s="146"/>
      <c r="AD32" s="146"/>
      <c r="AE32" s="146"/>
      <c r="AF32" s="146"/>
      <c r="AG32" s="146" t="s">
        <v>214</v>
      </c>
      <c r="AH32" s="146">
        <v>0</v>
      </c>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row>
    <row r="33" spans="1:60" ht="14.25" outlineLevel="3">
      <c r="A33" s="227"/>
      <c r="B33" s="228"/>
      <c r="C33" s="232" t="s">
        <v>348</v>
      </c>
      <c r="D33" s="233"/>
      <c r="E33" s="234">
        <v>88</v>
      </c>
      <c r="F33" s="226"/>
      <c r="G33" s="226"/>
      <c r="H33" s="226"/>
      <c r="I33" s="226"/>
      <c r="J33" s="226"/>
      <c r="K33" s="226"/>
      <c r="L33" s="226"/>
      <c r="M33" s="226"/>
      <c r="N33" s="231"/>
      <c r="O33" s="231"/>
      <c r="P33" s="231"/>
      <c r="Q33" s="231"/>
      <c r="R33" s="226"/>
      <c r="S33" s="226"/>
      <c r="T33" s="226"/>
      <c r="U33" s="226"/>
      <c r="V33" s="226"/>
      <c r="W33" s="226"/>
      <c r="X33" s="226"/>
      <c r="Y33" s="226"/>
      <c r="Z33" s="146"/>
      <c r="AA33" s="146"/>
      <c r="AB33" s="146"/>
      <c r="AC33" s="146"/>
      <c r="AD33" s="146"/>
      <c r="AE33" s="146"/>
      <c r="AF33" s="146"/>
      <c r="AG33" s="146" t="s">
        <v>214</v>
      </c>
      <c r="AH33" s="146">
        <v>0</v>
      </c>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row>
    <row r="34" spans="1:60" ht="14.25" outlineLevel="3">
      <c r="A34" s="227"/>
      <c r="B34" s="228"/>
      <c r="C34" s="232" t="s">
        <v>341</v>
      </c>
      <c r="D34" s="233"/>
      <c r="E34" s="234">
        <v>160.6</v>
      </c>
      <c r="F34" s="226"/>
      <c r="G34" s="226"/>
      <c r="H34" s="226"/>
      <c r="I34" s="226"/>
      <c r="J34" s="226"/>
      <c r="K34" s="226"/>
      <c r="L34" s="226"/>
      <c r="M34" s="226"/>
      <c r="N34" s="231"/>
      <c r="O34" s="231"/>
      <c r="P34" s="231"/>
      <c r="Q34" s="231"/>
      <c r="R34" s="226"/>
      <c r="S34" s="226"/>
      <c r="T34" s="226"/>
      <c r="U34" s="226"/>
      <c r="V34" s="226"/>
      <c r="W34" s="226"/>
      <c r="X34" s="226"/>
      <c r="Y34" s="226"/>
      <c r="Z34" s="146"/>
      <c r="AA34" s="146"/>
      <c r="AB34" s="146"/>
      <c r="AC34" s="146"/>
      <c r="AD34" s="146"/>
      <c r="AE34" s="146"/>
      <c r="AF34" s="146"/>
      <c r="AG34" s="146" t="s">
        <v>214</v>
      </c>
      <c r="AH34" s="146">
        <v>0</v>
      </c>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row>
    <row r="35" spans="1:60" ht="14.25" outlineLevel="3">
      <c r="A35" s="227"/>
      <c r="B35" s="228"/>
      <c r="C35" s="232" t="s">
        <v>330</v>
      </c>
      <c r="D35" s="233"/>
      <c r="E35" s="234">
        <v>12.1</v>
      </c>
      <c r="F35" s="226"/>
      <c r="G35" s="226"/>
      <c r="H35" s="226"/>
      <c r="I35" s="226"/>
      <c r="J35" s="226"/>
      <c r="K35" s="226"/>
      <c r="L35" s="226"/>
      <c r="M35" s="226"/>
      <c r="N35" s="231"/>
      <c r="O35" s="231"/>
      <c r="P35" s="231"/>
      <c r="Q35" s="231"/>
      <c r="R35" s="226"/>
      <c r="S35" s="226"/>
      <c r="T35" s="226"/>
      <c r="U35" s="226"/>
      <c r="V35" s="226"/>
      <c r="W35" s="226"/>
      <c r="X35" s="226"/>
      <c r="Y35" s="226"/>
      <c r="Z35" s="146"/>
      <c r="AA35" s="146"/>
      <c r="AB35" s="146"/>
      <c r="AC35" s="146"/>
      <c r="AD35" s="146"/>
      <c r="AE35" s="146"/>
      <c r="AF35" s="146"/>
      <c r="AG35" s="146" t="s">
        <v>214</v>
      </c>
      <c r="AH35" s="146">
        <v>0</v>
      </c>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row>
    <row r="36" spans="1:60" ht="22.5" outlineLevel="1">
      <c r="A36" s="217">
        <v>7</v>
      </c>
      <c r="B36" s="218" t="s">
        <v>349</v>
      </c>
      <c r="C36" s="219" t="s">
        <v>350</v>
      </c>
      <c r="D36" s="220" t="s">
        <v>124</v>
      </c>
      <c r="E36" s="221">
        <v>1195.4000000000001</v>
      </c>
      <c r="F36" s="222"/>
      <c r="G36" s="223">
        <f>ROUND(E36*F36,2)</f>
        <v>0</v>
      </c>
      <c r="H36" s="258"/>
      <c r="I36" s="223">
        <f>ROUND(E36*H36,2)</f>
        <v>0</v>
      </c>
      <c r="J36" s="258"/>
      <c r="K36" s="223">
        <f>ROUND(E36*J36,2)</f>
        <v>0</v>
      </c>
      <c r="L36" s="223">
        <v>21</v>
      </c>
      <c r="M36" s="223">
        <f>G36*(1+L36/100)</f>
        <v>0</v>
      </c>
      <c r="N36" s="221">
        <v>0</v>
      </c>
      <c r="O36" s="221">
        <f>ROUND(E36*N36,2)</f>
        <v>0</v>
      </c>
      <c r="P36" s="221">
        <v>0.88</v>
      </c>
      <c r="Q36" s="221">
        <f>ROUND(E36*P36,2)</f>
        <v>1051.95</v>
      </c>
      <c r="R36" s="223" t="s">
        <v>260</v>
      </c>
      <c r="S36" s="223" t="s">
        <v>207</v>
      </c>
      <c r="T36" s="225" t="s">
        <v>207</v>
      </c>
      <c r="U36" s="226">
        <v>0.14000000000000001</v>
      </c>
      <c r="V36" s="226">
        <f>ROUND(E36*U36,2)</f>
        <v>167.36</v>
      </c>
      <c r="W36" s="226"/>
      <c r="X36" s="226" t="s">
        <v>208</v>
      </c>
      <c r="Y36" s="226" t="s">
        <v>209</v>
      </c>
      <c r="Z36" s="146"/>
      <c r="AA36" s="146"/>
      <c r="AB36" s="146"/>
      <c r="AC36" s="146"/>
      <c r="AD36" s="146"/>
      <c r="AE36" s="146"/>
      <c r="AF36" s="146"/>
      <c r="AG36" s="146" t="s">
        <v>210</v>
      </c>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row>
    <row r="37" spans="1:60" ht="14.25" outlineLevel="2">
      <c r="A37" s="260"/>
      <c r="B37" s="261"/>
      <c r="C37" s="266" t="s">
        <v>351</v>
      </c>
      <c r="D37" s="263"/>
      <c r="E37" s="264">
        <v>602.29999999999995</v>
      </c>
      <c r="F37" s="259"/>
      <c r="G37" s="259"/>
      <c r="H37" s="259"/>
      <c r="I37" s="259"/>
      <c r="J37" s="259"/>
      <c r="K37" s="259"/>
      <c r="L37" s="259"/>
      <c r="M37" s="259"/>
      <c r="N37" s="265"/>
      <c r="O37" s="265"/>
      <c r="P37" s="265"/>
      <c r="Q37" s="265"/>
      <c r="R37" s="259"/>
      <c r="S37" s="259"/>
      <c r="T37" s="259"/>
      <c r="U37" s="226"/>
      <c r="V37" s="226"/>
      <c r="W37" s="226"/>
      <c r="X37" s="226"/>
      <c r="Y37" s="226"/>
      <c r="Z37" s="146"/>
      <c r="AA37" s="146"/>
      <c r="AB37" s="146"/>
      <c r="AC37" s="146"/>
      <c r="AD37" s="146"/>
      <c r="AE37" s="146"/>
      <c r="AF37" s="146"/>
      <c r="AG37" s="146" t="s">
        <v>214</v>
      </c>
      <c r="AH37" s="146">
        <v>0</v>
      </c>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row>
    <row r="38" spans="1:60" ht="14.25" outlineLevel="3">
      <c r="A38" s="227"/>
      <c r="B38" s="228"/>
      <c r="C38" s="266" t="s">
        <v>352</v>
      </c>
      <c r="D38" s="263"/>
      <c r="E38" s="264">
        <v>84.4</v>
      </c>
      <c r="F38" s="259"/>
      <c r="G38" s="259"/>
      <c r="H38" s="226"/>
      <c r="I38" s="226"/>
      <c r="J38" s="226"/>
      <c r="K38" s="226"/>
      <c r="L38" s="226"/>
      <c r="M38" s="226"/>
      <c r="N38" s="231"/>
      <c r="O38" s="231"/>
      <c r="P38" s="231"/>
      <c r="Q38" s="231"/>
      <c r="R38" s="226"/>
      <c r="S38" s="226"/>
      <c r="T38" s="226"/>
      <c r="U38" s="226"/>
      <c r="V38" s="226"/>
      <c r="W38" s="226"/>
      <c r="X38" s="226"/>
      <c r="Y38" s="226"/>
      <c r="Z38" s="146"/>
      <c r="AA38" s="146"/>
      <c r="AB38" s="146"/>
      <c r="AC38" s="146"/>
      <c r="AD38" s="146"/>
      <c r="AE38" s="146"/>
      <c r="AF38" s="146"/>
      <c r="AG38" s="146" t="s">
        <v>214</v>
      </c>
      <c r="AH38" s="146">
        <v>0</v>
      </c>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row>
    <row r="39" spans="1:60" ht="14.25" outlineLevel="3">
      <c r="A39" s="227"/>
      <c r="B39" s="228"/>
      <c r="C39" s="267" t="s">
        <v>353</v>
      </c>
      <c r="D39" s="233"/>
      <c r="E39" s="234">
        <v>1.05</v>
      </c>
      <c r="F39" s="226"/>
      <c r="G39" s="226"/>
      <c r="H39" s="226"/>
      <c r="I39" s="226"/>
      <c r="J39" s="226"/>
      <c r="K39" s="226"/>
      <c r="L39" s="226"/>
      <c r="M39" s="226"/>
      <c r="N39" s="231"/>
      <c r="O39" s="231"/>
      <c r="P39" s="231"/>
      <c r="Q39" s="231"/>
      <c r="R39" s="226"/>
      <c r="S39" s="226"/>
      <c r="T39" s="226"/>
      <c r="U39" s="226"/>
      <c r="V39" s="226"/>
      <c r="W39" s="226"/>
      <c r="X39" s="226"/>
      <c r="Y39" s="226"/>
      <c r="Z39" s="146"/>
      <c r="AA39" s="146"/>
      <c r="AB39" s="146"/>
      <c r="AC39" s="146"/>
      <c r="AD39" s="146"/>
      <c r="AE39" s="146"/>
      <c r="AF39" s="146"/>
      <c r="AG39" s="146" t="s">
        <v>214</v>
      </c>
      <c r="AH39" s="146">
        <v>0</v>
      </c>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row>
    <row r="40" spans="1:60" ht="14.25" outlineLevel="3">
      <c r="A40" s="227"/>
      <c r="B40" s="228"/>
      <c r="C40" s="267" t="s">
        <v>354</v>
      </c>
      <c r="D40" s="233"/>
      <c r="E40" s="234">
        <v>6.95</v>
      </c>
      <c r="F40" s="226"/>
      <c r="G40" s="226"/>
      <c r="H40" s="226"/>
      <c r="I40" s="226"/>
      <c r="J40" s="226"/>
      <c r="K40" s="226"/>
      <c r="L40" s="226"/>
      <c r="M40" s="226"/>
      <c r="N40" s="231"/>
      <c r="O40" s="231"/>
      <c r="P40" s="231"/>
      <c r="Q40" s="231"/>
      <c r="R40" s="226"/>
      <c r="S40" s="226"/>
      <c r="T40" s="226"/>
      <c r="U40" s="226"/>
      <c r="V40" s="226"/>
      <c r="W40" s="226"/>
      <c r="X40" s="226"/>
      <c r="Y40" s="226"/>
      <c r="Z40" s="146"/>
      <c r="AA40" s="146"/>
      <c r="AB40" s="146"/>
      <c r="AC40" s="146"/>
      <c r="AD40" s="146"/>
      <c r="AE40" s="146"/>
      <c r="AF40" s="146"/>
      <c r="AG40" s="146" t="s">
        <v>214</v>
      </c>
      <c r="AH40" s="146">
        <v>0</v>
      </c>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row>
    <row r="41" spans="1:60" ht="14.25" outlineLevel="3">
      <c r="A41" s="227"/>
      <c r="B41" s="228"/>
      <c r="C41" s="267" t="s">
        <v>355</v>
      </c>
      <c r="D41" s="233"/>
      <c r="E41" s="234">
        <v>130.25</v>
      </c>
      <c r="F41" s="226"/>
      <c r="G41" s="226"/>
      <c r="H41" s="226"/>
      <c r="I41" s="226"/>
      <c r="J41" s="226"/>
      <c r="K41" s="226"/>
      <c r="L41" s="226"/>
      <c r="M41" s="226"/>
      <c r="N41" s="231"/>
      <c r="O41" s="231"/>
      <c r="P41" s="231"/>
      <c r="Q41" s="231"/>
      <c r="R41" s="226"/>
      <c r="S41" s="226"/>
      <c r="T41" s="226"/>
      <c r="U41" s="226"/>
      <c r="V41" s="226"/>
      <c r="W41" s="226"/>
      <c r="X41" s="226"/>
      <c r="Y41" s="226"/>
      <c r="Z41" s="146"/>
      <c r="AA41" s="146"/>
      <c r="AB41" s="146"/>
      <c r="AC41" s="146"/>
      <c r="AD41" s="146"/>
      <c r="AE41" s="146"/>
      <c r="AF41" s="146"/>
      <c r="AG41" s="146" t="s">
        <v>214</v>
      </c>
      <c r="AH41" s="146">
        <v>0</v>
      </c>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row>
    <row r="42" spans="1:60" ht="14.25" outlineLevel="3">
      <c r="A42" s="260"/>
      <c r="B42" s="261"/>
      <c r="C42" s="266" t="s">
        <v>356</v>
      </c>
      <c r="D42" s="263"/>
      <c r="E42" s="264">
        <v>87.35</v>
      </c>
      <c r="F42" s="259"/>
      <c r="G42" s="259"/>
      <c r="H42" s="259"/>
      <c r="I42" s="259"/>
      <c r="J42" s="259"/>
      <c r="K42" s="259"/>
      <c r="L42" s="259"/>
      <c r="M42" s="259"/>
      <c r="N42" s="265"/>
      <c r="O42" s="265"/>
      <c r="P42" s="265"/>
      <c r="Q42" s="265"/>
      <c r="R42" s="259"/>
      <c r="S42" s="259"/>
      <c r="T42" s="259"/>
      <c r="U42" s="226"/>
      <c r="V42" s="226"/>
      <c r="W42" s="226"/>
      <c r="X42" s="226"/>
      <c r="Y42" s="226"/>
      <c r="Z42" s="146"/>
      <c r="AA42" s="146"/>
      <c r="AB42" s="146"/>
      <c r="AC42" s="146"/>
      <c r="AD42" s="146"/>
      <c r="AE42" s="146"/>
      <c r="AF42" s="146"/>
      <c r="AG42" s="146" t="s">
        <v>214</v>
      </c>
      <c r="AH42" s="146">
        <v>0</v>
      </c>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row>
    <row r="43" spans="1:60" ht="14.25" outlineLevel="3">
      <c r="A43" s="227"/>
      <c r="B43" s="228"/>
      <c r="C43" s="266" t="s">
        <v>357</v>
      </c>
      <c r="D43" s="263"/>
      <c r="E43" s="264">
        <v>122.85</v>
      </c>
      <c r="F43" s="259"/>
      <c r="G43" s="259"/>
      <c r="H43" s="226"/>
      <c r="I43" s="226"/>
      <c r="J43" s="226"/>
      <c r="K43" s="226"/>
      <c r="L43" s="226"/>
      <c r="M43" s="226"/>
      <c r="N43" s="231"/>
      <c r="O43" s="231"/>
      <c r="P43" s="231"/>
      <c r="Q43" s="231"/>
      <c r="R43" s="226"/>
      <c r="S43" s="226"/>
      <c r="T43" s="226"/>
      <c r="U43" s="226"/>
      <c r="V43" s="226"/>
      <c r="W43" s="226"/>
      <c r="X43" s="226"/>
      <c r="Y43" s="226"/>
      <c r="Z43" s="146"/>
      <c r="AA43" s="146"/>
      <c r="AB43" s="146"/>
      <c r="AC43" s="146"/>
      <c r="AD43" s="146"/>
      <c r="AE43" s="146"/>
      <c r="AF43" s="146"/>
      <c r="AG43" s="146" t="s">
        <v>214</v>
      </c>
      <c r="AH43" s="146">
        <v>0</v>
      </c>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row>
    <row r="44" spans="1:60" ht="14.25" outlineLevel="3">
      <c r="A44" s="227"/>
      <c r="B44" s="228"/>
      <c r="C44" s="267" t="s">
        <v>358</v>
      </c>
      <c r="D44" s="233"/>
      <c r="E44" s="234">
        <v>5.05</v>
      </c>
      <c r="F44" s="226"/>
      <c r="G44" s="226"/>
      <c r="H44" s="226"/>
      <c r="I44" s="226"/>
      <c r="J44" s="226"/>
      <c r="K44" s="226"/>
      <c r="L44" s="226"/>
      <c r="M44" s="226"/>
      <c r="N44" s="231"/>
      <c r="O44" s="231"/>
      <c r="P44" s="231"/>
      <c r="Q44" s="231"/>
      <c r="R44" s="226"/>
      <c r="S44" s="226"/>
      <c r="T44" s="226"/>
      <c r="U44" s="226"/>
      <c r="V44" s="226"/>
      <c r="W44" s="226"/>
      <c r="X44" s="226"/>
      <c r="Y44" s="226"/>
      <c r="Z44" s="146"/>
      <c r="AA44" s="146"/>
      <c r="AB44" s="146"/>
      <c r="AC44" s="146"/>
      <c r="AD44" s="146"/>
      <c r="AE44" s="146"/>
      <c r="AF44" s="146"/>
      <c r="AG44" s="146" t="s">
        <v>214</v>
      </c>
      <c r="AH44" s="146">
        <v>0</v>
      </c>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row>
    <row r="45" spans="1:60" ht="14.25" outlineLevel="3">
      <c r="A45" s="260"/>
      <c r="B45" s="261"/>
      <c r="C45" s="266" t="s">
        <v>359</v>
      </c>
      <c r="D45" s="263"/>
      <c r="E45" s="264">
        <v>37.549999999999997</v>
      </c>
      <c r="F45" s="259"/>
      <c r="G45" s="259"/>
      <c r="H45" s="259"/>
      <c r="I45" s="259"/>
      <c r="J45" s="259"/>
      <c r="K45" s="259"/>
      <c r="L45" s="259"/>
      <c r="M45" s="259"/>
      <c r="N45" s="265"/>
      <c r="O45" s="265"/>
      <c r="P45" s="265"/>
      <c r="Q45" s="265"/>
      <c r="R45" s="259"/>
      <c r="S45" s="259"/>
      <c r="T45" s="259"/>
      <c r="U45" s="226"/>
      <c r="V45" s="226"/>
      <c r="W45" s="226"/>
      <c r="X45" s="226"/>
      <c r="Y45" s="226"/>
      <c r="Z45" s="146"/>
      <c r="AA45" s="146"/>
      <c r="AB45" s="146"/>
      <c r="AC45" s="146"/>
      <c r="AD45" s="146"/>
      <c r="AE45" s="146"/>
      <c r="AF45" s="146"/>
      <c r="AG45" s="146" t="s">
        <v>214</v>
      </c>
      <c r="AH45" s="146">
        <v>0</v>
      </c>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row>
    <row r="46" spans="1:60" ht="14.25" outlineLevel="3">
      <c r="A46" s="227"/>
      <c r="B46" s="228"/>
      <c r="C46" s="266" t="s">
        <v>360</v>
      </c>
      <c r="D46" s="263"/>
      <c r="E46" s="264">
        <v>15.4</v>
      </c>
      <c r="F46" s="259"/>
      <c r="G46" s="259"/>
      <c r="H46" s="226"/>
      <c r="I46" s="226"/>
      <c r="J46" s="226"/>
      <c r="K46" s="226"/>
      <c r="L46" s="226"/>
      <c r="M46" s="226"/>
      <c r="N46" s="231"/>
      <c r="O46" s="231"/>
      <c r="P46" s="231"/>
      <c r="Q46" s="231"/>
      <c r="R46" s="226"/>
      <c r="S46" s="226"/>
      <c r="T46" s="226"/>
      <c r="U46" s="226"/>
      <c r="V46" s="226"/>
      <c r="W46" s="226"/>
      <c r="X46" s="226"/>
      <c r="Y46" s="226"/>
      <c r="Z46" s="146"/>
      <c r="AA46" s="146"/>
      <c r="AB46" s="146"/>
      <c r="AC46" s="146"/>
      <c r="AD46" s="146"/>
      <c r="AE46" s="146"/>
      <c r="AF46" s="146"/>
      <c r="AG46" s="146" t="s">
        <v>214</v>
      </c>
      <c r="AH46" s="146">
        <v>0</v>
      </c>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row>
    <row r="47" spans="1:60" ht="14.25" outlineLevel="3">
      <c r="A47" s="227"/>
      <c r="B47" s="228"/>
      <c r="C47" s="267" t="s">
        <v>361</v>
      </c>
      <c r="D47" s="233"/>
      <c r="E47" s="234">
        <v>102.25</v>
      </c>
      <c r="F47" s="226"/>
      <c r="G47" s="226"/>
      <c r="H47" s="226"/>
      <c r="I47" s="226"/>
      <c r="J47" s="226"/>
      <c r="K47" s="226"/>
      <c r="L47" s="226"/>
      <c r="M47" s="226"/>
      <c r="N47" s="231"/>
      <c r="O47" s="231"/>
      <c r="P47" s="231"/>
      <c r="Q47" s="231"/>
      <c r="R47" s="226"/>
      <c r="S47" s="226"/>
      <c r="T47" s="226"/>
      <c r="U47" s="226"/>
      <c r="V47" s="226"/>
      <c r="W47" s="226"/>
      <c r="X47" s="226"/>
      <c r="Y47" s="226"/>
      <c r="Z47" s="146"/>
      <c r="AA47" s="146"/>
      <c r="AB47" s="146"/>
      <c r="AC47" s="146"/>
      <c r="AD47" s="146"/>
      <c r="AE47" s="146"/>
      <c r="AF47" s="146"/>
      <c r="AG47" s="146" t="s">
        <v>214</v>
      </c>
      <c r="AH47" s="146">
        <v>0</v>
      </c>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row>
    <row r="48" spans="1:60" ht="22.5" outlineLevel="1">
      <c r="A48" s="217">
        <v>8</v>
      </c>
      <c r="B48" s="218" t="s">
        <v>362</v>
      </c>
      <c r="C48" s="219" t="s">
        <v>363</v>
      </c>
      <c r="D48" s="220" t="s">
        <v>124</v>
      </c>
      <c r="E48" s="221">
        <v>1640</v>
      </c>
      <c r="F48" s="222"/>
      <c r="G48" s="223">
        <f>ROUND(E48*F48,2)</f>
        <v>0</v>
      </c>
      <c r="H48" s="258"/>
      <c r="I48" s="223">
        <f>ROUND(E48*H48,2)</f>
        <v>0</v>
      </c>
      <c r="J48" s="258"/>
      <c r="K48" s="223">
        <f>ROUND(E48*J48,2)</f>
        <v>0</v>
      </c>
      <c r="L48" s="223">
        <v>21</v>
      </c>
      <c r="M48" s="223">
        <f>G48*(1+L48/100)</f>
        <v>0</v>
      </c>
      <c r="N48" s="221">
        <v>0</v>
      </c>
      <c r="O48" s="221">
        <f>ROUND(E48*N48,2)</f>
        <v>0</v>
      </c>
      <c r="P48" s="221">
        <v>0.33</v>
      </c>
      <c r="Q48" s="221">
        <f>ROUND(E48*P48,2)</f>
        <v>541.20000000000005</v>
      </c>
      <c r="R48" s="223" t="s">
        <v>260</v>
      </c>
      <c r="S48" s="223" t="s">
        <v>207</v>
      </c>
      <c r="T48" s="225" t="s">
        <v>207</v>
      </c>
      <c r="U48" s="226">
        <v>0.11</v>
      </c>
      <c r="V48" s="226">
        <f>ROUND(E48*U48,2)</f>
        <v>180.4</v>
      </c>
      <c r="W48" s="226"/>
      <c r="X48" s="226" t="s">
        <v>208</v>
      </c>
      <c r="Y48" s="226" t="s">
        <v>209</v>
      </c>
      <c r="Z48" s="146"/>
      <c r="AA48" s="146"/>
      <c r="AB48" s="146"/>
      <c r="AC48" s="146"/>
      <c r="AD48" s="146"/>
      <c r="AE48" s="146"/>
      <c r="AF48" s="146"/>
      <c r="AG48" s="146" t="s">
        <v>210</v>
      </c>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row>
    <row r="49" spans="1:60" ht="14.25" outlineLevel="2">
      <c r="A49" s="227"/>
      <c r="B49" s="228"/>
      <c r="C49" s="232" t="s">
        <v>364</v>
      </c>
      <c r="D49" s="233"/>
      <c r="E49" s="234">
        <v>1240.5</v>
      </c>
      <c r="F49" s="226"/>
      <c r="G49" s="226"/>
      <c r="H49" s="226"/>
      <c r="I49" s="226"/>
      <c r="J49" s="226"/>
      <c r="K49" s="226"/>
      <c r="L49" s="226"/>
      <c r="M49" s="226"/>
      <c r="N49" s="231"/>
      <c r="O49" s="231"/>
      <c r="P49" s="231"/>
      <c r="Q49" s="231"/>
      <c r="R49" s="226"/>
      <c r="S49" s="226"/>
      <c r="T49" s="226"/>
      <c r="U49" s="226"/>
      <c r="V49" s="226"/>
      <c r="W49" s="226"/>
      <c r="X49" s="226"/>
      <c r="Y49" s="226"/>
      <c r="Z49" s="146"/>
      <c r="AA49" s="146"/>
      <c r="AB49" s="146"/>
      <c r="AC49" s="146"/>
      <c r="AD49" s="146"/>
      <c r="AE49" s="146"/>
      <c r="AF49" s="146"/>
      <c r="AG49" s="146" t="s">
        <v>214</v>
      </c>
      <c r="AH49" s="146">
        <v>0</v>
      </c>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row>
    <row r="50" spans="1:60" ht="14.25" outlineLevel="3">
      <c r="A50" s="227"/>
      <c r="B50" s="228"/>
      <c r="C50" s="232" t="s">
        <v>365</v>
      </c>
      <c r="D50" s="233"/>
      <c r="E50" s="234">
        <v>153.80000000000001</v>
      </c>
      <c r="F50" s="226"/>
      <c r="G50" s="226"/>
      <c r="H50" s="226"/>
      <c r="I50" s="226"/>
      <c r="J50" s="226"/>
      <c r="K50" s="226"/>
      <c r="L50" s="226"/>
      <c r="M50" s="226"/>
      <c r="N50" s="231"/>
      <c r="O50" s="231"/>
      <c r="P50" s="231"/>
      <c r="Q50" s="231"/>
      <c r="R50" s="226"/>
      <c r="S50" s="226"/>
      <c r="T50" s="226"/>
      <c r="U50" s="226"/>
      <c r="V50" s="226"/>
      <c r="W50" s="226"/>
      <c r="X50" s="226"/>
      <c r="Y50" s="226"/>
      <c r="Z50" s="146"/>
      <c r="AA50" s="146"/>
      <c r="AB50" s="146"/>
      <c r="AC50" s="146"/>
      <c r="AD50" s="146"/>
      <c r="AE50" s="146"/>
      <c r="AF50" s="146"/>
      <c r="AG50" s="146" t="s">
        <v>214</v>
      </c>
      <c r="AH50" s="146">
        <v>0</v>
      </c>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row>
    <row r="51" spans="1:60" ht="14.25" outlineLevel="3">
      <c r="A51" s="227"/>
      <c r="B51" s="228"/>
      <c r="C51" s="232" t="s">
        <v>366</v>
      </c>
      <c r="D51" s="233"/>
      <c r="E51" s="234">
        <v>245.7</v>
      </c>
      <c r="F51" s="226"/>
      <c r="G51" s="226"/>
      <c r="H51" s="226"/>
      <c r="I51" s="226"/>
      <c r="J51" s="226"/>
      <c r="K51" s="226"/>
      <c r="L51" s="226"/>
      <c r="M51" s="226"/>
      <c r="N51" s="231"/>
      <c r="O51" s="231"/>
      <c r="P51" s="231"/>
      <c r="Q51" s="231"/>
      <c r="R51" s="226"/>
      <c r="S51" s="226"/>
      <c r="T51" s="226"/>
      <c r="U51" s="226"/>
      <c r="V51" s="226"/>
      <c r="W51" s="226"/>
      <c r="X51" s="226"/>
      <c r="Y51" s="226"/>
      <c r="Z51" s="146"/>
      <c r="AA51" s="146"/>
      <c r="AB51" s="146"/>
      <c r="AC51" s="146"/>
      <c r="AD51" s="146"/>
      <c r="AE51" s="146"/>
      <c r="AF51" s="146"/>
      <c r="AG51" s="146" t="s">
        <v>214</v>
      </c>
      <c r="AH51" s="146">
        <v>0</v>
      </c>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row>
    <row r="52" spans="1:60" ht="22.5" outlineLevel="1">
      <c r="A52" s="217">
        <v>9</v>
      </c>
      <c r="B52" s="218" t="s">
        <v>367</v>
      </c>
      <c r="C52" s="219" t="s">
        <v>368</v>
      </c>
      <c r="D52" s="220" t="s">
        <v>124</v>
      </c>
      <c r="E52" s="221">
        <v>46.2</v>
      </c>
      <c r="F52" s="222"/>
      <c r="G52" s="223">
        <f>ROUND(E52*F52,2)</f>
        <v>0</v>
      </c>
      <c r="H52" s="258"/>
      <c r="I52" s="223">
        <f>ROUND(E52*H52,2)</f>
        <v>0</v>
      </c>
      <c r="J52" s="258"/>
      <c r="K52" s="223">
        <f>ROUND(E52*J52,2)</f>
        <v>0</v>
      </c>
      <c r="L52" s="223">
        <v>21</v>
      </c>
      <c r="M52" s="223">
        <f>G52*(1+L52/100)</f>
        <v>0</v>
      </c>
      <c r="N52" s="221">
        <v>0</v>
      </c>
      <c r="O52" s="221">
        <f>ROUND(E52*N52,2)</f>
        <v>0</v>
      </c>
      <c r="P52" s="221">
        <v>0.36</v>
      </c>
      <c r="Q52" s="221">
        <f>ROUND(E52*P52,2)</f>
        <v>16.63</v>
      </c>
      <c r="R52" s="223" t="s">
        <v>260</v>
      </c>
      <c r="S52" s="223" t="s">
        <v>207</v>
      </c>
      <c r="T52" s="225" t="s">
        <v>207</v>
      </c>
      <c r="U52" s="226">
        <v>1.2270000000000001</v>
      </c>
      <c r="V52" s="226">
        <f>ROUND(E52*U52,2)</f>
        <v>56.69</v>
      </c>
      <c r="W52" s="226"/>
      <c r="X52" s="226" t="s">
        <v>208</v>
      </c>
      <c r="Y52" s="226" t="s">
        <v>209</v>
      </c>
      <c r="Z52" s="146"/>
      <c r="AA52" s="146"/>
      <c r="AB52" s="146"/>
      <c r="AC52" s="146"/>
      <c r="AD52" s="146"/>
      <c r="AE52" s="146"/>
      <c r="AF52" s="146"/>
      <c r="AG52" s="146" t="s">
        <v>210</v>
      </c>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row>
    <row r="53" spans="1:60" ht="14.25" outlineLevel="2">
      <c r="A53" s="260"/>
      <c r="B53" s="261"/>
      <c r="C53" s="262" t="s">
        <v>347</v>
      </c>
      <c r="D53" s="263"/>
      <c r="E53" s="264">
        <v>46.2</v>
      </c>
      <c r="F53" s="259"/>
      <c r="G53" s="259"/>
      <c r="H53" s="259"/>
      <c r="I53" s="259"/>
      <c r="J53" s="259"/>
      <c r="K53" s="259"/>
      <c r="L53" s="259"/>
      <c r="M53" s="259"/>
      <c r="N53" s="265"/>
      <c r="O53" s="265"/>
      <c r="P53" s="265"/>
      <c r="Q53" s="265"/>
      <c r="R53" s="259"/>
      <c r="S53" s="259"/>
      <c r="T53" s="259"/>
      <c r="U53" s="226"/>
      <c r="V53" s="226"/>
      <c r="W53" s="226"/>
      <c r="X53" s="226"/>
      <c r="Y53" s="226"/>
      <c r="Z53" s="146"/>
      <c r="AA53" s="146"/>
      <c r="AB53" s="146"/>
      <c r="AC53" s="146"/>
      <c r="AD53" s="146"/>
      <c r="AE53" s="146"/>
      <c r="AF53" s="146"/>
      <c r="AG53" s="146" t="s">
        <v>214</v>
      </c>
      <c r="AH53" s="146">
        <v>0</v>
      </c>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row>
    <row r="54" spans="1:60" ht="22.5" outlineLevel="1">
      <c r="A54" s="217">
        <v>10</v>
      </c>
      <c r="B54" s="218" t="s">
        <v>369</v>
      </c>
      <c r="C54" s="219" t="s">
        <v>370</v>
      </c>
      <c r="D54" s="220" t="s">
        <v>124</v>
      </c>
      <c r="E54" s="221">
        <v>88</v>
      </c>
      <c r="F54" s="222"/>
      <c r="G54" s="223">
        <f>ROUND(E54*F54,2)</f>
        <v>0</v>
      </c>
      <c r="H54" s="258"/>
      <c r="I54" s="223">
        <f>ROUND(E54*H54,2)</f>
        <v>0</v>
      </c>
      <c r="J54" s="258"/>
      <c r="K54" s="223">
        <f>ROUND(E54*J54,2)</f>
        <v>0</v>
      </c>
      <c r="L54" s="223">
        <v>21</v>
      </c>
      <c r="M54" s="223">
        <f>G54*(1+L54/100)</f>
        <v>0</v>
      </c>
      <c r="N54" s="221">
        <v>0</v>
      </c>
      <c r="O54" s="221">
        <f>ROUND(E54*N54,2)</f>
        <v>0</v>
      </c>
      <c r="P54" s="221">
        <v>0.36</v>
      </c>
      <c r="Q54" s="221">
        <f>ROUND(E54*P54,2)</f>
        <v>31.68</v>
      </c>
      <c r="R54" s="223" t="s">
        <v>260</v>
      </c>
      <c r="S54" s="223" t="s">
        <v>207</v>
      </c>
      <c r="T54" s="225" t="s">
        <v>207</v>
      </c>
      <c r="U54" s="226">
        <v>4.4999999999999998E-2</v>
      </c>
      <c r="V54" s="226">
        <f>ROUND(E54*U54,2)</f>
        <v>3.96</v>
      </c>
      <c r="W54" s="226"/>
      <c r="X54" s="226" t="s">
        <v>208</v>
      </c>
      <c r="Y54" s="226" t="s">
        <v>209</v>
      </c>
      <c r="Z54" s="146"/>
      <c r="AA54" s="146"/>
      <c r="AB54" s="146"/>
      <c r="AC54" s="146"/>
      <c r="AD54" s="146"/>
      <c r="AE54" s="146"/>
      <c r="AF54" s="146"/>
      <c r="AG54" s="146" t="s">
        <v>210</v>
      </c>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row>
    <row r="55" spans="1:60" ht="14.25" outlineLevel="2">
      <c r="A55" s="227"/>
      <c r="B55" s="228"/>
      <c r="C55" s="262" t="s">
        <v>348</v>
      </c>
      <c r="D55" s="263"/>
      <c r="E55" s="264">
        <v>88</v>
      </c>
      <c r="F55" s="259"/>
      <c r="G55" s="259"/>
      <c r="H55" s="226"/>
      <c r="I55" s="226"/>
      <c r="J55" s="226"/>
      <c r="K55" s="226"/>
      <c r="L55" s="226"/>
      <c r="M55" s="226"/>
      <c r="N55" s="231"/>
      <c r="O55" s="231"/>
      <c r="P55" s="231"/>
      <c r="Q55" s="231"/>
      <c r="R55" s="226"/>
      <c r="S55" s="226"/>
      <c r="T55" s="226"/>
      <c r="U55" s="226"/>
      <c r="V55" s="226"/>
      <c r="W55" s="226"/>
      <c r="X55" s="226"/>
      <c r="Y55" s="226"/>
      <c r="Z55" s="146"/>
      <c r="AA55" s="146"/>
      <c r="AB55" s="146"/>
      <c r="AC55" s="146"/>
      <c r="AD55" s="146"/>
      <c r="AE55" s="146"/>
      <c r="AF55" s="146"/>
      <c r="AG55" s="146" t="s">
        <v>214</v>
      </c>
      <c r="AH55" s="146">
        <v>0</v>
      </c>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row>
    <row r="56" spans="1:60" ht="14.25" outlineLevel="1">
      <c r="A56" s="217">
        <v>11</v>
      </c>
      <c r="B56" s="218" t="s">
        <v>371</v>
      </c>
      <c r="C56" s="219" t="s">
        <v>372</v>
      </c>
      <c r="D56" s="220" t="s">
        <v>276</v>
      </c>
      <c r="E56" s="221">
        <v>527.5</v>
      </c>
      <c r="F56" s="222"/>
      <c r="G56" s="223">
        <f>ROUND(E56*F56,2)</f>
        <v>0</v>
      </c>
      <c r="H56" s="258"/>
      <c r="I56" s="223">
        <f>ROUND(E56*H56,2)</f>
        <v>0</v>
      </c>
      <c r="J56" s="258"/>
      <c r="K56" s="223">
        <f>ROUND(E56*J56,2)</f>
        <v>0</v>
      </c>
      <c r="L56" s="223">
        <v>21</v>
      </c>
      <c r="M56" s="223">
        <f>G56*(1+L56/100)</f>
        <v>0</v>
      </c>
      <c r="N56" s="221">
        <v>0</v>
      </c>
      <c r="O56" s="221">
        <f>ROUND(E56*N56,2)</f>
        <v>0</v>
      </c>
      <c r="P56" s="221">
        <v>0.22</v>
      </c>
      <c r="Q56" s="221">
        <f>ROUND(E56*P56,2)</f>
        <v>116.05</v>
      </c>
      <c r="R56" s="223" t="s">
        <v>260</v>
      </c>
      <c r="S56" s="223" t="s">
        <v>207</v>
      </c>
      <c r="T56" s="225" t="s">
        <v>207</v>
      </c>
      <c r="U56" s="226">
        <v>0.14000000000000001</v>
      </c>
      <c r="V56" s="226">
        <f>ROUND(E56*U56,2)</f>
        <v>73.849999999999994</v>
      </c>
      <c r="W56" s="226"/>
      <c r="X56" s="226" t="s">
        <v>208</v>
      </c>
      <c r="Y56" s="226" t="s">
        <v>209</v>
      </c>
      <c r="Z56" s="146"/>
      <c r="AA56" s="146"/>
      <c r="AB56" s="146"/>
      <c r="AC56" s="146"/>
      <c r="AD56" s="146"/>
      <c r="AE56" s="146"/>
      <c r="AF56" s="146"/>
      <c r="AG56" s="146" t="s">
        <v>210</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row>
    <row r="57" spans="1:60" ht="22.5" outlineLevel="2">
      <c r="A57" s="227"/>
      <c r="B57" s="228"/>
      <c r="C57" s="229" t="s">
        <v>373</v>
      </c>
      <c r="D57" s="230"/>
      <c r="E57" s="230"/>
      <c r="F57" s="230"/>
      <c r="G57" s="230"/>
      <c r="H57" s="226"/>
      <c r="I57" s="226"/>
      <c r="J57" s="226"/>
      <c r="K57" s="226"/>
      <c r="L57" s="226"/>
      <c r="M57" s="226"/>
      <c r="N57" s="231"/>
      <c r="O57" s="231"/>
      <c r="P57" s="231"/>
      <c r="Q57" s="231"/>
      <c r="R57" s="226"/>
      <c r="S57" s="226"/>
      <c r="T57" s="226"/>
      <c r="U57" s="226"/>
      <c r="V57" s="226"/>
      <c r="W57" s="226"/>
      <c r="X57" s="226"/>
      <c r="Y57" s="226"/>
      <c r="Z57" s="146"/>
      <c r="AA57" s="146"/>
      <c r="AB57" s="146"/>
      <c r="AC57" s="146"/>
      <c r="AD57" s="146"/>
      <c r="AE57" s="146"/>
      <c r="AF57" s="146"/>
      <c r="AG57" s="146" t="s">
        <v>212</v>
      </c>
      <c r="AH57" s="146"/>
      <c r="AI57" s="146"/>
      <c r="AJ57" s="146"/>
      <c r="AK57" s="146"/>
      <c r="AL57" s="146"/>
      <c r="AM57" s="146"/>
      <c r="AN57" s="146"/>
      <c r="AO57" s="146"/>
      <c r="AP57" s="146"/>
      <c r="AQ57" s="146"/>
      <c r="AR57" s="146"/>
      <c r="AS57" s="146"/>
      <c r="AT57" s="146"/>
      <c r="AU57" s="146"/>
      <c r="AV57" s="146"/>
      <c r="AW57" s="146"/>
      <c r="AX57" s="146"/>
      <c r="AY57" s="146"/>
      <c r="AZ57" s="146"/>
      <c r="BA57" s="235" t="str">
        <f>C57</f>
        <v>s vybouráním lože, s přemístěním hmot na skládku na vzdálenost do 3 m nebo naložením na dopravní prostředek</v>
      </c>
      <c r="BB57" s="146"/>
      <c r="BC57" s="146"/>
      <c r="BD57" s="146"/>
      <c r="BE57" s="146"/>
      <c r="BF57" s="146"/>
      <c r="BG57" s="146"/>
      <c r="BH57" s="146"/>
    </row>
    <row r="58" spans="1:60" ht="14.25" outlineLevel="2">
      <c r="A58" s="227"/>
      <c r="B58" s="228"/>
      <c r="C58" s="232" t="s">
        <v>374</v>
      </c>
      <c r="D58" s="233"/>
      <c r="E58" s="234">
        <v>138</v>
      </c>
      <c r="F58" s="226"/>
      <c r="G58" s="226"/>
      <c r="H58" s="226"/>
      <c r="I58" s="226"/>
      <c r="J58" s="226"/>
      <c r="K58" s="226"/>
      <c r="L58" s="226"/>
      <c r="M58" s="226"/>
      <c r="N58" s="231"/>
      <c r="O58" s="231"/>
      <c r="P58" s="231"/>
      <c r="Q58" s="231"/>
      <c r="R58" s="226"/>
      <c r="S58" s="226"/>
      <c r="T58" s="226"/>
      <c r="U58" s="226"/>
      <c r="V58" s="226"/>
      <c r="W58" s="226"/>
      <c r="X58" s="226"/>
      <c r="Y58" s="226"/>
      <c r="Z58" s="146"/>
      <c r="AA58" s="146"/>
      <c r="AB58" s="146"/>
      <c r="AC58" s="146"/>
      <c r="AD58" s="146"/>
      <c r="AE58" s="146"/>
      <c r="AF58" s="146"/>
      <c r="AG58" s="146" t="s">
        <v>214</v>
      </c>
      <c r="AH58" s="146">
        <v>0</v>
      </c>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row>
    <row r="59" spans="1:60" ht="14.25" outlineLevel="3">
      <c r="A59" s="227"/>
      <c r="B59" s="228"/>
      <c r="C59" s="232" t="s">
        <v>375</v>
      </c>
      <c r="D59" s="233"/>
      <c r="E59" s="234">
        <v>139.5</v>
      </c>
      <c r="F59" s="226"/>
      <c r="G59" s="226"/>
      <c r="H59" s="226"/>
      <c r="I59" s="226"/>
      <c r="J59" s="226"/>
      <c r="K59" s="226"/>
      <c r="L59" s="226"/>
      <c r="M59" s="226"/>
      <c r="N59" s="231"/>
      <c r="O59" s="231"/>
      <c r="P59" s="231"/>
      <c r="Q59" s="231"/>
      <c r="R59" s="226"/>
      <c r="S59" s="226"/>
      <c r="T59" s="226"/>
      <c r="U59" s="226"/>
      <c r="V59" s="226"/>
      <c r="W59" s="226"/>
      <c r="X59" s="226"/>
      <c r="Y59" s="226"/>
      <c r="Z59" s="146"/>
      <c r="AA59" s="146"/>
      <c r="AB59" s="146"/>
      <c r="AC59" s="146"/>
      <c r="AD59" s="146"/>
      <c r="AE59" s="146"/>
      <c r="AF59" s="146"/>
      <c r="AG59" s="146" t="s">
        <v>214</v>
      </c>
      <c r="AH59" s="146">
        <v>0</v>
      </c>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row>
    <row r="60" spans="1:60" ht="14.25" outlineLevel="3">
      <c r="A60" s="227"/>
      <c r="B60" s="228"/>
      <c r="C60" s="232" t="s">
        <v>376</v>
      </c>
      <c r="D60" s="233"/>
      <c r="E60" s="234">
        <v>250</v>
      </c>
      <c r="F60" s="226"/>
      <c r="G60" s="226"/>
      <c r="H60" s="226"/>
      <c r="I60" s="226"/>
      <c r="J60" s="226"/>
      <c r="K60" s="226"/>
      <c r="L60" s="226"/>
      <c r="M60" s="226"/>
      <c r="N60" s="231"/>
      <c r="O60" s="231"/>
      <c r="P60" s="231"/>
      <c r="Q60" s="231"/>
      <c r="R60" s="226"/>
      <c r="S60" s="226"/>
      <c r="T60" s="226"/>
      <c r="U60" s="226"/>
      <c r="V60" s="226"/>
      <c r="W60" s="226"/>
      <c r="X60" s="226"/>
      <c r="Y60" s="226"/>
      <c r="Z60" s="146"/>
      <c r="AA60" s="146"/>
      <c r="AB60" s="146"/>
      <c r="AC60" s="146"/>
      <c r="AD60" s="146"/>
      <c r="AE60" s="146"/>
      <c r="AF60" s="146"/>
      <c r="AG60" s="146" t="s">
        <v>214</v>
      </c>
      <c r="AH60" s="146">
        <v>0</v>
      </c>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row>
    <row r="61" spans="1:60" ht="14.25" outlineLevel="1">
      <c r="A61" s="217">
        <v>12</v>
      </c>
      <c r="B61" s="218" t="s">
        <v>377</v>
      </c>
      <c r="C61" s="219" t="s">
        <v>378</v>
      </c>
      <c r="D61" s="220" t="s">
        <v>276</v>
      </c>
      <c r="E61" s="221">
        <v>305</v>
      </c>
      <c r="F61" s="222"/>
      <c r="G61" s="223">
        <f>ROUND(E61*F61,2)</f>
        <v>0</v>
      </c>
      <c r="H61" s="258"/>
      <c r="I61" s="223">
        <f>ROUND(E61*H61,2)</f>
        <v>0</v>
      </c>
      <c r="J61" s="258"/>
      <c r="K61" s="223">
        <f>ROUND(E61*J61,2)</f>
        <v>0</v>
      </c>
      <c r="L61" s="223">
        <v>21</v>
      </c>
      <c r="M61" s="223">
        <f>G61*(1+L61/100)</f>
        <v>0</v>
      </c>
      <c r="N61" s="221">
        <v>0</v>
      </c>
      <c r="O61" s="221">
        <f>ROUND(E61*N61,2)</f>
        <v>0</v>
      </c>
      <c r="P61" s="221">
        <v>0.27</v>
      </c>
      <c r="Q61" s="221">
        <f>ROUND(E61*P61,2)</f>
        <v>82.35</v>
      </c>
      <c r="R61" s="223" t="s">
        <v>260</v>
      </c>
      <c r="S61" s="223" t="s">
        <v>207</v>
      </c>
      <c r="T61" s="225" t="s">
        <v>207</v>
      </c>
      <c r="U61" s="226">
        <v>0.12</v>
      </c>
      <c r="V61" s="226">
        <f>ROUND(E61*U61,2)</f>
        <v>36.6</v>
      </c>
      <c r="W61" s="226"/>
      <c r="X61" s="226" t="s">
        <v>208</v>
      </c>
      <c r="Y61" s="226" t="s">
        <v>209</v>
      </c>
      <c r="Z61" s="146"/>
      <c r="AA61" s="146"/>
      <c r="AB61" s="146"/>
      <c r="AC61" s="146"/>
      <c r="AD61" s="146"/>
      <c r="AE61" s="146"/>
      <c r="AF61" s="146"/>
      <c r="AG61" s="146" t="s">
        <v>210</v>
      </c>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row>
    <row r="62" spans="1:60" ht="22.5" outlineLevel="2">
      <c r="A62" s="260"/>
      <c r="B62" s="261"/>
      <c r="C62" s="229" t="s">
        <v>373</v>
      </c>
      <c r="D62" s="230"/>
      <c r="E62" s="230"/>
      <c r="F62" s="230"/>
      <c r="G62" s="230"/>
      <c r="H62" s="259"/>
      <c r="I62" s="259"/>
      <c r="J62" s="259"/>
      <c r="K62" s="259"/>
      <c r="L62" s="259"/>
      <c r="M62" s="259"/>
      <c r="N62" s="265"/>
      <c r="O62" s="265"/>
      <c r="P62" s="265"/>
      <c r="Q62" s="265"/>
      <c r="R62" s="259"/>
      <c r="S62" s="259"/>
      <c r="T62" s="259"/>
      <c r="U62" s="226"/>
      <c r="V62" s="226"/>
      <c r="W62" s="226"/>
      <c r="X62" s="226"/>
      <c r="Y62" s="226"/>
      <c r="Z62" s="146"/>
      <c r="AA62" s="146"/>
      <c r="AB62" s="146"/>
      <c r="AC62" s="146"/>
      <c r="AD62" s="146"/>
      <c r="AE62" s="146"/>
      <c r="AF62" s="146"/>
      <c r="AG62" s="146" t="s">
        <v>212</v>
      </c>
      <c r="AH62" s="146"/>
      <c r="AI62" s="146"/>
      <c r="AJ62" s="146"/>
      <c r="AK62" s="146"/>
      <c r="AL62" s="146"/>
      <c r="AM62" s="146"/>
      <c r="AN62" s="146"/>
      <c r="AO62" s="146"/>
      <c r="AP62" s="146"/>
      <c r="AQ62" s="146"/>
      <c r="AR62" s="146"/>
      <c r="AS62" s="146"/>
      <c r="AT62" s="146"/>
      <c r="AU62" s="146"/>
      <c r="AV62" s="146"/>
      <c r="AW62" s="146"/>
      <c r="AX62" s="146"/>
      <c r="AY62" s="146"/>
      <c r="AZ62" s="146"/>
      <c r="BA62" s="235" t="str">
        <f>C62</f>
        <v>s vybouráním lože, s přemístěním hmot na skládku na vzdálenost do 3 m nebo naložením na dopravní prostředek</v>
      </c>
      <c r="BB62" s="146"/>
      <c r="BC62" s="146"/>
      <c r="BD62" s="146"/>
      <c r="BE62" s="146"/>
      <c r="BF62" s="146"/>
      <c r="BG62" s="146"/>
      <c r="BH62" s="146"/>
    </row>
    <row r="63" spans="1:60" ht="14.25" outlineLevel="2">
      <c r="A63" s="227"/>
      <c r="B63" s="228"/>
      <c r="C63" s="262" t="s">
        <v>379</v>
      </c>
      <c r="D63" s="263"/>
      <c r="E63" s="264">
        <v>107</v>
      </c>
      <c r="F63" s="259"/>
      <c r="G63" s="259"/>
      <c r="H63" s="226"/>
      <c r="I63" s="226"/>
      <c r="J63" s="226"/>
      <c r="K63" s="226"/>
      <c r="L63" s="226"/>
      <c r="M63" s="226"/>
      <c r="N63" s="231"/>
      <c r="O63" s="231"/>
      <c r="P63" s="231"/>
      <c r="Q63" s="231"/>
      <c r="R63" s="226"/>
      <c r="S63" s="226"/>
      <c r="T63" s="226"/>
      <c r="U63" s="226"/>
      <c r="V63" s="226"/>
      <c r="W63" s="226"/>
      <c r="X63" s="226"/>
      <c r="Y63" s="226"/>
      <c r="Z63" s="146"/>
      <c r="AA63" s="146"/>
      <c r="AB63" s="146"/>
      <c r="AC63" s="146"/>
      <c r="AD63" s="146"/>
      <c r="AE63" s="146"/>
      <c r="AF63" s="146"/>
      <c r="AG63" s="146" t="s">
        <v>214</v>
      </c>
      <c r="AH63" s="146">
        <v>0</v>
      </c>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row>
    <row r="64" spans="1:60" ht="14.25" outlineLevel="3">
      <c r="A64" s="227"/>
      <c r="B64" s="228"/>
      <c r="C64" s="232" t="s">
        <v>380</v>
      </c>
      <c r="D64" s="233"/>
      <c r="E64" s="234">
        <v>52</v>
      </c>
      <c r="F64" s="226"/>
      <c r="G64" s="226"/>
      <c r="H64" s="226"/>
      <c r="I64" s="226"/>
      <c r="J64" s="226"/>
      <c r="K64" s="226"/>
      <c r="L64" s="226"/>
      <c r="M64" s="226"/>
      <c r="N64" s="231"/>
      <c r="O64" s="231"/>
      <c r="P64" s="231"/>
      <c r="Q64" s="231"/>
      <c r="R64" s="226"/>
      <c r="S64" s="226"/>
      <c r="T64" s="226"/>
      <c r="U64" s="226"/>
      <c r="V64" s="226"/>
      <c r="W64" s="226"/>
      <c r="X64" s="226"/>
      <c r="Y64" s="226"/>
      <c r="Z64" s="146"/>
      <c r="AA64" s="146"/>
      <c r="AB64" s="146"/>
      <c r="AC64" s="146"/>
      <c r="AD64" s="146"/>
      <c r="AE64" s="146"/>
      <c r="AF64" s="146"/>
      <c r="AG64" s="146" t="s">
        <v>214</v>
      </c>
      <c r="AH64" s="146">
        <v>0</v>
      </c>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row>
    <row r="65" spans="1:60" ht="14.25" outlineLevel="3">
      <c r="A65" s="260"/>
      <c r="B65" s="261"/>
      <c r="C65" s="262" t="s">
        <v>381</v>
      </c>
      <c r="D65" s="263"/>
      <c r="E65" s="264">
        <v>146</v>
      </c>
      <c r="F65" s="259"/>
      <c r="G65" s="259"/>
      <c r="H65" s="259"/>
      <c r="I65" s="259"/>
      <c r="J65" s="259"/>
      <c r="K65" s="259"/>
      <c r="L65" s="259"/>
      <c r="M65" s="259"/>
      <c r="N65" s="265"/>
      <c r="O65" s="265"/>
      <c r="P65" s="265"/>
      <c r="Q65" s="265"/>
      <c r="R65" s="259"/>
      <c r="S65" s="259"/>
      <c r="T65" s="259"/>
      <c r="U65" s="226"/>
      <c r="V65" s="226"/>
      <c r="W65" s="226"/>
      <c r="X65" s="226"/>
      <c r="Y65" s="226"/>
      <c r="Z65" s="146"/>
      <c r="AA65" s="146"/>
      <c r="AB65" s="146"/>
      <c r="AC65" s="146"/>
      <c r="AD65" s="146"/>
      <c r="AE65" s="146"/>
      <c r="AF65" s="146"/>
      <c r="AG65" s="146" t="s">
        <v>214</v>
      </c>
      <c r="AH65" s="146">
        <v>0</v>
      </c>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row>
    <row r="66" spans="1:60" ht="14.25" outlineLevel="1">
      <c r="A66" s="217">
        <v>13</v>
      </c>
      <c r="B66" s="218" t="s">
        <v>382</v>
      </c>
      <c r="C66" s="219" t="s">
        <v>383</v>
      </c>
      <c r="D66" s="220" t="s">
        <v>276</v>
      </c>
      <c r="E66" s="221">
        <v>2</v>
      </c>
      <c r="F66" s="222"/>
      <c r="G66" s="223">
        <f>ROUND(E66*F66,2)</f>
        <v>0</v>
      </c>
      <c r="H66" s="258"/>
      <c r="I66" s="223">
        <f>ROUND(E66*H66,2)</f>
        <v>0</v>
      </c>
      <c r="J66" s="258"/>
      <c r="K66" s="223">
        <f>ROUND(E66*J66,2)</f>
        <v>0</v>
      </c>
      <c r="L66" s="223">
        <v>21</v>
      </c>
      <c r="M66" s="223">
        <f>G66*(1+L66/100)</f>
        <v>0</v>
      </c>
      <c r="N66" s="221">
        <v>0</v>
      </c>
      <c r="O66" s="221">
        <f>ROUND(E66*N66,2)</f>
        <v>0</v>
      </c>
      <c r="P66" s="221">
        <v>0.115</v>
      </c>
      <c r="Q66" s="221">
        <f>ROUND(E66*P66,2)</f>
        <v>0.23</v>
      </c>
      <c r="R66" s="223" t="s">
        <v>260</v>
      </c>
      <c r="S66" s="223" t="s">
        <v>207</v>
      </c>
      <c r="T66" s="225" t="s">
        <v>207</v>
      </c>
      <c r="U66" s="226">
        <v>0.14000000000000001</v>
      </c>
      <c r="V66" s="226">
        <f>ROUND(E66*U66,2)</f>
        <v>0.28000000000000003</v>
      </c>
      <c r="W66" s="226"/>
      <c r="X66" s="226" t="s">
        <v>208</v>
      </c>
      <c r="Y66" s="226" t="s">
        <v>209</v>
      </c>
      <c r="Z66" s="146"/>
      <c r="AA66" s="146"/>
      <c r="AB66" s="146"/>
      <c r="AC66" s="146"/>
      <c r="AD66" s="146"/>
      <c r="AE66" s="146"/>
      <c r="AF66" s="146"/>
      <c r="AG66" s="146" t="s">
        <v>210</v>
      </c>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row>
    <row r="67" spans="1:60" ht="22.5" outlineLevel="2">
      <c r="A67" s="227"/>
      <c r="B67" s="228"/>
      <c r="C67" s="229" t="s">
        <v>373</v>
      </c>
      <c r="D67" s="230"/>
      <c r="E67" s="230"/>
      <c r="F67" s="230"/>
      <c r="G67" s="230"/>
      <c r="H67" s="226"/>
      <c r="I67" s="226"/>
      <c r="J67" s="226"/>
      <c r="K67" s="226"/>
      <c r="L67" s="226"/>
      <c r="M67" s="226"/>
      <c r="N67" s="231"/>
      <c r="O67" s="231"/>
      <c r="P67" s="231"/>
      <c r="Q67" s="231"/>
      <c r="R67" s="226"/>
      <c r="S67" s="226"/>
      <c r="T67" s="226"/>
      <c r="U67" s="226"/>
      <c r="V67" s="226"/>
      <c r="W67" s="226"/>
      <c r="X67" s="226"/>
      <c r="Y67" s="226"/>
      <c r="Z67" s="146"/>
      <c r="AA67" s="146"/>
      <c r="AB67" s="146"/>
      <c r="AC67" s="146"/>
      <c r="AD67" s="146"/>
      <c r="AE67" s="146"/>
      <c r="AF67" s="146"/>
      <c r="AG67" s="146" t="s">
        <v>212</v>
      </c>
      <c r="AH67" s="146"/>
      <c r="AI67" s="146"/>
      <c r="AJ67" s="146"/>
      <c r="AK67" s="146"/>
      <c r="AL67" s="146"/>
      <c r="AM67" s="146"/>
      <c r="AN67" s="146"/>
      <c r="AO67" s="146"/>
      <c r="AP67" s="146"/>
      <c r="AQ67" s="146"/>
      <c r="AR67" s="146"/>
      <c r="AS67" s="146"/>
      <c r="AT67" s="146"/>
      <c r="AU67" s="146"/>
      <c r="AV67" s="146"/>
      <c r="AW67" s="146"/>
      <c r="AX67" s="146"/>
      <c r="AY67" s="146"/>
      <c r="AZ67" s="146"/>
      <c r="BA67" s="235" t="str">
        <f>C67</f>
        <v>s vybouráním lože, s přemístěním hmot na skládku na vzdálenost do 3 m nebo naložením na dopravní prostředek</v>
      </c>
      <c r="BB67" s="146"/>
      <c r="BC67" s="146"/>
      <c r="BD67" s="146"/>
      <c r="BE67" s="146"/>
      <c r="BF67" s="146"/>
      <c r="BG67" s="146"/>
      <c r="BH67" s="146"/>
    </row>
    <row r="68" spans="1:60" ht="14.25" outlineLevel="2">
      <c r="A68" s="227"/>
      <c r="B68" s="228"/>
      <c r="C68" s="232" t="s">
        <v>384</v>
      </c>
      <c r="D68" s="233"/>
      <c r="E68" s="234">
        <v>2</v>
      </c>
      <c r="F68" s="226"/>
      <c r="G68" s="226"/>
      <c r="H68" s="226"/>
      <c r="I68" s="226"/>
      <c r="J68" s="226"/>
      <c r="K68" s="226"/>
      <c r="L68" s="226"/>
      <c r="M68" s="226"/>
      <c r="N68" s="231"/>
      <c r="O68" s="231"/>
      <c r="P68" s="231"/>
      <c r="Q68" s="231"/>
      <c r="R68" s="226"/>
      <c r="S68" s="226"/>
      <c r="T68" s="226"/>
      <c r="U68" s="226"/>
      <c r="V68" s="226"/>
      <c r="W68" s="226"/>
      <c r="X68" s="226"/>
      <c r="Y68" s="226"/>
      <c r="Z68" s="146"/>
      <c r="AA68" s="146"/>
      <c r="AB68" s="146"/>
      <c r="AC68" s="146"/>
      <c r="AD68" s="146"/>
      <c r="AE68" s="146"/>
      <c r="AF68" s="146"/>
      <c r="AG68" s="146" t="s">
        <v>214</v>
      </c>
      <c r="AH68" s="146">
        <v>0</v>
      </c>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row>
    <row r="69" spans="1:60" ht="14.25" outlineLevel="1">
      <c r="A69" s="217">
        <v>14</v>
      </c>
      <c r="B69" s="218" t="s">
        <v>385</v>
      </c>
      <c r="C69" s="219" t="s">
        <v>386</v>
      </c>
      <c r="D69" s="220" t="s">
        <v>107</v>
      </c>
      <c r="E69" s="221">
        <v>61.38</v>
      </c>
      <c r="F69" s="222"/>
      <c r="G69" s="223">
        <f>ROUND(E69*F69,2)</f>
        <v>0</v>
      </c>
      <c r="H69" s="258"/>
      <c r="I69" s="223">
        <f>ROUND(E69*H69,2)</f>
        <v>0</v>
      </c>
      <c r="J69" s="258"/>
      <c r="K69" s="223">
        <f>ROUND(E69*J69,2)</f>
        <v>0</v>
      </c>
      <c r="L69" s="223">
        <v>21</v>
      </c>
      <c r="M69" s="223">
        <f>G69*(1+L69/100)</f>
        <v>0</v>
      </c>
      <c r="N69" s="221">
        <v>0</v>
      </c>
      <c r="O69" s="221">
        <f>ROUND(E69*N69,2)</f>
        <v>0</v>
      </c>
      <c r="P69" s="221">
        <v>0</v>
      </c>
      <c r="Q69" s="221">
        <f>ROUND(E69*P69,2)</f>
        <v>0</v>
      </c>
      <c r="R69" s="223" t="s">
        <v>387</v>
      </c>
      <c r="S69" s="223" t="s">
        <v>207</v>
      </c>
      <c r="T69" s="225" t="s">
        <v>207</v>
      </c>
      <c r="U69" s="226">
        <v>0.37</v>
      </c>
      <c r="V69" s="226">
        <f>ROUND(E69*U69,2)</f>
        <v>22.71</v>
      </c>
      <c r="W69" s="226"/>
      <c r="X69" s="226" t="s">
        <v>208</v>
      </c>
      <c r="Y69" s="226" t="s">
        <v>209</v>
      </c>
      <c r="Z69" s="146"/>
      <c r="AA69" s="146"/>
      <c r="AB69" s="146"/>
      <c r="AC69" s="146"/>
      <c r="AD69" s="146"/>
      <c r="AE69" s="146"/>
      <c r="AF69" s="146"/>
      <c r="AG69" s="146" t="s">
        <v>210</v>
      </c>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row>
    <row r="70" spans="1:60" ht="22.5" outlineLevel="2">
      <c r="A70" s="227"/>
      <c r="B70" s="228"/>
      <c r="C70" s="229" t="s">
        <v>388</v>
      </c>
      <c r="D70" s="230"/>
      <c r="E70" s="230"/>
      <c r="F70" s="230"/>
      <c r="G70" s="230"/>
      <c r="H70" s="226"/>
      <c r="I70" s="226"/>
      <c r="J70" s="226"/>
      <c r="K70" s="226"/>
      <c r="L70" s="226"/>
      <c r="M70" s="226"/>
      <c r="N70" s="231"/>
      <c r="O70" s="231"/>
      <c r="P70" s="231"/>
      <c r="Q70" s="231"/>
      <c r="R70" s="226"/>
      <c r="S70" s="226"/>
      <c r="T70" s="226"/>
      <c r="U70" s="226"/>
      <c r="V70" s="226"/>
      <c r="W70" s="226"/>
      <c r="X70" s="226"/>
      <c r="Y70" s="226"/>
      <c r="Z70" s="146"/>
      <c r="AA70" s="146"/>
      <c r="AB70" s="146"/>
      <c r="AC70" s="146"/>
      <c r="AD70" s="146"/>
      <c r="AE70" s="146"/>
      <c r="AF70" s="146"/>
      <c r="AG70" s="146" t="s">
        <v>212</v>
      </c>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row>
    <row r="71" spans="1:60" ht="14.25" outlineLevel="2">
      <c r="A71" s="227"/>
      <c r="B71" s="228"/>
      <c r="C71" s="232" t="s">
        <v>389</v>
      </c>
      <c r="D71" s="233"/>
      <c r="E71" s="234"/>
      <c r="F71" s="226"/>
      <c r="G71" s="226"/>
      <c r="H71" s="226"/>
      <c r="I71" s="226"/>
      <c r="J71" s="226"/>
      <c r="K71" s="226"/>
      <c r="L71" s="226"/>
      <c r="M71" s="226"/>
      <c r="N71" s="231"/>
      <c r="O71" s="231"/>
      <c r="P71" s="231"/>
      <c r="Q71" s="231"/>
      <c r="R71" s="226"/>
      <c r="S71" s="226"/>
      <c r="T71" s="226"/>
      <c r="U71" s="226"/>
      <c r="V71" s="226"/>
      <c r="W71" s="226"/>
      <c r="X71" s="226"/>
      <c r="Y71" s="226"/>
      <c r="Z71" s="146"/>
      <c r="AA71" s="146"/>
      <c r="AB71" s="146"/>
      <c r="AC71" s="146"/>
      <c r="AD71" s="146"/>
      <c r="AE71" s="146"/>
      <c r="AF71" s="146"/>
      <c r="AG71" s="146" t="s">
        <v>214</v>
      </c>
      <c r="AH71" s="146">
        <v>0</v>
      </c>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row>
    <row r="72" spans="1:60" ht="14.25" outlineLevel="3">
      <c r="A72" s="227"/>
      <c r="B72" s="228"/>
      <c r="C72" s="267" t="s">
        <v>390</v>
      </c>
      <c r="D72" s="233"/>
      <c r="E72" s="234">
        <v>26.84</v>
      </c>
      <c r="F72" s="226"/>
      <c r="G72" s="226"/>
      <c r="H72" s="226"/>
      <c r="I72" s="226"/>
      <c r="J72" s="226"/>
      <c r="K72" s="226"/>
      <c r="L72" s="226"/>
      <c r="M72" s="226"/>
      <c r="N72" s="231"/>
      <c r="O72" s="231"/>
      <c r="P72" s="231"/>
      <c r="Q72" s="231"/>
      <c r="R72" s="226"/>
      <c r="S72" s="226"/>
      <c r="T72" s="226"/>
      <c r="U72" s="226"/>
      <c r="V72" s="226"/>
      <c r="W72" s="226"/>
      <c r="X72" s="226"/>
      <c r="Y72" s="226"/>
      <c r="Z72" s="146"/>
      <c r="AA72" s="146"/>
      <c r="AB72" s="146"/>
      <c r="AC72" s="146"/>
      <c r="AD72" s="146"/>
      <c r="AE72" s="146"/>
      <c r="AF72" s="146"/>
      <c r="AG72" s="146" t="s">
        <v>214</v>
      </c>
      <c r="AH72" s="146">
        <v>0</v>
      </c>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row>
    <row r="73" spans="1:60" ht="14.25" outlineLevel="3">
      <c r="A73" s="227"/>
      <c r="B73" s="228"/>
      <c r="C73" s="267" t="s">
        <v>391</v>
      </c>
      <c r="D73" s="233"/>
      <c r="E73" s="234">
        <v>2.42</v>
      </c>
      <c r="F73" s="226"/>
      <c r="G73" s="226"/>
      <c r="H73" s="226"/>
      <c r="I73" s="226"/>
      <c r="J73" s="226"/>
      <c r="K73" s="226"/>
      <c r="L73" s="226"/>
      <c r="M73" s="226"/>
      <c r="N73" s="231"/>
      <c r="O73" s="231"/>
      <c r="P73" s="231"/>
      <c r="Q73" s="231"/>
      <c r="R73" s="226"/>
      <c r="S73" s="226"/>
      <c r="T73" s="226"/>
      <c r="U73" s="226"/>
      <c r="V73" s="226"/>
      <c r="W73" s="226"/>
      <c r="X73" s="226"/>
      <c r="Y73" s="226"/>
      <c r="Z73" s="146"/>
      <c r="AA73" s="146"/>
      <c r="AB73" s="146"/>
      <c r="AC73" s="146"/>
      <c r="AD73" s="146"/>
      <c r="AE73" s="146"/>
      <c r="AF73" s="146"/>
      <c r="AG73" s="146" t="s">
        <v>214</v>
      </c>
      <c r="AH73" s="146">
        <v>0</v>
      </c>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row>
    <row r="74" spans="1:60" ht="14.25" outlineLevel="3">
      <c r="A74" s="260"/>
      <c r="B74" s="261"/>
      <c r="C74" s="266" t="s">
        <v>392</v>
      </c>
      <c r="D74" s="263"/>
      <c r="E74" s="264">
        <v>32.119999999999997</v>
      </c>
      <c r="F74" s="259"/>
      <c r="G74" s="259"/>
      <c r="H74" s="259"/>
      <c r="I74" s="259"/>
      <c r="J74" s="259"/>
      <c r="K74" s="259"/>
      <c r="L74" s="259"/>
      <c r="M74" s="259"/>
      <c r="N74" s="265"/>
      <c r="O74" s="265"/>
      <c r="P74" s="265"/>
      <c r="Q74" s="265"/>
      <c r="R74" s="259"/>
      <c r="S74" s="259"/>
      <c r="T74" s="259"/>
      <c r="U74" s="226"/>
      <c r="V74" s="226"/>
      <c r="W74" s="226"/>
      <c r="X74" s="226"/>
      <c r="Y74" s="226"/>
      <c r="Z74" s="146"/>
      <c r="AA74" s="146"/>
      <c r="AB74" s="146"/>
      <c r="AC74" s="146"/>
      <c r="AD74" s="146"/>
      <c r="AE74" s="146"/>
      <c r="AF74" s="146"/>
      <c r="AG74" s="146" t="s">
        <v>214</v>
      </c>
      <c r="AH74" s="146">
        <v>0</v>
      </c>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row>
    <row r="75" spans="1:60" ht="14.25" outlineLevel="1">
      <c r="A75" s="217">
        <v>15</v>
      </c>
      <c r="B75" s="218" t="s">
        <v>393</v>
      </c>
      <c r="C75" s="219" t="s">
        <v>394</v>
      </c>
      <c r="D75" s="220" t="s">
        <v>107</v>
      </c>
      <c r="E75" s="221">
        <v>421.38</v>
      </c>
      <c r="F75" s="222"/>
      <c r="G75" s="223">
        <f>ROUND(E75*F75,2)</f>
        <v>0</v>
      </c>
      <c r="H75" s="258"/>
      <c r="I75" s="223">
        <f>ROUND(E75*H75,2)</f>
        <v>0</v>
      </c>
      <c r="J75" s="258"/>
      <c r="K75" s="223">
        <f>ROUND(E75*J75,2)</f>
        <v>0</v>
      </c>
      <c r="L75" s="223">
        <v>21</v>
      </c>
      <c r="M75" s="223">
        <f>G75*(1+L75/100)</f>
        <v>0</v>
      </c>
      <c r="N75" s="221">
        <v>0</v>
      </c>
      <c r="O75" s="221">
        <f>ROUND(E75*N75,2)</f>
        <v>0</v>
      </c>
      <c r="P75" s="221">
        <v>0</v>
      </c>
      <c r="Q75" s="221">
        <f>ROUND(E75*P75,2)</f>
        <v>0</v>
      </c>
      <c r="R75" s="223" t="s">
        <v>387</v>
      </c>
      <c r="S75" s="223" t="s">
        <v>207</v>
      </c>
      <c r="T75" s="225" t="s">
        <v>207</v>
      </c>
      <c r="U75" s="226">
        <v>0.19</v>
      </c>
      <c r="V75" s="226">
        <f>ROUND(E75*U75,2)</f>
        <v>80.06</v>
      </c>
      <c r="W75" s="226"/>
      <c r="X75" s="226" t="s">
        <v>208</v>
      </c>
      <c r="Y75" s="226" t="s">
        <v>209</v>
      </c>
      <c r="Z75" s="146"/>
      <c r="AA75" s="146"/>
      <c r="AB75" s="146"/>
      <c r="AC75" s="146"/>
      <c r="AD75" s="146"/>
      <c r="AE75" s="146"/>
      <c r="AF75" s="146"/>
      <c r="AG75" s="146" t="s">
        <v>210</v>
      </c>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row>
    <row r="76" spans="1:60" ht="22.5" outlineLevel="2">
      <c r="A76" s="227"/>
      <c r="B76" s="228"/>
      <c r="C76" s="229" t="s">
        <v>388</v>
      </c>
      <c r="D76" s="230"/>
      <c r="E76" s="230"/>
      <c r="F76" s="230"/>
      <c r="G76" s="230"/>
      <c r="H76" s="226"/>
      <c r="I76" s="226"/>
      <c r="J76" s="226"/>
      <c r="K76" s="226"/>
      <c r="L76" s="226"/>
      <c r="M76" s="226"/>
      <c r="N76" s="231"/>
      <c r="O76" s="231"/>
      <c r="P76" s="231"/>
      <c r="Q76" s="231"/>
      <c r="R76" s="226"/>
      <c r="S76" s="226"/>
      <c r="T76" s="226"/>
      <c r="U76" s="226"/>
      <c r="V76" s="226"/>
      <c r="W76" s="226"/>
      <c r="X76" s="226"/>
      <c r="Y76" s="226"/>
      <c r="Z76" s="146"/>
      <c r="AA76" s="146"/>
      <c r="AB76" s="146"/>
      <c r="AC76" s="146"/>
      <c r="AD76" s="146"/>
      <c r="AE76" s="146"/>
      <c r="AF76" s="146"/>
      <c r="AG76" s="146" t="s">
        <v>212</v>
      </c>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row>
    <row r="77" spans="1:60" ht="14.25" outlineLevel="2">
      <c r="A77" s="227"/>
      <c r="B77" s="228"/>
      <c r="C77" s="232" t="s">
        <v>389</v>
      </c>
      <c r="D77" s="233"/>
      <c r="E77" s="234"/>
      <c r="F77" s="226"/>
      <c r="G77" s="226"/>
      <c r="H77" s="226"/>
      <c r="I77" s="226"/>
      <c r="J77" s="226"/>
      <c r="K77" s="226"/>
      <c r="L77" s="226"/>
      <c r="M77" s="226"/>
      <c r="N77" s="231"/>
      <c r="O77" s="231"/>
      <c r="P77" s="231"/>
      <c r="Q77" s="231"/>
      <c r="R77" s="226"/>
      <c r="S77" s="226"/>
      <c r="T77" s="226"/>
      <c r="U77" s="226"/>
      <c r="V77" s="226"/>
      <c r="W77" s="226"/>
      <c r="X77" s="226"/>
      <c r="Y77" s="226"/>
      <c r="Z77" s="146"/>
      <c r="AA77" s="146"/>
      <c r="AB77" s="146"/>
      <c r="AC77" s="146"/>
      <c r="AD77" s="146"/>
      <c r="AE77" s="146"/>
      <c r="AF77" s="146"/>
      <c r="AG77" s="146" t="s">
        <v>214</v>
      </c>
      <c r="AH77" s="146">
        <v>0</v>
      </c>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row>
    <row r="78" spans="1:60" ht="14.25" outlineLevel="3">
      <c r="A78" s="227"/>
      <c r="B78" s="228"/>
      <c r="C78" s="267" t="s">
        <v>395</v>
      </c>
      <c r="D78" s="233"/>
      <c r="E78" s="234">
        <v>40.9</v>
      </c>
      <c r="F78" s="226"/>
      <c r="G78" s="226"/>
      <c r="H78" s="226"/>
      <c r="I78" s="226"/>
      <c r="J78" s="226"/>
      <c r="K78" s="226"/>
      <c r="L78" s="226"/>
      <c r="M78" s="226"/>
      <c r="N78" s="231"/>
      <c r="O78" s="231"/>
      <c r="P78" s="231"/>
      <c r="Q78" s="231"/>
      <c r="R78" s="226"/>
      <c r="S78" s="226"/>
      <c r="T78" s="226"/>
      <c r="U78" s="226"/>
      <c r="V78" s="226"/>
      <c r="W78" s="226"/>
      <c r="X78" s="226"/>
      <c r="Y78" s="226"/>
      <c r="Z78" s="146"/>
      <c r="AA78" s="146"/>
      <c r="AB78" s="146"/>
      <c r="AC78" s="146"/>
      <c r="AD78" s="146"/>
      <c r="AE78" s="146"/>
      <c r="AF78" s="146"/>
      <c r="AG78" s="146" t="s">
        <v>214</v>
      </c>
      <c r="AH78" s="146">
        <v>0</v>
      </c>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row>
    <row r="79" spans="1:60" ht="14.25" outlineLevel="3">
      <c r="A79" s="227"/>
      <c r="B79" s="228"/>
      <c r="C79" s="267" t="s">
        <v>396</v>
      </c>
      <c r="D79" s="233"/>
      <c r="E79" s="234">
        <v>50.08</v>
      </c>
      <c r="F79" s="226"/>
      <c r="G79" s="226"/>
      <c r="H79" s="226"/>
      <c r="I79" s="226"/>
      <c r="J79" s="226"/>
      <c r="K79" s="226"/>
      <c r="L79" s="226"/>
      <c r="M79" s="226"/>
      <c r="N79" s="231"/>
      <c r="O79" s="231"/>
      <c r="P79" s="231"/>
      <c r="Q79" s="231"/>
      <c r="R79" s="226"/>
      <c r="S79" s="226"/>
      <c r="T79" s="226"/>
      <c r="U79" s="226"/>
      <c r="V79" s="226"/>
      <c r="W79" s="226"/>
      <c r="X79" s="226"/>
      <c r="Y79" s="226"/>
      <c r="Z79" s="146"/>
      <c r="AA79" s="146"/>
      <c r="AB79" s="146"/>
      <c r="AC79" s="146"/>
      <c r="AD79" s="146"/>
      <c r="AE79" s="146"/>
      <c r="AF79" s="146"/>
      <c r="AG79" s="146" t="s">
        <v>214</v>
      </c>
      <c r="AH79" s="146">
        <v>0</v>
      </c>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row>
    <row r="80" spans="1:60" ht="14.25" outlineLevel="3">
      <c r="A80" s="227"/>
      <c r="B80" s="228"/>
      <c r="C80" s="267" t="s">
        <v>397</v>
      </c>
      <c r="D80" s="233"/>
      <c r="E80" s="234">
        <v>330.4</v>
      </c>
      <c r="F80" s="226"/>
      <c r="G80" s="226"/>
      <c r="H80" s="226"/>
      <c r="I80" s="226"/>
      <c r="J80" s="226"/>
      <c r="K80" s="226"/>
      <c r="L80" s="226"/>
      <c r="M80" s="226"/>
      <c r="N80" s="231"/>
      <c r="O80" s="231"/>
      <c r="P80" s="231"/>
      <c r="Q80" s="231"/>
      <c r="R80" s="226"/>
      <c r="S80" s="226"/>
      <c r="T80" s="226"/>
      <c r="U80" s="226"/>
      <c r="V80" s="226"/>
      <c r="W80" s="226"/>
      <c r="X80" s="226"/>
      <c r="Y80" s="226"/>
      <c r="Z80" s="146"/>
      <c r="AA80" s="146"/>
      <c r="AB80" s="146"/>
      <c r="AC80" s="146"/>
      <c r="AD80" s="146"/>
      <c r="AE80" s="146"/>
      <c r="AF80" s="146"/>
      <c r="AG80" s="146" t="s">
        <v>214</v>
      </c>
      <c r="AH80" s="146">
        <v>0</v>
      </c>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row>
    <row r="81" spans="1:60" ht="14.25" outlineLevel="1">
      <c r="A81" s="217">
        <v>17</v>
      </c>
      <c r="B81" s="218" t="s">
        <v>398</v>
      </c>
      <c r="C81" s="219" t="s">
        <v>399</v>
      </c>
      <c r="D81" s="220" t="s">
        <v>107</v>
      </c>
      <c r="E81" s="221">
        <v>155.86799999999999</v>
      </c>
      <c r="F81" s="222"/>
      <c r="G81" s="223">
        <f>ROUND(E81*F81,2)</f>
        <v>0</v>
      </c>
      <c r="H81" s="258"/>
      <c r="I81" s="223">
        <f>ROUND(E81*H81,2)</f>
        <v>0</v>
      </c>
      <c r="J81" s="258"/>
      <c r="K81" s="223">
        <f>ROUND(E81*J81,2)</f>
        <v>0</v>
      </c>
      <c r="L81" s="223">
        <v>21</v>
      </c>
      <c r="M81" s="223">
        <f>G81*(1+L81/100)</f>
        <v>0</v>
      </c>
      <c r="N81" s="221">
        <v>0</v>
      </c>
      <c r="O81" s="221">
        <f>ROUND(E81*N81,2)</f>
        <v>0</v>
      </c>
      <c r="P81" s="221">
        <v>0</v>
      </c>
      <c r="Q81" s="221">
        <f>ROUND(E81*P81,2)</f>
        <v>0</v>
      </c>
      <c r="R81" s="223" t="s">
        <v>387</v>
      </c>
      <c r="S81" s="223" t="s">
        <v>207</v>
      </c>
      <c r="T81" s="225" t="s">
        <v>207</v>
      </c>
      <c r="U81" s="226">
        <v>4.7300000000000004</v>
      </c>
      <c r="V81" s="226">
        <f>ROUND(E81*U81,2)</f>
        <v>737.26</v>
      </c>
      <c r="W81" s="226"/>
      <c r="X81" s="226" t="s">
        <v>208</v>
      </c>
      <c r="Y81" s="226" t="s">
        <v>209</v>
      </c>
      <c r="Z81" s="146"/>
      <c r="AA81" s="146"/>
      <c r="AB81" s="146"/>
      <c r="AC81" s="146"/>
      <c r="AD81" s="146"/>
      <c r="AE81" s="146"/>
      <c r="AF81" s="146"/>
      <c r="AG81" s="146" t="s">
        <v>210</v>
      </c>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row>
    <row r="82" spans="1:60" ht="14.25" outlineLevel="2">
      <c r="A82" s="260"/>
      <c r="B82" s="261"/>
      <c r="C82" s="229" t="s">
        <v>400</v>
      </c>
      <c r="D82" s="230"/>
      <c r="E82" s="230"/>
      <c r="F82" s="230"/>
      <c r="G82" s="230"/>
      <c r="H82" s="259"/>
      <c r="I82" s="259"/>
      <c r="J82" s="259"/>
      <c r="K82" s="259"/>
      <c r="L82" s="259"/>
      <c r="M82" s="259"/>
      <c r="N82" s="265"/>
      <c r="O82" s="265"/>
      <c r="P82" s="265"/>
      <c r="Q82" s="265"/>
      <c r="R82" s="259"/>
      <c r="S82" s="259"/>
      <c r="T82" s="259"/>
      <c r="U82" s="226"/>
      <c r="V82" s="226"/>
      <c r="W82" s="226"/>
      <c r="X82" s="226"/>
      <c r="Y82" s="226"/>
      <c r="Z82" s="146"/>
      <c r="AA82" s="146"/>
      <c r="AB82" s="146"/>
      <c r="AC82" s="146"/>
      <c r="AD82" s="146"/>
      <c r="AE82" s="146"/>
      <c r="AF82" s="146"/>
      <c r="AG82" s="146" t="s">
        <v>212</v>
      </c>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row>
    <row r="83" spans="1:60" ht="14.25" outlineLevel="2">
      <c r="A83" s="227"/>
      <c r="B83" s="228"/>
      <c r="C83" s="266" t="s">
        <v>401</v>
      </c>
      <c r="D83" s="263"/>
      <c r="E83" s="264">
        <v>155.86799999999999</v>
      </c>
      <c r="F83" s="259"/>
      <c r="G83" s="259"/>
      <c r="H83" s="226"/>
      <c r="I83" s="226"/>
      <c r="J83" s="226"/>
      <c r="K83" s="226"/>
      <c r="L83" s="226"/>
      <c r="M83" s="226"/>
      <c r="N83" s="231"/>
      <c r="O83" s="231"/>
      <c r="P83" s="231"/>
      <c r="Q83" s="231"/>
      <c r="R83" s="226"/>
      <c r="S83" s="226"/>
      <c r="T83" s="226"/>
      <c r="U83" s="226"/>
      <c r="V83" s="226"/>
      <c r="W83" s="226"/>
      <c r="X83" s="226"/>
      <c r="Y83" s="226"/>
      <c r="Z83" s="146"/>
      <c r="AA83" s="146"/>
      <c r="AB83" s="146"/>
      <c r="AC83" s="146"/>
      <c r="AD83" s="146"/>
      <c r="AE83" s="146"/>
      <c r="AF83" s="146"/>
      <c r="AG83" s="146" t="s">
        <v>214</v>
      </c>
      <c r="AH83" s="146">
        <v>0</v>
      </c>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row>
    <row r="84" spans="1:60" ht="22.5" outlineLevel="1">
      <c r="A84" s="217">
        <v>18</v>
      </c>
      <c r="B84" s="218" t="s">
        <v>402</v>
      </c>
      <c r="C84" s="219" t="s">
        <v>403</v>
      </c>
      <c r="D84" s="220" t="s">
        <v>107</v>
      </c>
      <c r="E84" s="221">
        <v>482.76</v>
      </c>
      <c r="F84" s="222"/>
      <c r="G84" s="223">
        <f>ROUND(E84*F84,2)</f>
        <v>0</v>
      </c>
      <c r="H84" s="258"/>
      <c r="I84" s="223">
        <f>ROUND(E84*H84,2)</f>
        <v>0</v>
      </c>
      <c r="J84" s="258"/>
      <c r="K84" s="223">
        <f>ROUND(E84*J84,2)</f>
        <v>0</v>
      </c>
      <c r="L84" s="223">
        <v>21</v>
      </c>
      <c r="M84" s="223">
        <f>G84*(1+L84/100)</f>
        <v>0</v>
      </c>
      <c r="N84" s="221">
        <v>0</v>
      </c>
      <c r="O84" s="221">
        <f>ROUND(E84*N84,2)</f>
        <v>0</v>
      </c>
      <c r="P84" s="221">
        <v>0</v>
      </c>
      <c r="Q84" s="221">
        <f>ROUND(E84*P84,2)</f>
        <v>0</v>
      </c>
      <c r="R84" s="223" t="s">
        <v>387</v>
      </c>
      <c r="S84" s="223" t="s">
        <v>207</v>
      </c>
      <c r="T84" s="225" t="s">
        <v>207</v>
      </c>
      <c r="U84" s="226">
        <v>1.0999999999999999E-2</v>
      </c>
      <c r="V84" s="226">
        <f>ROUND(E84*U84,2)</f>
        <v>5.31</v>
      </c>
      <c r="W84" s="226"/>
      <c r="X84" s="226" t="s">
        <v>208</v>
      </c>
      <c r="Y84" s="226" t="s">
        <v>209</v>
      </c>
      <c r="Z84" s="146"/>
      <c r="AA84" s="146"/>
      <c r="AB84" s="146"/>
      <c r="AC84" s="146"/>
      <c r="AD84" s="146"/>
      <c r="AE84" s="146"/>
      <c r="AF84" s="146"/>
      <c r="AG84" s="146" t="s">
        <v>210</v>
      </c>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row>
    <row r="85" spans="1:60" ht="22.5" outlineLevel="2">
      <c r="A85" s="227"/>
      <c r="B85" s="228"/>
      <c r="C85" s="229" t="s">
        <v>404</v>
      </c>
      <c r="D85" s="230"/>
      <c r="E85" s="230"/>
      <c r="F85" s="230"/>
      <c r="G85" s="230"/>
      <c r="H85" s="226"/>
      <c r="I85" s="226"/>
      <c r="J85" s="226"/>
      <c r="K85" s="226"/>
      <c r="L85" s="226"/>
      <c r="M85" s="226"/>
      <c r="N85" s="231"/>
      <c r="O85" s="231"/>
      <c r="P85" s="231"/>
      <c r="Q85" s="231"/>
      <c r="R85" s="226"/>
      <c r="S85" s="226"/>
      <c r="T85" s="226"/>
      <c r="U85" s="226"/>
      <c r="V85" s="226"/>
      <c r="W85" s="226"/>
      <c r="X85" s="226"/>
      <c r="Y85" s="226"/>
      <c r="Z85" s="146"/>
      <c r="AA85" s="146"/>
      <c r="AB85" s="146"/>
      <c r="AC85" s="146"/>
      <c r="AD85" s="146"/>
      <c r="AE85" s="146"/>
      <c r="AF85" s="146"/>
      <c r="AG85" s="146" t="s">
        <v>212</v>
      </c>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row>
    <row r="86" spans="1:60" ht="14.25" outlineLevel="2">
      <c r="A86" s="227"/>
      <c r="B86" s="228"/>
      <c r="C86" s="232" t="s">
        <v>405</v>
      </c>
      <c r="D86" s="233"/>
      <c r="E86" s="234"/>
      <c r="F86" s="226"/>
      <c r="G86" s="226"/>
      <c r="H86" s="226"/>
      <c r="I86" s="226"/>
      <c r="J86" s="226"/>
      <c r="K86" s="226"/>
      <c r="L86" s="226"/>
      <c r="M86" s="226"/>
      <c r="N86" s="231"/>
      <c r="O86" s="231"/>
      <c r="P86" s="231"/>
      <c r="Q86" s="231"/>
      <c r="R86" s="226"/>
      <c r="S86" s="226"/>
      <c r="T86" s="226"/>
      <c r="U86" s="226"/>
      <c r="V86" s="226"/>
      <c r="W86" s="226"/>
      <c r="X86" s="226"/>
      <c r="Y86" s="226"/>
      <c r="Z86" s="146"/>
      <c r="AA86" s="146"/>
      <c r="AB86" s="146"/>
      <c r="AC86" s="146"/>
      <c r="AD86" s="146"/>
      <c r="AE86" s="146"/>
      <c r="AF86" s="146"/>
      <c r="AG86" s="146" t="s">
        <v>214</v>
      </c>
      <c r="AH86" s="146">
        <v>0</v>
      </c>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row>
    <row r="87" spans="1:60" ht="14.25" outlineLevel="3">
      <c r="A87" s="227"/>
      <c r="B87" s="228"/>
      <c r="C87" s="267" t="s">
        <v>406</v>
      </c>
      <c r="D87" s="233"/>
      <c r="E87" s="234">
        <v>61.38</v>
      </c>
      <c r="F87" s="226"/>
      <c r="G87" s="226"/>
      <c r="H87" s="226"/>
      <c r="I87" s="226"/>
      <c r="J87" s="226"/>
      <c r="K87" s="226"/>
      <c r="L87" s="226"/>
      <c r="M87" s="226"/>
      <c r="N87" s="231"/>
      <c r="O87" s="231"/>
      <c r="P87" s="231"/>
      <c r="Q87" s="231"/>
      <c r="R87" s="226"/>
      <c r="S87" s="226"/>
      <c r="T87" s="226"/>
      <c r="U87" s="226"/>
      <c r="V87" s="226"/>
      <c r="W87" s="226"/>
      <c r="X87" s="226"/>
      <c r="Y87" s="226"/>
      <c r="Z87" s="146"/>
      <c r="AA87" s="146"/>
      <c r="AB87" s="146"/>
      <c r="AC87" s="146"/>
      <c r="AD87" s="146"/>
      <c r="AE87" s="146"/>
      <c r="AF87" s="146"/>
      <c r="AG87" s="146" t="s">
        <v>214</v>
      </c>
      <c r="AH87" s="146">
        <v>5</v>
      </c>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row>
    <row r="88" spans="1:60" ht="14.25" outlineLevel="3">
      <c r="A88" s="227"/>
      <c r="B88" s="228"/>
      <c r="C88" s="267" t="s">
        <v>407</v>
      </c>
      <c r="D88" s="233"/>
      <c r="E88" s="234">
        <v>421.38</v>
      </c>
      <c r="F88" s="226"/>
      <c r="G88" s="226"/>
      <c r="H88" s="226"/>
      <c r="I88" s="226"/>
      <c r="J88" s="226"/>
      <c r="K88" s="226"/>
      <c r="L88" s="226"/>
      <c r="M88" s="226"/>
      <c r="N88" s="231"/>
      <c r="O88" s="231"/>
      <c r="P88" s="231"/>
      <c r="Q88" s="231"/>
      <c r="R88" s="226"/>
      <c r="S88" s="226"/>
      <c r="T88" s="226"/>
      <c r="U88" s="226"/>
      <c r="V88" s="226"/>
      <c r="W88" s="226"/>
      <c r="X88" s="226"/>
      <c r="Y88" s="226"/>
      <c r="Z88" s="146"/>
      <c r="AA88" s="146"/>
      <c r="AB88" s="146"/>
      <c r="AC88" s="146"/>
      <c r="AD88" s="146"/>
      <c r="AE88" s="146"/>
      <c r="AF88" s="146"/>
      <c r="AG88" s="146" t="s">
        <v>214</v>
      </c>
      <c r="AH88" s="146">
        <v>5</v>
      </c>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row>
    <row r="89" spans="1:60" ht="22.5" outlineLevel="1">
      <c r="A89" s="217">
        <v>20</v>
      </c>
      <c r="B89" s="218" t="s">
        <v>408</v>
      </c>
      <c r="C89" s="219" t="s">
        <v>409</v>
      </c>
      <c r="D89" s="220" t="s">
        <v>107</v>
      </c>
      <c r="E89" s="221">
        <v>311.73599999999999</v>
      </c>
      <c r="F89" s="222"/>
      <c r="G89" s="223">
        <f>ROUND(E89*F89,2)</f>
        <v>0</v>
      </c>
      <c r="H89" s="258"/>
      <c r="I89" s="223">
        <f>ROUND(E89*H89,2)</f>
        <v>0</v>
      </c>
      <c r="J89" s="258"/>
      <c r="K89" s="223">
        <f>ROUND(E89*J89,2)</f>
        <v>0</v>
      </c>
      <c r="L89" s="223">
        <v>21</v>
      </c>
      <c r="M89" s="223">
        <f>G89*(1+L89/100)</f>
        <v>0</v>
      </c>
      <c r="N89" s="221">
        <v>0</v>
      </c>
      <c r="O89" s="221">
        <f>ROUND(E89*N89,2)</f>
        <v>0</v>
      </c>
      <c r="P89" s="221">
        <v>0</v>
      </c>
      <c r="Q89" s="221">
        <f>ROUND(E89*P89,2)</f>
        <v>0</v>
      </c>
      <c r="R89" s="223" t="s">
        <v>387</v>
      </c>
      <c r="S89" s="223" t="s">
        <v>207</v>
      </c>
      <c r="T89" s="225" t="s">
        <v>207</v>
      </c>
      <c r="U89" s="226">
        <v>0.05</v>
      </c>
      <c r="V89" s="226">
        <f>ROUND(E89*U89,2)</f>
        <v>15.59</v>
      </c>
      <c r="W89" s="226"/>
      <c r="X89" s="226" t="s">
        <v>208</v>
      </c>
      <c r="Y89" s="226" t="s">
        <v>209</v>
      </c>
      <c r="Z89" s="146"/>
      <c r="AA89" s="146"/>
      <c r="AB89" s="146"/>
      <c r="AC89" s="146"/>
      <c r="AD89" s="146"/>
      <c r="AE89" s="146"/>
      <c r="AF89" s="146"/>
      <c r="AG89" s="146" t="s">
        <v>210</v>
      </c>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row>
    <row r="90" spans="1:60" ht="14.25" outlineLevel="3">
      <c r="A90" s="227"/>
      <c r="B90" s="228"/>
      <c r="C90" s="232" t="s">
        <v>410</v>
      </c>
      <c r="D90" s="233"/>
      <c r="E90" s="234"/>
      <c r="F90" s="226"/>
      <c r="G90" s="226"/>
      <c r="H90" s="226"/>
      <c r="I90" s="226"/>
      <c r="J90" s="226"/>
      <c r="K90" s="226"/>
      <c r="L90" s="226"/>
      <c r="M90" s="226"/>
      <c r="N90" s="231"/>
      <c r="O90" s="231"/>
      <c r="P90" s="231"/>
      <c r="Q90" s="231"/>
      <c r="R90" s="226"/>
      <c r="S90" s="226"/>
      <c r="T90" s="226"/>
      <c r="U90" s="226"/>
      <c r="V90" s="226"/>
      <c r="W90" s="226"/>
      <c r="X90" s="226"/>
      <c r="Y90" s="226"/>
      <c r="Z90" s="146"/>
      <c r="AA90" s="146"/>
      <c r="AB90" s="146"/>
      <c r="AC90" s="146"/>
      <c r="AD90" s="146"/>
      <c r="AE90" s="146"/>
      <c r="AF90" s="146"/>
      <c r="AG90" s="146" t="s">
        <v>214</v>
      </c>
      <c r="AH90" s="146">
        <v>0</v>
      </c>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row>
    <row r="91" spans="1:60" ht="14.25" outlineLevel="3">
      <c r="A91" s="227"/>
      <c r="B91" s="228"/>
      <c r="C91" s="267" t="s">
        <v>411</v>
      </c>
      <c r="D91" s="233"/>
      <c r="E91" s="234">
        <v>155.86799999999999</v>
      </c>
      <c r="F91" s="226"/>
      <c r="G91" s="226"/>
      <c r="H91" s="226"/>
      <c r="I91" s="226"/>
      <c r="J91" s="226"/>
      <c r="K91" s="226"/>
      <c r="L91" s="226"/>
      <c r="M91" s="226"/>
      <c r="N91" s="231"/>
      <c r="O91" s="231"/>
      <c r="P91" s="231"/>
      <c r="Q91" s="231"/>
      <c r="R91" s="226"/>
      <c r="S91" s="226"/>
      <c r="T91" s="226"/>
      <c r="U91" s="226"/>
      <c r="V91" s="226"/>
      <c r="W91" s="226"/>
      <c r="X91" s="226"/>
      <c r="Y91" s="226"/>
      <c r="Z91" s="146"/>
      <c r="AA91" s="146"/>
      <c r="AB91" s="146"/>
      <c r="AC91" s="146"/>
      <c r="AD91" s="146"/>
      <c r="AE91" s="146"/>
      <c r="AF91" s="146"/>
      <c r="AG91" s="146" t="s">
        <v>214</v>
      </c>
      <c r="AH91" s="146">
        <v>5</v>
      </c>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row>
    <row r="92" spans="1:60" ht="14.25" outlineLevel="3">
      <c r="A92" s="260"/>
      <c r="B92" s="261"/>
      <c r="C92" s="262" t="s">
        <v>412</v>
      </c>
      <c r="D92" s="263"/>
      <c r="E92" s="264">
        <v>155.86799999999999</v>
      </c>
      <c r="F92" s="259"/>
      <c r="G92" s="259"/>
      <c r="H92" s="259"/>
      <c r="I92" s="259"/>
      <c r="J92" s="259"/>
      <c r="K92" s="259"/>
      <c r="L92" s="259"/>
      <c r="M92" s="259"/>
      <c r="N92" s="265"/>
      <c r="O92" s="265"/>
      <c r="P92" s="265"/>
      <c r="Q92" s="265"/>
      <c r="R92" s="259"/>
      <c r="S92" s="259"/>
      <c r="T92" s="259"/>
      <c r="U92" s="226"/>
      <c r="V92" s="226"/>
      <c r="W92" s="226"/>
      <c r="X92" s="226"/>
      <c r="Y92" s="226"/>
      <c r="Z92" s="146"/>
      <c r="AA92" s="146"/>
      <c r="AB92" s="146"/>
      <c r="AC92" s="146"/>
      <c r="AD92" s="146"/>
      <c r="AE92" s="146"/>
      <c r="AF92" s="146"/>
      <c r="AG92" s="146" t="s">
        <v>214</v>
      </c>
      <c r="AH92" s="146">
        <v>5</v>
      </c>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row>
    <row r="93" spans="1:60" ht="33.75" outlineLevel="1">
      <c r="A93" s="217">
        <v>21</v>
      </c>
      <c r="B93" s="218" t="s">
        <v>413</v>
      </c>
      <c r="C93" s="219" t="s">
        <v>414</v>
      </c>
      <c r="D93" s="220" t="s">
        <v>107</v>
      </c>
      <c r="E93" s="221">
        <v>1840.2</v>
      </c>
      <c r="F93" s="222"/>
      <c r="G93" s="223">
        <f>ROUND(E93*F93,2)</f>
        <v>0</v>
      </c>
      <c r="H93" s="258"/>
      <c r="I93" s="223">
        <f>ROUND(E93*H93,2)</f>
        <v>0</v>
      </c>
      <c r="J93" s="258"/>
      <c r="K93" s="223">
        <f>ROUND(E93*J93,2)</f>
        <v>0</v>
      </c>
      <c r="L93" s="223">
        <v>21</v>
      </c>
      <c r="M93" s="223">
        <f>G93*(1+L93/100)</f>
        <v>0</v>
      </c>
      <c r="N93" s="221">
        <v>0</v>
      </c>
      <c r="O93" s="221">
        <f>ROUND(E93*N93,2)</f>
        <v>0</v>
      </c>
      <c r="P93" s="221">
        <v>0</v>
      </c>
      <c r="Q93" s="221">
        <f>ROUND(E93*P93,2)</f>
        <v>0</v>
      </c>
      <c r="R93" s="223" t="s">
        <v>387</v>
      </c>
      <c r="S93" s="223" t="s">
        <v>207</v>
      </c>
      <c r="T93" s="225" t="s">
        <v>207</v>
      </c>
      <c r="U93" s="226">
        <v>0.05</v>
      </c>
      <c r="V93" s="226">
        <f>ROUND(E93*U93,2)</f>
        <v>92.01</v>
      </c>
      <c r="W93" s="226"/>
      <c r="X93" s="226" t="s">
        <v>208</v>
      </c>
      <c r="Y93" s="226" t="s">
        <v>209</v>
      </c>
      <c r="Z93" s="146"/>
      <c r="AA93" s="146"/>
      <c r="AB93" s="146"/>
      <c r="AC93" s="146"/>
      <c r="AD93" s="146"/>
      <c r="AE93" s="146"/>
      <c r="AF93" s="146"/>
      <c r="AG93" s="146" t="s">
        <v>210</v>
      </c>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row>
    <row r="94" spans="1:60" ht="14.25" outlineLevel="2">
      <c r="A94" s="227"/>
      <c r="B94" s="228"/>
      <c r="C94" s="229" t="s">
        <v>415</v>
      </c>
      <c r="D94" s="230"/>
      <c r="E94" s="230"/>
      <c r="F94" s="230"/>
      <c r="G94" s="230"/>
      <c r="H94" s="226"/>
      <c r="I94" s="226"/>
      <c r="J94" s="226"/>
      <c r="K94" s="226"/>
      <c r="L94" s="226"/>
      <c r="M94" s="226"/>
      <c r="N94" s="231"/>
      <c r="O94" s="231"/>
      <c r="P94" s="231"/>
      <c r="Q94" s="231"/>
      <c r="R94" s="226"/>
      <c r="S94" s="226"/>
      <c r="T94" s="226"/>
      <c r="U94" s="226"/>
      <c r="V94" s="226"/>
      <c r="W94" s="226"/>
      <c r="X94" s="226"/>
      <c r="Y94" s="226"/>
      <c r="Z94" s="146"/>
      <c r="AA94" s="146"/>
      <c r="AB94" s="146"/>
      <c r="AC94" s="146"/>
      <c r="AD94" s="146"/>
      <c r="AE94" s="146"/>
      <c r="AF94" s="146"/>
      <c r="AG94" s="146" t="s">
        <v>212</v>
      </c>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row>
    <row r="95" spans="1:60" ht="33.75" outlineLevel="2">
      <c r="A95" s="227"/>
      <c r="B95" s="228"/>
      <c r="C95" s="232" t="s">
        <v>416</v>
      </c>
      <c r="D95" s="233"/>
      <c r="E95" s="234"/>
      <c r="F95" s="226"/>
      <c r="G95" s="226"/>
      <c r="H95" s="226"/>
      <c r="I95" s="226"/>
      <c r="J95" s="226"/>
      <c r="K95" s="226"/>
      <c r="L95" s="226"/>
      <c r="M95" s="226"/>
      <c r="N95" s="231"/>
      <c r="O95" s="231"/>
      <c r="P95" s="231"/>
      <c r="Q95" s="231"/>
      <c r="R95" s="226"/>
      <c r="S95" s="226"/>
      <c r="T95" s="226"/>
      <c r="U95" s="226"/>
      <c r="V95" s="226"/>
      <c r="W95" s="226"/>
      <c r="X95" s="226"/>
      <c r="Y95" s="226"/>
      <c r="Z95" s="146"/>
      <c r="AA95" s="146"/>
      <c r="AB95" s="146"/>
      <c r="AC95" s="146"/>
      <c r="AD95" s="146"/>
      <c r="AE95" s="146"/>
      <c r="AF95" s="146"/>
      <c r="AG95" s="146" t="s">
        <v>214</v>
      </c>
      <c r="AH95" s="146">
        <v>0</v>
      </c>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row>
    <row r="96" spans="1:60" ht="14.25" outlineLevel="3">
      <c r="A96" s="227"/>
      <c r="B96" s="228"/>
      <c r="C96" s="232" t="s">
        <v>417</v>
      </c>
      <c r="D96" s="233"/>
      <c r="E96" s="234">
        <v>698.65</v>
      </c>
      <c r="F96" s="226"/>
      <c r="G96" s="226"/>
      <c r="H96" s="226"/>
      <c r="I96" s="226"/>
      <c r="J96" s="226"/>
      <c r="K96" s="226"/>
      <c r="L96" s="226"/>
      <c r="M96" s="226"/>
      <c r="N96" s="231"/>
      <c r="O96" s="231"/>
      <c r="P96" s="231"/>
      <c r="Q96" s="231"/>
      <c r="R96" s="226"/>
      <c r="S96" s="226"/>
      <c r="T96" s="226"/>
      <c r="U96" s="226"/>
      <c r="V96" s="226"/>
      <c r="W96" s="226"/>
      <c r="X96" s="226"/>
      <c r="Y96" s="226"/>
      <c r="Z96" s="146"/>
      <c r="AA96" s="146"/>
      <c r="AB96" s="146"/>
      <c r="AC96" s="146"/>
      <c r="AD96" s="146"/>
      <c r="AE96" s="146"/>
      <c r="AF96" s="146"/>
      <c r="AG96" s="146" t="s">
        <v>214</v>
      </c>
      <c r="AH96" s="146">
        <v>0</v>
      </c>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row>
    <row r="97" spans="1:60" ht="14.25" outlineLevel="3">
      <c r="A97" s="260"/>
      <c r="B97" s="261"/>
      <c r="C97" s="262" t="s">
        <v>418</v>
      </c>
      <c r="D97" s="263"/>
      <c r="E97" s="264">
        <v>155.19999999999999</v>
      </c>
      <c r="F97" s="259"/>
      <c r="G97" s="259"/>
      <c r="H97" s="259"/>
      <c r="I97" s="259"/>
      <c r="J97" s="259"/>
      <c r="K97" s="259"/>
      <c r="L97" s="259"/>
      <c r="M97" s="259"/>
      <c r="N97" s="265"/>
      <c r="O97" s="265"/>
      <c r="P97" s="265"/>
      <c r="Q97" s="265"/>
      <c r="R97" s="259"/>
      <c r="S97" s="259"/>
      <c r="T97" s="259"/>
      <c r="U97" s="259"/>
      <c r="V97" s="259"/>
      <c r="W97" s="259"/>
      <c r="X97" s="259"/>
      <c r="Y97" s="259"/>
      <c r="Z97" s="146"/>
      <c r="AA97" s="146"/>
      <c r="AB97" s="146"/>
      <c r="AC97" s="146"/>
      <c r="AD97" s="146"/>
      <c r="AE97" s="146"/>
      <c r="AF97" s="146"/>
      <c r="AG97" s="146" t="s">
        <v>214</v>
      </c>
      <c r="AH97" s="146">
        <v>0</v>
      </c>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row>
    <row r="98" spans="1:60" ht="14.25" outlineLevel="3">
      <c r="A98" s="260"/>
      <c r="B98" s="261"/>
      <c r="C98" s="262" t="s">
        <v>419</v>
      </c>
      <c r="D98" s="263"/>
      <c r="E98" s="264">
        <v>226.05</v>
      </c>
      <c r="F98" s="259"/>
      <c r="G98" s="259"/>
      <c r="H98" s="259"/>
      <c r="I98" s="259"/>
      <c r="J98" s="259"/>
      <c r="K98" s="259"/>
      <c r="L98" s="259"/>
      <c r="M98" s="259"/>
      <c r="N98" s="265"/>
      <c r="O98" s="265"/>
      <c r="P98" s="265"/>
      <c r="Q98" s="265"/>
      <c r="R98" s="259"/>
      <c r="S98" s="259"/>
      <c r="T98" s="259"/>
      <c r="U98" s="226"/>
      <c r="V98" s="226"/>
      <c r="W98" s="226"/>
      <c r="X98" s="226"/>
      <c r="Y98" s="226"/>
      <c r="Z98" s="146"/>
      <c r="AA98" s="146"/>
      <c r="AB98" s="146"/>
      <c r="AC98" s="146"/>
      <c r="AD98" s="146"/>
      <c r="AE98" s="146"/>
      <c r="AF98" s="146"/>
      <c r="AG98" s="146" t="s">
        <v>214</v>
      </c>
      <c r="AH98" s="146">
        <v>0</v>
      </c>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row>
    <row r="99" spans="1:60" ht="14.25" outlineLevel="3">
      <c r="A99" s="227"/>
      <c r="B99" s="228"/>
      <c r="C99" s="262" t="s">
        <v>420</v>
      </c>
      <c r="D99" s="263"/>
      <c r="E99" s="264">
        <v>6.05</v>
      </c>
      <c r="F99" s="259"/>
      <c r="G99" s="259"/>
      <c r="H99" s="226"/>
      <c r="I99" s="226"/>
      <c r="J99" s="226"/>
      <c r="K99" s="226"/>
      <c r="L99" s="226"/>
      <c r="M99" s="226"/>
      <c r="N99" s="231"/>
      <c r="O99" s="231"/>
      <c r="P99" s="231"/>
      <c r="Q99" s="231"/>
      <c r="R99" s="226"/>
      <c r="S99" s="226"/>
      <c r="T99" s="226"/>
      <c r="U99" s="226"/>
      <c r="V99" s="226"/>
      <c r="W99" s="226"/>
      <c r="X99" s="226"/>
      <c r="Y99" s="226"/>
      <c r="Z99" s="146"/>
      <c r="AA99" s="146"/>
      <c r="AB99" s="146"/>
      <c r="AC99" s="146"/>
      <c r="AD99" s="146"/>
      <c r="AE99" s="146"/>
      <c r="AF99" s="146"/>
      <c r="AG99" s="146" t="s">
        <v>214</v>
      </c>
      <c r="AH99" s="146">
        <v>0</v>
      </c>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row>
    <row r="100" spans="1:60" ht="14.25" outlineLevel="3">
      <c r="A100" s="227"/>
      <c r="B100" s="228"/>
      <c r="C100" s="232" t="s">
        <v>421</v>
      </c>
      <c r="D100" s="233"/>
      <c r="E100" s="234">
        <v>67.099999999999994</v>
      </c>
      <c r="F100" s="226"/>
      <c r="G100" s="226"/>
      <c r="H100" s="226"/>
      <c r="I100" s="226"/>
      <c r="J100" s="226"/>
      <c r="K100" s="226"/>
      <c r="L100" s="226"/>
      <c r="M100" s="226"/>
      <c r="N100" s="231"/>
      <c r="O100" s="231"/>
      <c r="P100" s="231"/>
      <c r="Q100" s="231"/>
      <c r="R100" s="226"/>
      <c r="S100" s="226"/>
      <c r="T100" s="226"/>
      <c r="U100" s="226"/>
      <c r="V100" s="226"/>
      <c r="W100" s="226"/>
      <c r="X100" s="226"/>
      <c r="Y100" s="226"/>
      <c r="Z100" s="146"/>
      <c r="AA100" s="146"/>
      <c r="AB100" s="146"/>
      <c r="AC100" s="146"/>
      <c r="AD100" s="146"/>
      <c r="AE100" s="146"/>
      <c r="AF100" s="146"/>
      <c r="AG100" s="146" t="s">
        <v>214</v>
      </c>
      <c r="AH100" s="146">
        <v>0</v>
      </c>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row>
    <row r="101" spans="1:60" ht="14.25" outlineLevel="3">
      <c r="A101" s="260"/>
      <c r="B101" s="261"/>
      <c r="C101" s="262" t="s">
        <v>422</v>
      </c>
      <c r="D101" s="263"/>
      <c r="E101" s="264">
        <v>80.3</v>
      </c>
      <c r="F101" s="259"/>
      <c r="G101" s="259"/>
      <c r="H101" s="259"/>
      <c r="I101" s="259"/>
      <c r="J101" s="259"/>
      <c r="K101" s="259"/>
      <c r="L101" s="259"/>
      <c r="M101" s="259"/>
      <c r="N101" s="265"/>
      <c r="O101" s="265"/>
      <c r="P101" s="265"/>
      <c r="Q101" s="265"/>
      <c r="R101" s="259"/>
      <c r="S101" s="259"/>
      <c r="T101" s="259"/>
      <c r="U101" s="259"/>
      <c r="V101" s="259"/>
      <c r="W101" s="259"/>
      <c r="X101" s="259"/>
      <c r="Y101" s="259"/>
      <c r="Z101" s="146"/>
      <c r="AA101" s="146"/>
      <c r="AB101" s="146"/>
      <c r="AC101" s="146"/>
      <c r="AD101" s="146"/>
      <c r="AE101" s="146"/>
      <c r="AF101" s="146"/>
      <c r="AG101" s="146" t="s">
        <v>214</v>
      </c>
      <c r="AH101" s="146">
        <v>0</v>
      </c>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row>
    <row r="102" spans="1:60" ht="14.25" outlineLevel="3">
      <c r="A102" s="260"/>
      <c r="B102" s="261"/>
      <c r="C102" s="262" t="s">
        <v>423</v>
      </c>
      <c r="D102" s="263"/>
      <c r="E102" s="264">
        <v>391.95</v>
      </c>
      <c r="F102" s="259"/>
      <c r="G102" s="259"/>
      <c r="H102" s="259"/>
      <c r="I102" s="259"/>
      <c r="J102" s="259"/>
      <c r="K102" s="259"/>
      <c r="L102" s="259"/>
      <c r="M102" s="259"/>
      <c r="N102" s="265"/>
      <c r="O102" s="265"/>
      <c r="P102" s="265"/>
      <c r="Q102" s="265"/>
      <c r="R102" s="259"/>
      <c r="S102" s="259"/>
      <c r="T102" s="259"/>
      <c r="U102" s="226"/>
      <c r="V102" s="226"/>
      <c r="W102" s="226"/>
      <c r="X102" s="226"/>
      <c r="Y102" s="226"/>
      <c r="Z102" s="146"/>
      <c r="AA102" s="146"/>
      <c r="AB102" s="146"/>
      <c r="AC102" s="146"/>
      <c r="AD102" s="146"/>
      <c r="AE102" s="146"/>
      <c r="AF102" s="146"/>
      <c r="AG102" s="146" t="s">
        <v>214</v>
      </c>
      <c r="AH102" s="146">
        <v>0</v>
      </c>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row>
    <row r="103" spans="1:60" ht="14.25" outlineLevel="3">
      <c r="A103" s="227"/>
      <c r="B103" s="228"/>
      <c r="C103" s="232" t="s">
        <v>424</v>
      </c>
      <c r="D103" s="233"/>
      <c r="E103" s="234">
        <v>122.85</v>
      </c>
      <c r="F103" s="226"/>
      <c r="G103" s="226"/>
      <c r="H103" s="226"/>
      <c r="I103" s="226"/>
      <c r="J103" s="226"/>
      <c r="K103" s="226"/>
      <c r="L103" s="226"/>
      <c r="M103" s="226"/>
      <c r="N103" s="231"/>
      <c r="O103" s="231"/>
      <c r="P103" s="231"/>
      <c r="Q103" s="231"/>
      <c r="R103" s="226"/>
      <c r="S103" s="226"/>
      <c r="T103" s="226"/>
      <c r="U103" s="226"/>
      <c r="V103" s="226"/>
      <c r="W103" s="226"/>
      <c r="X103" s="226"/>
      <c r="Y103" s="226"/>
      <c r="Z103" s="146"/>
      <c r="AA103" s="146"/>
      <c r="AB103" s="146"/>
      <c r="AC103" s="146"/>
      <c r="AD103" s="146"/>
      <c r="AE103" s="146"/>
      <c r="AF103" s="146"/>
      <c r="AG103" s="146" t="s">
        <v>214</v>
      </c>
      <c r="AH103" s="146">
        <v>0</v>
      </c>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row>
    <row r="104" spans="1:60" ht="14.25" outlineLevel="3">
      <c r="A104" s="260"/>
      <c r="B104" s="261"/>
      <c r="C104" s="262" t="s">
        <v>425</v>
      </c>
      <c r="D104" s="263"/>
      <c r="E104" s="264">
        <v>92.05</v>
      </c>
      <c r="F104" s="259"/>
      <c r="G104" s="259"/>
      <c r="H104" s="259"/>
      <c r="I104" s="259"/>
      <c r="J104" s="259"/>
      <c r="K104" s="259"/>
      <c r="L104" s="259"/>
      <c r="M104" s="259"/>
      <c r="N104" s="265"/>
      <c r="O104" s="265"/>
      <c r="P104" s="265"/>
      <c r="Q104" s="265"/>
      <c r="R104" s="259"/>
      <c r="S104" s="259"/>
      <c r="T104" s="259"/>
      <c r="U104" s="226"/>
      <c r="V104" s="226"/>
      <c r="W104" s="226"/>
      <c r="X104" s="226"/>
      <c r="Y104" s="226"/>
      <c r="Z104" s="146"/>
      <c r="AA104" s="146"/>
      <c r="AB104" s="146"/>
      <c r="AC104" s="146"/>
      <c r="AD104" s="146"/>
      <c r="AE104" s="146"/>
      <c r="AF104" s="146"/>
      <c r="AG104" s="146" t="s">
        <v>214</v>
      </c>
      <c r="AH104" s="146">
        <v>0</v>
      </c>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row>
    <row r="105" spans="1:60" ht="14.25" outlineLevel="1">
      <c r="A105" s="217">
        <v>22</v>
      </c>
      <c r="B105" s="218" t="s">
        <v>426</v>
      </c>
      <c r="C105" s="219" t="s">
        <v>427</v>
      </c>
      <c r="D105" s="220" t="s">
        <v>124</v>
      </c>
      <c r="E105" s="221">
        <v>1840.2</v>
      </c>
      <c r="F105" s="222"/>
      <c r="G105" s="223">
        <f>ROUND(E105*F105,2)</f>
        <v>0</v>
      </c>
      <c r="H105" s="258"/>
      <c r="I105" s="223">
        <f>ROUND(E105*H105,2)</f>
        <v>0</v>
      </c>
      <c r="J105" s="258"/>
      <c r="K105" s="223">
        <f>ROUND(E105*J105,2)</f>
        <v>0</v>
      </c>
      <c r="L105" s="223">
        <v>21</v>
      </c>
      <c r="M105" s="223">
        <f>G105*(1+L105/100)</f>
        <v>0</v>
      </c>
      <c r="N105" s="221">
        <v>0</v>
      </c>
      <c r="O105" s="221">
        <f>ROUND(E105*N105,2)</f>
        <v>0</v>
      </c>
      <c r="P105" s="221">
        <v>0</v>
      </c>
      <c r="Q105" s="221">
        <f>ROUND(E105*P105,2)</f>
        <v>0</v>
      </c>
      <c r="R105" s="223" t="s">
        <v>387</v>
      </c>
      <c r="S105" s="223" t="s">
        <v>207</v>
      </c>
      <c r="T105" s="225" t="s">
        <v>207</v>
      </c>
      <c r="U105" s="226">
        <v>0.1</v>
      </c>
      <c r="V105" s="226">
        <f>ROUND(E105*U105,2)</f>
        <v>184.02</v>
      </c>
      <c r="W105" s="226"/>
      <c r="X105" s="226" t="s">
        <v>208</v>
      </c>
      <c r="Y105" s="226" t="s">
        <v>209</v>
      </c>
      <c r="Z105" s="146"/>
      <c r="AA105" s="146"/>
      <c r="AB105" s="146"/>
      <c r="AC105" s="146"/>
      <c r="AD105" s="146"/>
      <c r="AE105" s="146"/>
      <c r="AF105" s="146"/>
      <c r="AG105" s="146" t="s">
        <v>210</v>
      </c>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row>
    <row r="106" spans="1:60" ht="14.25" outlineLevel="2">
      <c r="A106" s="227"/>
      <c r="B106" s="228"/>
      <c r="C106" s="229" t="s">
        <v>428</v>
      </c>
      <c r="D106" s="230"/>
      <c r="E106" s="230"/>
      <c r="F106" s="230"/>
      <c r="G106" s="230"/>
      <c r="H106" s="226"/>
      <c r="I106" s="226"/>
      <c r="J106" s="226"/>
      <c r="K106" s="226"/>
      <c r="L106" s="226"/>
      <c r="M106" s="226"/>
      <c r="N106" s="231"/>
      <c r="O106" s="231"/>
      <c r="P106" s="231"/>
      <c r="Q106" s="231"/>
      <c r="R106" s="226"/>
      <c r="S106" s="226"/>
      <c r="T106" s="226"/>
      <c r="U106" s="226"/>
      <c r="V106" s="226"/>
      <c r="W106" s="226"/>
      <c r="X106" s="226"/>
      <c r="Y106" s="226"/>
      <c r="Z106" s="146"/>
      <c r="AA106" s="146"/>
      <c r="AB106" s="146"/>
      <c r="AC106" s="146"/>
      <c r="AD106" s="146"/>
      <c r="AE106" s="146"/>
      <c r="AF106" s="146"/>
      <c r="AG106" s="146" t="s">
        <v>212</v>
      </c>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row>
    <row r="107" spans="1:60" ht="14.25" outlineLevel="2">
      <c r="A107" s="260"/>
      <c r="B107" s="261"/>
      <c r="C107" s="262" t="s">
        <v>429</v>
      </c>
      <c r="D107" s="263"/>
      <c r="E107" s="264"/>
      <c r="F107" s="259"/>
      <c r="G107" s="259"/>
      <c r="H107" s="259"/>
      <c r="I107" s="259"/>
      <c r="J107" s="259"/>
      <c r="K107" s="259"/>
      <c r="L107" s="259"/>
      <c r="M107" s="259"/>
      <c r="N107" s="265"/>
      <c r="O107" s="265"/>
      <c r="P107" s="265"/>
      <c r="Q107" s="265"/>
      <c r="R107" s="259"/>
      <c r="S107" s="259"/>
      <c r="T107" s="259"/>
      <c r="U107" s="226"/>
      <c r="V107" s="226"/>
      <c r="W107" s="226"/>
      <c r="X107" s="226"/>
      <c r="Y107" s="226"/>
      <c r="Z107" s="146"/>
      <c r="AA107" s="146"/>
      <c r="AB107" s="146"/>
      <c r="AC107" s="146"/>
      <c r="AD107" s="146"/>
      <c r="AE107" s="146"/>
      <c r="AF107" s="146"/>
      <c r="AG107" s="146" t="s">
        <v>214</v>
      </c>
      <c r="AH107" s="146">
        <v>0</v>
      </c>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row>
    <row r="108" spans="1:60" ht="14.25" outlineLevel="3">
      <c r="A108" s="227"/>
      <c r="B108" s="228"/>
      <c r="C108" s="267" t="s">
        <v>430</v>
      </c>
      <c r="D108" s="233"/>
      <c r="E108" s="234">
        <v>1840.2</v>
      </c>
      <c r="F108" s="226"/>
      <c r="G108" s="226"/>
      <c r="H108" s="226"/>
      <c r="I108" s="226"/>
      <c r="J108" s="226"/>
      <c r="K108" s="226"/>
      <c r="L108" s="226"/>
      <c r="M108" s="226"/>
      <c r="N108" s="231"/>
      <c r="O108" s="231"/>
      <c r="P108" s="231"/>
      <c r="Q108" s="231"/>
      <c r="R108" s="226"/>
      <c r="S108" s="226"/>
      <c r="T108" s="226"/>
      <c r="U108" s="226"/>
      <c r="V108" s="226"/>
      <c r="W108" s="226"/>
      <c r="X108" s="226"/>
      <c r="Y108" s="226"/>
      <c r="Z108" s="146"/>
      <c r="AA108" s="146"/>
      <c r="AB108" s="146"/>
      <c r="AC108" s="146"/>
      <c r="AD108" s="146"/>
      <c r="AE108" s="146"/>
      <c r="AF108" s="146"/>
      <c r="AG108" s="146" t="s">
        <v>214</v>
      </c>
      <c r="AH108" s="146">
        <v>5</v>
      </c>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row>
    <row r="109" spans="1:60" ht="14.25">
      <c r="A109" s="209" t="s">
        <v>200</v>
      </c>
      <c r="B109" s="210" t="s">
        <v>431</v>
      </c>
      <c r="C109" s="211" t="s">
        <v>432</v>
      </c>
      <c r="D109" s="212"/>
      <c r="E109" s="213"/>
      <c r="F109" s="214"/>
      <c r="G109" s="214">
        <f>SUMIF(AG110:AG112,"&lt;&gt;NOR",G110:G112)</f>
        <v>0</v>
      </c>
      <c r="H109" s="214"/>
      <c r="I109" s="214">
        <f>SUM(I110:I112)</f>
        <v>0</v>
      </c>
      <c r="J109" s="214"/>
      <c r="K109" s="214">
        <f>SUM(K110:K112)</f>
        <v>0</v>
      </c>
      <c r="L109" s="214"/>
      <c r="M109" s="214">
        <f>SUM(M110:M112)</f>
        <v>0</v>
      </c>
      <c r="N109" s="213"/>
      <c r="O109" s="213">
        <f>SUM(O110:O112)</f>
        <v>0</v>
      </c>
      <c r="P109" s="213"/>
      <c r="Q109" s="213">
        <f>SUM(Q110:Q112)</f>
        <v>0</v>
      </c>
      <c r="R109" s="214"/>
      <c r="S109" s="214"/>
      <c r="T109" s="215"/>
      <c r="U109" s="216"/>
      <c r="V109" s="216">
        <f>SUM(V110:V112)</f>
        <v>1.96</v>
      </c>
      <c r="W109" s="216"/>
      <c r="X109" s="216"/>
      <c r="Y109" s="216"/>
      <c r="AG109" s="66" t="s">
        <v>203</v>
      </c>
    </row>
    <row r="110" spans="1:60" ht="14.25" outlineLevel="1">
      <c r="A110" s="217">
        <v>23</v>
      </c>
      <c r="B110" s="218" t="s">
        <v>433</v>
      </c>
      <c r="C110" s="219" t="s">
        <v>434</v>
      </c>
      <c r="D110" s="220" t="s">
        <v>276</v>
      </c>
      <c r="E110" s="221">
        <v>28</v>
      </c>
      <c r="F110" s="222"/>
      <c r="G110" s="223">
        <f>ROUND(E110*F110,2)</f>
        <v>0</v>
      </c>
      <c r="H110" s="258"/>
      <c r="I110" s="223">
        <f>ROUND(E110*H110,2)</f>
        <v>0</v>
      </c>
      <c r="J110" s="258"/>
      <c r="K110" s="223">
        <f>ROUND(E110*J110,2)</f>
        <v>0</v>
      </c>
      <c r="L110" s="223">
        <v>21</v>
      </c>
      <c r="M110" s="223">
        <f>G110*(1+L110/100)</f>
        <v>0</v>
      </c>
      <c r="N110" s="221">
        <v>0</v>
      </c>
      <c r="O110" s="221">
        <f>ROUND(E110*N110,2)</f>
        <v>0</v>
      </c>
      <c r="P110" s="221">
        <v>0</v>
      </c>
      <c r="Q110" s="221">
        <f>ROUND(E110*P110,2)</f>
        <v>0</v>
      </c>
      <c r="R110" s="223" t="s">
        <v>260</v>
      </c>
      <c r="S110" s="223" t="s">
        <v>207</v>
      </c>
      <c r="T110" s="225" t="s">
        <v>207</v>
      </c>
      <c r="U110" s="226">
        <v>7.0000000000000007E-2</v>
      </c>
      <c r="V110" s="226">
        <f>ROUND(E110*U110,2)</f>
        <v>1.96</v>
      </c>
      <c r="W110" s="226"/>
      <c r="X110" s="226" t="s">
        <v>208</v>
      </c>
      <c r="Y110" s="226" t="s">
        <v>209</v>
      </c>
      <c r="Z110" s="146"/>
      <c r="AA110" s="146"/>
      <c r="AB110" s="146"/>
      <c r="AC110" s="146"/>
      <c r="AD110" s="146"/>
      <c r="AE110" s="146"/>
      <c r="AF110" s="146"/>
      <c r="AG110" s="146" t="s">
        <v>210</v>
      </c>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row>
    <row r="111" spans="1:60" ht="14.25" outlineLevel="2">
      <c r="A111" s="227"/>
      <c r="B111" s="228"/>
      <c r="C111" s="229" t="s">
        <v>435</v>
      </c>
      <c r="D111" s="230"/>
      <c r="E111" s="230"/>
      <c r="F111" s="230"/>
      <c r="G111" s="230"/>
      <c r="H111" s="226"/>
      <c r="I111" s="226"/>
      <c r="J111" s="226"/>
      <c r="K111" s="226"/>
      <c r="L111" s="226"/>
      <c r="M111" s="226"/>
      <c r="N111" s="231"/>
      <c r="O111" s="231"/>
      <c r="P111" s="231"/>
      <c r="Q111" s="231"/>
      <c r="R111" s="226"/>
      <c r="S111" s="226"/>
      <c r="T111" s="226"/>
      <c r="U111" s="226"/>
      <c r="V111" s="226"/>
      <c r="W111" s="226"/>
      <c r="X111" s="226"/>
      <c r="Y111" s="226"/>
      <c r="Z111" s="146"/>
      <c r="AA111" s="146"/>
      <c r="AB111" s="146"/>
      <c r="AC111" s="146"/>
      <c r="AD111" s="146"/>
      <c r="AE111" s="146"/>
      <c r="AF111" s="146"/>
      <c r="AG111" s="146" t="s">
        <v>212</v>
      </c>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row>
    <row r="112" spans="1:60" ht="14.25" outlineLevel="2">
      <c r="A112" s="260"/>
      <c r="B112" s="261"/>
      <c r="C112" s="262" t="s">
        <v>436</v>
      </c>
      <c r="D112" s="263"/>
      <c r="E112" s="264">
        <v>28</v>
      </c>
      <c r="F112" s="259"/>
      <c r="G112" s="259"/>
      <c r="H112" s="259"/>
      <c r="I112" s="259"/>
      <c r="J112" s="259"/>
      <c r="K112" s="259"/>
      <c r="L112" s="259"/>
      <c r="M112" s="259"/>
      <c r="N112" s="265"/>
      <c r="O112" s="265"/>
      <c r="P112" s="265"/>
      <c r="Q112" s="265"/>
      <c r="R112" s="259"/>
      <c r="S112" s="259"/>
      <c r="T112" s="259"/>
      <c r="U112" s="259"/>
      <c r="V112" s="259"/>
      <c r="W112" s="259"/>
      <c r="X112" s="259"/>
      <c r="Y112" s="259"/>
      <c r="Z112" s="146"/>
      <c r="AA112" s="146"/>
      <c r="AB112" s="146"/>
      <c r="AC112" s="146"/>
      <c r="AD112" s="146"/>
      <c r="AE112" s="146"/>
      <c r="AF112" s="146"/>
      <c r="AG112" s="146" t="s">
        <v>214</v>
      </c>
      <c r="AH112" s="146">
        <v>0</v>
      </c>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row>
    <row r="113" spans="1:60" ht="14.25">
      <c r="A113" s="209" t="s">
        <v>200</v>
      </c>
      <c r="B113" s="210" t="s">
        <v>201</v>
      </c>
      <c r="C113" s="211" t="s">
        <v>202</v>
      </c>
      <c r="D113" s="212"/>
      <c r="E113" s="213"/>
      <c r="F113" s="214"/>
      <c r="G113" s="214">
        <f>SUMIF(AG114:AG121,"&lt;&gt;NOR",G114:G121)</f>
        <v>0</v>
      </c>
      <c r="H113" s="214"/>
      <c r="I113" s="214">
        <f>SUM(I114:I121)</f>
        <v>0</v>
      </c>
      <c r="J113" s="214"/>
      <c r="K113" s="214">
        <f>SUM(K114:K121)</f>
        <v>0</v>
      </c>
      <c r="L113" s="214"/>
      <c r="M113" s="214">
        <f>SUM(M114:M121)</f>
        <v>0</v>
      </c>
      <c r="N113" s="213"/>
      <c r="O113" s="213">
        <f>SUM(O114:O121)</f>
        <v>0</v>
      </c>
      <c r="P113" s="213"/>
      <c r="Q113" s="213">
        <f>SUM(Q114:Q121)</f>
        <v>233.82000000000002</v>
      </c>
      <c r="R113" s="214"/>
      <c r="S113" s="214"/>
      <c r="T113" s="215"/>
      <c r="U113" s="216"/>
      <c r="V113" s="216">
        <f>SUM(V114:V121)</f>
        <v>797.17000000000007</v>
      </c>
      <c r="W113" s="216"/>
      <c r="X113" s="216"/>
      <c r="Y113" s="216"/>
      <c r="AG113" s="66" t="s">
        <v>203</v>
      </c>
    </row>
    <row r="114" spans="1:60" ht="22.5" outlineLevel="1">
      <c r="A114" s="217">
        <v>24</v>
      </c>
      <c r="B114" s="218" t="s">
        <v>437</v>
      </c>
      <c r="C114" s="219" t="s">
        <v>438</v>
      </c>
      <c r="D114" s="220" t="s">
        <v>107</v>
      </c>
      <c r="E114" s="221">
        <v>46.76</v>
      </c>
      <c r="F114" s="222"/>
      <c r="G114" s="223">
        <f>ROUND(E114*F114,2)</f>
        <v>0</v>
      </c>
      <c r="H114" s="258"/>
      <c r="I114" s="223">
        <f>ROUND(E114*H114,2)</f>
        <v>0</v>
      </c>
      <c r="J114" s="258"/>
      <c r="K114" s="223">
        <f>ROUND(E114*J114,2)</f>
        <v>0</v>
      </c>
      <c r="L114" s="223">
        <v>21</v>
      </c>
      <c r="M114" s="223">
        <f>G114*(1+L114/100)</f>
        <v>0</v>
      </c>
      <c r="N114" s="221">
        <v>0</v>
      </c>
      <c r="O114" s="221">
        <f>ROUND(E114*N114,2)</f>
        <v>0</v>
      </c>
      <c r="P114" s="221">
        <v>2.2000000000000002</v>
      </c>
      <c r="Q114" s="221">
        <f>ROUND(E114*P114,2)</f>
        <v>102.87</v>
      </c>
      <c r="R114" s="223" t="s">
        <v>206</v>
      </c>
      <c r="S114" s="223" t="s">
        <v>207</v>
      </c>
      <c r="T114" s="225" t="s">
        <v>207</v>
      </c>
      <c r="U114" s="226">
        <v>3.9769999999999999</v>
      </c>
      <c r="V114" s="226">
        <f>ROUND(E114*U114,2)</f>
        <v>185.96</v>
      </c>
      <c r="W114" s="226"/>
      <c r="X114" s="226" t="s">
        <v>208</v>
      </c>
      <c r="Y114" s="226" t="s">
        <v>209</v>
      </c>
      <c r="Z114" s="146"/>
      <c r="AA114" s="146"/>
      <c r="AB114" s="146"/>
      <c r="AC114" s="146"/>
      <c r="AD114" s="146"/>
      <c r="AE114" s="146"/>
      <c r="AF114" s="146"/>
      <c r="AG114" s="146" t="s">
        <v>210</v>
      </c>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row>
    <row r="115" spans="1:60" ht="14.25" outlineLevel="2">
      <c r="A115" s="227"/>
      <c r="B115" s="228"/>
      <c r="C115" s="267" t="s">
        <v>439</v>
      </c>
      <c r="D115" s="233"/>
      <c r="E115" s="234">
        <v>46.76</v>
      </c>
      <c r="F115" s="226"/>
      <c r="G115" s="226"/>
      <c r="H115" s="226"/>
      <c r="I115" s="226"/>
      <c r="J115" s="226"/>
      <c r="K115" s="226"/>
      <c r="L115" s="226"/>
      <c r="M115" s="226"/>
      <c r="N115" s="231"/>
      <c r="O115" s="231"/>
      <c r="P115" s="231"/>
      <c r="Q115" s="231"/>
      <c r="R115" s="226"/>
      <c r="S115" s="226"/>
      <c r="T115" s="226"/>
      <c r="U115" s="226"/>
      <c r="V115" s="226"/>
      <c r="W115" s="226"/>
      <c r="X115" s="226"/>
      <c r="Y115" s="226"/>
      <c r="Z115" s="146"/>
      <c r="AA115" s="146"/>
      <c r="AB115" s="146"/>
      <c r="AC115" s="146"/>
      <c r="AD115" s="146"/>
      <c r="AE115" s="146"/>
      <c r="AF115" s="146"/>
      <c r="AG115" s="146" t="s">
        <v>214</v>
      </c>
      <c r="AH115" s="146">
        <v>0</v>
      </c>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row>
    <row r="116" spans="1:60" ht="22.5" outlineLevel="1">
      <c r="A116" s="217">
        <v>25</v>
      </c>
      <c r="B116" s="218" t="s">
        <v>440</v>
      </c>
      <c r="C116" s="219" t="s">
        <v>441</v>
      </c>
      <c r="D116" s="220" t="s">
        <v>107</v>
      </c>
      <c r="E116" s="221">
        <v>116.901</v>
      </c>
      <c r="F116" s="222"/>
      <c r="G116" s="223">
        <f>ROUND(E116*F116,2)</f>
        <v>0</v>
      </c>
      <c r="H116" s="258"/>
      <c r="I116" s="223">
        <f>ROUND(E116*H116,2)</f>
        <v>0</v>
      </c>
      <c r="J116" s="258"/>
      <c r="K116" s="223">
        <f>ROUND(E116*J116,2)</f>
        <v>0</v>
      </c>
      <c r="L116" s="223">
        <v>21</v>
      </c>
      <c r="M116" s="223">
        <f>G116*(1+L116/100)</f>
        <v>0</v>
      </c>
      <c r="N116" s="221">
        <v>0</v>
      </c>
      <c r="O116" s="221">
        <f>ROUND(E116*N116,2)</f>
        <v>0</v>
      </c>
      <c r="P116" s="221">
        <v>0</v>
      </c>
      <c r="Q116" s="221">
        <f>ROUND(E116*P116,2)</f>
        <v>0</v>
      </c>
      <c r="R116" s="223" t="s">
        <v>206</v>
      </c>
      <c r="S116" s="223" t="s">
        <v>207</v>
      </c>
      <c r="T116" s="225" t="s">
        <v>207</v>
      </c>
      <c r="U116" s="226">
        <v>4.03</v>
      </c>
      <c r="V116" s="226">
        <f>ROUND(E116*U116,2)</f>
        <v>471.11</v>
      </c>
      <c r="W116" s="226"/>
      <c r="X116" s="226" t="s">
        <v>208</v>
      </c>
      <c r="Y116" s="226" t="s">
        <v>209</v>
      </c>
      <c r="Z116" s="146"/>
      <c r="AA116" s="146"/>
      <c r="AB116" s="146"/>
      <c r="AC116" s="146"/>
      <c r="AD116" s="146"/>
      <c r="AE116" s="146"/>
      <c r="AF116" s="146"/>
      <c r="AG116" s="146" t="s">
        <v>210</v>
      </c>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row>
    <row r="117" spans="1:60" ht="14.25" outlineLevel="2">
      <c r="A117" s="227"/>
      <c r="B117" s="228"/>
      <c r="C117" s="267" t="s">
        <v>442</v>
      </c>
      <c r="D117" s="233"/>
      <c r="E117" s="234">
        <v>116.901</v>
      </c>
      <c r="F117" s="226"/>
      <c r="G117" s="226"/>
      <c r="H117" s="226"/>
      <c r="I117" s="226"/>
      <c r="J117" s="226"/>
      <c r="K117" s="226"/>
      <c r="L117" s="226"/>
      <c r="M117" s="226"/>
      <c r="N117" s="231"/>
      <c r="O117" s="231"/>
      <c r="P117" s="231"/>
      <c r="Q117" s="231"/>
      <c r="R117" s="226"/>
      <c r="S117" s="226"/>
      <c r="T117" s="226"/>
      <c r="U117" s="226"/>
      <c r="V117" s="226"/>
      <c r="W117" s="226"/>
      <c r="X117" s="226"/>
      <c r="Y117" s="226"/>
      <c r="Z117" s="146"/>
      <c r="AA117" s="146"/>
      <c r="AB117" s="146"/>
      <c r="AC117" s="146"/>
      <c r="AD117" s="146"/>
      <c r="AE117" s="146"/>
      <c r="AF117" s="146"/>
      <c r="AG117" s="146" t="s">
        <v>214</v>
      </c>
      <c r="AH117" s="146">
        <v>5</v>
      </c>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row>
    <row r="118" spans="1:60" ht="22.5" outlineLevel="1">
      <c r="A118" s="217">
        <v>26</v>
      </c>
      <c r="B118" s="218" t="s">
        <v>443</v>
      </c>
      <c r="C118" s="219" t="s">
        <v>444</v>
      </c>
      <c r="D118" s="220" t="s">
        <v>107</v>
      </c>
      <c r="E118" s="221">
        <v>93.520799999999994</v>
      </c>
      <c r="F118" s="222"/>
      <c r="G118" s="223">
        <f>ROUND(E118*F118,2)</f>
        <v>0</v>
      </c>
      <c r="H118" s="258"/>
      <c r="I118" s="223">
        <f>ROUND(E118*H118,2)</f>
        <v>0</v>
      </c>
      <c r="J118" s="258"/>
      <c r="K118" s="223">
        <f>ROUND(E118*J118,2)</f>
        <v>0</v>
      </c>
      <c r="L118" s="223">
        <v>21</v>
      </c>
      <c r="M118" s="223">
        <f>G118*(1+L118/100)</f>
        <v>0</v>
      </c>
      <c r="N118" s="221">
        <v>0</v>
      </c>
      <c r="O118" s="221">
        <f>ROUND(E118*N118,2)</f>
        <v>0</v>
      </c>
      <c r="P118" s="221">
        <v>1.4</v>
      </c>
      <c r="Q118" s="221">
        <f>ROUND(E118*P118,2)</f>
        <v>130.93</v>
      </c>
      <c r="R118" s="223" t="s">
        <v>206</v>
      </c>
      <c r="S118" s="223" t="s">
        <v>207</v>
      </c>
      <c r="T118" s="225" t="s">
        <v>207</v>
      </c>
      <c r="U118" s="226">
        <v>1.05</v>
      </c>
      <c r="V118" s="226">
        <f>ROUND(E118*U118,2)</f>
        <v>98.2</v>
      </c>
      <c r="W118" s="226"/>
      <c r="X118" s="226" t="s">
        <v>208</v>
      </c>
      <c r="Y118" s="226" t="s">
        <v>209</v>
      </c>
      <c r="Z118" s="146"/>
      <c r="AA118" s="146"/>
      <c r="AB118" s="146"/>
      <c r="AC118" s="146"/>
      <c r="AD118" s="146"/>
      <c r="AE118" s="146"/>
      <c r="AF118" s="146"/>
      <c r="AG118" s="146" t="s">
        <v>210</v>
      </c>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row>
    <row r="119" spans="1:60" ht="14.25" outlineLevel="2">
      <c r="A119" s="227"/>
      <c r="B119" s="228"/>
      <c r="C119" s="267" t="s">
        <v>445</v>
      </c>
      <c r="D119" s="233"/>
      <c r="E119" s="234">
        <v>93.520799999999994</v>
      </c>
      <c r="F119" s="226"/>
      <c r="G119" s="226"/>
      <c r="H119" s="226"/>
      <c r="I119" s="226"/>
      <c r="J119" s="226"/>
      <c r="K119" s="226"/>
      <c r="L119" s="226"/>
      <c r="M119" s="226"/>
      <c r="N119" s="231"/>
      <c r="O119" s="231"/>
      <c r="P119" s="231"/>
      <c r="Q119" s="231"/>
      <c r="R119" s="226"/>
      <c r="S119" s="226"/>
      <c r="T119" s="226"/>
      <c r="U119" s="226"/>
      <c r="V119" s="226"/>
      <c r="W119" s="226"/>
      <c r="X119" s="226"/>
      <c r="Y119" s="226"/>
      <c r="Z119" s="146"/>
      <c r="AA119" s="146"/>
      <c r="AB119" s="146"/>
      <c r="AC119" s="146"/>
      <c r="AD119" s="146"/>
      <c r="AE119" s="146"/>
      <c r="AF119" s="146"/>
      <c r="AG119" s="146" t="s">
        <v>214</v>
      </c>
      <c r="AH119" s="146">
        <v>0</v>
      </c>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row>
    <row r="120" spans="1:60" ht="14.25" outlineLevel="1">
      <c r="A120" s="217">
        <v>27</v>
      </c>
      <c r="B120" s="218" t="s">
        <v>446</v>
      </c>
      <c r="C120" s="219" t="s">
        <v>447</v>
      </c>
      <c r="D120" s="220" t="s">
        <v>276</v>
      </c>
      <c r="E120" s="221">
        <v>41.9</v>
      </c>
      <c r="F120" s="222"/>
      <c r="G120" s="223">
        <f>ROUND(E120*F120,2)</f>
        <v>0</v>
      </c>
      <c r="H120" s="258"/>
      <c r="I120" s="223">
        <f>ROUND(E120*H120,2)</f>
        <v>0</v>
      </c>
      <c r="J120" s="258"/>
      <c r="K120" s="223">
        <f>ROUND(E120*J120,2)</f>
        <v>0</v>
      </c>
      <c r="L120" s="223">
        <v>21</v>
      </c>
      <c r="M120" s="223">
        <f>G120*(1+L120/100)</f>
        <v>0</v>
      </c>
      <c r="N120" s="221">
        <v>0</v>
      </c>
      <c r="O120" s="221">
        <f>ROUND(E120*N120,2)</f>
        <v>0</v>
      </c>
      <c r="P120" s="221">
        <v>4.6000000000000001E-4</v>
      </c>
      <c r="Q120" s="221">
        <f>ROUND(E120*P120,2)</f>
        <v>0.02</v>
      </c>
      <c r="R120" s="223" t="s">
        <v>206</v>
      </c>
      <c r="S120" s="223" t="s">
        <v>207</v>
      </c>
      <c r="T120" s="225" t="s">
        <v>207</v>
      </c>
      <c r="U120" s="226">
        <v>1</v>
      </c>
      <c r="V120" s="226">
        <f>ROUND(E120*U120,2)</f>
        <v>41.9</v>
      </c>
      <c r="W120" s="226"/>
      <c r="X120" s="226" t="s">
        <v>208</v>
      </c>
      <c r="Y120" s="226" t="s">
        <v>209</v>
      </c>
      <c r="Z120" s="146"/>
      <c r="AA120" s="146"/>
      <c r="AB120" s="146"/>
      <c r="AC120" s="146"/>
      <c r="AD120" s="146"/>
      <c r="AE120" s="146"/>
      <c r="AF120" s="146"/>
      <c r="AG120" s="146" t="s">
        <v>210</v>
      </c>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row>
    <row r="121" spans="1:60" ht="14.25" outlineLevel="2">
      <c r="A121" s="227"/>
      <c r="B121" s="228"/>
      <c r="C121" s="232" t="s">
        <v>448</v>
      </c>
      <c r="D121" s="233"/>
      <c r="E121" s="234">
        <v>41.9</v>
      </c>
      <c r="F121" s="226"/>
      <c r="G121" s="226"/>
      <c r="H121" s="226"/>
      <c r="I121" s="226"/>
      <c r="J121" s="226"/>
      <c r="K121" s="226"/>
      <c r="L121" s="226"/>
      <c r="M121" s="226"/>
      <c r="N121" s="231"/>
      <c r="O121" s="231"/>
      <c r="P121" s="231"/>
      <c r="Q121" s="231"/>
      <c r="R121" s="226"/>
      <c r="S121" s="226"/>
      <c r="T121" s="226"/>
      <c r="U121" s="226"/>
      <c r="V121" s="226"/>
      <c r="W121" s="226"/>
      <c r="X121" s="226"/>
      <c r="Y121" s="226"/>
      <c r="Z121" s="146"/>
      <c r="AA121" s="146"/>
      <c r="AB121" s="146"/>
      <c r="AC121" s="146"/>
      <c r="AD121" s="146"/>
      <c r="AE121" s="146"/>
      <c r="AF121" s="146"/>
      <c r="AG121" s="146" t="s">
        <v>214</v>
      </c>
      <c r="AH121" s="146">
        <v>0</v>
      </c>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row>
    <row r="122" spans="1:60" ht="14.25">
      <c r="A122" s="209" t="s">
        <v>200</v>
      </c>
      <c r="B122" s="210" t="s">
        <v>300</v>
      </c>
      <c r="C122" s="211" t="s">
        <v>301</v>
      </c>
      <c r="D122" s="212"/>
      <c r="E122" s="213"/>
      <c r="F122" s="214"/>
      <c r="G122" s="214">
        <f>SUMIF(AG123:AG164,"&lt;&gt;NOR",G123:G164)</f>
        <v>0</v>
      </c>
      <c r="H122" s="214"/>
      <c r="I122" s="214">
        <f>SUM(I123:I164)</f>
        <v>0</v>
      </c>
      <c r="J122" s="214"/>
      <c r="K122" s="214">
        <f>SUM(K123:K164)</f>
        <v>0</v>
      </c>
      <c r="L122" s="214"/>
      <c r="M122" s="214">
        <f>SUM(M123:M164)</f>
        <v>0</v>
      </c>
      <c r="N122" s="213"/>
      <c r="O122" s="213">
        <f>SUM(O123:O164)</f>
        <v>0</v>
      </c>
      <c r="P122" s="213"/>
      <c r="Q122" s="213">
        <f>SUM(Q123:Q164)</f>
        <v>0</v>
      </c>
      <c r="R122" s="214"/>
      <c r="S122" s="214"/>
      <c r="T122" s="215"/>
      <c r="U122" s="216"/>
      <c r="V122" s="216">
        <f>SUM(V123:V164)</f>
        <v>578.39</v>
      </c>
      <c r="W122" s="216"/>
      <c r="X122" s="216"/>
      <c r="Y122" s="216"/>
      <c r="AG122" s="66" t="s">
        <v>203</v>
      </c>
    </row>
    <row r="123" spans="1:60" ht="22.5" outlineLevel="1">
      <c r="A123" s="217">
        <v>29</v>
      </c>
      <c r="B123" s="218" t="s">
        <v>295</v>
      </c>
      <c r="C123" s="219" t="s">
        <v>449</v>
      </c>
      <c r="D123" s="220" t="s">
        <v>132</v>
      </c>
      <c r="E123" s="221">
        <v>504.31207999999998</v>
      </c>
      <c r="F123" s="222"/>
      <c r="G123" s="223">
        <f>ROUND(E123*F123,2)</f>
        <v>0</v>
      </c>
      <c r="H123" s="258"/>
      <c r="I123" s="223">
        <f>ROUND(E123*H123,2)</f>
        <v>0</v>
      </c>
      <c r="J123" s="258"/>
      <c r="K123" s="223">
        <f>ROUND(E123*J123,2)</f>
        <v>0</v>
      </c>
      <c r="L123" s="223">
        <v>21</v>
      </c>
      <c r="M123" s="223">
        <f>G123*(1+L123/100)</f>
        <v>0</v>
      </c>
      <c r="N123" s="221">
        <v>0</v>
      </c>
      <c r="O123" s="221">
        <f>ROUND(E123*N123,2)</f>
        <v>0</v>
      </c>
      <c r="P123" s="221">
        <v>0</v>
      </c>
      <c r="Q123" s="221">
        <f>ROUND(E123*P123,2)</f>
        <v>0</v>
      </c>
      <c r="R123" s="223" t="s">
        <v>206</v>
      </c>
      <c r="S123" s="223" t="s">
        <v>207</v>
      </c>
      <c r="T123" s="225" t="s">
        <v>207</v>
      </c>
      <c r="U123" s="226">
        <v>0.94</v>
      </c>
      <c r="V123" s="226">
        <f>ROUND(E123*U123,2)</f>
        <v>474.05</v>
      </c>
      <c r="W123" s="226"/>
      <c r="X123" s="226" t="s">
        <v>208</v>
      </c>
      <c r="Y123" s="226" t="s">
        <v>209</v>
      </c>
      <c r="Z123" s="146"/>
      <c r="AA123" s="146"/>
      <c r="AB123" s="146"/>
      <c r="AC123" s="146"/>
      <c r="AD123" s="146"/>
      <c r="AE123" s="146"/>
      <c r="AF123" s="146"/>
      <c r="AG123" s="146" t="s">
        <v>210</v>
      </c>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row>
    <row r="124" spans="1:60" ht="14.25" outlineLevel="2">
      <c r="A124" s="227"/>
      <c r="B124" s="228"/>
      <c r="C124" s="262" t="s">
        <v>450</v>
      </c>
      <c r="D124" s="263"/>
      <c r="E124" s="264">
        <v>2.42</v>
      </c>
      <c r="F124" s="259"/>
      <c r="G124" s="259"/>
      <c r="H124" s="226"/>
      <c r="I124" s="226"/>
      <c r="J124" s="226"/>
      <c r="K124" s="226"/>
      <c r="L124" s="226"/>
      <c r="M124" s="226"/>
      <c r="N124" s="231"/>
      <c r="O124" s="231"/>
      <c r="P124" s="231"/>
      <c r="Q124" s="231"/>
      <c r="R124" s="226"/>
      <c r="S124" s="226"/>
      <c r="T124" s="226"/>
      <c r="U124" s="226"/>
      <c r="V124" s="226"/>
      <c r="W124" s="226"/>
      <c r="X124" s="226"/>
      <c r="Y124" s="226"/>
      <c r="Z124" s="146"/>
      <c r="AA124" s="146"/>
      <c r="AB124" s="146"/>
      <c r="AC124" s="146"/>
      <c r="AD124" s="146"/>
      <c r="AE124" s="146"/>
      <c r="AF124" s="146"/>
      <c r="AG124" s="146" t="s">
        <v>214</v>
      </c>
      <c r="AH124" s="146">
        <v>7</v>
      </c>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row>
    <row r="125" spans="1:60" ht="14.25" outlineLevel="3">
      <c r="A125" s="227"/>
      <c r="B125" s="228"/>
      <c r="C125" s="267" t="s">
        <v>451</v>
      </c>
      <c r="D125" s="233"/>
      <c r="E125" s="234">
        <v>102.87</v>
      </c>
      <c r="F125" s="226"/>
      <c r="G125" s="226"/>
      <c r="H125" s="226"/>
      <c r="I125" s="226"/>
      <c r="J125" s="226"/>
      <c r="K125" s="226"/>
      <c r="L125" s="226"/>
      <c r="M125" s="226"/>
      <c r="N125" s="231"/>
      <c r="O125" s="231"/>
      <c r="P125" s="231"/>
      <c r="Q125" s="231"/>
      <c r="R125" s="226"/>
      <c r="S125" s="226"/>
      <c r="T125" s="226"/>
      <c r="U125" s="226"/>
      <c r="V125" s="226"/>
      <c r="W125" s="226"/>
      <c r="X125" s="226"/>
      <c r="Y125" s="226"/>
      <c r="Z125" s="146"/>
      <c r="AA125" s="146"/>
      <c r="AB125" s="146"/>
      <c r="AC125" s="146"/>
      <c r="AD125" s="146"/>
      <c r="AE125" s="146"/>
      <c r="AF125" s="146"/>
      <c r="AG125" s="146" t="s">
        <v>214</v>
      </c>
      <c r="AH125" s="146">
        <v>7</v>
      </c>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row>
    <row r="126" spans="1:60" ht="14.25" outlineLevel="3">
      <c r="A126" s="227"/>
      <c r="B126" s="228"/>
      <c r="C126" s="267" t="s">
        <v>452</v>
      </c>
      <c r="D126" s="233"/>
      <c r="E126" s="234">
        <v>249.3888</v>
      </c>
      <c r="F126" s="226"/>
      <c r="G126" s="226"/>
      <c r="H126" s="226"/>
      <c r="I126" s="226"/>
      <c r="J126" s="226"/>
      <c r="K126" s="226"/>
      <c r="L126" s="226"/>
      <c r="M126" s="226"/>
      <c r="N126" s="231"/>
      <c r="O126" s="231"/>
      <c r="P126" s="231"/>
      <c r="Q126" s="231"/>
      <c r="R126" s="226"/>
      <c r="S126" s="226"/>
      <c r="T126" s="226"/>
      <c r="U126" s="226"/>
      <c r="V126" s="226"/>
      <c r="W126" s="226"/>
      <c r="X126" s="226"/>
      <c r="Y126" s="226"/>
      <c r="Z126" s="146"/>
      <c r="AA126" s="146"/>
      <c r="AB126" s="146"/>
      <c r="AC126" s="146"/>
      <c r="AD126" s="146"/>
      <c r="AE126" s="146"/>
      <c r="AF126" s="146"/>
      <c r="AG126" s="146" t="s">
        <v>214</v>
      </c>
      <c r="AH126" s="146">
        <v>5</v>
      </c>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row>
    <row r="127" spans="1:60" ht="14.25" outlineLevel="3">
      <c r="A127" s="227"/>
      <c r="B127" s="228"/>
      <c r="C127" s="267" t="s">
        <v>453</v>
      </c>
      <c r="D127" s="233"/>
      <c r="E127" s="234">
        <v>149.63328000000001</v>
      </c>
      <c r="F127" s="226"/>
      <c r="G127" s="226"/>
      <c r="H127" s="226"/>
      <c r="I127" s="226"/>
      <c r="J127" s="226"/>
      <c r="K127" s="226"/>
      <c r="L127" s="226"/>
      <c r="M127" s="226"/>
      <c r="N127" s="231"/>
      <c r="O127" s="231"/>
      <c r="P127" s="231"/>
      <c r="Q127" s="231"/>
      <c r="R127" s="226"/>
      <c r="S127" s="226"/>
      <c r="T127" s="226"/>
      <c r="U127" s="226"/>
      <c r="V127" s="226"/>
      <c r="W127" s="226"/>
      <c r="X127" s="226"/>
      <c r="Y127" s="226"/>
      <c r="Z127" s="146"/>
      <c r="AA127" s="146"/>
      <c r="AB127" s="146"/>
      <c r="AC127" s="146"/>
      <c r="AD127" s="146"/>
      <c r="AE127" s="146"/>
      <c r="AF127" s="146"/>
      <c r="AG127" s="146" t="s">
        <v>214</v>
      </c>
      <c r="AH127" s="146">
        <v>5</v>
      </c>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row>
    <row r="128" spans="1:60" ht="14.25" outlineLevel="1">
      <c r="A128" s="217">
        <v>31</v>
      </c>
      <c r="B128" s="218" t="s">
        <v>302</v>
      </c>
      <c r="C128" s="219" t="s">
        <v>454</v>
      </c>
      <c r="D128" s="220" t="s">
        <v>132</v>
      </c>
      <c r="E128" s="221">
        <v>2608.5444000000002</v>
      </c>
      <c r="F128" s="222"/>
      <c r="G128" s="223">
        <f>ROUND(E128*F128,2)</f>
        <v>0</v>
      </c>
      <c r="H128" s="258"/>
      <c r="I128" s="223">
        <f>ROUND(E128*H128,2)</f>
        <v>0</v>
      </c>
      <c r="J128" s="258"/>
      <c r="K128" s="223">
        <f>ROUND(E128*J128,2)</f>
        <v>0</v>
      </c>
      <c r="L128" s="223">
        <v>21</v>
      </c>
      <c r="M128" s="223">
        <f>G128*(1+L128/100)</f>
        <v>0</v>
      </c>
      <c r="N128" s="221">
        <v>0</v>
      </c>
      <c r="O128" s="221">
        <f>ROUND(E128*N128,2)</f>
        <v>0</v>
      </c>
      <c r="P128" s="221">
        <v>0</v>
      </c>
      <c r="Q128" s="221">
        <f>ROUND(E128*P128,2)</f>
        <v>0</v>
      </c>
      <c r="R128" s="223" t="s">
        <v>304</v>
      </c>
      <c r="S128" s="223" t="s">
        <v>207</v>
      </c>
      <c r="T128" s="225" t="s">
        <v>207</v>
      </c>
      <c r="U128" s="226">
        <v>0.04</v>
      </c>
      <c r="V128" s="226">
        <f>ROUND(E128*U128,2)</f>
        <v>104.34</v>
      </c>
      <c r="W128" s="226"/>
      <c r="X128" s="226" t="s">
        <v>208</v>
      </c>
      <c r="Y128" s="226" t="s">
        <v>209</v>
      </c>
      <c r="Z128" s="146"/>
      <c r="AA128" s="146"/>
      <c r="AB128" s="146"/>
      <c r="AC128" s="146"/>
      <c r="AD128" s="146"/>
      <c r="AE128" s="146"/>
      <c r="AF128" s="146"/>
      <c r="AG128" s="146" t="s">
        <v>210</v>
      </c>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row>
    <row r="129" spans="1:60" ht="14.25" outlineLevel="2">
      <c r="A129" s="227"/>
      <c r="B129" s="228"/>
      <c r="C129" s="229" t="s">
        <v>305</v>
      </c>
      <c r="D129" s="230"/>
      <c r="E129" s="230"/>
      <c r="F129" s="230"/>
      <c r="G129" s="230"/>
      <c r="H129" s="226"/>
      <c r="I129" s="226"/>
      <c r="J129" s="226"/>
      <c r="K129" s="226"/>
      <c r="L129" s="226"/>
      <c r="M129" s="226"/>
      <c r="N129" s="231"/>
      <c r="O129" s="231"/>
      <c r="P129" s="231"/>
      <c r="Q129" s="231"/>
      <c r="R129" s="226"/>
      <c r="S129" s="226"/>
      <c r="T129" s="226"/>
      <c r="U129" s="226"/>
      <c r="V129" s="226"/>
      <c r="W129" s="226"/>
      <c r="X129" s="226"/>
      <c r="Y129" s="226"/>
      <c r="Z129" s="146"/>
      <c r="AA129" s="146"/>
      <c r="AB129" s="146"/>
      <c r="AC129" s="146"/>
      <c r="AD129" s="146"/>
      <c r="AE129" s="146"/>
      <c r="AF129" s="146"/>
      <c r="AG129" s="146" t="s">
        <v>212</v>
      </c>
      <c r="AH129" s="146"/>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row>
    <row r="130" spans="1:60" ht="14.25" outlineLevel="2">
      <c r="A130" s="227"/>
      <c r="B130" s="228"/>
      <c r="C130" s="232" t="s">
        <v>455</v>
      </c>
      <c r="D130" s="233"/>
      <c r="E130" s="234">
        <v>42.8352</v>
      </c>
      <c r="F130" s="226"/>
      <c r="G130" s="226"/>
      <c r="H130" s="226"/>
      <c r="I130" s="226"/>
      <c r="J130" s="226"/>
      <c r="K130" s="226"/>
      <c r="L130" s="226"/>
      <c r="M130" s="226"/>
      <c r="N130" s="231"/>
      <c r="O130" s="231"/>
      <c r="P130" s="231"/>
      <c r="Q130" s="231"/>
      <c r="R130" s="226"/>
      <c r="S130" s="226"/>
      <c r="T130" s="226"/>
      <c r="U130" s="226"/>
      <c r="V130" s="226"/>
      <c r="W130" s="226"/>
      <c r="X130" s="226"/>
      <c r="Y130" s="226"/>
      <c r="Z130" s="146"/>
      <c r="AA130" s="146"/>
      <c r="AB130" s="146"/>
      <c r="AC130" s="146"/>
      <c r="AD130" s="146"/>
      <c r="AE130" s="146"/>
      <c r="AF130" s="146"/>
      <c r="AG130" s="146" t="s">
        <v>214</v>
      </c>
      <c r="AH130" s="146">
        <v>7</v>
      </c>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row>
    <row r="131" spans="1:60" ht="14.25" outlineLevel="3">
      <c r="A131" s="227"/>
      <c r="B131" s="228"/>
      <c r="C131" s="232" t="s">
        <v>456</v>
      </c>
      <c r="D131" s="233"/>
      <c r="E131" s="234">
        <v>102.42</v>
      </c>
      <c r="F131" s="226"/>
      <c r="G131" s="226"/>
      <c r="H131" s="226"/>
      <c r="I131" s="226"/>
      <c r="J131" s="226"/>
      <c r="K131" s="226"/>
      <c r="L131" s="226"/>
      <c r="M131" s="226"/>
      <c r="N131" s="231"/>
      <c r="O131" s="231"/>
      <c r="P131" s="231"/>
      <c r="Q131" s="231"/>
      <c r="R131" s="226"/>
      <c r="S131" s="226"/>
      <c r="T131" s="226"/>
      <c r="U131" s="226"/>
      <c r="V131" s="226"/>
      <c r="W131" s="226"/>
      <c r="X131" s="226"/>
      <c r="Y131" s="226"/>
      <c r="Z131" s="146"/>
      <c r="AA131" s="146"/>
      <c r="AB131" s="146"/>
      <c r="AC131" s="146"/>
      <c r="AD131" s="146"/>
      <c r="AE131" s="146"/>
      <c r="AF131" s="146"/>
      <c r="AG131" s="146" t="s">
        <v>214</v>
      </c>
      <c r="AH131" s="146">
        <v>7</v>
      </c>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row>
    <row r="132" spans="1:60" ht="14.25" outlineLevel="3">
      <c r="A132" s="227"/>
      <c r="B132" s="228"/>
      <c r="C132" s="232" t="s">
        <v>457</v>
      </c>
      <c r="D132" s="233"/>
      <c r="E132" s="234">
        <v>204.97919999999999</v>
      </c>
      <c r="F132" s="226"/>
      <c r="G132" s="226"/>
      <c r="H132" s="226"/>
      <c r="I132" s="226"/>
      <c r="J132" s="226"/>
      <c r="K132" s="226"/>
      <c r="L132" s="226"/>
      <c r="M132" s="226"/>
      <c r="N132" s="231"/>
      <c r="O132" s="231"/>
      <c r="P132" s="231"/>
      <c r="Q132" s="231"/>
      <c r="R132" s="226"/>
      <c r="S132" s="226"/>
      <c r="T132" s="226"/>
      <c r="U132" s="226"/>
      <c r="V132" s="226"/>
      <c r="W132" s="226"/>
      <c r="X132" s="226"/>
      <c r="Y132" s="226"/>
      <c r="Z132" s="146"/>
      <c r="AA132" s="146"/>
      <c r="AB132" s="146"/>
      <c r="AC132" s="146"/>
      <c r="AD132" s="146"/>
      <c r="AE132" s="146"/>
      <c r="AF132" s="146"/>
      <c r="AG132" s="146" t="s">
        <v>214</v>
      </c>
      <c r="AH132" s="146">
        <v>7</v>
      </c>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row>
    <row r="133" spans="1:60" ht="14.25" outlineLevel="3">
      <c r="A133" s="227"/>
      <c r="B133" s="228"/>
      <c r="C133" s="232" t="s">
        <v>458</v>
      </c>
      <c r="D133" s="233"/>
      <c r="E133" s="234">
        <v>112.794</v>
      </c>
      <c r="F133" s="226"/>
      <c r="G133" s="226"/>
      <c r="H133" s="226"/>
      <c r="I133" s="226"/>
      <c r="J133" s="226"/>
      <c r="K133" s="226"/>
      <c r="L133" s="226"/>
      <c r="M133" s="226"/>
      <c r="N133" s="231"/>
      <c r="O133" s="231"/>
      <c r="P133" s="231"/>
      <c r="Q133" s="231"/>
      <c r="R133" s="226"/>
      <c r="S133" s="226"/>
      <c r="T133" s="226"/>
      <c r="U133" s="226"/>
      <c r="V133" s="226"/>
      <c r="W133" s="226"/>
      <c r="X133" s="226"/>
      <c r="Y133" s="226"/>
      <c r="Z133" s="146"/>
      <c r="AA133" s="146"/>
      <c r="AB133" s="146"/>
      <c r="AC133" s="146"/>
      <c r="AD133" s="146"/>
      <c r="AE133" s="146"/>
      <c r="AF133" s="146"/>
      <c r="AG133" s="146" t="s">
        <v>214</v>
      </c>
      <c r="AH133" s="146">
        <v>7</v>
      </c>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row>
    <row r="134" spans="1:60" ht="14.25" outlineLevel="3">
      <c r="A134" s="227"/>
      <c r="B134" s="228"/>
      <c r="C134" s="232" t="s">
        <v>459</v>
      </c>
      <c r="D134" s="233"/>
      <c r="E134" s="234">
        <v>202.554</v>
      </c>
      <c r="F134" s="226"/>
      <c r="G134" s="226"/>
      <c r="H134" s="226"/>
      <c r="I134" s="226"/>
      <c r="J134" s="226"/>
      <c r="K134" s="226"/>
      <c r="L134" s="226"/>
      <c r="M134" s="226"/>
      <c r="N134" s="231"/>
      <c r="O134" s="231"/>
      <c r="P134" s="231"/>
      <c r="Q134" s="231"/>
      <c r="R134" s="226"/>
      <c r="S134" s="226"/>
      <c r="T134" s="226"/>
      <c r="U134" s="226"/>
      <c r="V134" s="226"/>
      <c r="W134" s="226"/>
      <c r="X134" s="226"/>
      <c r="Y134" s="226"/>
      <c r="Z134" s="146"/>
      <c r="AA134" s="146"/>
      <c r="AB134" s="146"/>
      <c r="AC134" s="146"/>
      <c r="AD134" s="146"/>
      <c r="AE134" s="146"/>
      <c r="AF134" s="146"/>
      <c r="AG134" s="146" t="s">
        <v>214</v>
      </c>
      <c r="AH134" s="146">
        <v>7</v>
      </c>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row>
    <row r="135" spans="1:60" ht="14.25" outlineLevel="3">
      <c r="A135" s="227"/>
      <c r="B135" s="228"/>
      <c r="C135" s="267" t="s">
        <v>460</v>
      </c>
      <c r="D135" s="233"/>
      <c r="E135" s="234">
        <v>1051.95</v>
      </c>
      <c r="F135" s="226"/>
      <c r="G135" s="226"/>
      <c r="H135" s="226"/>
      <c r="I135" s="226"/>
      <c r="J135" s="226"/>
      <c r="K135" s="226"/>
      <c r="L135" s="226"/>
      <c r="M135" s="226"/>
      <c r="N135" s="231"/>
      <c r="O135" s="231"/>
      <c r="P135" s="231"/>
      <c r="Q135" s="231"/>
      <c r="R135" s="226"/>
      <c r="S135" s="226"/>
      <c r="T135" s="226"/>
      <c r="U135" s="226"/>
      <c r="V135" s="226"/>
      <c r="W135" s="226"/>
      <c r="X135" s="226"/>
      <c r="Y135" s="226"/>
      <c r="Z135" s="146"/>
      <c r="AA135" s="146"/>
      <c r="AB135" s="146"/>
      <c r="AC135" s="146"/>
      <c r="AD135" s="146"/>
      <c r="AE135" s="146"/>
      <c r="AF135" s="146"/>
      <c r="AG135" s="146" t="s">
        <v>214</v>
      </c>
      <c r="AH135" s="146">
        <v>7</v>
      </c>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row>
    <row r="136" spans="1:60" ht="14.25" outlineLevel="3">
      <c r="A136" s="227"/>
      <c r="B136" s="228"/>
      <c r="C136" s="232" t="s">
        <v>461</v>
      </c>
      <c r="D136" s="233"/>
      <c r="E136" s="234">
        <v>541.20000000000005</v>
      </c>
      <c r="F136" s="226"/>
      <c r="G136" s="226"/>
      <c r="H136" s="226"/>
      <c r="I136" s="226"/>
      <c r="J136" s="226"/>
      <c r="K136" s="226"/>
      <c r="L136" s="226"/>
      <c r="M136" s="226"/>
      <c r="N136" s="231"/>
      <c r="O136" s="231"/>
      <c r="P136" s="231"/>
      <c r="Q136" s="231"/>
      <c r="R136" s="226"/>
      <c r="S136" s="226"/>
      <c r="T136" s="226"/>
      <c r="U136" s="226"/>
      <c r="V136" s="226"/>
      <c r="W136" s="226"/>
      <c r="X136" s="226"/>
      <c r="Y136" s="226"/>
      <c r="Z136" s="146"/>
      <c r="AA136" s="146"/>
      <c r="AB136" s="146"/>
      <c r="AC136" s="146"/>
      <c r="AD136" s="146"/>
      <c r="AE136" s="146"/>
      <c r="AF136" s="146"/>
      <c r="AG136" s="146" t="s">
        <v>214</v>
      </c>
      <c r="AH136" s="146">
        <v>7</v>
      </c>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row>
    <row r="137" spans="1:60" ht="14.25" outlineLevel="3">
      <c r="A137" s="227"/>
      <c r="B137" s="228"/>
      <c r="C137" s="232" t="s">
        <v>462</v>
      </c>
      <c r="D137" s="233"/>
      <c r="E137" s="234">
        <v>16.632000000000001</v>
      </c>
      <c r="F137" s="226"/>
      <c r="G137" s="226"/>
      <c r="H137" s="226"/>
      <c r="I137" s="226"/>
      <c r="J137" s="226"/>
      <c r="K137" s="226"/>
      <c r="L137" s="226"/>
      <c r="M137" s="226"/>
      <c r="N137" s="231"/>
      <c r="O137" s="231"/>
      <c r="P137" s="231"/>
      <c r="Q137" s="231"/>
      <c r="R137" s="226"/>
      <c r="S137" s="226"/>
      <c r="T137" s="226"/>
      <c r="U137" s="226"/>
      <c r="V137" s="226"/>
      <c r="W137" s="226"/>
      <c r="X137" s="226"/>
      <c r="Y137" s="226"/>
      <c r="Z137" s="146"/>
      <c r="AA137" s="146"/>
      <c r="AB137" s="146"/>
      <c r="AC137" s="146"/>
      <c r="AD137" s="146"/>
      <c r="AE137" s="146"/>
      <c r="AF137" s="146"/>
      <c r="AG137" s="146" t="s">
        <v>214</v>
      </c>
      <c r="AH137" s="146">
        <v>7</v>
      </c>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row>
    <row r="138" spans="1:60" ht="14.25" outlineLevel="3">
      <c r="A138" s="227"/>
      <c r="B138" s="228"/>
      <c r="C138" s="232" t="s">
        <v>463</v>
      </c>
      <c r="D138" s="233"/>
      <c r="E138" s="234">
        <v>31.68</v>
      </c>
      <c r="F138" s="226"/>
      <c r="G138" s="226"/>
      <c r="H138" s="226"/>
      <c r="I138" s="226"/>
      <c r="J138" s="226"/>
      <c r="K138" s="226"/>
      <c r="L138" s="226"/>
      <c r="M138" s="226"/>
      <c r="N138" s="231"/>
      <c r="O138" s="231"/>
      <c r="P138" s="231"/>
      <c r="Q138" s="231"/>
      <c r="R138" s="226"/>
      <c r="S138" s="226"/>
      <c r="T138" s="226"/>
      <c r="U138" s="226"/>
      <c r="V138" s="226"/>
      <c r="W138" s="226"/>
      <c r="X138" s="226"/>
      <c r="Y138" s="226"/>
      <c r="Z138" s="146"/>
      <c r="AA138" s="146"/>
      <c r="AB138" s="146"/>
      <c r="AC138" s="146"/>
      <c r="AD138" s="146"/>
      <c r="AE138" s="146"/>
      <c r="AF138" s="146"/>
      <c r="AG138" s="146" t="s">
        <v>214</v>
      </c>
      <c r="AH138" s="146">
        <v>7</v>
      </c>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row>
    <row r="139" spans="1:60" ht="14.25" outlineLevel="3">
      <c r="A139" s="260"/>
      <c r="B139" s="261"/>
      <c r="C139" s="262" t="s">
        <v>464</v>
      </c>
      <c r="D139" s="263"/>
      <c r="E139" s="264">
        <v>116.05</v>
      </c>
      <c r="F139" s="259"/>
      <c r="G139" s="259"/>
      <c r="H139" s="259"/>
      <c r="I139" s="259"/>
      <c r="J139" s="259"/>
      <c r="K139" s="259"/>
      <c r="L139" s="259"/>
      <c r="M139" s="259"/>
      <c r="N139" s="265"/>
      <c r="O139" s="265"/>
      <c r="P139" s="265"/>
      <c r="Q139" s="265"/>
      <c r="R139" s="259"/>
      <c r="S139" s="259"/>
      <c r="T139" s="259"/>
      <c r="U139" s="226"/>
      <c r="V139" s="226"/>
      <c r="W139" s="226"/>
      <c r="X139" s="226"/>
      <c r="Y139" s="226"/>
      <c r="Z139" s="146"/>
      <c r="AA139" s="146"/>
      <c r="AB139" s="146"/>
      <c r="AC139" s="146"/>
      <c r="AD139" s="146"/>
      <c r="AE139" s="146"/>
      <c r="AF139" s="146"/>
      <c r="AG139" s="146" t="s">
        <v>214</v>
      </c>
      <c r="AH139" s="146">
        <v>7</v>
      </c>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row>
    <row r="140" spans="1:60" ht="14.25" outlineLevel="3">
      <c r="A140" s="227"/>
      <c r="B140" s="228"/>
      <c r="C140" s="232" t="s">
        <v>465</v>
      </c>
      <c r="D140" s="233"/>
      <c r="E140" s="234">
        <v>82.35</v>
      </c>
      <c r="F140" s="226"/>
      <c r="G140" s="226"/>
      <c r="H140" s="226"/>
      <c r="I140" s="226"/>
      <c r="J140" s="226"/>
      <c r="K140" s="226"/>
      <c r="L140" s="226"/>
      <c r="M140" s="226"/>
      <c r="N140" s="231"/>
      <c r="O140" s="231"/>
      <c r="P140" s="231"/>
      <c r="Q140" s="231"/>
      <c r="R140" s="226"/>
      <c r="S140" s="226"/>
      <c r="T140" s="226"/>
      <c r="U140" s="226"/>
      <c r="V140" s="226"/>
      <c r="W140" s="226"/>
      <c r="X140" s="226"/>
      <c r="Y140" s="226"/>
      <c r="Z140" s="146"/>
      <c r="AA140" s="146"/>
      <c r="AB140" s="146"/>
      <c r="AC140" s="146"/>
      <c r="AD140" s="146"/>
      <c r="AE140" s="146"/>
      <c r="AF140" s="146"/>
      <c r="AG140" s="146" t="s">
        <v>214</v>
      </c>
      <c r="AH140" s="146">
        <v>7</v>
      </c>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row>
    <row r="141" spans="1:60" ht="14.25" outlineLevel="3">
      <c r="A141" s="227"/>
      <c r="B141" s="228"/>
      <c r="C141" s="232" t="s">
        <v>466</v>
      </c>
      <c r="D141" s="233"/>
      <c r="E141" s="234">
        <v>0.23</v>
      </c>
      <c r="F141" s="226"/>
      <c r="G141" s="226"/>
      <c r="H141" s="226"/>
      <c r="I141" s="226"/>
      <c r="J141" s="226"/>
      <c r="K141" s="226"/>
      <c r="L141" s="226"/>
      <c r="M141" s="226"/>
      <c r="N141" s="231"/>
      <c r="O141" s="231"/>
      <c r="P141" s="231"/>
      <c r="Q141" s="231"/>
      <c r="R141" s="226"/>
      <c r="S141" s="226"/>
      <c r="T141" s="226"/>
      <c r="U141" s="226"/>
      <c r="V141" s="226"/>
      <c r="W141" s="226"/>
      <c r="X141" s="226"/>
      <c r="Y141" s="226"/>
      <c r="Z141" s="146"/>
      <c r="AA141" s="146"/>
      <c r="AB141" s="146"/>
      <c r="AC141" s="146"/>
      <c r="AD141" s="146"/>
      <c r="AE141" s="146"/>
      <c r="AF141" s="146"/>
      <c r="AG141" s="146" t="s">
        <v>214</v>
      </c>
      <c r="AH141" s="146">
        <v>7</v>
      </c>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row>
    <row r="142" spans="1:60" ht="14.25" outlineLevel="3">
      <c r="A142" s="227"/>
      <c r="B142" s="228"/>
      <c r="C142" s="267" t="s">
        <v>451</v>
      </c>
      <c r="D142" s="233"/>
      <c r="E142" s="234">
        <v>102.87</v>
      </c>
      <c r="F142" s="226"/>
      <c r="G142" s="226"/>
      <c r="H142" s="226"/>
      <c r="I142" s="226"/>
      <c r="J142" s="226"/>
      <c r="K142" s="226"/>
      <c r="L142" s="226"/>
      <c r="M142" s="226"/>
      <c r="N142" s="231"/>
      <c r="O142" s="231"/>
      <c r="P142" s="231"/>
      <c r="Q142" s="231"/>
      <c r="R142" s="226"/>
      <c r="S142" s="226"/>
      <c r="T142" s="226"/>
      <c r="U142" s="226"/>
      <c r="V142" s="226"/>
      <c r="W142" s="226"/>
      <c r="X142" s="226"/>
      <c r="Y142" s="226"/>
      <c r="Z142" s="146"/>
      <c r="AA142" s="146"/>
      <c r="AB142" s="146"/>
      <c r="AC142" s="146"/>
      <c r="AD142" s="146"/>
      <c r="AE142" s="146"/>
      <c r="AF142" s="146"/>
      <c r="AG142" s="146" t="s">
        <v>214</v>
      </c>
      <c r="AH142" s="146">
        <v>7</v>
      </c>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row>
    <row r="143" spans="1:60" ht="14.25" outlineLevel="1">
      <c r="A143" s="217">
        <v>33</v>
      </c>
      <c r="B143" s="218" t="s">
        <v>467</v>
      </c>
      <c r="C143" s="219" t="s">
        <v>468</v>
      </c>
      <c r="D143" s="220" t="s">
        <v>132</v>
      </c>
      <c r="E143" s="221">
        <v>2538.7360800000001</v>
      </c>
      <c r="F143" s="222"/>
      <c r="G143" s="223">
        <f>ROUND(E143*F143,2)</f>
        <v>0</v>
      </c>
      <c r="H143" s="258"/>
      <c r="I143" s="223">
        <f>ROUND(E143*H143,2)</f>
        <v>0</v>
      </c>
      <c r="J143" s="258"/>
      <c r="K143" s="223">
        <f>ROUND(E143*J143,2)</f>
        <v>0</v>
      </c>
      <c r="L143" s="223">
        <v>21</v>
      </c>
      <c r="M143" s="223">
        <f>G143*(1+L143/100)</f>
        <v>0</v>
      </c>
      <c r="N143" s="221">
        <v>0</v>
      </c>
      <c r="O143" s="221">
        <f>ROUND(E143*N143,2)</f>
        <v>0</v>
      </c>
      <c r="P143" s="221">
        <v>0</v>
      </c>
      <c r="Q143" s="221">
        <f>ROUND(E143*P143,2)</f>
        <v>0</v>
      </c>
      <c r="R143" s="223" t="s">
        <v>206</v>
      </c>
      <c r="S143" s="223" t="s">
        <v>207</v>
      </c>
      <c r="T143" s="225" t="s">
        <v>207</v>
      </c>
      <c r="U143" s="226">
        <v>0</v>
      </c>
      <c r="V143" s="226">
        <f>ROUND(E143*U143,2)</f>
        <v>0</v>
      </c>
      <c r="W143" s="226"/>
      <c r="X143" s="226" t="s">
        <v>208</v>
      </c>
      <c r="Y143" s="226" t="s">
        <v>209</v>
      </c>
      <c r="Z143" s="146"/>
      <c r="AA143" s="146"/>
      <c r="AB143" s="146"/>
      <c r="AC143" s="146"/>
      <c r="AD143" s="146"/>
      <c r="AE143" s="146"/>
      <c r="AF143" s="146"/>
      <c r="AG143" s="146" t="s">
        <v>210</v>
      </c>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row>
    <row r="144" spans="1:60" ht="14.25" outlineLevel="2">
      <c r="A144" s="227"/>
      <c r="B144" s="228"/>
      <c r="C144" s="232" t="s">
        <v>458</v>
      </c>
      <c r="D144" s="233"/>
      <c r="E144" s="234">
        <v>112.794</v>
      </c>
      <c r="F144" s="226"/>
      <c r="G144" s="226"/>
      <c r="H144" s="226"/>
      <c r="I144" s="226"/>
      <c r="J144" s="226"/>
      <c r="K144" s="226"/>
      <c r="L144" s="226"/>
      <c r="M144" s="226"/>
      <c r="N144" s="231"/>
      <c r="O144" s="231"/>
      <c r="P144" s="231"/>
      <c r="Q144" s="231"/>
      <c r="R144" s="226"/>
      <c r="S144" s="226"/>
      <c r="T144" s="226"/>
      <c r="U144" s="226"/>
      <c r="V144" s="226"/>
      <c r="W144" s="226"/>
      <c r="X144" s="226"/>
      <c r="Y144" s="226"/>
      <c r="Z144" s="146"/>
      <c r="AA144" s="146"/>
      <c r="AB144" s="146"/>
      <c r="AC144" s="146"/>
      <c r="AD144" s="146"/>
      <c r="AE144" s="146"/>
      <c r="AF144" s="146"/>
      <c r="AG144" s="146" t="s">
        <v>214</v>
      </c>
      <c r="AH144" s="146">
        <v>7</v>
      </c>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row>
    <row r="145" spans="1:60" ht="14.25" outlineLevel="3">
      <c r="A145" s="227"/>
      <c r="B145" s="228"/>
      <c r="C145" s="232" t="s">
        <v>459</v>
      </c>
      <c r="D145" s="233"/>
      <c r="E145" s="234">
        <v>202.554</v>
      </c>
      <c r="F145" s="226"/>
      <c r="G145" s="226"/>
      <c r="H145" s="226"/>
      <c r="I145" s="226"/>
      <c r="J145" s="226"/>
      <c r="K145" s="226"/>
      <c r="L145" s="226"/>
      <c r="M145" s="226"/>
      <c r="N145" s="231"/>
      <c r="O145" s="231"/>
      <c r="P145" s="231"/>
      <c r="Q145" s="231"/>
      <c r="R145" s="226"/>
      <c r="S145" s="226"/>
      <c r="T145" s="226"/>
      <c r="U145" s="226"/>
      <c r="V145" s="226"/>
      <c r="W145" s="226"/>
      <c r="X145" s="226"/>
      <c r="Y145" s="226"/>
      <c r="Z145" s="146"/>
      <c r="AA145" s="146"/>
      <c r="AB145" s="146"/>
      <c r="AC145" s="146"/>
      <c r="AD145" s="146"/>
      <c r="AE145" s="146"/>
      <c r="AF145" s="146"/>
      <c r="AG145" s="146" t="s">
        <v>214</v>
      </c>
      <c r="AH145" s="146">
        <v>7</v>
      </c>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row>
    <row r="146" spans="1:60" ht="14.25" outlineLevel="3">
      <c r="A146" s="227"/>
      <c r="B146" s="228"/>
      <c r="C146" s="267" t="s">
        <v>460</v>
      </c>
      <c r="D146" s="233"/>
      <c r="E146" s="234">
        <v>1051.95</v>
      </c>
      <c r="F146" s="226"/>
      <c r="G146" s="226"/>
      <c r="H146" s="226"/>
      <c r="I146" s="226"/>
      <c r="J146" s="226"/>
      <c r="K146" s="226"/>
      <c r="L146" s="226"/>
      <c r="M146" s="226"/>
      <c r="N146" s="231"/>
      <c r="O146" s="231"/>
      <c r="P146" s="231"/>
      <c r="Q146" s="231"/>
      <c r="R146" s="226"/>
      <c r="S146" s="226"/>
      <c r="T146" s="226"/>
      <c r="U146" s="226"/>
      <c r="V146" s="226"/>
      <c r="W146" s="226"/>
      <c r="X146" s="226"/>
      <c r="Y146" s="226"/>
      <c r="Z146" s="146"/>
      <c r="AA146" s="146"/>
      <c r="AB146" s="146"/>
      <c r="AC146" s="146"/>
      <c r="AD146" s="146"/>
      <c r="AE146" s="146"/>
      <c r="AF146" s="146"/>
      <c r="AG146" s="146" t="s">
        <v>214</v>
      </c>
      <c r="AH146" s="146">
        <v>7</v>
      </c>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row>
    <row r="147" spans="1:60" ht="14.25" outlineLevel="3">
      <c r="A147" s="227"/>
      <c r="B147" s="228"/>
      <c r="C147" s="267" t="s">
        <v>469</v>
      </c>
      <c r="D147" s="233"/>
      <c r="E147" s="234">
        <v>98.207999999999998</v>
      </c>
      <c r="F147" s="226"/>
      <c r="G147" s="226"/>
      <c r="H147" s="226"/>
      <c r="I147" s="226"/>
      <c r="J147" s="226"/>
      <c r="K147" s="226"/>
      <c r="L147" s="226"/>
      <c r="M147" s="226"/>
      <c r="N147" s="231"/>
      <c r="O147" s="231"/>
      <c r="P147" s="231"/>
      <c r="Q147" s="231"/>
      <c r="R147" s="226"/>
      <c r="S147" s="226"/>
      <c r="T147" s="226"/>
      <c r="U147" s="226"/>
      <c r="V147" s="226"/>
      <c r="W147" s="226"/>
      <c r="X147" s="226"/>
      <c r="Y147" s="226"/>
      <c r="Z147" s="146"/>
      <c r="AA147" s="146"/>
      <c r="AB147" s="146"/>
      <c r="AC147" s="146"/>
      <c r="AD147" s="146"/>
      <c r="AE147" s="146"/>
      <c r="AF147" s="146"/>
      <c r="AG147" s="146" t="s">
        <v>214</v>
      </c>
      <c r="AH147" s="146">
        <v>5</v>
      </c>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row>
    <row r="148" spans="1:60" ht="14.25" outlineLevel="3">
      <c r="A148" s="260"/>
      <c r="B148" s="261"/>
      <c r="C148" s="266" t="s">
        <v>470</v>
      </c>
      <c r="D148" s="263"/>
      <c r="E148" s="264">
        <v>674.20799999999997</v>
      </c>
      <c r="F148" s="259"/>
      <c r="G148" s="259"/>
      <c r="H148" s="259"/>
      <c r="I148" s="259"/>
      <c r="J148" s="259"/>
      <c r="K148" s="259"/>
      <c r="L148" s="259"/>
      <c r="M148" s="259"/>
      <c r="N148" s="265"/>
      <c r="O148" s="265"/>
      <c r="P148" s="265"/>
      <c r="Q148" s="265"/>
      <c r="R148" s="259"/>
      <c r="S148" s="259"/>
      <c r="T148" s="259"/>
      <c r="U148" s="226"/>
      <c r="V148" s="226"/>
      <c r="W148" s="226"/>
      <c r="X148" s="226"/>
      <c r="Y148" s="226"/>
      <c r="Z148" s="146"/>
      <c r="AA148" s="146"/>
      <c r="AB148" s="146"/>
      <c r="AC148" s="146"/>
      <c r="AD148" s="146"/>
      <c r="AE148" s="146"/>
      <c r="AF148" s="146"/>
      <c r="AG148" s="146" t="s">
        <v>214</v>
      </c>
      <c r="AH148" s="146">
        <v>5</v>
      </c>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row>
    <row r="149" spans="1:60" ht="14.25" outlineLevel="3">
      <c r="A149" s="227"/>
      <c r="B149" s="228"/>
      <c r="C149" s="267" t="s">
        <v>452</v>
      </c>
      <c r="D149" s="233"/>
      <c r="E149" s="234">
        <v>249.3888</v>
      </c>
      <c r="F149" s="226"/>
      <c r="G149" s="226"/>
      <c r="H149" s="226"/>
      <c r="I149" s="226"/>
      <c r="J149" s="226"/>
      <c r="K149" s="226"/>
      <c r="L149" s="226"/>
      <c r="M149" s="226"/>
      <c r="N149" s="231"/>
      <c r="O149" s="231"/>
      <c r="P149" s="231"/>
      <c r="Q149" s="231"/>
      <c r="R149" s="226"/>
      <c r="S149" s="226"/>
      <c r="T149" s="226"/>
      <c r="U149" s="226"/>
      <c r="V149" s="226"/>
      <c r="W149" s="226"/>
      <c r="X149" s="226"/>
      <c r="Y149" s="226"/>
      <c r="Z149" s="146"/>
      <c r="AA149" s="146"/>
      <c r="AB149" s="146"/>
      <c r="AC149" s="146"/>
      <c r="AD149" s="146"/>
      <c r="AE149" s="146"/>
      <c r="AF149" s="146"/>
      <c r="AG149" s="146" t="s">
        <v>214</v>
      </c>
      <c r="AH149" s="146">
        <v>5</v>
      </c>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row>
    <row r="150" spans="1:60" ht="14.25" outlineLevel="3">
      <c r="A150" s="227"/>
      <c r="B150" s="228"/>
      <c r="C150" s="267" t="s">
        <v>453</v>
      </c>
      <c r="D150" s="233"/>
      <c r="E150" s="234">
        <v>149.63328000000001</v>
      </c>
      <c r="F150" s="226"/>
      <c r="G150" s="226"/>
      <c r="H150" s="226"/>
      <c r="I150" s="226"/>
      <c r="J150" s="226"/>
      <c r="K150" s="226"/>
      <c r="L150" s="226"/>
      <c r="M150" s="226"/>
      <c r="N150" s="231"/>
      <c r="O150" s="231"/>
      <c r="P150" s="231"/>
      <c r="Q150" s="231"/>
      <c r="R150" s="226"/>
      <c r="S150" s="226"/>
      <c r="T150" s="226"/>
      <c r="U150" s="226"/>
      <c r="V150" s="226"/>
      <c r="W150" s="226"/>
      <c r="X150" s="226"/>
      <c r="Y150" s="226"/>
      <c r="Z150" s="146"/>
      <c r="AA150" s="146"/>
      <c r="AB150" s="146"/>
      <c r="AC150" s="146"/>
      <c r="AD150" s="146"/>
      <c r="AE150" s="146"/>
      <c r="AF150" s="146"/>
      <c r="AG150" s="146" t="s">
        <v>214</v>
      </c>
      <c r="AH150" s="146">
        <v>5</v>
      </c>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row>
    <row r="151" spans="1:60" ht="14.25" outlineLevel="1">
      <c r="A151" s="217">
        <v>34</v>
      </c>
      <c r="B151" s="218" t="s">
        <v>471</v>
      </c>
      <c r="C151" s="219" t="s">
        <v>472</v>
      </c>
      <c r="D151" s="220" t="s">
        <v>132</v>
      </c>
      <c r="E151" s="221">
        <v>248.12520000000001</v>
      </c>
      <c r="F151" s="222"/>
      <c r="G151" s="223">
        <f>ROUND(E151*F151,2)</f>
        <v>0</v>
      </c>
      <c r="H151" s="258"/>
      <c r="I151" s="223">
        <f>ROUND(E151*H151,2)</f>
        <v>0</v>
      </c>
      <c r="J151" s="258"/>
      <c r="K151" s="223">
        <f>ROUND(E151*J151,2)</f>
        <v>0</v>
      </c>
      <c r="L151" s="223">
        <v>21</v>
      </c>
      <c r="M151" s="223">
        <f>G151*(1+L151/100)</f>
        <v>0</v>
      </c>
      <c r="N151" s="221">
        <v>0</v>
      </c>
      <c r="O151" s="221">
        <f>ROUND(E151*N151,2)</f>
        <v>0</v>
      </c>
      <c r="P151" s="221">
        <v>0</v>
      </c>
      <c r="Q151" s="221">
        <f>ROUND(E151*P151,2)</f>
        <v>0</v>
      </c>
      <c r="R151" s="223" t="s">
        <v>206</v>
      </c>
      <c r="S151" s="223" t="s">
        <v>207</v>
      </c>
      <c r="T151" s="225" t="s">
        <v>207</v>
      </c>
      <c r="U151" s="226">
        <v>0</v>
      </c>
      <c r="V151" s="226">
        <f>ROUND(E151*U151,2)</f>
        <v>0</v>
      </c>
      <c r="W151" s="226"/>
      <c r="X151" s="226" t="s">
        <v>208</v>
      </c>
      <c r="Y151" s="226" t="s">
        <v>209</v>
      </c>
      <c r="Z151" s="146"/>
      <c r="AA151" s="146"/>
      <c r="AB151" s="146"/>
      <c r="AC151" s="146"/>
      <c r="AD151" s="146"/>
      <c r="AE151" s="146"/>
      <c r="AF151" s="146"/>
      <c r="AG151" s="146" t="s">
        <v>210</v>
      </c>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row>
    <row r="152" spans="1:60" ht="14.25" outlineLevel="2">
      <c r="A152" s="227"/>
      <c r="B152" s="228"/>
      <c r="C152" s="232" t="s">
        <v>455</v>
      </c>
      <c r="D152" s="233"/>
      <c r="E152" s="234">
        <v>42.8352</v>
      </c>
      <c r="F152" s="226"/>
      <c r="G152" s="226"/>
      <c r="H152" s="226"/>
      <c r="I152" s="226"/>
      <c r="J152" s="226"/>
      <c r="K152" s="226"/>
      <c r="L152" s="226"/>
      <c r="M152" s="226"/>
      <c r="N152" s="231"/>
      <c r="O152" s="231"/>
      <c r="P152" s="231"/>
      <c r="Q152" s="231"/>
      <c r="R152" s="226"/>
      <c r="S152" s="226"/>
      <c r="T152" s="226"/>
      <c r="U152" s="226"/>
      <c r="V152" s="226"/>
      <c r="W152" s="226"/>
      <c r="X152" s="226"/>
      <c r="Y152" s="226"/>
      <c r="Z152" s="146"/>
      <c r="AA152" s="146"/>
      <c r="AB152" s="146"/>
      <c r="AC152" s="146"/>
      <c r="AD152" s="146"/>
      <c r="AE152" s="146"/>
      <c r="AF152" s="146"/>
      <c r="AG152" s="146" t="s">
        <v>214</v>
      </c>
      <c r="AH152" s="146">
        <v>7</v>
      </c>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row>
    <row r="153" spans="1:60" ht="14.25" outlineLevel="3">
      <c r="A153" s="260"/>
      <c r="B153" s="261"/>
      <c r="C153" s="262" t="s">
        <v>456</v>
      </c>
      <c r="D153" s="263"/>
      <c r="E153" s="264">
        <v>102.42</v>
      </c>
      <c r="F153" s="259"/>
      <c r="G153" s="259"/>
      <c r="H153" s="259"/>
      <c r="I153" s="259"/>
      <c r="J153" s="259"/>
      <c r="K153" s="259"/>
      <c r="L153" s="259"/>
      <c r="M153" s="259"/>
      <c r="N153" s="265"/>
      <c r="O153" s="265"/>
      <c r="P153" s="265"/>
      <c r="Q153" s="265"/>
      <c r="R153" s="259"/>
      <c r="S153" s="259"/>
      <c r="T153" s="259"/>
      <c r="U153" s="226"/>
      <c r="V153" s="226"/>
      <c r="W153" s="226"/>
      <c r="X153" s="226"/>
      <c r="Y153" s="226"/>
      <c r="Z153" s="146"/>
      <c r="AA153" s="146"/>
      <c r="AB153" s="146"/>
      <c r="AC153" s="146"/>
      <c r="AD153" s="146"/>
      <c r="AE153" s="146"/>
      <c r="AF153" s="146"/>
      <c r="AG153" s="146" t="s">
        <v>214</v>
      </c>
      <c r="AH153" s="146">
        <v>7</v>
      </c>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row>
    <row r="154" spans="1:60" ht="14.25" outlineLevel="3">
      <c r="A154" s="227"/>
      <c r="B154" s="228"/>
      <c r="C154" s="267" t="s">
        <v>451</v>
      </c>
      <c r="D154" s="233"/>
      <c r="E154" s="234">
        <v>102.87</v>
      </c>
      <c r="F154" s="226"/>
      <c r="G154" s="226"/>
      <c r="H154" s="226"/>
      <c r="I154" s="226"/>
      <c r="J154" s="226"/>
      <c r="K154" s="226"/>
      <c r="L154" s="226"/>
      <c r="M154" s="226"/>
      <c r="N154" s="231"/>
      <c r="O154" s="231"/>
      <c r="P154" s="231"/>
      <c r="Q154" s="231"/>
      <c r="R154" s="226"/>
      <c r="S154" s="226"/>
      <c r="T154" s="226"/>
      <c r="U154" s="226"/>
      <c r="V154" s="226"/>
      <c r="W154" s="226"/>
      <c r="X154" s="226"/>
      <c r="Y154" s="226"/>
      <c r="Z154" s="146"/>
      <c r="AA154" s="146"/>
      <c r="AB154" s="146"/>
      <c r="AC154" s="146"/>
      <c r="AD154" s="146"/>
      <c r="AE154" s="146"/>
      <c r="AF154" s="146"/>
      <c r="AG154" s="146" t="s">
        <v>214</v>
      </c>
      <c r="AH154" s="146">
        <v>7</v>
      </c>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row>
    <row r="155" spans="1:60" ht="14.25" outlineLevel="1">
      <c r="A155" s="217">
        <v>35</v>
      </c>
      <c r="B155" s="218" t="s">
        <v>313</v>
      </c>
      <c r="C155" s="219" t="s">
        <v>314</v>
      </c>
      <c r="D155" s="220" t="s">
        <v>132</v>
      </c>
      <c r="E155" s="221">
        <v>451.9212</v>
      </c>
      <c r="F155" s="222"/>
      <c r="G155" s="223">
        <f>ROUND(E155*F155,2)</f>
        <v>0</v>
      </c>
      <c r="H155" s="258"/>
      <c r="I155" s="223">
        <f>ROUND(E155*H155,2)</f>
        <v>0</v>
      </c>
      <c r="J155" s="258"/>
      <c r="K155" s="223">
        <f>ROUND(E155*J155,2)</f>
        <v>0</v>
      </c>
      <c r="L155" s="223">
        <v>21</v>
      </c>
      <c r="M155" s="223">
        <f>G155*(1+L155/100)</f>
        <v>0</v>
      </c>
      <c r="N155" s="221">
        <v>0</v>
      </c>
      <c r="O155" s="221">
        <f>ROUND(E155*N155,2)</f>
        <v>0</v>
      </c>
      <c r="P155" s="221">
        <v>0</v>
      </c>
      <c r="Q155" s="221">
        <f>ROUND(E155*P155,2)</f>
        <v>0</v>
      </c>
      <c r="R155" s="223" t="s">
        <v>206</v>
      </c>
      <c r="S155" s="223" t="s">
        <v>207</v>
      </c>
      <c r="T155" s="225" t="s">
        <v>207</v>
      </c>
      <c r="U155" s="226">
        <v>0</v>
      </c>
      <c r="V155" s="226">
        <f>ROUND(E155*U155,2)</f>
        <v>0</v>
      </c>
      <c r="W155" s="226"/>
      <c r="X155" s="226" t="s">
        <v>208</v>
      </c>
      <c r="Y155" s="226" t="s">
        <v>209</v>
      </c>
      <c r="Z155" s="146"/>
      <c r="AA155" s="146"/>
      <c r="AB155" s="146"/>
      <c r="AC155" s="146"/>
      <c r="AD155" s="146"/>
      <c r="AE155" s="146"/>
      <c r="AF155" s="146"/>
      <c r="AG155" s="146" t="s">
        <v>210</v>
      </c>
      <c r="AH155" s="146"/>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row>
    <row r="156" spans="1:60" ht="14.25" outlineLevel="2">
      <c r="A156" s="227"/>
      <c r="B156" s="228"/>
      <c r="C156" s="232" t="s">
        <v>457</v>
      </c>
      <c r="D156" s="233"/>
      <c r="E156" s="234">
        <v>204.97919999999999</v>
      </c>
      <c r="F156" s="226"/>
      <c r="G156" s="226"/>
      <c r="H156" s="226"/>
      <c r="I156" s="226"/>
      <c r="J156" s="226"/>
      <c r="K156" s="226"/>
      <c r="L156" s="226"/>
      <c r="M156" s="226"/>
      <c r="N156" s="231"/>
      <c r="O156" s="231"/>
      <c r="P156" s="231"/>
      <c r="Q156" s="231"/>
      <c r="R156" s="226"/>
      <c r="S156" s="226"/>
      <c r="T156" s="226"/>
      <c r="U156" s="226"/>
      <c r="V156" s="226"/>
      <c r="W156" s="226"/>
      <c r="X156" s="226"/>
      <c r="Y156" s="226"/>
      <c r="Z156" s="146"/>
      <c r="AA156" s="146"/>
      <c r="AB156" s="146"/>
      <c r="AC156" s="146"/>
      <c r="AD156" s="146"/>
      <c r="AE156" s="146"/>
      <c r="AF156" s="146"/>
      <c r="AG156" s="146" t="s">
        <v>214</v>
      </c>
      <c r="AH156" s="146">
        <v>7</v>
      </c>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row>
    <row r="157" spans="1:60" ht="14.25" outlineLevel="3">
      <c r="A157" s="227"/>
      <c r="B157" s="228"/>
      <c r="C157" s="232" t="s">
        <v>462</v>
      </c>
      <c r="D157" s="233"/>
      <c r="E157" s="234">
        <v>16.632000000000001</v>
      </c>
      <c r="F157" s="226"/>
      <c r="G157" s="226"/>
      <c r="H157" s="226"/>
      <c r="I157" s="226"/>
      <c r="J157" s="226"/>
      <c r="K157" s="226"/>
      <c r="L157" s="226"/>
      <c r="M157" s="226"/>
      <c r="N157" s="231"/>
      <c r="O157" s="231"/>
      <c r="P157" s="231"/>
      <c r="Q157" s="231"/>
      <c r="R157" s="226"/>
      <c r="S157" s="226"/>
      <c r="T157" s="226"/>
      <c r="U157" s="226"/>
      <c r="V157" s="226"/>
      <c r="W157" s="226"/>
      <c r="X157" s="226"/>
      <c r="Y157" s="226"/>
      <c r="Z157" s="146"/>
      <c r="AA157" s="146"/>
      <c r="AB157" s="146"/>
      <c r="AC157" s="146"/>
      <c r="AD157" s="146"/>
      <c r="AE157" s="146"/>
      <c r="AF157" s="146"/>
      <c r="AG157" s="146" t="s">
        <v>214</v>
      </c>
      <c r="AH157" s="146">
        <v>7</v>
      </c>
      <c r="AI157" s="146"/>
      <c r="AJ157" s="146"/>
      <c r="AK157" s="146"/>
      <c r="AL157" s="146"/>
      <c r="AM157" s="146"/>
      <c r="AN157" s="146"/>
      <c r="AO157" s="146"/>
      <c r="AP157" s="146"/>
      <c r="AQ157" s="146"/>
      <c r="AR157" s="146"/>
      <c r="AS157" s="146"/>
      <c r="AT157" s="146"/>
      <c r="AU157" s="146"/>
      <c r="AV157" s="146"/>
      <c r="AW157" s="146"/>
      <c r="AX157" s="146"/>
      <c r="AY157" s="146"/>
      <c r="AZ157" s="146"/>
      <c r="BA157" s="146"/>
      <c r="BB157" s="146"/>
      <c r="BC157" s="146"/>
      <c r="BD157" s="146"/>
      <c r="BE157" s="146"/>
      <c r="BF157" s="146"/>
      <c r="BG157" s="146"/>
      <c r="BH157" s="146"/>
    </row>
    <row r="158" spans="1:60" ht="14.25" outlineLevel="3">
      <c r="A158" s="227"/>
      <c r="B158" s="228"/>
      <c r="C158" s="232" t="s">
        <v>463</v>
      </c>
      <c r="D158" s="233"/>
      <c r="E158" s="234">
        <v>31.68</v>
      </c>
      <c r="F158" s="226"/>
      <c r="G158" s="226"/>
      <c r="H158" s="226"/>
      <c r="I158" s="226"/>
      <c r="J158" s="226"/>
      <c r="K158" s="226"/>
      <c r="L158" s="226"/>
      <c r="M158" s="226"/>
      <c r="N158" s="231"/>
      <c r="O158" s="231"/>
      <c r="P158" s="231"/>
      <c r="Q158" s="231"/>
      <c r="R158" s="226"/>
      <c r="S158" s="226"/>
      <c r="T158" s="226"/>
      <c r="U158" s="226"/>
      <c r="V158" s="226"/>
      <c r="W158" s="226"/>
      <c r="X158" s="226"/>
      <c r="Y158" s="226"/>
      <c r="Z158" s="146"/>
      <c r="AA158" s="146"/>
      <c r="AB158" s="146"/>
      <c r="AC158" s="146"/>
      <c r="AD158" s="146"/>
      <c r="AE158" s="146"/>
      <c r="AF158" s="146"/>
      <c r="AG158" s="146" t="s">
        <v>214</v>
      </c>
      <c r="AH158" s="146">
        <v>7</v>
      </c>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row>
    <row r="159" spans="1:60" ht="14.25" outlineLevel="3">
      <c r="A159" s="227"/>
      <c r="B159" s="228"/>
      <c r="C159" s="232" t="s">
        <v>464</v>
      </c>
      <c r="D159" s="233"/>
      <c r="E159" s="234">
        <v>116.05</v>
      </c>
      <c r="F159" s="226"/>
      <c r="G159" s="226"/>
      <c r="H159" s="226"/>
      <c r="I159" s="226"/>
      <c r="J159" s="226"/>
      <c r="K159" s="226"/>
      <c r="L159" s="226"/>
      <c r="M159" s="226"/>
      <c r="N159" s="231"/>
      <c r="O159" s="231"/>
      <c r="P159" s="231"/>
      <c r="Q159" s="231"/>
      <c r="R159" s="226"/>
      <c r="S159" s="226"/>
      <c r="T159" s="226"/>
      <c r="U159" s="226"/>
      <c r="V159" s="226"/>
      <c r="W159" s="226"/>
      <c r="X159" s="226"/>
      <c r="Y159" s="226"/>
      <c r="Z159" s="146"/>
      <c r="AA159" s="146"/>
      <c r="AB159" s="146"/>
      <c r="AC159" s="146"/>
      <c r="AD159" s="146"/>
      <c r="AE159" s="146"/>
      <c r="AF159" s="146"/>
      <c r="AG159" s="146" t="s">
        <v>214</v>
      </c>
      <c r="AH159" s="146">
        <v>7</v>
      </c>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row>
    <row r="160" spans="1:60" ht="14.25" outlineLevel="3">
      <c r="A160" s="227"/>
      <c r="B160" s="228"/>
      <c r="C160" s="232" t="s">
        <v>465</v>
      </c>
      <c r="D160" s="233"/>
      <c r="E160" s="234">
        <v>82.35</v>
      </c>
      <c r="F160" s="226"/>
      <c r="G160" s="226"/>
      <c r="H160" s="226"/>
      <c r="I160" s="226"/>
      <c r="J160" s="226"/>
      <c r="K160" s="226"/>
      <c r="L160" s="226"/>
      <c r="M160" s="226"/>
      <c r="N160" s="231"/>
      <c r="O160" s="231"/>
      <c r="P160" s="231"/>
      <c r="Q160" s="231"/>
      <c r="R160" s="226"/>
      <c r="S160" s="226"/>
      <c r="T160" s="226"/>
      <c r="U160" s="226"/>
      <c r="V160" s="226"/>
      <c r="W160" s="226"/>
      <c r="X160" s="226"/>
      <c r="Y160" s="226"/>
      <c r="Z160" s="146"/>
      <c r="AA160" s="146"/>
      <c r="AB160" s="146"/>
      <c r="AC160" s="146"/>
      <c r="AD160" s="146"/>
      <c r="AE160" s="146"/>
      <c r="AF160" s="146"/>
      <c r="AG160" s="146" t="s">
        <v>214</v>
      </c>
      <c r="AH160" s="146">
        <v>7</v>
      </c>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row>
    <row r="161" spans="1:60" ht="14.25" outlineLevel="3">
      <c r="A161" s="260"/>
      <c r="B161" s="261"/>
      <c r="C161" s="262" t="s">
        <v>466</v>
      </c>
      <c r="D161" s="263"/>
      <c r="E161" s="264">
        <v>0.23</v>
      </c>
      <c r="F161" s="259"/>
      <c r="G161" s="259"/>
      <c r="H161" s="259"/>
      <c r="I161" s="259"/>
      <c r="J161" s="259"/>
      <c r="K161" s="259"/>
      <c r="L161" s="259"/>
      <c r="M161" s="259"/>
      <c r="N161" s="265"/>
      <c r="O161" s="265"/>
      <c r="P161" s="265"/>
      <c r="Q161" s="265"/>
      <c r="R161" s="259"/>
      <c r="S161" s="259"/>
      <c r="T161" s="259"/>
      <c r="U161" s="226"/>
      <c r="V161" s="226"/>
      <c r="W161" s="226"/>
      <c r="X161" s="226"/>
      <c r="Y161" s="226"/>
      <c r="Z161" s="146"/>
      <c r="AA161" s="146"/>
      <c r="AB161" s="146"/>
      <c r="AC161" s="146"/>
      <c r="AD161" s="146"/>
      <c r="AE161" s="146"/>
      <c r="AF161" s="146"/>
      <c r="AG161" s="146" t="s">
        <v>214</v>
      </c>
      <c r="AH161" s="146">
        <v>7</v>
      </c>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row>
    <row r="162" spans="1:60" ht="14.25" outlineLevel="1">
      <c r="A162" s="217">
        <v>36</v>
      </c>
      <c r="B162" s="218" t="s">
        <v>473</v>
      </c>
      <c r="C162" s="219" t="s">
        <v>474</v>
      </c>
      <c r="D162" s="220" t="s">
        <v>132</v>
      </c>
      <c r="E162" s="221">
        <v>400</v>
      </c>
      <c r="F162" s="222"/>
      <c r="G162" s="223">
        <f>ROUND(E162*F162,2)</f>
        <v>0</v>
      </c>
      <c r="H162" s="258"/>
      <c r="I162" s="223">
        <f>ROUND(E162*H162,2)</f>
        <v>0</v>
      </c>
      <c r="J162" s="258"/>
      <c r="K162" s="223">
        <f>ROUND(E162*J162,2)</f>
        <v>0</v>
      </c>
      <c r="L162" s="223">
        <v>21</v>
      </c>
      <c r="M162" s="223">
        <f>G162*(1+L162/100)</f>
        <v>0</v>
      </c>
      <c r="N162" s="221">
        <v>0</v>
      </c>
      <c r="O162" s="221">
        <f>ROUND(E162*N162,2)</f>
        <v>0</v>
      </c>
      <c r="P162" s="221">
        <v>0</v>
      </c>
      <c r="Q162" s="221">
        <f>ROUND(E162*P162,2)</f>
        <v>0</v>
      </c>
      <c r="R162" s="223" t="s">
        <v>206</v>
      </c>
      <c r="S162" s="223" t="s">
        <v>207</v>
      </c>
      <c r="T162" s="225" t="s">
        <v>207</v>
      </c>
      <c r="U162" s="226">
        <v>0</v>
      </c>
      <c r="V162" s="226">
        <f>ROUND(E162*U162,2)</f>
        <v>0</v>
      </c>
      <c r="W162" s="226"/>
      <c r="X162" s="226" t="s">
        <v>208</v>
      </c>
      <c r="Y162" s="226" t="s">
        <v>209</v>
      </c>
      <c r="Z162" s="146"/>
      <c r="AA162" s="146"/>
      <c r="AB162" s="146"/>
      <c r="AC162" s="146"/>
      <c r="AD162" s="146"/>
      <c r="AE162" s="146"/>
      <c r="AF162" s="146"/>
      <c r="AG162" s="146" t="s">
        <v>210</v>
      </c>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row>
    <row r="163" spans="1:60" ht="14.25" outlineLevel="2">
      <c r="A163" s="227"/>
      <c r="B163" s="228"/>
      <c r="C163" s="247" t="s">
        <v>475</v>
      </c>
      <c r="D163" s="230"/>
      <c r="E163" s="230"/>
      <c r="F163" s="230"/>
      <c r="G163" s="230"/>
      <c r="H163" s="226"/>
      <c r="I163" s="226"/>
      <c r="J163" s="226"/>
      <c r="K163" s="226"/>
      <c r="L163" s="226"/>
      <c r="M163" s="226"/>
      <c r="N163" s="231"/>
      <c r="O163" s="231"/>
      <c r="P163" s="231"/>
      <c r="Q163" s="231"/>
      <c r="R163" s="226"/>
      <c r="S163" s="226"/>
      <c r="T163" s="226"/>
      <c r="U163" s="226"/>
      <c r="V163" s="226"/>
      <c r="W163" s="226"/>
      <c r="X163" s="226"/>
      <c r="Y163" s="226"/>
      <c r="Z163" s="146"/>
      <c r="AA163" s="146"/>
      <c r="AB163" s="146"/>
      <c r="AC163" s="146"/>
      <c r="AD163" s="146"/>
      <c r="AE163" s="146"/>
      <c r="AF163" s="146"/>
      <c r="AG163" s="146" t="s">
        <v>272</v>
      </c>
      <c r="AH163" s="146"/>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row>
    <row r="164" spans="1:60" ht="14.25" outlineLevel="2">
      <c r="A164" s="227"/>
      <c r="B164" s="228"/>
      <c r="C164" s="232" t="s">
        <v>461</v>
      </c>
      <c r="D164" s="233"/>
      <c r="E164" s="234">
        <v>541.20000000000005</v>
      </c>
      <c r="F164" s="226"/>
      <c r="G164" s="226"/>
      <c r="H164" s="226"/>
      <c r="I164" s="226"/>
      <c r="J164" s="226"/>
      <c r="K164" s="226"/>
      <c r="L164" s="226"/>
      <c r="M164" s="226"/>
      <c r="N164" s="231"/>
      <c r="O164" s="231"/>
      <c r="P164" s="231"/>
      <c r="Q164" s="231"/>
      <c r="R164" s="226"/>
      <c r="S164" s="226"/>
      <c r="T164" s="226"/>
      <c r="U164" s="226"/>
      <c r="V164" s="226"/>
      <c r="W164" s="226"/>
      <c r="X164" s="226"/>
      <c r="Y164" s="226"/>
      <c r="Z164" s="146"/>
      <c r="AA164" s="146"/>
      <c r="AB164" s="146"/>
      <c r="AC164" s="146"/>
      <c r="AD164" s="146"/>
      <c r="AE164" s="146"/>
      <c r="AF164" s="146"/>
      <c r="AG164" s="146" t="s">
        <v>214</v>
      </c>
      <c r="AH164" s="146">
        <v>7</v>
      </c>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row>
    <row r="165" spans="1:60" ht="14.25">
      <c r="A165" s="204"/>
      <c r="B165" s="205"/>
      <c r="C165" s="102"/>
      <c r="D165" s="206"/>
      <c r="E165" s="204"/>
      <c r="F165" s="204"/>
      <c r="G165" s="204"/>
      <c r="H165" s="204"/>
      <c r="I165" s="204"/>
      <c r="J165" s="204"/>
      <c r="K165" s="204"/>
      <c r="L165" s="204"/>
      <c r="M165" s="204"/>
      <c r="N165" s="204"/>
      <c r="O165" s="204"/>
      <c r="P165" s="204"/>
      <c r="Q165" s="204"/>
      <c r="R165" s="204"/>
      <c r="S165" s="204"/>
      <c r="T165" s="204"/>
      <c r="U165" s="204"/>
      <c r="V165" s="204"/>
      <c r="W165" s="204"/>
      <c r="X165" s="204"/>
      <c r="Y165" s="204"/>
      <c r="AE165" s="66">
        <v>12</v>
      </c>
      <c r="AF165" s="66">
        <v>21</v>
      </c>
      <c r="AG165" s="66" t="s">
        <v>16</v>
      </c>
    </row>
    <row r="166" spans="1:60" ht="14.25">
      <c r="A166" s="248"/>
      <c r="B166" s="249" t="s">
        <v>184</v>
      </c>
      <c r="C166" s="250"/>
      <c r="D166" s="251"/>
      <c r="E166" s="252"/>
      <c r="F166" s="252"/>
      <c r="G166" s="253">
        <f>G8+G109+G113+G122</f>
        <v>0</v>
      </c>
      <c r="H166" s="204"/>
      <c r="I166" s="204"/>
      <c r="J166" s="204"/>
      <c r="K166" s="204"/>
      <c r="L166" s="204"/>
      <c r="M166" s="204"/>
      <c r="N166" s="204"/>
      <c r="O166" s="204"/>
      <c r="P166" s="204"/>
      <c r="Q166" s="204"/>
      <c r="R166" s="204"/>
      <c r="S166" s="204"/>
      <c r="T166" s="204"/>
      <c r="U166" s="204"/>
      <c r="V166" s="204"/>
      <c r="W166" s="204"/>
      <c r="X166" s="204"/>
      <c r="Y166" s="204"/>
      <c r="AE166" s="66">
        <f>SUMIF(L7:L164,AE165,G7:G164)</f>
        <v>0</v>
      </c>
      <c r="AF166" s="66">
        <f>SUMIF(L7:L164,AF165,G7:G164)</f>
        <v>0</v>
      </c>
      <c r="AG166" s="66" t="s">
        <v>317</v>
      </c>
    </row>
    <row r="167" spans="1:60" ht="14.25">
      <c r="B167" s="195"/>
      <c r="C167" s="254"/>
      <c r="D167" s="198"/>
      <c r="AG167" s="66" t="s">
        <v>318</v>
      </c>
    </row>
    <row r="168" spans="1:60" ht="14.25">
      <c r="B168" s="195"/>
      <c r="C168" s="195"/>
      <c r="D168" s="198"/>
    </row>
    <row r="169" spans="1:60" ht="14.25">
      <c r="B169" s="195"/>
      <c r="C169" s="195"/>
      <c r="D169" s="198"/>
    </row>
    <row r="170" spans="1:60" ht="14.25">
      <c r="B170" s="195"/>
      <c r="C170" s="195"/>
      <c r="D170" s="198"/>
    </row>
    <row r="171" spans="1:60" ht="14.25">
      <c r="B171" s="195"/>
      <c r="C171" s="195"/>
      <c r="D171" s="198"/>
    </row>
    <row r="172" spans="1:60" ht="14.25">
      <c r="B172" s="195"/>
      <c r="C172" s="195"/>
      <c r="D172" s="198"/>
    </row>
    <row r="173" spans="1:60" ht="14.25">
      <c r="B173" s="195"/>
      <c r="C173" s="195"/>
      <c r="D173" s="198"/>
    </row>
    <row r="174" spans="1:60" ht="14.25">
      <c r="B174" s="195"/>
      <c r="C174" s="195"/>
      <c r="D174" s="198"/>
    </row>
    <row r="175" spans="1:60" ht="14.25">
      <c r="B175" s="195"/>
      <c r="C175" s="195"/>
      <c r="D175" s="198"/>
    </row>
    <row r="176" spans="1:60" ht="14.25">
      <c r="B176" s="195"/>
      <c r="C176" s="195"/>
      <c r="D176" s="198"/>
    </row>
    <row r="177" spans="2:4" ht="14.25">
      <c r="B177" s="195"/>
      <c r="C177" s="195"/>
      <c r="D177" s="198"/>
    </row>
    <row r="178" spans="2:4" ht="14.25">
      <c r="B178" s="195"/>
      <c r="C178" s="195"/>
      <c r="D178" s="198"/>
    </row>
    <row r="179" spans="2:4" ht="14.25">
      <c r="B179" s="195"/>
      <c r="C179" s="195"/>
      <c r="D179" s="198"/>
    </row>
    <row r="180" spans="2:4" ht="14.25">
      <c r="B180" s="195"/>
      <c r="C180" s="195"/>
      <c r="D180" s="198"/>
    </row>
    <row r="181" spans="2:4" ht="14.25">
      <c r="B181" s="195"/>
      <c r="C181" s="195"/>
      <c r="D181" s="198"/>
    </row>
    <row r="182" spans="2:4" ht="14.25">
      <c r="B182" s="195"/>
      <c r="C182" s="195"/>
      <c r="D182" s="198"/>
    </row>
    <row r="183" spans="2:4" ht="14.25">
      <c r="B183" s="195"/>
      <c r="C183" s="195"/>
      <c r="D183" s="198"/>
    </row>
    <row r="184" spans="2:4" ht="14.25">
      <c r="B184" s="195"/>
      <c r="C184" s="195"/>
      <c r="D184" s="198"/>
    </row>
    <row r="185" spans="2:4" ht="14.25">
      <c r="B185" s="195"/>
      <c r="C185" s="195"/>
      <c r="D185" s="198"/>
    </row>
    <row r="186" spans="2:4" ht="14.25">
      <c r="B186" s="195"/>
      <c r="C186" s="195"/>
      <c r="D186" s="198"/>
    </row>
    <row r="187" spans="2:4" ht="14.25">
      <c r="B187" s="195"/>
      <c r="C187" s="195"/>
      <c r="D187" s="198"/>
    </row>
    <row r="188" spans="2:4" ht="14.25">
      <c r="B188" s="195"/>
      <c r="C188" s="195"/>
      <c r="D188" s="198"/>
    </row>
    <row r="189" spans="2:4" ht="14.25">
      <c r="B189" s="195"/>
      <c r="C189" s="195"/>
      <c r="D189" s="198"/>
    </row>
    <row r="190" spans="2:4" ht="14.25">
      <c r="B190" s="195"/>
      <c r="C190" s="195"/>
      <c r="D190" s="198"/>
    </row>
    <row r="191" spans="2:4" ht="14.25">
      <c r="B191" s="195"/>
      <c r="C191" s="195"/>
      <c r="D191" s="198"/>
    </row>
    <row r="192" spans="2:4" ht="14.25">
      <c r="B192" s="195"/>
      <c r="C192" s="195"/>
      <c r="D192" s="198"/>
    </row>
    <row r="193" spans="2:4" ht="14.25">
      <c r="B193" s="195"/>
      <c r="C193" s="195"/>
      <c r="D193" s="198"/>
    </row>
    <row r="194" spans="2:4" ht="14.25">
      <c r="B194" s="195"/>
      <c r="C194" s="195"/>
      <c r="D194" s="198"/>
    </row>
    <row r="195" spans="2:4" ht="14.25">
      <c r="B195" s="195"/>
      <c r="C195" s="195"/>
      <c r="D195" s="198"/>
    </row>
    <row r="196" spans="2:4" ht="14.25">
      <c r="B196" s="195"/>
      <c r="C196" s="195"/>
      <c r="D196" s="198"/>
    </row>
    <row r="197" spans="2:4" ht="14.25">
      <c r="B197" s="195"/>
      <c r="C197" s="195"/>
      <c r="D197" s="198"/>
    </row>
    <row r="198" spans="2:4" ht="14.25">
      <c r="B198" s="195"/>
      <c r="C198" s="195"/>
      <c r="D198" s="198"/>
    </row>
    <row r="199" spans="2:4" ht="14.25">
      <c r="B199" s="195"/>
      <c r="C199" s="195"/>
      <c r="D199" s="198"/>
    </row>
    <row r="200" spans="2:4" ht="14.25">
      <c r="B200" s="195"/>
      <c r="C200" s="195"/>
      <c r="D200" s="198"/>
    </row>
    <row r="201" spans="2:4" ht="14.25">
      <c r="B201" s="195"/>
      <c r="C201" s="195"/>
      <c r="D201" s="198"/>
    </row>
    <row r="202" spans="2:4" ht="14.25">
      <c r="B202" s="195"/>
      <c r="C202" s="195"/>
      <c r="D202" s="198"/>
    </row>
    <row r="203" spans="2:4" ht="14.25">
      <c r="B203" s="195"/>
      <c r="C203" s="195"/>
      <c r="D203" s="198"/>
    </row>
    <row r="204" spans="2:4" ht="14.25">
      <c r="B204" s="195"/>
      <c r="C204" s="195"/>
      <c r="D204" s="198"/>
    </row>
    <row r="205" spans="2:4" ht="14.25">
      <c r="B205" s="195"/>
      <c r="C205" s="195"/>
      <c r="D205" s="198"/>
    </row>
    <row r="206" spans="2:4" ht="14.25">
      <c r="B206" s="195"/>
      <c r="C206" s="195"/>
      <c r="D206" s="198"/>
    </row>
    <row r="207" spans="2:4" ht="14.25">
      <c r="B207" s="195"/>
      <c r="C207" s="195"/>
      <c r="D207" s="198"/>
    </row>
    <row r="208" spans="2:4" ht="14.25">
      <c r="B208" s="195"/>
      <c r="C208" s="195"/>
      <c r="D208" s="198"/>
    </row>
    <row r="209" spans="2:4" ht="14.25">
      <c r="B209" s="195"/>
      <c r="C209" s="195"/>
      <c r="D209" s="198"/>
    </row>
    <row r="210" spans="2:4" ht="14.25">
      <c r="B210" s="195"/>
      <c r="C210" s="195"/>
      <c r="D210" s="198"/>
    </row>
    <row r="211" spans="2:4" ht="14.25">
      <c r="B211" s="195"/>
      <c r="C211" s="195"/>
      <c r="D211" s="198"/>
    </row>
    <row r="212" spans="2:4" ht="14.25">
      <c r="B212" s="195"/>
      <c r="C212" s="195"/>
      <c r="D212" s="198"/>
    </row>
    <row r="213" spans="2:4" ht="14.25">
      <c r="B213" s="195"/>
      <c r="C213" s="195"/>
      <c r="D213" s="198"/>
    </row>
    <row r="214" spans="2:4" ht="14.25">
      <c r="B214" s="195"/>
      <c r="C214" s="195"/>
      <c r="D214" s="198"/>
    </row>
    <row r="215" spans="2:4" ht="14.25">
      <c r="B215" s="195"/>
      <c r="C215" s="195"/>
      <c r="D215" s="198"/>
    </row>
    <row r="216" spans="2:4" ht="14.25">
      <c r="B216" s="195"/>
      <c r="C216" s="195"/>
      <c r="D216" s="198"/>
    </row>
    <row r="217" spans="2:4" ht="14.25">
      <c r="B217" s="195"/>
      <c r="C217" s="195"/>
      <c r="D217" s="198"/>
    </row>
    <row r="218" spans="2:4" ht="14.25">
      <c r="B218" s="195"/>
      <c r="C218" s="195"/>
      <c r="D218" s="198"/>
    </row>
    <row r="219" spans="2:4" ht="14.25">
      <c r="B219" s="195"/>
      <c r="C219" s="195"/>
      <c r="D219" s="198"/>
    </row>
    <row r="220" spans="2:4" ht="14.25">
      <c r="B220" s="195"/>
      <c r="C220" s="195"/>
      <c r="D220" s="198"/>
    </row>
    <row r="221" spans="2:4" ht="14.25">
      <c r="B221" s="195"/>
      <c r="C221" s="195"/>
      <c r="D221" s="198"/>
    </row>
    <row r="222" spans="2:4" ht="14.25">
      <c r="B222" s="195"/>
      <c r="C222" s="195"/>
      <c r="D222" s="198"/>
    </row>
    <row r="223" spans="2:4" ht="14.25">
      <c r="B223" s="195"/>
      <c r="C223" s="195"/>
      <c r="D223" s="198"/>
    </row>
    <row r="224" spans="2:4" ht="14.25">
      <c r="B224" s="195"/>
      <c r="C224" s="195"/>
      <c r="D224" s="198"/>
    </row>
    <row r="225" spans="2:4" ht="14.25">
      <c r="B225" s="195"/>
      <c r="C225" s="195"/>
      <c r="D225" s="198"/>
    </row>
    <row r="226" spans="2:4" ht="14.25">
      <c r="B226" s="195"/>
      <c r="C226" s="195"/>
      <c r="D226" s="198"/>
    </row>
    <row r="227" spans="2:4" ht="14.25">
      <c r="B227" s="195"/>
      <c r="C227" s="195"/>
      <c r="D227" s="198"/>
    </row>
    <row r="228" spans="2:4" ht="14.25">
      <c r="B228" s="195"/>
      <c r="C228" s="195"/>
      <c r="D228" s="198"/>
    </row>
    <row r="229" spans="2:4" ht="14.25">
      <c r="B229" s="195"/>
      <c r="C229" s="195"/>
      <c r="D229" s="198"/>
    </row>
    <row r="230" spans="2:4" ht="14.25">
      <c r="B230" s="195"/>
      <c r="C230" s="195"/>
      <c r="D230" s="198"/>
    </row>
    <row r="231" spans="2:4" ht="14.25">
      <c r="B231" s="195"/>
      <c r="C231" s="195"/>
      <c r="D231" s="198"/>
    </row>
    <row r="232" spans="2:4" ht="14.25">
      <c r="B232" s="195"/>
      <c r="C232" s="195"/>
      <c r="D232" s="198"/>
    </row>
    <row r="233" spans="2:4" ht="14.25">
      <c r="B233" s="195"/>
      <c r="C233" s="195"/>
      <c r="D233" s="198"/>
    </row>
    <row r="234" spans="2:4" ht="14.25">
      <c r="B234" s="195"/>
      <c r="C234" s="195"/>
      <c r="D234" s="198"/>
    </row>
    <row r="235" spans="2:4" ht="14.25">
      <c r="B235" s="195"/>
      <c r="C235" s="195"/>
      <c r="D235" s="198"/>
    </row>
    <row r="236" spans="2:4" ht="14.25">
      <c r="B236" s="195"/>
      <c r="C236" s="195"/>
      <c r="D236" s="198"/>
    </row>
    <row r="237" spans="2:4" ht="14.25">
      <c r="B237" s="195"/>
      <c r="C237" s="195"/>
      <c r="D237" s="198"/>
    </row>
    <row r="238" spans="2:4" ht="14.25">
      <c r="B238" s="195"/>
      <c r="C238" s="195"/>
      <c r="D238" s="198"/>
    </row>
    <row r="239" spans="2:4" ht="14.25">
      <c r="B239" s="195"/>
      <c r="C239" s="195"/>
      <c r="D239" s="198"/>
    </row>
    <row r="240" spans="2:4" ht="14.25">
      <c r="B240" s="195"/>
      <c r="C240" s="195"/>
      <c r="D240" s="198"/>
    </row>
    <row r="241" spans="2:4" ht="14.25">
      <c r="B241" s="195"/>
      <c r="C241" s="195"/>
      <c r="D241" s="198"/>
    </row>
    <row r="242" spans="2:4" ht="14.25">
      <c r="B242" s="195"/>
      <c r="C242" s="195"/>
      <c r="D242" s="198"/>
    </row>
    <row r="243" spans="2:4" ht="14.25">
      <c r="B243" s="195"/>
      <c r="C243" s="195"/>
      <c r="D243" s="198"/>
    </row>
    <row r="244" spans="2:4" ht="14.25">
      <c r="B244" s="195"/>
      <c r="C244" s="195"/>
      <c r="D244" s="198"/>
    </row>
    <row r="245" spans="2:4" ht="14.25">
      <c r="B245" s="195"/>
      <c r="C245" s="195"/>
      <c r="D245" s="198"/>
    </row>
    <row r="246" spans="2:4" ht="14.25">
      <c r="B246" s="195"/>
      <c r="C246" s="195"/>
      <c r="D246" s="198"/>
    </row>
    <row r="247" spans="2:4" ht="14.25">
      <c r="B247" s="195"/>
      <c r="C247" s="195"/>
      <c r="D247" s="198"/>
    </row>
    <row r="248" spans="2:4" ht="14.25">
      <c r="B248" s="195"/>
      <c r="C248" s="195"/>
      <c r="D248" s="198"/>
    </row>
    <row r="249" spans="2:4" ht="14.25">
      <c r="B249" s="195"/>
      <c r="C249" s="195"/>
      <c r="D249" s="198"/>
    </row>
    <row r="250" spans="2:4" ht="14.25">
      <c r="B250" s="195"/>
      <c r="C250" s="195"/>
      <c r="D250" s="198"/>
    </row>
    <row r="251" spans="2:4" ht="14.25">
      <c r="B251" s="195"/>
      <c r="C251" s="195"/>
      <c r="D251" s="198"/>
    </row>
    <row r="252" spans="2:4" ht="14.25">
      <c r="B252" s="195"/>
      <c r="C252" s="195"/>
      <c r="D252" s="198"/>
    </row>
    <row r="253" spans="2:4" ht="14.25">
      <c r="B253" s="195"/>
      <c r="C253" s="195"/>
      <c r="D253" s="198"/>
    </row>
    <row r="254" spans="2:4" ht="14.25">
      <c r="B254" s="195"/>
      <c r="C254" s="195"/>
      <c r="D254" s="198"/>
    </row>
    <row r="255" spans="2:4" ht="14.25">
      <c r="B255" s="195"/>
      <c r="C255" s="195"/>
      <c r="D255" s="198"/>
    </row>
    <row r="256" spans="2:4" ht="14.25">
      <c r="B256" s="195"/>
      <c r="C256" s="195"/>
      <c r="D256" s="198"/>
    </row>
    <row r="257" spans="2:4" ht="14.25">
      <c r="B257" s="195"/>
      <c r="C257" s="195"/>
      <c r="D257" s="198"/>
    </row>
    <row r="258" spans="2:4" ht="14.25">
      <c r="B258" s="195"/>
      <c r="C258" s="195"/>
      <c r="D258" s="198"/>
    </row>
    <row r="259" spans="2:4" ht="14.25">
      <c r="B259" s="195"/>
      <c r="C259" s="195"/>
      <c r="D259" s="198"/>
    </row>
    <row r="260" spans="2:4" ht="14.25">
      <c r="B260" s="195"/>
      <c r="C260" s="195"/>
      <c r="D260" s="198"/>
    </row>
    <row r="261" spans="2:4" ht="14.25">
      <c r="B261" s="195"/>
      <c r="C261" s="195"/>
      <c r="D261" s="198"/>
    </row>
    <row r="262" spans="2:4" ht="14.25">
      <c r="B262" s="195"/>
      <c r="C262" s="195"/>
      <c r="D262" s="198"/>
    </row>
    <row r="263" spans="2:4" ht="14.25">
      <c r="B263" s="195"/>
      <c r="C263" s="195"/>
      <c r="D263" s="198"/>
    </row>
    <row r="264" spans="2:4" ht="14.25">
      <c r="B264" s="195"/>
      <c r="C264" s="195"/>
      <c r="D264" s="198"/>
    </row>
    <row r="265" spans="2:4" ht="14.25">
      <c r="B265" s="195"/>
      <c r="C265" s="195"/>
      <c r="D265" s="198"/>
    </row>
    <row r="266" spans="2:4" ht="14.25">
      <c r="B266" s="195"/>
      <c r="C266" s="195"/>
      <c r="D266" s="198"/>
    </row>
    <row r="267" spans="2:4" ht="14.25">
      <c r="B267" s="195"/>
      <c r="C267" s="195"/>
      <c r="D267" s="198"/>
    </row>
    <row r="268" spans="2:4" ht="14.25">
      <c r="B268" s="195"/>
      <c r="C268" s="195"/>
      <c r="D268" s="198"/>
    </row>
    <row r="269" spans="2:4" ht="14.25">
      <c r="B269" s="195"/>
      <c r="C269" s="195"/>
      <c r="D269" s="198"/>
    </row>
    <row r="270" spans="2:4" ht="14.25">
      <c r="B270" s="195"/>
      <c r="C270" s="195"/>
      <c r="D270" s="198"/>
    </row>
    <row r="271" spans="2:4" ht="14.25">
      <c r="B271" s="195"/>
      <c r="C271" s="195"/>
      <c r="D271" s="198"/>
    </row>
    <row r="272" spans="2:4" ht="14.25">
      <c r="B272" s="195"/>
      <c r="C272" s="195"/>
      <c r="D272" s="198"/>
    </row>
    <row r="273" spans="2:4" ht="14.25">
      <c r="B273" s="195"/>
      <c r="C273" s="195"/>
      <c r="D273" s="198"/>
    </row>
    <row r="274" spans="2:4" ht="14.25">
      <c r="B274" s="195"/>
      <c r="C274" s="195"/>
      <c r="D274" s="198"/>
    </row>
    <row r="275" spans="2:4" ht="14.25">
      <c r="B275" s="195"/>
      <c r="C275" s="195"/>
      <c r="D275" s="198"/>
    </row>
    <row r="276" spans="2:4" ht="14.25">
      <c r="B276" s="195"/>
      <c r="C276" s="195"/>
      <c r="D276" s="198"/>
    </row>
    <row r="277" spans="2:4" ht="14.25">
      <c r="B277" s="195"/>
      <c r="C277" s="195"/>
      <c r="D277" s="198"/>
    </row>
    <row r="278" spans="2:4" ht="14.25">
      <c r="B278" s="195"/>
      <c r="C278" s="195"/>
      <c r="D278" s="198"/>
    </row>
    <row r="279" spans="2:4" ht="14.25">
      <c r="B279" s="195"/>
      <c r="C279" s="195"/>
      <c r="D279" s="198"/>
    </row>
    <row r="280" spans="2:4" ht="14.25">
      <c r="B280" s="195"/>
      <c r="C280" s="195"/>
      <c r="D280" s="198"/>
    </row>
    <row r="281" spans="2:4" ht="14.25">
      <c r="B281" s="195"/>
      <c r="C281" s="195"/>
      <c r="D281" s="198"/>
    </row>
    <row r="282" spans="2:4" ht="14.25">
      <c r="B282" s="195"/>
      <c r="C282" s="195"/>
      <c r="D282" s="198"/>
    </row>
    <row r="283" spans="2:4" ht="14.25">
      <c r="B283" s="195"/>
      <c r="C283" s="195"/>
      <c r="D283" s="198"/>
    </row>
    <row r="284" spans="2:4" ht="14.25">
      <c r="B284" s="195"/>
      <c r="C284" s="195"/>
      <c r="D284" s="198"/>
    </row>
    <row r="285" spans="2:4" ht="14.25">
      <c r="B285" s="195"/>
      <c r="C285" s="195"/>
      <c r="D285" s="198"/>
    </row>
    <row r="286" spans="2:4" ht="14.25">
      <c r="B286" s="195"/>
      <c r="C286" s="195"/>
      <c r="D286" s="198"/>
    </row>
    <row r="287" spans="2:4" ht="14.25">
      <c r="B287" s="195"/>
      <c r="C287" s="195"/>
      <c r="D287" s="198"/>
    </row>
    <row r="288" spans="2:4" ht="14.25">
      <c r="B288" s="195"/>
      <c r="C288" s="195"/>
      <c r="D288" s="198"/>
    </row>
    <row r="289" spans="2:4" ht="14.25">
      <c r="B289" s="195"/>
      <c r="C289" s="195"/>
      <c r="D289" s="198"/>
    </row>
    <row r="290" spans="2:4" ht="14.25">
      <c r="B290" s="195"/>
      <c r="C290" s="195"/>
      <c r="D290" s="198"/>
    </row>
    <row r="291" spans="2:4" ht="14.25">
      <c r="B291" s="195"/>
      <c r="C291" s="195"/>
      <c r="D291" s="198"/>
    </row>
    <row r="292" spans="2:4" ht="14.25">
      <c r="B292" s="195"/>
      <c r="C292" s="195"/>
      <c r="D292" s="198"/>
    </row>
    <row r="293" spans="2:4" ht="14.25">
      <c r="B293" s="195"/>
      <c r="C293" s="195"/>
      <c r="D293" s="198"/>
    </row>
    <row r="294" spans="2:4" ht="14.25">
      <c r="B294" s="195"/>
      <c r="C294" s="195"/>
      <c r="D294" s="198"/>
    </row>
    <row r="295" spans="2:4" ht="14.25">
      <c r="B295" s="195"/>
      <c r="C295" s="195"/>
      <c r="D295" s="198"/>
    </row>
    <row r="296" spans="2:4" ht="14.25">
      <c r="B296" s="195"/>
      <c r="C296" s="195"/>
      <c r="D296" s="198"/>
    </row>
    <row r="297" spans="2:4" ht="14.25">
      <c r="B297" s="195"/>
      <c r="C297" s="195"/>
      <c r="D297" s="198"/>
    </row>
    <row r="298" spans="2:4" ht="14.25">
      <c r="B298" s="195"/>
      <c r="C298" s="195"/>
      <c r="D298" s="198"/>
    </row>
    <row r="299" spans="2:4" ht="14.25">
      <c r="B299" s="195"/>
      <c r="C299" s="195"/>
      <c r="D299" s="198"/>
    </row>
    <row r="300" spans="2:4" ht="14.25">
      <c r="B300" s="195"/>
      <c r="C300" s="195"/>
      <c r="D300" s="198"/>
    </row>
    <row r="301" spans="2:4" ht="14.25">
      <c r="B301" s="195"/>
      <c r="C301" s="195"/>
      <c r="D301" s="198"/>
    </row>
    <row r="302" spans="2:4" ht="14.25">
      <c r="B302" s="195"/>
      <c r="C302" s="195"/>
      <c r="D302" s="198"/>
    </row>
    <row r="303" spans="2:4" ht="14.25">
      <c r="B303" s="195"/>
      <c r="C303" s="195"/>
      <c r="D303" s="198"/>
    </row>
    <row r="304" spans="2:4" ht="14.25">
      <c r="B304" s="195"/>
      <c r="C304" s="195"/>
      <c r="D304" s="198"/>
    </row>
    <row r="305" spans="2:4" ht="14.25">
      <c r="B305" s="195"/>
      <c r="C305" s="195"/>
      <c r="D305" s="198"/>
    </row>
    <row r="306" spans="2:4" ht="14.25">
      <c r="B306" s="195"/>
      <c r="C306" s="195"/>
      <c r="D306" s="198"/>
    </row>
    <row r="307" spans="2:4" ht="14.25">
      <c r="B307" s="195"/>
      <c r="C307" s="195"/>
      <c r="D307" s="198"/>
    </row>
    <row r="308" spans="2:4" ht="14.25">
      <c r="B308" s="195"/>
      <c r="C308" s="195"/>
      <c r="D308" s="198"/>
    </row>
    <row r="309" spans="2:4" ht="14.25">
      <c r="B309" s="195"/>
      <c r="C309" s="195"/>
      <c r="D309" s="198"/>
    </row>
    <row r="310" spans="2:4" ht="14.25">
      <c r="B310" s="195"/>
      <c r="C310" s="195"/>
      <c r="D310" s="198"/>
    </row>
    <row r="311" spans="2:4" ht="14.25">
      <c r="B311" s="195"/>
      <c r="C311" s="195"/>
      <c r="D311" s="198"/>
    </row>
    <row r="312" spans="2:4" ht="14.25">
      <c r="B312" s="195"/>
      <c r="C312" s="195"/>
      <c r="D312" s="198"/>
    </row>
    <row r="313" spans="2:4" ht="14.25">
      <c r="B313" s="195"/>
      <c r="C313" s="195"/>
      <c r="D313" s="198"/>
    </row>
    <row r="314" spans="2:4" ht="14.25">
      <c r="B314" s="195"/>
      <c r="C314" s="195"/>
      <c r="D314" s="198"/>
    </row>
    <row r="315" spans="2:4" ht="14.25">
      <c r="B315" s="195"/>
      <c r="C315" s="195"/>
      <c r="D315" s="198"/>
    </row>
    <row r="316" spans="2:4" ht="14.25">
      <c r="B316" s="195"/>
      <c r="C316" s="195"/>
      <c r="D316" s="198"/>
    </row>
    <row r="317" spans="2:4" ht="14.25">
      <c r="B317" s="195"/>
      <c r="C317" s="195"/>
      <c r="D317" s="198"/>
    </row>
    <row r="318" spans="2:4" ht="14.25">
      <c r="B318" s="195"/>
      <c r="C318" s="195"/>
      <c r="D318" s="198"/>
    </row>
    <row r="319" spans="2:4" ht="14.25">
      <c r="B319" s="195"/>
      <c r="C319" s="195"/>
      <c r="D319" s="198"/>
    </row>
    <row r="320" spans="2:4" ht="14.25">
      <c r="B320" s="195"/>
      <c r="C320" s="195"/>
      <c r="D320" s="198"/>
    </row>
    <row r="321" spans="2:4" ht="14.25">
      <c r="B321" s="195"/>
      <c r="C321" s="195"/>
      <c r="D321" s="198"/>
    </row>
    <row r="322" spans="2:4" ht="14.25">
      <c r="B322" s="195"/>
      <c r="C322" s="195"/>
      <c r="D322" s="198"/>
    </row>
    <row r="323" spans="2:4" ht="14.25">
      <c r="B323" s="195"/>
      <c r="C323" s="195"/>
      <c r="D323" s="198"/>
    </row>
    <row r="324" spans="2:4" ht="14.25">
      <c r="B324" s="195"/>
      <c r="C324" s="195"/>
      <c r="D324" s="198"/>
    </row>
    <row r="325" spans="2:4" ht="14.25">
      <c r="B325" s="195"/>
      <c r="C325" s="195"/>
      <c r="D325" s="198"/>
    </row>
    <row r="326" spans="2:4" ht="14.25">
      <c r="B326" s="195"/>
      <c r="C326" s="195"/>
      <c r="D326" s="198"/>
    </row>
    <row r="327" spans="2:4" ht="14.25">
      <c r="B327" s="195"/>
      <c r="C327" s="195"/>
      <c r="D327" s="198"/>
    </row>
    <row r="328" spans="2:4" ht="14.25">
      <c r="B328" s="195"/>
      <c r="C328" s="195"/>
      <c r="D328" s="198"/>
    </row>
    <row r="329" spans="2:4" ht="14.25">
      <c r="B329" s="195"/>
      <c r="C329" s="195"/>
      <c r="D329" s="198"/>
    </row>
    <row r="330" spans="2:4" ht="14.25">
      <c r="B330" s="195"/>
      <c r="C330" s="195"/>
      <c r="D330" s="198"/>
    </row>
    <row r="331" spans="2:4" ht="14.25">
      <c r="B331" s="195"/>
      <c r="C331" s="195"/>
      <c r="D331" s="198"/>
    </row>
    <row r="332" spans="2:4" ht="14.25">
      <c r="B332" s="195"/>
      <c r="C332" s="195"/>
      <c r="D332" s="198"/>
    </row>
    <row r="333" spans="2:4" ht="14.25">
      <c r="B333" s="195"/>
      <c r="C333" s="195"/>
      <c r="D333" s="198"/>
    </row>
    <row r="334" spans="2:4" ht="14.25">
      <c r="B334" s="195"/>
      <c r="C334" s="195"/>
      <c r="D334" s="198"/>
    </row>
    <row r="335" spans="2:4" ht="14.25">
      <c r="B335" s="195"/>
      <c r="C335" s="195"/>
      <c r="D335" s="198"/>
    </row>
    <row r="336" spans="2:4" ht="14.25">
      <c r="B336" s="195"/>
      <c r="C336" s="195"/>
      <c r="D336" s="198"/>
    </row>
    <row r="337" spans="2:4" ht="14.25">
      <c r="B337" s="195"/>
      <c r="C337" s="195"/>
      <c r="D337" s="198"/>
    </row>
    <row r="338" spans="2:4" ht="14.25">
      <c r="B338" s="195"/>
      <c r="C338" s="195"/>
      <c r="D338" s="198"/>
    </row>
    <row r="339" spans="2:4" ht="14.25">
      <c r="B339" s="195"/>
      <c r="C339" s="195"/>
      <c r="D339" s="198"/>
    </row>
    <row r="340" spans="2:4" ht="14.25">
      <c r="B340" s="195"/>
      <c r="C340" s="195"/>
      <c r="D340" s="198"/>
    </row>
    <row r="341" spans="2:4" ht="14.25">
      <c r="B341" s="195"/>
      <c r="C341" s="195"/>
      <c r="D341" s="198"/>
    </row>
    <row r="342" spans="2:4" ht="14.25">
      <c r="B342" s="195"/>
      <c r="C342" s="195"/>
      <c r="D342" s="198"/>
    </row>
    <row r="343" spans="2:4" ht="14.25">
      <c r="B343" s="195"/>
      <c r="C343" s="195"/>
      <c r="D343" s="198"/>
    </row>
    <row r="344" spans="2:4" ht="14.25">
      <c r="B344" s="195"/>
      <c r="C344" s="195"/>
      <c r="D344" s="198"/>
    </row>
    <row r="345" spans="2:4" ht="14.25">
      <c r="B345" s="195"/>
      <c r="C345" s="195"/>
      <c r="D345" s="198"/>
    </row>
    <row r="346" spans="2:4" ht="14.25">
      <c r="B346" s="195"/>
      <c r="C346" s="195"/>
      <c r="D346" s="198"/>
    </row>
    <row r="347" spans="2:4" ht="14.25">
      <c r="B347" s="195"/>
      <c r="C347" s="195"/>
      <c r="D347" s="198"/>
    </row>
    <row r="348" spans="2:4" ht="14.25">
      <c r="B348" s="195"/>
      <c r="C348" s="195"/>
      <c r="D348" s="198"/>
    </row>
    <row r="349" spans="2:4" ht="14.25">
      <c r="B349" s="195"/>
      <c r="C349" s="195"/>
      <c r="D349" s="198"/>
    </row>
    <row r="350" spans="2:4" ht="14.25">
      <c r="B350" s="195"/>
      <c r="C350" s="195"/>
      <c r="D350" s="198"/>
    </row>
    <row r="351" spans="2:4" ht="14.25">
      <c r="B351" s="195"/>
      <c r="C351" s="195"/>
      <c r="D351" s="198"/>
    </row>
    <row r="352" spans="2:4" ht="14.25">
      <c r="B352" s="195"/>
      <c r="C352" s="195"/>
      <c r="D352" s="198"/>
    </row>
    <row r="353" spans="2:4" ht="14.25">
      <c r="B353" s="195"/>
      <c r="C353" s="195"/>
      <c r="D353" s="198"/>
    </row>
    <row r="354" spans="2:4" ht="14.25">
      <c r="B354" s="195"/>
      <c r="C354" s="195"/>
      <c r="D354" s="198"/>
    </row>
    <row r="355" spans="2:4" ht="14.25">
      <c r="B355" s="195"/>
      <c r="C355" s="195"/>
      <c r="D355" s="198"/>
    </row>
    <row r="356" spans="2:4" ht="14.25">
      <c r="B356" s="195"/>
      <c r="C356" s="195"/>
      <c r="D356" s="198"/>
    </row>
    <row r="357" spans="2:4" ht="14.25">
      <c r="B357" s="195"/>
      <c r="C357" s="195"/>
      <c r="D357" s="198"/>
    </row>
    <row r="358" spans="2:4" ht="14.25">
      <c r="B358" s="195"/>
      <c r="C358" s="195"/>
      <c r="D358" s="198"/>
    </row>
    <row r="359" spans="2:4" ht="14.25">
      <c r="B359" s="195"/>
      <c r="C359" s="195"/>
      <c r="D359" s="198"/>
    </row>
    <row r="360" spans="2:4" ht="14.25">
      <c r="B360" s="195"/>
      <c r="C360" s="195"/>
      <c r="D360" s="198"/>
    </row>
    <row r="361" spans="2:4" ht="14.25">
      <c r="B361" s="195"/>
      <c r="C361" s="195"/>
      <c r="D361" s="198"/>
    </row>
    <row r="362" spans="2:4" ht="14.25">
      <c r="B362" s="195"/>
      <c r="C362" s="195"/>
      <c r="D362" s="198"/>
    </row>
    <row r="363" spans="2:4" ht="14.25">
      <c r="B363" s="195"/>
      <c r="C363" s="195"/>
      <c r="D363" s="198"/>
    </row>
    <row r="364" spans="2:4" ht="14.25">
      <c r="B364" s="195"/>
      <c r="C364" s="195"/>
      <c r="D364" s="198"/>
    </row>
    <row r="365" spans="2:4" ht="14.25">
      <c r="B365" s="195"/>
      <c r="C365" s="195"/>
      <c r="D365" s="198"/>
    </row>
    <row r="366" spans="2:4" ht="14.25">
      <c r="B366" s="195"/>
      <c r="C366" s="195"/>
      <c r="D366" s="198"/>
    </row>
    <row r="367" spans="2:4" ht="14.25">
      <c r="B367" s="195"/>
      <c r="C367" s="195"/>
      <c r="D367" s="198"/>
    </row>
    <row r="368" spans="2:4" ht="14.25">
      <c r="B368" s="195"/>
      <c r="C368" s="195"/>
    </row>
    <row r="369" spans="2:3" ht="14.25">
      <c r="B369" s="195"/>
      <c r="C369" s="195"/>
    </row>
    <row r="370" spans="2:3" ht="14.25">
      <c r="B370" s="195"/>
      <c r="C370" s="195"/>
    </row>
    <row r="371" spans="2:3" ht="14.25">
      <c r="B371" s="195"/>
      <c r="C371" s="195"/>
    </row>
    <row r="372" spans="2:3" ht="14.25">
      <c r="B372" s="195"/>
      <c r="C372" s="195"/>
    </row>
    <row r="373" spans="2:3" ht="14.25">
      <c r="B373" s="195"/>
      <c r="C373" s="195"/>
    </row>
    <row r="374" spans="2:3" ht="14.25">
      <c r="B374" s="195"/>
      <c r="C374" s="195"/>
    </row>
    <row r="375" spans="2:3" ht="14.25">
      <c r="B375" s="195"/>
      <c r="C375" s="195"/>
    </row>
    <row r="376" spans="2:3" ht="14.25">
      <c r="B376" s="195"/>
      <c r="C376" s="195"/>
    </row>
    <row r="377" spans="2:3" ht="14.25">
      <c r="B377" s="195"/>
      <c r="C377" s="195"/>
    </row>
    <row r="378" spans="2:3" ht="14.25">
      <c r="B378" s="195"/>
      <c r="C378" s="195"/>
    </row>
    <row r="379" spans="2:3" ht="14.25">
      <c r="B379" s="195"/>
      <c r="C379" s="195"/>
    </row>
    <row r="380" spans="2:3" ht="14.25">
      <c r="B380" s="195"/>
      <c r="C380" s="195"/>
    </row>
    <row r="381" spans="2:3" ht="14.25">
      <c r="B381" s="195"/>
      <c r="C381" s="195"/>
    </row>
    <row r="382" spans="2:3" ht="14.25">
      <c r="B382" s="195"/>
      <c r="C382" s="195"/>
    </row>
    <row r="383" spans="2:3" ht="14.25">
      <c r="B383" s="195"/>
      <c r="C383" s="195"/>
    </row>
    <row r="384" spans="2:3" ht="14.25">
      <c r="B384" s="195"/>
      <c r="C384" s="195"/>
    </row>
    <row r="385" spans="2:3" ht="14.25">
      <c r="B385" s="195"/>
      <c r="C385" s="195"/>
    </row>
    <row r="386" spans="2:3" ht="14.25">
      <c r="B386" s="195"/>
      <c r="C386" s="195"/>
    </row>
    <row r="387" spans="2:3" ht="14.25">
      <c r="B387" s="195"/>
      <c r="C387" s="195"/>
    </row>
    <row r="388" spans="2:3" ht="14.25">
      <c r="B388" s="195"/>
      <c r="C388" s="195"/>
    </row>
    <row r="389" spans="2:3" ht="14.25">
      <c r="B389" s="195"/>
      <c r="C389" s="195"/>
    </row>
    <row r="390" spans="2:3" ht="14.25">
      <c r="B390" s="195"/>
      <c r="C390" s="195"/>
    </row>
    <row r="391" spans="2:3" ht="14.25">
      <c r="B391" s="195"/>
      <c r="C391" s="195"/>
    </row>
    <row r="392" spans="2:3" ht="14.25">
      <c r="B392" s="195"/>
      <c r="C392" s="195"/>
    </row>
    <row r="393" spans="2:3" ht="14.25">
      <c r="B393" s="195"/>
      <c r="C393" s="195"/>
    </row>
    <row r="394" spans="2:3" ht="14.25">
      <c r="B394" s="195"/>
      <c r="C394" s="195"/>
    </row>
    <row r="395" spans="2:3" ht="14.25">
      <c r="B395" s="195"/>
      <c r="C395" s="195"/>
    </row>
    <row r="396" spans="2:3" ht="14.25">
      <c r="B396" s="195"/>
      <c r="C396" s="195"/>
    </row>
    <row r="397" spans="2:3" ht="14.25">
      <c r="B397" s="195"/>
      <c r="C397" s="195"/>
    </row>
    <row r="398" spans="2:3" ht="14.25">
      <c r="B398" s="195"/>
      <c r="C398" s="195"/>
    </row>
    <row r="399" spans="2:3" ht="14.25">
      <c r="B399" s="195"/>
      <c r="C399" s="195"/>
    </row>
    <row r="400" spans="2:3" ht="14.25">
      <c r="B400" s="195"/>
      <c r="C400" s="195"/>
    </row>
    <row r="401" spans="2:3" ht="14.25">
      <c r="B401" s="195"/>
      <c r="C401" s="195"/>
    </row>
    <row r="402" spans="2:3" ht="14.25">
      <c r="B402" s="195"/>
      <c r="C402" s="195"/>
    </row>
    <row r="403" spans="2:3" ht="14.25">
      <c r="B403" s="195"/>
      <c r="C403" s="195"/>
    </row>
    <row r="404" spans="2:3" ht="14.25">
      <c r="B404" s="195"/>
      <c r="C404" s="195"/>
    </row>
    <row r="405" spans="2:3" ht="14.25">
      <c r="B405" s="195"/>
      <c r="C405" s="195"/>
    </row>
    <row r="406" spans="2:3" ht="14.25">
      <c r="B406" s="195"/>
      <c r="C406" s="195"/>
    </row>
    <row r="407" spans="2:3" ht="14.25">
      <c r="B407" s="195"/>
      <c r="C407" s="195"/>
    </row>
    <row r="408" spans="2:3" ht="14.25">
      <c r="B408" s="195"/>
      <c r="C408" s="195"/>
    </row>
    <row r="409" spans="2:3" ht="14.25">
      <c r="B409" s="195"/>
      <c r="C409" s="195"/>
    </row>
    <row r="410" spans="2:3" ht="14.25">
      <c r="B410" s="195"/>
      <c r="C410" s="195"/>
    </row>
    <row r="411" spans="2:3" ht="14.25">
      <c r="B411" s="195"/>
      <c r="C411" s="195"/>
    </row>
    <row r="412" spans="2:3" ht="14.25">
      <c r="B412" s="195"/>
      <c r="C412" s="195"/>
    </row>
    <row r="413" spans="2:3" ht="14.25">
      <c r="B413" s="195"/>
      <c r="C413" s="195"/>
    </row>
    <row r="414" spans="2:3" ht="14.25">
      <c r="B414" s="195"/>
      <c r="C414" s="195"/>
    </row>
    <row r="415" spans="2:3" ht="14.25">
      <c r="B415" s="195"/>
      <c r="C415" s="195"/>
    </row>
    <row r="416" spans="2:3" ht="14.25">
      <c r="B416" s="195"/>
      <c r="C416" s="195"/>
    </row>
    <row r="417" spans="2:3" ht="14.25">
      <c r="B417" s="195"/>
      <c r="C417" s="195"/>
    </row>
    <row r="418" spans="2:3" ht="14.25">
      <c r="B418" s="195"/>
      <c r="C418" s="195"/>
    </row>
    <row r="419" spans="2:3" ht="14.25">
      <c r="B419" s="195"/>
      <c r="C419" s="195"/>
    </row>
    <row r="420" spans="2:3" ht="14.25">
      <c r="B420" s="195"/>
      <c r="C420" s="195"/>
    </row>
    <row r="421" spans="2:3" ht="14.25">
      <c r="B421" s="195"/>
      <c r="C421" s="195"/>
    </row>
    <row r="422" spans="2:3" ht="14.25">
      <c r="B422" s="195"/>
      <c r="C422" s="195"/>
    </row>
    <row r="423" spans="2:3" ht="14.25">
      <c r="B423" s="195"/>
      <c r="C423" s="195"/>
    </row>
    <row r="424" spans="2:3" ht="14.25">
      <c r="B424" s="195"/>
      <c r="C424" s="195"/>
    </row>
    <row r="425" spans="2:3" ht="14.25">
      <c r="B425" s="195"/>
      <c r="C425" s="195"/>
    </row>
    <row r="426" spans="2:3" ht="14.25">
      <c r="B426" s="195"/>
      <c r="C426" s="195"/>
    </row>
    <row r="427" spans="2:3" ht="14.25">
      <c r="B427" s="195"/>
      <c r="C427" s="195"/>
    </row>
    <row r="428" spans="2:3" ht="14.25">
      <c r="B428" s="195"/>
      <c r="C428" s="195"/>
    </row>
    <row r="429" spans="2:3" ht="14.25">
      <c r="B429" s="195"/>
      <c r="C429" s="195"/>
    </row>
    <row r="430" spans="2:3" ht="14.25">
      <c r="B430" s="195"/>
      <c r="C430" s="195"/>
    </row>
    <row r="431" spans="2:3" ht="14.25">
      <c r="B431" s="195"/>
      <c r="C431" s="195"/>
    </row>
    <row r="432" spans="2:3" ht="14.25">
      <c r="B432" s="195"/>
      <c r="C432" s="195"/>
    </row>
    <row r="433" spans="2:3" ht="14.25">
      <c r="B433" s="195"/>
      <c r="C433" s="195"/>
    </row>
    <row r="434" spans="2:3" ht="14.25">
      <c r="B434" s="195"/>
      <c r="C434" s="195"/>
    </row>
    <row r="435" spans="2:3" ht="14.25">
      <c r="B435" s="195"/>
      <c r="C435" s="195"/>
    </row>
    <row r="436" spans="2:3" ht="14.25">
      <c r="B436" s="195"/>
      <c r="C436" s="195"/>
    </row>
    <row r="437" spans="2:3" ht="14.25">
      <c r="B437" s="195"/>
      <c r="C437" s="195"/>
    </row>
    <row r="438" spans="2:3" ht="14.25">
      <c r="B438" s="195"/>
      <c r="C438" s="195"/>
    </row>
    <row r="439" spans="2:3" ht="14.25">
      <c r="B439" s="195"/>
      <c r="C439" s="195"/>
    </row>
    <row r="440" spans="2:3" ht="14.25">
      <c r="B440" s="195"/>
      <c r="C440" s="195"/>
    </row>
    <row r="441" spans="2:3" ht="14.25">
      <c r="B441" s="195"/>
      <c r="C441" s="195"/>
    </row>
    <row r="442" spans="2:3" ht="14.25">
      <c r="B442" s="195"/>
      <c r="C442" s="195"/>
    </row>
    <row r="443" spans="2:3" ht="14.25">
      <c r="B443" s="195"/>
      <c r="C443" s="195"/>
    </row>
    <row r="444" spans="2:3" ht="14.25">
      <c r="B444" s="195"/>
      <c r="C444" s="195"/>
    </row>
    <row r="445" spans="2:3" ht="14.25">
      <c r="B445" s="195"/>
      <c r="C445" s="195"/>
    </row>
    <row r="446" spans="2:3" ht="14.25">
      <c r="B446" s="195"/>
      <c r="C446" s="195"/>
    </row>
    <row r="447" spans="2:3" ht="14.25">
      <c r="B447" s="195"/>
      <c r="C447" s="195"/>
    </row>
    <row r="448" spans="2:3" ht="14.25">
      <c r="B448" s="195"/>
      <c r="C448" s="195"/>
    </row>
    <row r="449" spans="2:3" ht="14.25">
      <c r="B449" s="195"/>
      <c r="C449" s="195"/>
    </row>
    <row r="450" spans="2:3" ht="14.25">
      <c r="B450" s="195"/>
      <c r="C450" s="195"/>
    </row>
    <row r="451" spans="2:3" ht="14.25">
      <c r="B451" s="195"/>
      <c r="C451" s="195"/>
    </row>
    <row r="452" spans="2:3" ht="14.25">
      <c r="B452" s="195"/>
      <c r="C452" s="195"/>
    </row>
    <row r="453" spans="2:3" ht="14.25">
      <c r="B453" s="195"/>
      <c r="C453" s="195"/>
    </row>
    <row r="454" spans="2:3" ht="14.25">
      <c r="B454" s="195"/>
      <c r="C454" s="195"/>
    </row>
    <row r="455" spans="2:3" ht="14.25">
      <c r="B455" s="195"/>
      <c r="C455" s="195"/>
    </row>
    <row r="456" spans="2:3" ht="14.25">
      <c r="B456" s="195"/>
      <c r="C456" s="195"/>
    </row>
    <row r="457" spans="2:3" ht="14.25">
      <c r="B457" s="195"/>
      <c r="C457" s="195"/>
    </row>
    <row r="458" spans="2:3" ht="14.25">
      <c r="B458" s="195"/>
      <c r="C458" s="195"/>
    </row>
    <row r="459" spans="2:3" ht="14.25">
      <c r="B459" s="195"/>
      <c r="C459" s="195"/>
    </row>
    <row r="460" spans="2:3" ht="14.25">
      <c r="B460" s="195"/>
      <c r="C460" s="195"/>
    </row>
    <row r="461" spans="2:3" ht="14.25">
      <c r="B461" s="195"/>
      <c r="C461" s="195"/>
    </row>
    <row r="462" spans="2:3" ht="14.25">
      <c r="B462" s="195"/>
      <c r="C462" s="195"/>
    </row>
    <row r="463" spans="2:3" ht="14.25">
      <c r="B463" s="195"/>
      <c r="C463" s="195"/>
    </row>
    <row r="464" spans="2:3" ht="14.25">
      <c r="B464" s="195"/>
      <c r="C464" s="195"/>
    </row>
    <row r="465" spans="2:3" ht="14.25">
      <c r="B465" s="195"/>
      <c r="C465" s="195"/>
    </row>
    <row r="466" spans="2:3" ht="14.25">
      <c r="B466" s="195"/>
      <c r="C466" s="195"/>
    </row>
    <row r="467" spans="2:3" ht="14.25">
      <c r="B467" s="195"/>
      <c r="C467" s="195"/>
    </row>
    <row r="468" spans="2:3" ht="14.25">
      <c r="B468" s="195"/>
      <c r="C468" s="195"/>
    </row>
    <row r="469" spans="2:3" ht="14.25">
      <c r="B469" s="195"/>
      <c r="C469" s="195"/>
    </row>
    <row r="470" spans="2:3" ht="14.25">
      <c r="B470" s="195"/>
      <c r="C470" s="195"/>
    </row>
    <row r="471" spans="2:3" ht="14.25">
      <c r="B471" s="195"/>
      <c r="C471" s="195"/>
    </row>
    <row r="472" spans="2:3" ht="14.25">
      <c r="B472" s="195"/>
      <c r="C472" s="195"/>
    </row>
    <row r="473" spans="2:3" ht="14.25">
      <c r="B473" s="195"/>
      <c r="C473" s="195"/>
    </row>
    <row r="474" spans="2:3" ht="14.25">
      <c r="B474" s="195"/>
      <c r="C474" s="195"/>
    </row>
    <row r="475" spans="2:3" ht="14.25">
      <c r="B475" s="195"/>
      <c r="C475" s="195"/>
    </row>
    <row r="476" spans="2:3" ht="14.25">
      <c r="B476" s="195"/>
      <c r="C476" s="195"/>
    </row>
    <row r="477" spans="2:3" ht="14.25">
      <c r="B477" s="195"/>
      <c r="C477" s="195"/>
    </row>
    <row r="478" spans="2:3" ht="14.25">
      <c r="B478" s="195"/>
      <c r="C478" s="195"/>
    </row>
    <row r="479" spans="2:3" ht="14.25">
      <c r="B479" s="195"/>
      <c r="C479" s="195"/>
    </row>
    <row r="480" spans="2:3" ht="14.25">
      <c r="B480" s="195"/>
      <c r="C480" s="195"/>
    </row>
    <row r="481" spans="2:3" ht="14.25">
      <c r="B481" s="195"/>
      <c r="C481" s="195"/>
    </row>
    <row r="482" spans="2:3" ht="14.25">
      <c r="B482" s="195"/>
      <c r="C482" s="195"/>
    </row>
    <row r="483" spans="2:3" ht="14.25">
      <c r="B483" s="195"/>
      <c r="C483" s="195"/>
    </row>
    <row r="484" spans="2:3" ht="14.25">
      <c r="B484" s="195"/>
      <c r="C484" s="195"/>
    </row>
    <row r="485" spans="2:3" ht="14.25">
      <c r="B485" s="195"/>
      <c r="C485" s="195"/>
    </row>
    <row r="486" spans="2:3" ht="14.25">
      <c r="B486" s="195"/>
      <c r="C486" s="195"/>
    </row>
    <row r="487" spans="2:3" ht="14.25">
      <c r="B487" s="195"/>
      <c r="C487" s="195"/>
    </row>
    <row r="488" spans="2:3" ht="14.25">
      <c r="B488" s="195"/>
      <c r="C488" s="195"/>
    </row>
    <row r="489" spans="2:3" ht="14.25">
      <c r="B489" s="195"/>
      <c r="C489" s="195"/>
    </row>
    <row r="490" spans="2:3" ht="14.25">
      <c r="B490" s="195"/>
      <c r="C490" s="195"/>
    </row>
    <row r="491" spans="2:3" ht="14.25">
      <c r="B491" s="195"/>
      <c r="C491" s="195"/>
    </row>
    <row r="492" spans="2:3" ht="14.25">
      <c r="B492" s="195"/>
      <c r="C492" s="195"/>
    </row>
    <row r="493" spans="2:3" ht="14.25">
      <c r="B493" s="195"/>
      <c r="C493" s="195"/>
    </row>
    <row r="494" spans="2:3" ht="14.25">
      <c r="B494" s="195"/>
      <c r="C494" s="195"/>
    </row>
    <row r="495" spans="2:3" ht="14.25">
      <c r="B495" s="195"/>
      <c r="C495" s="195"/>
    </row>
    <row r="496" spans="2:3" ht="14.25">
      <c r="B496" s="195"/>
      <c r="C496" s="195"/>
    </row>
    <row r="497" spans="2:3" ht="14.25">
      <c r="B497" s="195"/>
      <c r="C497" s="195"/>
    </row>
    <row r="498" spans="2:3" ht="14.25">
      <c r="B498" s="195"/>
      <c r="C498" s="195"/>
    </row>
    <row r="499" spans="2:3" ht="14.25">
      <c r="B499" s="195"/>
      <c r="C499" s="195"/>
    </row>
    <row r="500" spans="2:3" ht="14.25">
      <c r="B500" s="195"/>
      <c r="C500" s="195"/>
    </row>
    <row r="501" spans="2:3" ht="14.25">
      <c r="B501" s="195"/>
      <c r="C501" s="195"/>
    </row>
    <row r="502" spans="2:3" ht="14.25">
      <c r="B502" s="195"/>
      <c r="C502" s="195"/>
    </row>
    <row r="503" spans="2:3" ht="14.25">
      <c r="B503" s="195"/>
      <c r="C503" s="195"/>
    </row>
    <row r="504" spans="2:3" ht="14.25">
      <c r="B504" s="195"/>
      <c r="C504" s="195"/>
    </row>
    <row r="505" spans="2:3" ht="14.25">
      <c r="B505" s="195"/>
      <c r="C505" s="195"/>
    </row>
    <row r="506" spans="2:3" ht="14.25">
      <c r="B506" s="195"/>
      <c r="C506" s="195"/>
    </row>
    <row r="507" spans="2:3" ht="14.25">
      <c r="B507" s="195"/>
      <c r="C507" s="195"/>
    </row>
    <row r="508" spans="2:3" ht="14.25">
      <c r="B508" s="195"/>
      <c r="C508" s="195"/>
    </row>
    <row r="509" spans="2:3" ht="14.25">
      <c r="B509" s="195"/>
      <c r="C509" s="195"/>
    </row>
    <row r="510" spans="2:3" ht="14.25">
      <c r="B510" s="195"/>
      <c r="C510" s="195"/>
    </row>
    <row r="511" spans="2:3" ht="14.25">
      <c r="B511" s="195"/>
      <c r="C511" s="195"/>
    </row>
    <row r="512" spans="2:3" ht="14.25">
      <c r="B512" s="195"/>
      <c r="C512" s="195"/>
    </row>
    <row r="513" spans="2:3" ht="14.25">
      <c r="B513" s="195"/>
      <c r="C513" s="195"/>
    </row>
    <row r="514" spans="2:3" ht="14.25">
      <c r="B514" s="195"/>
      <c r="C514" s="195"/>
    </row>
    <row r="515" spans="2:3" ht="14.25">
      <c r="B515" s="195"/>
      <c r="C515" s="195"/>
    </row>
    <row r="516" spans="2:3" ht="14.25">
      <c r="B516" s="195"/>
      <c r="C516" s="195"/>
    </row>
    <row r="517" spans="2:3" ht="14.25">
      <c r="B517" s="195"/>
      <c r="C517" s="195"/>
    </row>
    <row r="518" spans="2:3" ht="14.25">
      <c r="B518" s="195"/>
      <c r="C518" s="195"/>
    </row>
    <row r="519" spans="2:3" ht="14.25">
      <c r="B519" s="195"/>
      <c r="C519" s="195"/>
    </row>
    <row r="520" spans="2:3" ht="14.25">
      <c r="B520" s="195"/>
      <c r="C520" s="195"/>
    </row>
    <row r="521" spans="2:3" ht="14.25">
      <c r="B521" s="195"/>
      <c r="C521" s="195"/>
    </row>
    <row r="522" spans="2:3" ht="14.25">
      <c r="B522" s="195"/>
      <c r="C522" s="195"/>
    </row>
    <row r="523" spans="2:3" ht="14.25">
      <c r="B523" s="195"/>
      <c r="C523" s="195"/>
    </row>
    <row r="524" spans="2:3" ht="14.25">
      <c r="B524" s="195"/>
      <c r="C524" s="195"/>
    </row>
    <row r="525" spans="2:3" ht="14.25">
      <c r="B525" s="195"/>
      <c r="C525" s="195"/>
    </row>
    <row r="526" spans="2:3" ht="14.25">
      <c r="B526" s="195"/>
      <c r="C526" s="195"/>
    </row>
    <row r="527" spans="2:3" ht="14.25">
      <c r="B527" s="195"/>
      <c r="C527" s="195"/>
    </row>
    <row r="528" spans="2:3" ht="14.25">
      <c r="B528" s="195"/>
      <c r="C528" s="195"/>
    </row>
    <row r="529" spans="2:3" ht="14.25">
      <c r="B529" s="195"/>
      <c r="C529" s="195"/>
    </row>
    <row r="530" spans="2:3" ht="14.25">
      <c r="B530" s="195"/>
      <c r="C530" s="195"/>
    </row>
    <row r="531" spans="2:3" ht="14.25">
      <c r="B531" s="195"/>
      <c r="C531" s="195"/>
    </row>
    <row r="532" spans="2:3" ht="14.25">
      <c r="B532" s="195"/>
      <c r="C532" s="195"/>
    </row>
    <row r="533" spans="2:3" ht="14.25">
      <c r="B533" s="195"/>
      <c r="C533" s="195"/>
    </row>
    <row r="534" spans="2:3" ht="14.25">
      <c r="B534" s="195"/>
      <c r="C534" s="195"/>
    </row>
    <row r="535" spans="2:3" ht="14.25">
      <c r="B535" s="195"/>
      <c r="C535" s="195"/>
    </row>
    <row r="536" spans="2:3" ht="14.25">
      <c r="B536" s="195"/>
      <c r="C536" s="195"/>
    </row>
    <row r="537" spans="2:3" ht="14.25">
      <c r="B537" s="195"/>
      <c r="C537" s="195"/>
    </row>
    <row r="538" spans="2:3" ht="14.25">
      <c r="B538" s="195"/>
      <c r="C538" s="195"/>
    </row>
    <row r="539" spans="2:3" ht="14.25">
      <c r="B539" s="195"/>
      <c r="C539" s="195"/>
    </row>
    <row r="540" spans="2:3" ht="14.25">
      <c r="B540" s="195"/>
      <c r="C540" s="195"/>
    </row>
    <row r="541" spans="2:3" ht="14.25">
      <c r="B541" s="195"/>
      <c r="C541" s="195"/>
    </row>
    <row r="542" spans="2:3" ht="14.25">
      <c r="B542" s="195"/>
      <c r="C542" s="195"/>
    </row>
    <row r="543" spans="2:3" ht="14.25">
      <c r="B543" s="195"/>
      <c r="C543" s="195"/>
    </row>
    <row r="544" spans="2:3" ht="14.25">
      <c r="B544" s="195"/>
      <c r="C544" s="195"/>
    </row>
    <row r="545" spans="2:3" ht="14.25">
      <c r="B545" s="195"/>
      <c r="C545" s="195"/>
    </row>
    <row r="546" spans="2:3" ht="14.25">
      <c r="B546" s="195"/>
      <c r="C546" s="195"/>
    </row>
    <row r="547" spans="2:3" ht="14.25">
      <c r="B547" s="195"/>
      <c r="C547" s="195"/>
    </row>
    <row r="548" spans="2:3" ht="14.25">
      <c r="B548" s="195"/>
      <c r="C548" s="195"/>
    </row>
    <row r="549" spans="2:3" ht="14.25">
      <c r="B549" s="195"/>
      <c r="C549" s="195"/>
    </row>
    <row r="550" spans="2:3" ht="14.25">
      <c r="B550" s="195"/>
      <c r="C550" s="195"/>
    </row>
    <row r="551" spans="2:3" ht="14.25">
      <c r="B551" s="195"/>
      <c r="C551" s="195"/>
    </row>
    <row r="552" spans="2:3" ht="14.25">
      <c r="B552" s="195"/>
      <c r="C552" s="195"/>
    </row>
    <row r="553" spans="2:3" ht="14.25">
      <c r="B553" s="195"/>
      <c r="C553" s="195"/>
    </row>
    <row r="554" spans="2:3" ht="14.25">
      <c r="B554" s="195"/>
      <c r="C554" s="195"/>
    </row>
    <row r="555" spans="2:3" ht="14.25">
      <c r="B555" s="195"/>
      <c r="C555" s="195"/>
    </row>
    <row r="556" spans="2:3" ht="14.25">
      <c r="B556" s="195"/>
      <c r="C556" s="195"/>
    </row>
    <row r="557" spans="2:3" ht="14.25">
      <c r="B557" s="195"/>
      <c r="C557" s="195"/>
    </row>
    <row r="558" spans="2:3" ht="14.25">
      <c r="B558" s="195"/>
      <c r="C558" s="195"/>
    </row>
    <row r="559" spans="2:3" ht="14.25">
      <c r="B559" s="195"/>
      <c r="C559" s="195"/>
    </row>
    <row r="560" spans="2:3" ht="14.25">
      <c r="B560" s="195"/>
      <c r="C560" s="195"/>
    </row>
    <row r="561" spans="2:3" ht="14.25">
      <c r="B561" s="195"/>
      <c r="C561" s="195"/>
    </row>
    <row r="562" spans="2:3" ht="14.25">
      <c r="B562" s="195"/>
      <c r="C562" s="195"/>
    </row>
    <row r="563" spans="2:3" ht="14.25">
      <c r="B563" s="195"/>
      <c r="C563" s="195"/>
    </row>
    <row r="564" spans="2:3" ht="14.25">
      <c r="B564" s="195"/>
      <c r="C564" s="195"/>
    </row>
    <row r="565" spans="2:3" ht="14.25">
      <c r="B565" s="195"/>
      <c r="C565" s="195"/>
    </row>
    <row r="566" spans="2:3" ht="14.25">
      <c r="B566" s="195"/>
      <c r="C566" s="195"/>
    </row>
    <row r="567" spans="2:3" ht="14.25">
      <c r="B567" s="195"/>
      <c r="C567" s="195"/>
    </row>
    <row r="568" spans="2:3" ht="14.25">
      <c r="B568" s="195"/>
      <c r="C568" s="195"/>
    </row>
    <row r="569" spans="2:3" ht="14.25">
      <c r="B569" s="195"/>
      <c r="C569" s="195"/>
    </row>
    <row r="570" spans="2:3" ht="14.25">
      <c r="B570" s="195"/>
      <c r="C570" s="195"/>
    </row>
    <row r="571" spans="2:3" ht="14.25">
      <c r="B571" s="195"/>
      <c r="C571" s="195"/>
    </row>
    <row r="572" spans="2:3" ht="14.25">
      <c r="B572" s="195"/>
      <c r="C572" s="195"/>
    </row>
    <row r="573" spans="2:3" ht="14.25">
      <c r="B573" s="195"/>
      <c r="C573" s="195"/>
    </row>
    <row r="574" spans="2:3" ht="14.25">
      <c r="B574" s="195"/>
      <c r="C574" s="195"/>
    </row>
    <row r="575" spans="2:3" ht="14.25">
      <c r="B575" s="195"/>
      <c r="C575" s="195"/>
    </row>
    <row r="576" spans="2:3" ht="14.25">
      <c r="B576" s="195"/>
      <c r="C576" s="195"/>
    </row>
    <row r="577" spans="2:3" ht="14.25">
      <c r="B577" s="195"/>
      <c r="C577" s="195"/>
    </row>
    <row r="578" spans="2:3" ht="14.25">
      <c r="B578" s="195"/>
      <c r="C578" s="195"/>
    </row>
    <row r="579" spans="2:3" ht="14.25">
      <c r="B579" s="195"/>
      <c r="C579" s="195"/>
    </row>
    <row r="580" spans="2:3" ht="14.25">
      <c r="B580" s="195"/>
      <c r="C580" s="195"/>
    </row>
    <row r="581" spans="2:3" ht="14.25">
      <c r="B581" s="195"/>
      <c r="C581" s="195"/>
    </row>
    <row r="582" spans="2:3" ht="14.25">
      <c r="B582" s="195"/>
      <c r="C582" s="195"/>
    </row>
    <row r="583" spans="2:3" ht="14.25">
      <c r="B583" s="195"/>
      <c r="C583" s="195"/>
    </row>
    <row r="584" spans="2:3" ht="14.25">
      <c r="B584" s="195"/>
      <c r="C584" s="195"/>
    </row>
    <row r="585" spans="2:3" ht="14.25">
      <c r="B585" s="195"/>
      <c r="C585" s="195"/>
    </row>
    <row r="586" spans="2:3" ht="14.25">
      <c r="B586" s="195"/>
      <c r="C586" s="195"/>
    </row>
    <row r="587" spans="2:3" ht="14.25">
      <c r="B587" s="195"/>
      <c r="C587" s="195"/>
    </row>
    <row r="588" spans="2:3" ht="14.25">
      <c r="B588" s="195"/>
      <c r="C588" s="195"/>
    </row>
    <row r="589" spans="2:3" ht="14.25">
      <c r="B589" s="195"/>
      <c r="C589" s="195"/>
    </row>
    <row r="590" spans="2:3" ht="14.25">
      <c r="B590" s="195"/>
      <c r="C590" s="195"/>
    </row>
    <row r="591" spans="2:3" ht="14.25">
      <c r="B591" s="195"/>
      <c r="C591" s="195"/>
    </row>
    <row r="592" spans="2:3" ht="14.25">
      <c r="B592" s="195"/>
      <c r="C592" s="195"/>
    </row>
    <row r="593" spans="2:3" ht="14.25">
      <c r="B593" s="195"/>
      <c r="C593" s="195"/>
    </row>
    <row r="594" spans="2:3" ht="14.25">
      <c r="B594" s="195"/>
      <c r="C594" s="195"/>
    </row>
    <row r="595" spans="2:3" ht="14.25">
      <c r="B595" s="195"/>
      <c r="C595" s="195"/>
    </row>
    <row r="596" spans="2:3" ht="14.25">
      <c r="B596" s="195"/>
      <c r="C596" s="195"/>
    </row>
    <row r="597" spans="2:3" ht="14.25">
      <c r="B597" s="195"/>
      <c r="C597" s="195"/>
    </row>
    <row r="598" spans="2:3" ht="14.25">
      <c r="B598" s="195"/>
      <c r="C598" s="195"/>
    </row>
    <row r="599" spans="2:3" ht="14.25">
      <c r="B599" s="195"/>
      <c r="C599" s="195"/>
    </row>
    <row r="600" spans="2:3" ht="14.25">
      <c r="B600" s="195"/>
      <c r="C600" s="195"/>
    </row>
    <row r="601" spans="2:3" ht="14.25">
      <c r="B601" s="195"/>
      <c r="C601" s="195"/>
    </row>
    <row r="602" spans="2:3" ht="14.25">
      <c r="B602" s="195"/>
      <c r="C602" s="195"/>
    </row>
    <row r="603" spans="2:3" ht="14.25">
      <c r="B603" s="195"/>
      <c r="C603" s="195"/>
    </row>
    <row r="604" spans="2:3" ht="14.25">
      <c r="B604" s="195"/>
      <c r="C604" s="195"/>
    </row>
    <row r="605" spans="2:3" ht="14.25">
      <c r="B605" s="195"/>
      <c r="C605" s="195"/>
    </row>
    <row r="606" spans="2:3" ht="14.25">
      <c r="B606" s="195"/>
      <c r="C606" s="195"/>
    </row>
    <row r="607" spans="2:3" ht="14.25">
      <c r="B607" s="195"/>
      <c r="C607" s="195"/>
    </row>
    <row r="608" spans="2:3" ht="14.25">
      <c r="B608" s="195"/>
      <c r="C608" s="195"/>
    </row>
    <row r="609" spans="2:3" ht="14.25">
      <c r="B609" s="195"/>
      <c r="C609" s="195"/>
    </row>
    <row r="610" spans="2:3" ht="14.25">
      <c r="B610" s="195"/>
      <c r="C610" s="195"/>
    </row>
    <row r="611" spans="2:3" ht="14.25">
      <c r="B611" s="195"/>
      <c r="C611" s="195"/>
    </row>
    <row r="612" spans="2:3" ht="14.25">
      <c r="B612" s="195"/>
      <c r="C612" s="195"/>
    </row>
    <row r="613" spans="2:3" ht="14.25">
      <c r="B613" s="195"/>
      <c r="C613" s="195"/>
    </row>
    <row r="614" spans="2:3" ht="14.25">
      <c r="B614" s="195"/>
      <c r="C614" s="195"/>
    </row>
    <row r="615" spans="2:3" ht="14.25">
      <c r="B615" s="195"/>
      <c r="C615" s="195"/>
    </row>
    <row r="616" spans="2:3" ht="14.25">
      <c r="B616" s="195"/>
      <c r="C616" s="195"/>
    </row>
    <row r="617" spans="2:3" ht="14.25">
      <c r="B617" s="195"/>
      <c r="C617" s="195"/>
    </row>
    <row r="618" spans="2:3" ht="14.25">
      <c r="B618" s="195"/>
      <c r="C618" s="195"/>
    </row>
    <row r="619" spans="2:3" ht="14.25">
      <c r="B619" s="195"/>
      <c r="C619" s="195"/>
    </row>
    <row r="620" spans="2:3" ht="14.25">
      <c r="B620" s="195"/>
      <c r="C620" s="195"/>
    </row>
    <row r="621" spans="2:3" ht="14.25">
      <c r="B621" s="195"/>
      <c r="C621" s="195"/>
    </row>
    <row r="622" spans="2:3" ht="14.25">
      <c r="B622" s="195"/>
      <c r="C622" s="195"/>
    </row>
    <row r="623" spans="2:3" ht="14.25">
      <c r="B623" s="195"/>
      <c r="C623" s="195"/>
    </row>
    <row r="624" spans="2:3" ht="14.25">
      <c r="B624" s="195"/>
      <c r="C624" s="195"/>
    </row>
    <row r="625" spans="2:3" ht="14.25">
      <c r="B625" s="195"/>
      <c r="C625" s="195"/>
    </row>
    <row r="626" spans="2:3" ht="14.25">
      <c r="B626" s="195"/>
      <c r="C626" s="195"/>
    </row>
    <row r="627" spans="2:3" ht="14.25">
      <c r="B627" s="195"/>
      <c r="C627" s="195"/>
    </row>
    <row r="628" spans="2:3" ht="14.25">
      <c r="B628" s="195"/>
      <c r="C628" s="195"/>
    </row>
    <row r="629" spans="2:3" ht="14.25">
      <c r="B629" s="195"/>
      <c r="C629" s="195"/>
    </row>
    <row r="630" spans="2:3" ht="14.25">
      <c r="B630" s="195"/>
      <c r="C630" s="195"/>
    </row>
    <row r="631" spans="2:3" ht="14.25">
      <c r="B631" s="195"/>
      <c r="C631" s="195"/>
    </row>
    <row r="632" spans="2:3" ht="14.25">
      <c r="B632" s="195"/>
      <c r="C632" s="195"/>
    </row>
    <row r="633" spans="2:3" ht="14.25">
      <c r="B633" s="195"/>
      <c r="C633" s="195"/>
    </row>
    <row r="634" spans="2:3" ht="14.25">
      <c r="B634" s="195"/>
      <c r="C634" s="195"/>
    </row>
    <row r="635" spans="2:3" ht="14.25">
      <c r="B635" s="195"/>
      <c r="C635" s="195"/>
    </row>
    <row r="636" spans="2:3" ht="14.25">
      <c r="B636" s="195"/>
      <c r="C636" s="195"/>
    </row>
    <row r="637" spans="2:3" ht="14.25">
      <c r="B637" s="195"/>
      <c r="C637" s="195"/>
    </row>
    <row r="638" spans="2:3" ht="14.25">
      <c r="B638" s="195"/>
      <c r="C638" s="195"/>
    </row>
    <row r="639" spans="2:3" ht="14.25">
      <c r="B639" s="195"/>
      <c r="C639" s="195"/>
    </row>
    <row r="640" spans="2:3" ht="14.25">
      <c r="B640" s="195"/>
      <c r="C640" s="195"/>
    </row>
    <row r="641" spans="2:3" ht="14.25">
      <c r="B641" s="195"/>
      <c r="C641" s="195"/>
    </row>
    <row r="642" spans="2:3" ht="14.25">
      <c r="B642" s="195"/>
      <c r="C642" s="195"/>
    </row>
    <row r="643" spans="2:3" ht="14.25">
      <c r="B643" s="195"/>
      <c r="C643" s="195"/>
    </row>
    <row r="644" spans="2:3" ht="14.25">
      <c r="B644" s="195"/>
      <c r="C644" s="195"/>
    </row>
    <row r="645" spans="2:3" ht="14.25">
      <c r="B645" s="195"/>
      <c r="C645" s="195"/>
    </row>
    <row r="646" spans="2:3" ht="14.25">
      <c r="B646" s="195"/>
      <c r="C646" s="195"/>
    </row>
    <row r="647" spans="2:3" ht="14.25">
      <c r="B647" s="195"/>
      <c r="C647" s="195"/>
    </row>
    <row r="648" spans="2:3" ht="14.25">
      <c r="B648" s="195"/>
      <c r="C648" s="195"/>
    </row>
    <row r="649" spans="2:3" ht="14.25">
      <c r="B649" s="195"/>
      <c r="C649" s="195"/>
    </row>
    <row r="650" spans="2:3" ht="14.25">
      <c r="B650" s="195"/>
      <c r="C650" s="195"/>
    </row>
    <row r="651" spans="2:3" ht="14.25">
      <c r="B651" s="195"/>
      <c r="C651" s="195"/>
    </row>
    <row r="652" spans="2:3" ht="14.25">
      <c r="B652" s="195"/>
      <c r="C652" s="195"/>
    </row>
    <row r="653" spans="2:3" ht="14.25">
      <c r="B653" s="195"/>
      <c r="C653" s="195"/>
    </row>
    <row r="654" spans="2:3" ht="14.25">
      <c r="B654" s="195"/>
      <c r="C654" s="195"/>
    </row>
    <row r="655" spans="2:3" ht="14.25">
      <c r="B655" s="195"/>
      <c r="C655" s="195"/>
    </row>
    <row r="656" spans="2:3" ht="14.25">
      <c r="B656" s="195"/>
      <c r="C656" s="195"/>
    </row>
    <row r="657" spans="2:3" ht="14.25">
      <c r="B657" s="195"/>
      <c r="C657" s="195"/>
    </row>
    <row r="658" spans="2:3" ht="14.25">
      <c r="B658" s="195"/>
      <c r="C658" s="195"/>
    </row>
    <row r="659" spans="2:3" ht="14.25">
      <c r="B659" s="195"/>
      <c r="C659" s="195"/>
    </row>
    <row r="660" spans="2:3" ht="14.25">
      <c r="B660" s="195"/>
      <c r="C660" s="195"/>
    </row>
    <row r="661" spans="2:3" ht="14.25">
      <c r="B661" s="195"/>
      <c r="C661" s="195"/>
    </row>
    <row r="662" spans="2:3" ht="14.25">
      <c r="B662" s="195"/>
      <c r="C662" s="195"/>
    </row>
    <row r="663" spans="2:3" ht="14.25">
      <c r="B663" s="195"/>
      <c r="C663" s="195"/>
    </row>
    <row r="664" spans="2:3" ht="14.25">
      <c r="B664" s="195"/>
      <c r="C664" s="195"/>
    </row>
    <row r="665" spans="2:3" ht="14.25">
      <c r="B665" s="195"/>
      <c r="C665" s="195"/>
    </row>
    <row r="666" spans="2:3" ht="14.25">
      <c r="B666" s="195"/>
      <c r="C666" s="195"/>
    </row>
    <row r="667" spans="2:3" ht="14.25">
      <c r="B667" s="195"/>
      <c r="C667" s="195"/>
    </row>
    <row r="668" spans="2:3" ht="14.25">
      <c r="B668" s="195"/>
      <c r="C668" s="195"/>
    </row>
    <row r="669" spans="2:3" ht="14.25">
      <c r="B669" s="195"/>
      <c r="C669" s="195"/>
    </row>
    <row r="670" spans="2:3" ht="14.25">
      <c r="B670" s="195"/>
      <c r="C670" s="195"/>
    </row>
    <row r="671" spans="2:3" ht="14.25">
      <c r="B671" s="195"/>
      <c r="C671" s="195"/>
    </row>
    <row r="672" spans="2:3" ht="14.25">
      <c r="B672" s="195"/>
      <c r="C672" s="195"/>
    </row>
    <row r="673" spans="2:3" ht="14.25">
      <c r="B673" s="195"/>
      <c r="C673" s="195"/>
    </row>
    <row r="674" spans="2:3" ht="14.25">
      <c r="B674" s="195"/>
      <c r="C674" s="195"/>
    </row>
    <row r="675" spans="2:3" ht="14.25">
      <c r="B675" s="195"/>
      <c r="C675" s="195"/>
    </row>
    <row r="676" spans="2:3" ht="14.25">
      <c r="B676" s="195"/>
      <c r="C676" s="195"/>
    </row>
    <row r="677" spans="2:3" ht="14.25">
      <c r="B677" s="195"/>
      <c r="C677" s="195"/>
    </row>
    <row r="678" spans="2:3" ht="14.25">
      <c r="B678" s="195"/>
      <c r="C678" s="195"/>
    </row>
    <row r="679" spans="2:3" ht="14.25">
      <c r="B679" s="195"/>
      <c r="C679" s="195"/>
    </row>
    <row r="680" spans="2:3" ht="14.25">
      <c r="B680" s="195"/>
      <c r="C680" s="195"/>
    </row>
    <row r="681" spans="2:3" ht="14.25">
      <c r="B681" s="195"/>
      <c r="C681" s="195"/>
    </row>
    <row r="682" spans="2:3" ht="14.25">
      <c r="B682" s="195"/>
      <c r="C682" s="195"/>
    </row>
    <row r="683" spans="2:3" ht="14.25">
      <c r="B683" s="195"/>
      <c r="C683" s="195"/>
    </row>
    <row r="684" spans="2:3" ht="14.25">
      <c r="B684" s="195"/>
      <c r="C684" s="195"/>
    </row>
    <row r="685" spans="2:3" ht="14.25">
      <c r="B685" s="195"/>
      <c r="C685" s="195"/>
    </row>
    <row r="686" spans="2:3" ht="14.25">
      <c r="B686" s="195"/>
      <c r="C686" s="195"/>
    </row>
    <row r="687" spans="2:3" ht="14.25">
      <c r="B687" s="195"/>
      <c r="C687" s="195"/>
    </row>
    <row r="688" spans="2:3" ht="14.25">
      <c r="B688" s="195"/>
      <c r="C688" s="195"/>
    </row>
    <row r="689" spans="2:3" ht="14.25">
      <c r="B689" s="195"/>
      <c r="C689" s="195"/>
    </row>
    <row r="690" spans="2:3" ht="14.25">
      <c r="B690" s="195"/>
      <c r="C690" s="195"/>
    </row>
    <row r="691" spans="2:3" ht="14.25">
      <c r="B691" s="195"/>
      <c r="C691" s="195"/>
    </row>
    <row r="692" spans="2:3" ht="14.25">
      <c r="B692" s="195"/>
      <c r="C692" s="195"/>
    </row>
    <row r="693" spans="2:3" ht="14.25">
      <c r="B693" s="195"/>
      <c r="C693" s="195"/>
    </row>
    <row r="694" spans="2:3" ht="14.25">
      <c r="B694" s="195"/>
      <c r="C694" s="195"/>
    </row>
    <row r="695" spans="2:3" ht="14.25">
      <c r="B695" s="195"/>
      <c r="C695" s="195"/>
    </row>
    <row r="696" spans="2:3" ht="14.25">
      <c r="B696" s="195"/>
      <c r="C696" s="195"/>
    </row>
    <row r="697" spans="2:3" ht="14.25">
      <c r="B697" s="195"/>
      <c r="C697" s="195"/>
    </row>
    <row r="698" spans="2:3" ht="14.25">
      <c r="B698" s="195"/>
      <c r="C698" s="195"/>
    </row>
    <row r="699" spans="2:3" ht="14.25">
      <c r="B699" s="195"/>
      <c r="C699" s="195"/>
    </row>
    <row r="700" spans="2:3" ht="14.25">
      <c r="B700" s="195"/>
      <c r="C700" s="195"/>
    </row>
    <row r="701" spans="2:3" ht="14.25">
      <c r="B701" s="195"/>
      <c r="C701" s="195"/>
    </row>
    <row r="702" spans="2:3" ht="14.25">
      <c r="B702" s="195"/>
      <c r="C702" s="195"/>
    </row>
    <row r="703" spans="2:3" ht="14.25">
      <c r="B703" s="195"/>
      <c r="C703" s="195"/>
    </row>
    <row r="704" spans="2:3" ht="14.25">
      <c r="B704" s="195"/>
      <c r="C704" s="195"/>
    </row>
    <row r="705" spans="2:3" ht="14.25">
      <c r="B705" s="195"/>
      <c r="C705" s="195"/>
    </row>
    <row r="706" spans="2:3" ht="14.25">
      <c r="B706" s="195"/>
      <c r="C706" s="195"/>
    </row>
    <row r="707" spans="2:3" ht="14.25">
      <c r="B707" s="195"/>
      <c r="C707" s="195"/>
    </row>
    <row r="708" spans="2:3" ht="14.25">
      <c r="B708" s="195"/>
      <c r="C708" s="195"/>
    </row>
    <row r="709" spans="2:3" ht="14.25">
      <c r="B709" s="195"/>
      <c r="C709" s="195"/>
    </row>
    <row r="710" spans="2:3" ht="14.25">
      <c r="B710" s="195"/>
      <c r="C710" s="195"/>
    </row>
    <row r="711" spans="2:3" ht="14.25">
      <c r="B711" s="195"/>
      <c r="C711" s="195"/>
    </row>
    <row r="712" spans="2:3" ht="14.25">
      <c r="B712" s="195"/>
      <c r="C712" s="195"/>
    </row>
    <row r="713" spans="2:3" ht="14.25">
      <c r="B713" s="195"/>
      <c r="C713" s="195"/>
    </row>
    <row r="714" spans="2:3" ht="14.25">
      <c r="B714" s="195"/>
      <c r="C714" s="195"/>
    </row>
    <row r="715" spans="2:3" ht="14.25">
      <c r="B715" s="195"/>
      <c r="C715" s="195"/>
    </row>
    <row r="716" spans="2:3" ht="14.25">
      <c r="B716" s="195"/>
      <c r="C716" s="195"/>
    </row>
    <row r="717" spans="2:3" ht="14.25">
      <c r="B717" s="195"/>
      <c r="C717" s="195"/>
    </row>
    <row r="718" spans="2:3" ht="14.25">
      <c r="B718" s="195"/>
      <c r="C718" s="195"/>
    </row>
    <row r="719" spans="2:3" ht="14.25">
      <c r="B719" s="195"/>
      <c r="C719" s="195"/>
    </row>
    <row r="720" spans="2:3" ht="14.25">
      <c r="B720" s="195"/>
      <c r="C720" s="195"/>
    </row>
    <row r="721" spans="2:3" ht="14.25">
      <c r="B721" s="195"/>
      <c r="C721" s="195"/>
    </row>
    <row r="722" spans="2:3" ht="14.25">
      <c r="B722" s="195"/>
      <c r="C722" s="195"/>
    </row>
    <row r="723" spans="2:3" ht="14.25">
      <c r="B723" s="195"/>
      <c r="C723" s="195"/>
    </row>
    <row r="724" spans="2:3" ht="14.25">
      <c r="B724" s="195"/>
      <c r="C724" s="195"/>
    </row>
    <row r="725" spans="2:3" ht="14.25">
      <c r="B725" s="195"/>
      <c r="C725" s="195"/>
    </row>
    <row r="726" spans="2:3" ht="14.25">
      <c r="B726" s="195"/>
      <c r="C726" s="195"/>
    </row>
    <row r="727" spans="2:3" ht="14.25">
      <c r="B727" s="195"/>
      <c r="C727" s="195"/>
    </row>
    <row r="728" spans="2:3" ht="14.25">
      <c r="B728" s="195"/>
      <c r="C728" s="195"/>
    </row>
    <row r="729" spans="2:3" ht="14.25">
      <c r="B729" s="195"/>
      <c r="C729" s="195"/>
    </row>
    <row r="730" spans="2:3" ht="14.25">
      <c r="B730" s="195"/>
      <c r="C730" s="195"/>
    </row>
    <row r="731" spans="2:3" ht="14.25">
      <c r="B731" s="195"/>
      <c r="C731" s="195"/>
    </row>
    <row r="732" spans="2:3" ht="14.25">
      <c r="B732" s="195"/>
      <c r="C732" s="195"/>
    </row>
    <row r="733" spans="2:3" ht="14.25">
      <c r="B733" s="195"/>
      <c r="C733" s="195"/>
    </row>
    <row r="734" spans="2:3" ht="14.25">
      <c r="B734" s="195"/>
      <c r="C734" s="195"/>
    </row>
    <row r="735" spans="2:3" ht="14.25">
      <c r="B735" s="195"/>
      <c r="C735" s="195"/>
    </row>
    <row r="736" spans="2:3" ht="14.25">
      <c r="B736" s="195"/>
      <c r="C736" s="195"/>
    </row>
    <row r="737" spans="2:3" ht="14.25">
      <c r="B737" s="195"/>
      <c r="C737" s="195"/>
    </row>
    <row r="738" spans="2:3" ht="14.25">
      <c r="B738" s="195"/>
      <c r="C738" s="195"/>
    </row>
    <row r="739" spans="2:3" ht="14.25">
      <c r="B739" s="195"/>
      <c r="C739" s="195"/>
    </row>
    <row r="740" spans="2:3" ht="14.25">
      <c r="B740" s="195"/>
      <c r="C740" s="195"/>
    </row>
    <row r="741" spans="2:3" ht="14.25">
      <c r="B741" s="195"/>
      <c r="C741" s="195"/>
    </row>
    <row r="742" spans="2:3" ht="14.25">
      <c r="B742" s="195"/>
      <c r="C742" s="195"/>
    </row>
    <row r="743" spans="2:3" ht="14.25">
      <c r="B743" s="195"/>
      <c r="C743" s="195"/>
    </row>
    <row r="744" spans="2:3" ht="14.25">
      <c r="B744" s="195"/>
      <c r="C744" s="195"/>
    </row>
    <row r="745" spans="2:3" ht="14.25">
      <c r="B745" s="195"/>
      <c r="C745" s="195"/>
    </row>
    <row r="746" spans="2:3" ht="14.25">
      <c r="B746" s="195"/>
      <c r="C746" s="195"/>
    </row>
    <row r="747" spans="2:3" ht="14.25">
      <c r="B747" s="195"/>
      <c r="C747" s="195"/>
    </row>
    <row r="748" spans="2:3" ht="14.25">
      <c r="B748" s="195"/>
      <c r="C748" s="195"/>
    </row>
    <row r="749" spans="2:3" ht="14.25">
      <c r="B749" s="195"/>
      <c r="C749" s="195"/>
    </row>
    <row r="750" spans="2:3" ht="14.25">
      <c r="B750" s="195"/>
      <c r="C750" s="195"/>
    </row>
    <row r="751" spans="2:3" ht="14.25">
      <c r="B751" s="195"/>
      <c r="C751" s="195"/>
    </row>
    <row r="752" spans="2:3" ht="14.25">
      <c r="B752" s="195"/>
      <c r="C752" s="195"/>
    </row>
    <row r="753" spans="2:3" ht="14.25">
      <c r="B753" s="195"/>
      <c r="C753" s="195"/>
    </row>
    <row r="754" spans="2:3" ht="14.25">
      <c r="B754" s="195"/>
      <c r="C754" s="195"/>
    </row>
    <row r="755" spans="2:3" ht="14.25">
      <c r="B755" s="195"/>
      <c r="C755" s="195"/>
    </row>
    <row r="756" spans="2:3" ht="14.25">
      <c r="B756" s="195"/>
      <c r="C756" s="195"/>
    </row>
    <row r="757" spans="2:3" ht="14.25">
      <c r="B757" s="195"/>
      <c r="C757" s="195"/>
    </row>
    <row r="758" spans="2:3" ht="14.25">
      <c r="B758" s="195"/>
      <c r="C758" s="195"/>
    </row>
    <row r="759" spans="2:3" ht="14.25">
      <c r="B759" s="195"/>
      <c r="C759" s="195"/>
    </row>
    <row r="760" spans="2:3" ht="14.25">
      <c r="B760" s="195"/>
      <c r="C760" s="195"/>
    </row>
    <row r="761" spans="2:3" ht="14.25">
      <c r="B761" s="195"/>
      <c r="C761" s="195"/>
    </row>
    <row r="762" spans="2:3" ht="14.25">
      <c r="B762" s="195"/>
      <c r="C762" s="195"/>
    </row>
    <row r="763" spans="2:3" ht="14.25">
      <c r="B763" s="195"/>
      <c r="C763" s="195"/>
    </row>
    <row r="764" spans="2:3" ht="14.25">
      <c r="B764" s="195"/>
      <c r="C764" s="195"/>
    </row>
    <row r="765" spans="2:3" ht="14.25">
      <c r="B765" s="195"/>
      <c r="C765" s="195"/>
    </row>
    <row r="766" spans="2:3" ht="14.25">
      <c r="B766" s="195"/>
      <c r="C766" s="195"/>
    </row>
    <row r="767" spans="2:3" ht="14.25">
      <c r="B767" s="195"/>
      <c r="C767" s="195"/>
    </row>
    <row r="768" spans="2:3" ht="14.25">
      <c r="B768" s="195"/>
      <c r="C768" s="195"/>
    </row>
    <row r="769" spans="2:3" ht="14.25">
      <c r="B769" s="195"/>
      <c r="C769" s="195"/>
    </row>
    <row r="770" spans="2:3" ht="14.25">
      <c r="B770" s="195"/>
      <c r="C770" s="195"/>
    </row>
    <row r="771" spans="2:3" ht="14.25">
      <c r="B771" s="195"/>
      <c r="C771" s="195"/>
    </row>
    <row r="772" spans="2:3" ht="14.25">
      <c r="B772" s="195"/>
      <c r="C772" s="195"/>
    </row>
    <row r="773" spans="2:3" ht="14.25">
      <c r="B773" s="195"/>
      <c r="C773" s="195"/>
    </row>
    <row r="774" spans="2:3" ht="14.25">
      <c r="B774" s="195"/>
      <c r="C774" s="195"/>
    </row>
    <row r="775" spans="2:3" ht="14.25">
      <c r="B775" s="195"/>
      <c r="C775" s="195"/>
    </row>
    <row r="776" spans="2:3" ht="14.25">
      <c r="B776" s="195"/>
      <c r="C776" s="195"/>
    </row>
    <row r="777" spans="2:3" ht="14.25">
      <c r="B777" s="195"/>
      <c r="C777" s="195"/>
    </row>
    <row r="778" spans="2:3" ht="14.25">
      <c r="B778" s="195"/>
      <c r="C778" s="195"/>
    </row>
    <row r="779" spans="2:3" ht="14.25">
      <c r="B779" s="195"/>
      <c r="C779" s="195"/>
    </row>
    <row r="780" spans="2:3" ht="14.25">
      <c r="B780" s="195"/>
      <c r="C780" s="195"/>
    </row>
    <row r="781" spans="2:3" ht="14.25">
      <c r="B781" s="195"/>
      <c r="C781" s="195"/>
    </row>
    <row r="782" spans="2:3" ht="14.25">
      <c r="B782" s="195"/>
      <c r="C782" s="195"/>
    </row>
    <row r="783" spans="2:3" ht="14.25">
      <c r="B783" s="195"/>
      <c r="C783" s="195"/>
    </row>
    <row r="784" spans="2:3" ht="14.25">
      <c r="B784" s="195"/>
      <c r="C784" s="195"/>
    </row>
    <row r="785" spans="2:3" ht="14.25">
      <c r="B785" s="195"/>
      <c r="C785" s="195"/>
    </row>
    <row r="786" spans="2:3" ht="14.25">
      <c r="B786" s="195"/>
      <c r="C786" s="195"/>
    </row>
    <row r="787" spans="2:3" ht="14.25">
      <c r="B787" s="195"/>
      <c r="C787" s="195"/>
    </row>
    <row r="788" spans="2:3" ht="14.25">
      <c r="B788" s="195"/>
      <c r="C788" s="195"/>
    </row>
    <row r="789" spans="2:3" ht="14.25">
      <c r="B789" s="195"/>
      <c r="C789" s="195"/>
    </row>
    <row r="790" spans="2:3" ht="14.25">
      <c r="B790" s="195"/>
      <c r="C790" s="195"/>
    </row>
    <row r="791" spans="2:3" ht="14.25">
      <c r="B791" s="195"/>
      <c r="C791" s="195"/>
    </row>
    <row r="792" spans="2:3" ht="14.25">
      <c r="B792" s="195"/>
      <c r="C792" s="195"/>
    </row>
    <row r="793" spans="2:3" ht="14.25">
      <c r="B793" s="195"/>
      <c r="C793" s="195"/>
    </row>
    <row r="794" spans="2:3" ht="14.25">
      <c r="B794" s="195"/>
      <c r="C794" s="195"/>
    </row>
    <row r="795" spans="2:3" ht="14.25">
      <c r="B795" s="195"/>
      <c r="C795" s="195"/>
    </row>
    <row r="796" spans="2:3" ht="14.25">
      <c r="B796" s="195"/>
      <c r="C796" s="195"/>
    </row>
    <row r="797" spans="2:3" ht="14.25">
      <c r="B797" s="195"/>
      <c r="C797" s="195"/>
    </row>
    <row r="798" spans="2:3" ht="14.25">
      <c r="B798" s="195"/>
      <c r="C798" s="195"/>
    </row>
    <row r="799" spans="2:3" ht="14.25">
      <c r="B799" s="195"/>
      <c r="C799" s="195"/>
    </row>
    <row r="800" spans="2:3" ht="14.25">
      <c r="B800" s="195"/>
      <c r="C800" s="195"/>
    </row>
    <row r="801" spans="2:3" ht="14.25">
      <c r="B801" s="195"/>
      <c r="C801" s="195"/>
    </row>
    <row r="802" spans="2:3" ht="14.25">
      <c r="B802" s="195"/>
      <c r="C802" s="195"/>
    </row>
    <row r="803" spans="2:3" ht="14.25">
      <c r="B803" s="195"/>
      <c r="C803" s="195"/>
    </row>
    <row r="804" spans="2:3" ht="14.25">
      <c r="B804" s="195"/>
      <c r="C804" s="195"/>
    </row>
    <row r="805" spans="2:3" ht="14.25">
      <c r="B805" s="195"/>
      <c r="C805" s="195"/>
    </row>
    <row r="806" spans="2:3" ht="14.25">
      <c r="B806" s="195"/>
      <c r="C806" s="195"/>
    </row>
    <row r="807" spans="2:3" ht="14.25">
      <c r="B807" s="195"/>
      <c r="C807" s="195"/>
    </row>
    <row r="808" spans="2:3" ht="14.25">
      <c r="B808" s="195"/>
      <c r="C808" s="195"/>
    </row>
    <row r="809" spans="2:3" ht="14.25">
      <c r="B809" s="195"/>
      <c r="C809" s="195"/>
    </row>
    <row r="810" spans="2:3" ht="14.25">
      <c r="B810" s="195"/>
      <c r="C810" s="195"/>
    </row>
    <row r="811" spans="2:3" ht="14.25">
      <c r="B811" s="195"/>
      <c r="C811" s="195"/>
    </row>
    <row r="812" spans="2:3" ht="14.25">
      <c r="B812" s="195"/>
      <c r="C812" s="195"/>
    </row>
    <row r="813" spans="2:3" ht="14.25">
      <c r="B813" s="195"/>
      <c r="C813" s="195"/>
    </row>
    <row r="814" spans="2:3" ht="14.25">
      <c r="B814" s="195"/>
      <c r="C814" s="195"/>
    </row>
    <row r="815" spans="2:3" ht="14.25">
      <c r="B815" s="195"/>
      <c r="C815" s="195"/>
    </row>
    <row r="816" spans="2:3" ht="14.25">
      <c r="B816" s="195"/>
      <c r="C816" s="195"/>
    </row>
    <row r="817" spans="2:3" ht="14.25">
      <c r="B817" s="195"/>
      <c r="C817" s="195"/>
    </row>
    <row r="818" spans="2:3" ht="14.25">
      <c r="B818" s="195"/>
      <c r="C818" s="195"/>
    </row>
    <row r="819" spans="2:3" ht="14.25">
      <c r="B819" s="195"/>
      <c r="C819" s="195"/>
    </row>
    <row r="820" spans="2:3" ht="14.25">
      <c r="B820" s="195"/>
      <c r="C820" s="195"/>
    </row>
    <row r="821" spans="2:3" ht="14.25">
      <c r="B821" s="195"/>
      <c r="C821" s="195"/>
    </row>
    <row r="822" spans="2:3" ht="14.25">
      <c r="B822" s="195"/>
      <c r="C822" s="195"/>
    </row>
    <row r="823" spans="2:3" ht="14.25">
      <c r="B823" s="195"/>
      <c r="C823" s="195"/>
    </row>
    <row r="824" spans="2:3" ht="14.25">
      <c r="B824" s="195"/>
      <c r="C824" s="195"/>
    </row>
    <row r="825" spans="2:3" ht="14.25">
      <c r="B825" s="195"/>
      <c r="C825" s="195"/>
    </row>
    <row r="826" spans="2:3" ht="14.25">
      <c r="B826" s="195"/>
      <c r="C826" s="195"/>
    </row>
    <row r="827" spans="2:3" ht="14.25">
      <c r="B827" s="195"/>
      <c r="C827" s="195"/>
    </row>
    <row r="828" spans="2:3" ht="14.25">
      <c r="B828" s="195"/>
      <c r="C828" s="195"/>
    </row>
    <row r="829" spans="2:3" ht="14.25">
      <c r="B829" s="195"/>
      <c r="C829" s="195"/>
    </row>
    <row r="830" spans="2:3" ht="14.25">
      <c r="B830" s="195"/>
      <c r="C830" s="195"/>
    </row>
    <row r="831" spans="2:3" ht="14.25">
      <c r="B831" s="195"/>
      <c r="C831" s="195"/>
    </row>
    <row r="832" spans="2:3" ht="14.25">
      <c r="B832" s="195"/>
      <c r="C832" s="195"/>
    </row>
    <row r="833" spans="2:3" ht="14.25">
      <c r="B833" s="195"/>
      <c r="C833" s="195"/>
    </row>
    <row r="834" spans="2:3" ht="14.25">
      <c r="B834" s="195"/>
      <c r="C834" s="195"/>
    </row>
    <row r="835" spans="2:3" ht="14.25">
      <c r="B835" s="195"/>
      <c r="C835" s="195"/>
    </row>
    <row r="836" spans="2:3" ht="14.25">
      <c r="B836" s="195"/>
      <c r="C836" s="195"/>
    </row>
    <row r="837" spans="2:3" ht="14.25">
      <c r="B837" s="195"/>
      <c r="C837" s="195"/>
    </row>
    <row r="838" spans="2:3" ht="14.25">
      <c r="B838" s="195"/>
      <c r="C838" s="195"/>
    </row>
    <row r="839" spans="2:3" ht="14.25">
      <c r="B839" s="195"/>
      <c r="C839" s="195"/>
    </row>
    <row r="840" spans="2:3" ht="14.25">
      <c r="B840" s="195"/>
      <c r="C840" s="195"/>
    </row>
    <row r="841" spans="2:3" ht="14.25">
      <c r="B841" s="195"/>
      <c r="C841" s="195"/>
    </row>
    <row r="842" spans="2:3" ht="14.25">
      <c r="B842" s="195"/>
      <c r="C842" s="195"/>
    </row>
    <row r="843" spans="2:3" ht="14.25">
      <c r="B843" s="195"/>
      <c r="C843" s="195"/>
    </row>
    <row r="844" spans="2:3" ht="14.25">
      <c r="B844" s="195"/>
      <c r="C844" s="195"/>
    </row>
    <row r="845" spans="2:3" ht="14.25">
      <c r="B845" s="195"/>
      <c r="C845" s="195"/>
    </row>
    <row r="846" spans="2:3" ht="14.25">
      <c r="B846" s="195"/>
      <c r="C846" s="195"/>
    </row>
    <row r="847" spans="2:3" ht="14.25">
      <c r="B847" s="195"/>
      <c r="C847" s="195"/>
    </row>
    <row r="848" spans="2:3" ht="14.25">
      <c r="B848" s="195"/>
      <c r="C848" s="195"/>
    </row>
    <row r="849" spans="2:3" ht="14.25">
      <c r="B849" s="195"/>
      <c r="C849" s="195"/>
    </row>
    <row r="850" spans="2:3" ht="14.25">
      <c r="B850" s="195"/>
      <c r="C850" s="195"/>
    </row>
    <row r="851" spans="2:3" ht="14.25">
      <c r="B851" s="195"/>
      <c r="C851" s="195"/>
    </row>
    <row r="852" spans="2:3" ht="14.25">
      <c r="B852" s="195"/>
      <c r="C852" s="195"/>
    </row>
    <row r="853" spans="2:3" ht="14.25">
      <c r="B853" s="195"/>
      <c r="C853" s="195"/>
    </row>
    <row r="854" spans="2:3" ht="14.25">
      <c r="B854" s="195"/>
      <c r="C854" s="195"/>
    </row>
    <row r="855" spans="2:3" ht="14.25">
      <c r="B855" s="195"/>
      <c r="C855" s="195"/>
    </row>
    <row r="856" spans="2:3" ht="14.25">
      <c r="B856" s="195"/>
      <c r="C856" s="195"/>
    </row>
    <row r="857" spans="2:3" ht="14.25">
      <c r="B857" s="195"/>
      <c r="C857" s="195"/>
    </row>
    <row r="858" spans="2:3" ht="14.25">
      <c r="B858" s="195"/>
      <c r="C858" s="195"/>
    </row>
    <row r="859" spans="2:3" ht="14.25">
      <c r="B859" s="195"/>
      <c r="C859" s="195"/>
    </row>
    <row r="860" spans="2:3" ht="14.25">
      <c r="B860" s="195"/>
      <c r="C860" s="195"/>
    </row>
    <row r="861" spans="2:3" ht="14.25">
      <c r="B861" s="195"/>
      <c r="C861" s="195"/>
    </row>
    <row r="862" spans="2:3" ht="14.25">
      <c r="B862" s="195"/>
      <c r="C862" s="195"/>
    </row>
    <row r="863" spans="2:3" ht="14.25">
      <c r="B863" s="195"/>
      <c r="C863" s="195"/>
    </row>
    <row r="864" spans="2:3" ht="14.25">
      <c r="B864" s="195"/>
      <c r="C864" s="195"/>
    </row>
    <row r="865" spans="2:3" ht="14.25">
      <c r="B865" s="195"/>
      <c r="C865" s="195"/>
    </row>
    <row r="866" spans="2:3" ht="14.25">
      <c r="B866" s="195"/>
      <c r="C866" s="195"/>
    </row>
    <row r="867" spans="2:3" ht="14.25">
      <c r="B867" s="195"/>
      <c r="C867" s="195"/>
    </row>
    <row r="868" spans="2:3" ht="14.25">
      <c r="B868" s="195"/>
      <c r="C868" s="195"/>
    </row>
    <row r="869" spans="2:3" ht="14.25">
      <c r="B869" s="195"/>
      <c r="C869" s="195"/>
    </row>
    <row r="870" spans="2:3" ht="14.25">
      <c r="B870" s="195"/>
      <c r="C870" s="195"/>
    </row>
    <row r="871" spans="2:3" ht="14.25">
      <c r="B871" s="195"/>
      <c r="C871" s="195"/>
    </row>
    <row r="872" spans="2:3" ht="14.25">
      <c r="B872" s="195"/>
      <c r="C872" s="195"/>
    </row>
    <row r="873" spans="2:3" ht="14.25">
      <c r="B873" s="195"/>
      <c r="C873" s="195"/>
    </row>
    <row r="874" spans="2:3" ht="14.25">
      <c r="B874" s="195"/>
      <c r="C874" s="195"/>
    </row>
    <row r="875" spans="2:3" ht="14.25">
      <c r="B875" s="195"/>
      <c r="C875" s="195"/>
    </row>
    <row r="876" spans="2:3" ht="14.25">
      <c r="B876" s="195"/>
      <c r="C876" s="195"/>
    </row>
    <row r="877" spans="2:3" ht="14.25">
      <c r="B877" s="195"/>
      <c r="C877" s="195"/>
    </row>
    <row r="878" spans="2:3" ht="14.25">
      <c r="B878" s="195"/>
      <c r="C878" s="195"/>
    </row>
    <row r="879" spans="2:3" ht="14.25">
      <c r="B879" s="195"/>
      <c r="C879" s="195"/>
    </row>
    <row r="880" spans="2:3" ht="14.25">
      <c r="B880" s="195"/>
      <c r="C880" s="195"/>
    </row>
    <row r="881" spans="2:3" ht="14.25">
      <c r="B881" s="195"/>
      <c r="C881" s="195"/>
    </row>
    <row r="882" spans="2:3" ht="14.25">
      <c r="B882" s="195"/>
      <c r="C882" s="195"/>
    </row>
    <row r="883" spans="2:3" ht="14.25">
      <c r="B883" s="195"/>
      <c r="C883" s="195"/>
    </row>
    <row r="884" spans="2:3" ht="14.25">
      <c r="B884" s="195"/>
      <c r="C884" s="195"/>
    </row>
    <row r="885" spans="2:3" ht="14.25">
      <c r="B885" s="195"/>
      <c r="C885" s="195"/>
    </row>
    <row r="886" spans="2:3" ht="14.25">
      <c r="B886" s="195"/>
      <c r="C886" s="195"/>
    </row>
    <row r="887" spans="2:3" ht="14.25">
      <c r="B887" s="195"/>
      <c r="C887" s="195"/>
    </row>
    <row r="888" spans="2:3" ht="14.25">
      <c r="B888" s="195"/>
      <c r="C888" s="195"/>
    </row>
    <row r="889" spans="2:3" ht="14.25">
      <c r="B889" s="195"/>
      <c r="C889" s="195"/>
    </row>
    <row r="890" spans="2:3" ht="14.25">
      <c r="B890" s="195"/>
      <c r="C890" s="195"/>
    </row>
    <row r="891" spans="2:3" ht="14.25">
      <c r="B891" s="195"/>
      <c r="C891" s="195"/>
    </row>
    <row r="892" spans="2:3" ht="14.25">
      <c r="B892" s="195"/>
      <c r="C892" s="195"/>
    </row>
    <row r="893" spans="2:3" ht="14.25">
      <c r="B893" s="195"/>
      <c r="C893" s="195"/>
    </row>
    <row r="894" spans="2:3" ht="14.25">
      <c r="B894" s="195"/>
      <c r="C894" s="195"/>
    </row>
    <row r="895" spans="2:3" ht="14.25">
      <c r="B895" s="195"/>
      <c r="C895" s="195"/>
    </row>
    <row r="896" spans="2:3" ht="14.25">
      <c r="B896" s="195"/>
      <c r="C896" s="195"/>
    </row>
    <row r="897" spans="2:3" ht="14.25">
      <c r="B897" s="195"/>
      <c r="C897" s="195"/>
    </row>
    <row r="898" spans="2:3" ht="14.25">
      <c r="B898" s="195"/>
      <c r="C898" s="195"/>
    </row>
    <row r="899" spans="2:3" ht="14.25">
      <c r="B899" s="195"/>
      <c r="C899" s="195"/>
    </row>
    <row r="900" spans="2:3" ht="14.25">
      <c r="B900" s="195"/>
      <c r="C900" s="195"/>
    </row>
    <row r="901" spans="2:3" ht="14.25">
      <c r="B901" s="195"/>
      <c r="C901" s="195"/>
    </row>
    <row r="902" spans="2:3" ht="14.25">
      <c r="B902" s="195"/>
      <c r="C902" s="195"/>
    </row>
    <row r="903" spans="2:3" ht="14.25">
      <c r="B903" s="195"/>
      <c r="C903" s="195"/>
    </row>
    <row r="904" spans="2:3" ht="14.25">
      <c r="B904" s="195"/>
      <c r="C904" s="195"/>
    </row>
    <row r="905" spans="2:3" ht="14.25">
      <c r="B905" s="195"/>
      <c r="C905" s="195"/>
    </row>
    <row r="906" spans="2:3" ht="14.25">
      <c r="B906" s="195"/>
      <c r="C906" s="195"/>
    </row>
    <row r="907" spans="2:3" ht="14.25">
      <c r="B907" s="195"/>
      <c r="C907" s="195"/>
    </row>
    <row r="908" spans="2:3" ht="14.25">
      <c r="B908" s="195"/>
      <c r="C908" s="195"/>
    </row>
    <row r="909" spans="2:3" ht="14.25">
      <c r="B909" s="195"/>
      <c r="C909" s="195"/>
    </row>
    <row r="910" spans="2:3" ht="14.25">
      <c r="B910" s="195"/>
      <c r="C910" s="195"/>
    </row>
    <row r="911" spans="2:3" ht="14.25">
      <c r="B911" s="195"/>
      <c r="C911" s="195"/>
    </row>
    <row r="912" spans="2:3" ht="14.25">
      <c r="B912" s="195"/>
      <c r="C912" s="195"/>
    </row>
    <row r="913" spans="2:3" ht="14.25">
      <c r="B913" s="195"/>
      <c r="C913" s="195"/>
    </row>
    <row r="914" spans="2:3" ht="14.25">
      <c r="B914" s="195"/>
      <c r="C914" s="195"/>
    </row>
    <row r="915" spans="2:3" ht="14.25">
      <c r="B915" s="195"/>
      <c r="C915" s="195"/>
    </row>
    <row r="916" spans="2:3" ht="14.25">
      <c r="B916" s="195"/>
      <c r="C916" s="195"/>
    </row>
    <row r="917" spans="2:3" ht="14.25">
      <c r="B917" s="195"/>
      <c r="C917" s="195"/>
    </row>
    <row r="918" spans="2:3" ht="14.25">
      <c r="B918" s="195"/>
      <c r="C918" s="195"/>
    </row>
    <row r="919" spans="2:3" ht="14.25">
      <c r="B919" s="195"/>
      <c r="C919" s="195"/>
    </row>
    <row r="920" spans="2:3" ht="14.25">
      <c r="B920" s="195"/>
      <c r="C920" s="195"/>
    </row>
    <row r="921" spans="2:3" ht="14.25">
      <c r="B921" s="195"/>
      <c r="C921" s="195"/>
    </row>
    <row r="922" spans="2:3" ht="14.25">
      <c r="B922" s="195"/>
      <c r="C922" s="195"/>
    </row>
    <row r="923" spans="2:3" ht="14.25">
      <c r="B923" s="195"/>
      <c r="C923" s="195"/>
    </row>
    <row r="924" spans="2:3" ht="14.25">
      <c r="B924" s="195"/>
      <c r="C924" s="195"/>
    </row>
    <row r="925" spans="2:3" ht="14.25">
      <c r="B925" s="195"/>
      <c r="C925" s="195"/>
    </row>
    <row r="926" spans="2:3" ht="14.25">
      <c r="B926" s="195"/>
      <c r="C926" s="195"/>
    </row>
    <row r="927" spans="2:3" ht="14.25">
      <c r="B927" s="195"/>
      <c r="C927" s="195"/>
    </row>
    <row r="928" spans="2:3" ht="14.25">
      <c r="B928" s="195"/>
      <c r="C928" s="195"/>
    </row>
    <row r="929" spans="2:3" ht="14.25">
      <c r="B929" s="195"/>
      <c r="C929" s="195"/>
    </row>
    <row r="930" spans="2:3" ht="14.25">
      <c r="B930" s="195"/>
      <c r="C930" s="195"/>
    </row>
    <row r="931" spans="2:3" ht="14.25">
      <c r="B931" s="195"/>
      <c r="C931" s="195"/>
    </row>
    <row r="932" spans="2:3" ht="14.25">
      <c r="B932" s="195"/>
      <c r="C932" s="195"/>
    </row>
    <row r="933" spans="2:3" ht="14.25">
      <c r="B933" s="195"/>
      <c r="C933" s="195"/>
    </row>
    <row r="934" spans="2:3" ht="14.25">
      <c r="B934" s="195"/>
      <c r="C934" s="195"/>
    </row>
    <row r="935" spans="2:3" ht="14.25">
      <c r="B935" s="195"/>
      <c r="C935" s="195"/>
    </row>
    <row r="936" spans="2:3" ht="14.25">
      <c r="B936" s="195"/>
      <c r="C936" s="195"/>
    </row>
    <row r="937" spans="2:3" ht="14.25">
      <c r="B937" s="195"/>
      <c r="C937" s="195"/>
    </row>
    <row r="938" spans="2:3" ht="14.25">
      <c r="B938" s="195"/>
      <c r="C938" s="195"/>
    </row>
    <row r="939" spans="2:3" ht="14.25">
      <c r="B939" s="195"/>
      <c r="C939" s="195"/>
    </row>
    <row r="940" spans="2:3" ht="14.25">
      <c r="B940" s="195"/>
      <c r="C940" s="195"/>
    </row>
    <row r="941" spans="2:3" ht="14.25">
      <c r="B941" s="195"/>
      <c r="C941" s="195"/>
    </row>
    <row r="942" spans="2:3" ht="14.25">
      <c r="B942" s="195"/>
      <c r="C942" s="195"/>
    </row>
    <row r="943" spans="2:3" ht="14.25">
      <c r="B943" s="195"/>
      <c r="C943" s="195"/>
    </row>
    <row r="944" spans="2:3" ht="14.25">
      <c r="B944" s="195"/>
      <c r="C944" s="195"/>
    </row>
    <row r="945" spans="2:3" ht="14.25">
      <c r="B945" s="195"/>
      <c r="C945" s="195"/>
    </row>
    <row r="946" spans="2:3" ht="14.25">
      <c r="B946" s="195"/>
      <c r="C946" s="195"/>
    </row>
    <row r="947" spans="2:3" ht="14.25">
      <c r="B947" s="195"/>
      <c r="C947" s="195"/>
    </row>
    <row r="948" spans="2:3" ht="14.25">
      <c r="B948" s="195"/>
      <c r="C948" s="195"/>
    </row>
    <row r="949" spans="2:3" ht="14.25">
      <c r="B949" s="195"/>
      <c r="C949" s="195"/>
    </row>
    <row r="950" spans="2:3" ht="14.25">
      <c r="B950" s="195"/>
      <c r="C950" s="195"/>
    </row>
    <row r="951" spans="2:3" ht="14.25">
      <c r="B951" s="195"/>
      <c r="C951" s="195"/>
    </row>
    <row r="952" spans="2:3" ht="14.25">
      <c r="B952" s="195"/>
      <c r="C952" s="195"/>
    </row>
    <row r="953" spans="2:3" ht="14.25">
      <c r="B953" s="195"/>
      <c r="C953" s="195"/>
    </row>
    <row r="954" spans="2:3" ht="14.25">
      <c r="B954" s="195"/>
      <c r="C954" s="195"/>
    </row>
    <row r="955" spans="2:3" ht="14.25">
      <c r="B955" s="195"/>
      <c r="C955" s="195"/>
    </row>
    <row r="956" spans="2:3" ht="14.25">
      <c r="B956" s="195"/>
      <c r="C956" s="195"/>
    </row>
    <row r="957" spans="2:3" ht="14.25">
      <c r="B957" s="195"/>
      <c r="C957" s="195"/>
    </row>
    <row r="958" spans="2:3" ht="14.25">
      <c r="B958" s="195"/>
      <c r="C958" s="195"/>
    </row>
    <row r="959" spans="2:3" ht="14.25">
      <c r="B959" s="195"/>
      <c r="C959" s="195"/>
    </row>
    <row r="960" spans="2:3" ht="14.25">
      <c r="B960" s="195"/>
      <c r="C960" s="195"/>
    </row>
    <row r="961" spans="2:3" ht="14.25">
      <c r="B961" s="195"/>
      <c r="C961" s="195"/>
    </row>
    <row r="962" spans="2:3" ht="14.25">
      <c r="B962" s="195"/>
      <c r="C962" s="195"/>
    </row>
    <row r="963" spans="2:3" ht="14.25">
      <c r="B963" s="195"/>
      <c r="C963" s="195"/>
    </row>
    <row r="964" spans="2:3" ht="14.25">
      <c r="B964" s="195"/>
      <c r="C964" s="195"/>
    </row>
    <row r="965" spans="2:3" ht="14.25">
      <c r="B965" s="195"/>
      <c r="C965" s="195"/>
    </row>
    <row r="966" spans="2:3" ht="14.25">
      <c r="B966" s="195"/>
      <c r="C966" s="195"/>
    </row>
    <row r="967" spans="2:3" ht="14.25">
      <c r="B967" s="195"/>
      <c r="C967" s="195"/>
    </row>
    <row r="968" spans="2:3" ht="14.25">
      <c r="B968" s="195"/>
      <c r="C968" s="195"/>
    </row>
    <row r="969" spans="2:3" ht="14.25">
      <c r="B969" s="195"/>
      <c r="C969" s="195"/>
    </row>
    <row r="970" spans="2:3" ht="14.25">
      <c r="B970" s="195"/>
      <c r="C970" s="195"/>
    </row>
    <row r="971" spans="2:3" ht="14.25">
      <c r="B971" s="195"/>
      <c r="C971" s="195"/>
    </row>
    <row r="972" spans="2:3" ht="14.25">
      <c r="B972" s="195"/>
      <c r="C972" s="195"/>
    </row>
    <row r="973" spans="2:3" ht="14.25">
      <c r="B973" s="195"/>
      <c r="C973" s="195"/>
    </row>
    <row r="974" spans="2:3" ht="14.25">
      <c r="B974" s="195"/>
      <c r="C974" s="195"/>
    </row>
    <row r="975" spans="2:3" ht="14.25">
      <c r="B975" s="195"/>
      <c r="C975" s="195"/>
    </row>
    <row r="976" spans="2:3" ht="14.25">
      <c r="B976" s="195"/>
      <c r="C976" s="195"/>
    </row>
    <row r="977" spans="2:3" ht="14.25">
      <c r="B977" s="195"/>
      <c r="C977" s="195"/>
    </row>
    <row r="978" spans="2:3" ht="14.25">
      <c r="B978" s="195"/>
      <c r="C978" s="195"/>
    </row>
  </sheetData>
  <mergeCells count="4">
    <mergeCell ref="A1:G1"/>
    <mergeCell ref="C2:G2"/>
    <mergeCell ref="C3:G3"/>
    <mergeCell ref="C4:G4"/>
  </mergeCells>
  <pageMargins left="0.59015748031496063" right="0.19645669291338586" top="1.1811023622047245" bottom="1.4358267716535433" header="0.78740157480314954" footer="0"/>
  <pageSetup paperSize="0" fitToWidth="0" fitToHeight="0" orientation="landscape" horizontalDpi="0" verticalDpi="0" copies="0"/>
  <headerFooter alignWithMargins="0">
    <oddFooter>&amp;L&amp;"Arial1,Regular"&amp;10&amp;K000000Zpracováno programem BUILDpower S,  © RTS, a.s.&amp;R&amp;"Arial1,Regular"&amp;10&amp;K000000Stránka &amp;P z</oddFooter>
  </headerFooter>
  <legacy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943F-D4CA-4BC0-A953-594E4012033B}">
  <dimension ref="A1:XFD663"/>
  <sheetViews>
    <sheetView workbookViewId="0"/>
  </sheetViews>
  <sheetFormatPr defaultRowHeight="14.1"/>
  <cols>
    <col min="1" max="1" width="4.75" style="5" customWidth="1"/>
    <col min="2" max="2" width="12.25" style="5" customWidth="1"/>
    <col min="3" max="3" width="41.75" style="5" customWidth="1"/>
    <col min="4" max="4" width="22.375" style="5" customWidth="1"/>
    <col min="5" max="5" width="5" style="5" customWidth="1"/>
    <col min="6" max="6" width="9.25" style="5" customWidth="1"/>
    <col min="7" max="7" width="11.75" style="5" customWidth="1"/>
    <col min="8" max="8" width="5" style="5" hidden="1" customWidth="1"/>
    <col min="9" max="10" width="11" style="5" hidden="1" customWidth="1"/>
    <col min="11" max="11" width="12.25" style="5" customWidth="1"/>
    <col min="12" max="12" width="11" style="5" hidden="1" customWidth="1"/>
    <col min="13" max="14" width="6.875" style="5" hidden="1" customWidth="1"/>
    <col min="15" max="15" width="11.625" style="5" customWidth="1"/>
    <col min="16" max="16" width="6.875" style="5" customWidth="1"/>
    <col min="17" max="75" width="6.875" style="5" hidden="1" customWidth="1"/>
    <col min="76" max="76" width="124.875" style="5" hidden="1" customWidth="1"/>
    <col min="77" max="77" width="10.75" style="5" hidden="1" customWidth="1"/>
    <col min="78" max="1024" width="11.625" style="5" customWidth="1"/>
  </cols>
  <sheetData>
    <row r="1" spans="1:76" ht="15">
      <c r="A1" s="268"/>
      <c r="B1" s="268"/>
      <c r="C1" s="268"/>
      <c r="D1" s="268"/>
      <c r="E1" s="268"/>
      <c r="F1" s="269"/>
      <c r="G1" s="269"/>
      <c r="H1" s="269"/>
      <c r="I1" s="269"/>
      <c r="J1" s="269"/>
      <c r="K1" s="269"/>
      <c r="L1" s="269"/>
      <c r="M1" s="269"/>
      <c r="N1" s="269"/>
      <c r="O1" s="269"/>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1"/>
      <c r="BL1" s="272"/>
      <c r="BM1" s="270"/>
      <c r="BN1" s="270"/>
      <c r="BO1" s="270"/>
      <c r="BP1" s="270"/>
      <c r="BQ1" s="270"/>
      <c r="BR1" s="270"/>
      <c r="BS1" s="270"/>
      <c r="BT1" s="270"/>
      <c r="BU1" s="270"/>
      <c r="BV1" s="270"/>
      <c r="BW1" s="272"/>
      <c r="BX1" s="270"/>
    </row>
    <row r="2" spans="1:76" ht="38.25">
      <c r="A2" s="273" t="s">
        <v>476</v>
      </c>
      <c r="B2" s="274" t="s">
        <v>60</v>
      </c>
      <c r="C2" s="274" t="s">
        <v>477</v>
      </c>
      <c r="D2" s="274"/>
      <c r="E2" s="274" t="s">
        <v>61</v>
      </c>
      <c r="F2" s="275" t="s">
        <v>182</v>
      </c>
      <c r="G2" s="276" t="s">
        <v>478</v>
      </c>
      <c r="H2" s="277" t="s">
        <v>90</v>
      </c>
      <c r="I2" s="278" t="s">
        <v>479</v>
      </c>
      <c r="J2" s="278"/>
      <c r="K2" s="278"/>
      <c r="L2" s="279" t="s">
        <v>479</v>
      </c>
      <c r="M2" s="280" t="s">
        <v>480</v>
      </c>
      <c r="N2" s="280"/>
      <c r="O2" s="281" t="s">
        <v>481</v>
      </c>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82" t="s">
        <v>482</v>
      </c>
      <c r="BL2" s="272" t="s">
        <v>483</v>
      </c>
      <c r="BM2" s="270"/>
      <c r="BN2" s="270"/>
      <c r="BO2" s="270"/>
      <c r="BP2" s="270"/>
      <c r="BQ2" s="270"/>
      <c r="BR2" s="270"/>
      <c r="BS2" s="270"/>
      <c r="BT2" s="270"/>
      <c r="BU2" s="270"/>
      <c r="BV2" s="270"/>
      <c r="BW2" s="272" t="s">
        <v>484</v>
      </c>
      <c r="BX2" s="270"/>
    </row>
    <row r="3" spans="1:76" ht="25.5">
      <c r="A3" s="283" t="s">
        <v>485</v>
      </c>
      <c r="B3" s="284" t="s">
        <v>485</v>
      </c>
      <c r="C3" s="285" t="s">
        <v>486</v>
      </c>
      <c r="D3" s="285"/>
      <c r="E3" s="284" t="s">
        <v>485</v>
      </c>
      <c r="F3" s="284" t="s">
        <v>485</v>
      </c>
      <c r="G3" s="286" t="s">
        <v>487</v>
      </c>
      <c r="H3" s="287" t="s">
        <v>485</v>
      </c>
      <c r="I3" s="288" t="s">
        <v>185</v>
      </c>
      <c r="J3" s="289" t="s">
        <v>187</v>
      </c>
      <c r="K3" s="289" t="s">
        <v>184</v>
      </c>
      <c r="L3" s="289" t="s">
        <v>488</v>
      </c>
      <c r="M3" s="289" t="s">
        <v>489</v>
      </c>
      <c r="N3" s="286" t="s">
        <v>184</v>
      </c>
      <c r="O3" s="288" t="s">
        <v>490</v>
      </c>
      <c r="P3" s="270"/>
      <c r="Q3" s="270"/>
      <c r="R3" s="270"/>
      <c r="S3" s="270"/>
      <c r="T3" s="270"/>
      <c r="U3" s="270"/>
      <c r="V3" s="270"/>
      <c r="W3" s="270"/>
      <c r="X3" s="270"/>
      <c r="Y3" s="270"/>
      <c r="Z3" s="282" t="s">
        <v>491</v>
      </c>
      <c r="AA3" s="282" t="s">
        <v>492</v>
      </c>
      <c r="AB3" s="282" t="s">
        <v>493</v>
      </c>
      <c r="AC3" s="282" t="s">
        <v>494</v>
      </c>
      <c r="AD3" s="282" t="s">
        <v>495</v>
      </c>
      <c r="AE3" s="282" t="s">
        <v>496</v>
      </c>
      <c r="AF3" s="282" t="s">
        <v>497</v>
      </c>
      <c r="AG3" s="282" t="s">
        <v>498</v>
      </c>
      <c r="AH3" s="282" t="s">
        <v>499</v>
      </c>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82" t="s">
        <v>500</v>
      </c>
      <c r="BI3" s="282" t="s">
        <v>501</v>
      </c>
      <c r="BJ3" s="282" t="s">
        <v>502</v>
      </c>
      <c r="BK3" s="270"/>
      <c r="BL3" s="270"/>
      <c r="BM3" s="270"/>
      <c r="BN3" s="270"/>
      <c r="BO3" s="270"/>
      <c r="BP3" s="270"/>
      <c r="BQ3" s="270"/>
      <c r="BR3" s="270"/>
      <c r="BS3" s="270"/>
      <c r="BT3" s="270"/>
      <c r="BU3" s="270"/>
      <c r="BV3" s="270"/>
      <c r="BW3" s="270"/>
      <c r="BX3" s="270"/>
    </row>
    <row r="4" spans="1:76" ht="15">
      <c r="A4" s="290"/>
      <c r="B4" s="291" t="s">
        <v>503</v>
      </c>
      <c r="C4" s="291" t="s">
        <v>504</v>
      </c>
      <c r="D4" s="291"/>
      <c r="E4" s="292" t="s">
        <v>485</v>
      </c>
      <c r="F4" s="292" t="s">
        <v>485</v>
      </c>
      <c r="G4" s="292" t="s">
        <v>485</v>
      </c>
      <c r="H4" s="292" t="s">
        <v>485</v>
      </c>
      <c r="I4" s="293">
        <f>SUM(I5:I8)</f>
        <v>0</v>
      </c>
      <c r="J4" s="293">
        <f>SUM(J5:J8)</f>
        <v>0</v>
      </c>
      <c r="K4" s="293">
        <f>SUM(K5:K8)</f>
        <v>0</v>
      </c>
      <c r="L4" s="293">
        <f>SUM(L5:L8)</f>
        <v>0</v>
      </c>
      <c r="M4" s="282"/>
      <c r="N4" s="293">
        <f>SUM(N5:N8)</f>
        <v>4.8105000000000002E-2</v>
      </c>
      <c r="O4" s="294"/>
      <c r="P4" s="270"/>
      <c r="Q4" s="270"/>
      <c r="R4" s="270"/>
      <c r="S4" s="270"/>
      <c r="T4" s="270"/>
      <c r="U4" s="270"/>
      <c r="V4" s="270"/>
      <c r="W4" s="270"/>
      <c r="X4" s="270"/>
      <c r="Y4" s="270"/>
      <c r="Z4" s="270"/>
      <c r="AA4" s="270"/>
      <c r="AB4" s="270"/>
      <c r="AC4" s="270"/>
      <c r="AD4" s="270"/>
      <c r="AE4" s="270"/>
      <c r="AF4" s="270"/>
      <c r="AG4" s="270"/>
      <c r="AH4" s="270"/>
      <c r="AI4" s="282"/>
      <c r="AJ4" s="270"/>
      <c r="AK4" s="270"/>
      <c r="AL4" s="270"/>
      <c r="AM4" s="270"/>
      <c r="AN4" s="270"/>
      <c r="AO4" s="270"/>
      <c r="AP4" s="270"/>
      <c r="AQ4" s="270"/>
      <c r="AR4" s="270"/>
      <c r="AS4" s="293">
        <f>SUM(AJ5:AJ8)</f>
        <v>0</v>
      </c>
      <c r="AT4" s="293">
        <f>SUM(AK5:AK8)</f>
        <v>0</v>
      </c>
      <c r="AU4" s="293">
        <f>SUM(AL5:AL8)</f>
        <v>0</v>
      </c>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row>
    <row r="5" spans="1:76" ht="25.5">
      <c r="A5" s="295" t="s">
        <v>320</v>
      </c>
      <c r="B5" s="296" t="s">
        <v>505</v>
      </c>
      <c r="C5" s="296" t="s">
        <v>506</v>
      </c>
      <c r="D5" s="296"/>
      <c r="E5" s="296" t="s">
        <v>507</v>
      </c>
      <c r="F5" s="297">
        <v>630</v>
      </c>
      <c r="G5" s="298"/>
      <c r="H5" s="299" t="s">
        <v>508</v>
      </c>
      <c r="I5" s="297">
        <f>F5*AO5</f>
        <v>0</v>
      </c>
      <c r="J5" s="297">
        <f>F5*AP5</f>
        <v>0</v>
      </c>
      <c r="K5" s="297">
        <f>F5*G5</f>
        <v>0</v>
      </c>
      <c r="L5" s="297">
        <f>K5*(1+BW5/100)</f>
        <v>0</v>
      </c>
      <c r="M5" s="297">
        <v>0</v>
      </c>
      <c r="N5" s="297">
        <f>F5*M5</f>
        <v>0</v>
      </c>
      <c r="O5" s="300" t="s">
        <v>509</v>
      </c>
      <c r="P5" s="270"/>
      <c r="Q5" s="270"/>
      <c r="R5" s="270"/>
      <c r="S5" s="270"/>
      <c r="T5" s="270"/>
      <c r="U5" s="270"/>
      <c r="V5" s="270"/>
      <c r="W5" s="270"/>
      <c r="X5" s="270"/>
      <c r="Y5" s="270"/>
      <c r="Z5" s="297">
        <f>IF(AQ5="5",BJ5,0)</f>
        <v>0</v>
      </c>
      <c r="AA5" s="270"/>
      <c r="AB5" s="297">
        <f>IF(AQ5="1",BH5,0)</f>
        <v>0</v>
      </c>
      <c r="AC5" s="297">
        <f>IF(AQ5="1",BI5,0)</f>
        <v>0</v>
      </c>
      <c r="AD5" s="297">
        <f>IF(AQ5="7",BH5,0)</f>
        <v>0</v>
      </c>
      <c r="AE5" s="297">
        <f>IF(AQ5="7",BI5,0)</f>
        <v>0</v>
      </c>
      <c r="AF5" s="297">
        <f>IF(AQ5="2",BH5,0)</f>
        <v>0</v>
      </c>
      <c r="AG5" s="297">
        <f>IF(AQ5="2",BI5,0)</f>
        <v>0</v>
      </c>
      <c r="AH5" s="297">
        <f>IF(AQ5="0",BJ5,0)</f>
        <v>0</v>
      </c>
      <c r="AI5" s="282"/>
      <c r="AJ5" s="297">
        <f>IF(AN5=0,K5,0)</f>
        <v>0</v>
      </c>
      <c r="AK5" s="297">
        <f>IF(AN5=12,K5,0)</f>
        <v>0</v>
      </c>
      <c r="AL5" s="297">
        <f>IF(AN5=21,K5,0)</f>
        <v>0</v>
      </c>
      <c r="AM5" s="270"/>
      <c r="AN5" s="297">
        <v>21</v>
      </c>
      <c r="AO5" s="297">
        <f>G5*0</f>
        <v>0</v>
      </c>
      <c r="AP5" s="297">
        <f>G5*(1-0)</f>
        <v>0</v>
      </c>
      <c r="AQ5" s="299" t="s">
        <v>320</v>
      </c>
      <c r="AR5" s="270"/>
      <c r="AS5" s="270"/>
      <c r="AT5" s="270"/>
      <c r="AU5" s="270"/>
      <c r="AV5" s="297">
        <f>AW5+AX5</f>
        <v>0</v>
      </c>
      <c r="AW5" s="297">
        <f>F5*AO5</f>
        <v>0</v>
      </c>
      <c r="AX5" s="297">
        <f>F5*AP5</f>
        <v>0</v>
      </c>
      <c r="AY5" s="299" t="s">
        <v>510</v>
      </c>
      <c r="AZ5" s="299" t="s">
        <v>511</v>
      </c>
      <c r="BA5" s="282" t="s">
        <v>512</v>
      </c>
      <c r="BB5" s="270"/>
      <c r="BC5" s="297">
        <f>AW5+AX5</f>
        <v>0</v>
      </c>
      <c r="BD5" s="297">
        <f>G5/(100-BE5)*100</f>
        <v>0</v>
      </c>
      <c r="BE5" s="297">
        <v>0</v>
      </c>
      <c r="BF5" s="297">
        <f>N5</f>
        <v>0</v>
      </c>
      <c r="BG5" s="270"/>
      <c r="BH5" s="297">
        <f>F5*AO5</f>
        <v>0</v>
      </c>
      <c r="BI5" s="297">
        <f>F5*AP5</f>
        <v>0</v>
      </c>
      <c r="BJ5" s="297">
        <f>F5*G5</f>
        <v>0</v>
      </c>
      <c r="BK5" s="297"/>
      <c r="BL5" s="297">
        <v>11</v>
      </c>
      <c r="BM5" s="270"/>
      <c r="BN5" s="270"/>
      <c r="BO5" s="270"/>
      <c r="BP5" s="270"/>
      <c r="BQ5" s="270"/>
      <c r="BR5" s="270"/>
      <c r="BS5" s="270"/>
      <c r="BT5" s="270"/>
      <c r="BU5" s="270"/>
      <c r="BV5" s="270"/>
      <c r="BW5" s="297" t="str">
        <f>H5</f>
        <v>21</v>
      </c>
      <c r="BX5" s="296" t="s">
        <v>506</v>
      </c>
    </row>
    <row r="6" spans="1:76" ht="15">
      <c r="A6" s="301"/>
      <c r="B6" s="270"/>
      <c r="C6" s="302" t="s">
        <v>513</v>
      </c>
      <c r="D6" s="302" t="s">
        <v>514</v>
      </c>
      <c r="E6" s="270"/>
      <c r="F6" s="303">
        <v>630</v>
      </c>
      <c r="G6" s="270"/>
      <c r="H6" s="270"/>
      <c r="I6" s="270"/>
      <c r="J6" s="270"/>
      <c r="K6" s="270"/>
      <c r="L6" s="270"/>
      <c r="M6" s="270"/>
      <c r="N6" s="270"/>
      <c r="O6" s="304"/>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Q6" s="270"/>
      <c r="AR6" s="270"/>
      <c r="AS6" s="270"/>
      <c r="AT6" s="270"/>
      <c r="AU6" s="270"/>
      <c r="AV6" s="270"/>
      <c r="AW6" s="270"/>
      <c r="AX6" s="270"/>
      <c r="AY6" s="270"/>
      <c r="AZ6" s="270"/>
      <c r="BA6" s="270"/>
      <c r="BB6" s="270"/>
      <c r="BC6" s="270"/>
      <c r="BD6" s="270"/>
      <c r="BE6" s="270"/>
      <c r="BF6" s="270"/>
      <c r="BG6" s="270"/>
      <c r="BH6" s="270"/>
      <c r="BI6" s="270"/>
      <c r="BJ6" s="270"/>
      <c r="BK6" s="270"/>
      <c r="BL6" s="270"/>
      <c r="BM6" s="270"/>
      <c r="BN6" s="270"/>
      <c r="BO6" s="270"/>
      <c r="BP6" s="270"/>
      <c r="BQ6" s="270"/>
      <c r="BR6" s="270"/>
      <c r="BS6" s="270"/>
      <c r="BT6" s="270"/>
      <c r="BU6" s="270"/>
      <c r="BV6" s="270"/>
      <c r="BW6" s="270"/>
      <c r="BX6" s="270"/>
    </row>
    <row r="7" spans="1:76" ht="25.5">
      <c r="A7" s="295" t="s">
        <v>515</v>
      </c>
      <c r="B7" s="296" t="s">
        <v>516</v>
      </c>
      <c r="C7" s="305" t="s">
        <v>517</v>
      </c>
      <c r="D7" s="305"/>
      <c r="E7" s="296" t="s">
        <v>67</v>
      </c>
      <c r="F7" s="297">
        <v>1</v>
      </c>
      <c r="G7" s="298"/>
      <c r="H7" s="299" t="s">
        <v>508</v>
      </c>
      <c r="I7" s="297">
        <f>F7*AO7</f>
        <v>0</v>
      </c>
      <c r="J7" s="297">
        <f>F7*AP7</f>
        <v>0</v>
      </c>
      <c r="K7" s="297">
        <f>F7*G7</f>
        <v>0</v>
      </c>
      <c r="L7" s="297">
        <f>K7*(1+BW7/100)</f>
        <v>0</v>
      </c>
      <c r="M7" s="297">
        <v>0</v>
      </c>
      <c r="N7" s="297">
        <f>F7*M7</f>
        <v>0</v>
      </c>
      <c r="O7" s="300" t="s">
        <v>509</v>
      </c>
      <c r="P7" s="270"/>
      <c r="Q7" s="270"/>
      <c r="R7" s="270"/>
      <c r="S7" s="270"/>
      <c r="T7" s="270"/>
      <c r="U7" s="270"/>
      <c r="V7" s="270"/>
      <c r="W7" s="270"/>
      <c r="X7" s="270"/>
      <c r="Y7" s="270"/>
      <c r="Z7" s="297">
        <f>IF(AQ7="5",BJ7,0)</f>
        <v>0</v>
      </c>
      <c r="AA7" s="270"/>
      <c r="AB7" s="297">
        <f>IF(AQ7="1",BH7,0)</f>
        <v>0</v>
      </c>
      <c r="AC7" s="297">
        <f>IF(AQ7="1",BI7,0)</f>
        <v>0</v>
      </c>
      <c r="AD7" s="297">
        <f>IF(AQ7="7",BH7,0)</f>
        <v>0</v>
      </c>
      <c r="AE7" s="297">
        <f>IF(AQ7="7",BI7,0)</f>
        <v>0</v>
      </c>
      <c r="AF7" s="297">
        <f>IF(AQ7="2",BH7,0)</f>
        <v>0</v>
      </c>
      <c r="AG7" s="297">
        <f>IF(AQ7="2",BI7,0)</f>
        <v>0</v>
      </c>
      <c r="AH7" s="297">
        <f>IF(AQ7="0",BJ7,0)</f>
        <v>0</v>
      </c>
      <c r="AI7" s="282"/>
      <c r="AJ7" s="297">
        <f>IF(AN7=0,K7,0)</f>
        <v>0</v>
      </c>
      <c r="AK7" s="297">
        <f>IF(AN7=12,K7,0)</f>
        <v>0</v>
      </c>
      <c r="AL7" s="297">
        <f>IF(AN7=21,K7,0)</f>
        <v>0</v>
      </c>
      <c r="AM7" s="270"/>
      <c r="AN7" s="297">
        <v>21</v>
      </c>
      <c r="AO7" s="297">
        <f>G7*0</f>
        <v>0</v>
      </c>
      <c r="AP7" s="297">
        <f>G7*(1-0)</f>
        <v>0</v>
      </c>
      <c r="AQ7" s="299" t="s">
        <v>320</v>
      </c>
      <c r="AR7" s="270"/>
      <c r="AS7" s="270"/>
      <c r="AT7" s="270"/>
      <c r="AU7" s="270"/>
      <c r="AV7" s="297">
        <f>AW7+AX7</f>
        <v>0</v>
      </c>
      <c r="AW7" s="297">
        <f>F7*AO7</f>
        <v>0</v>
      </c>
      <c r="AX7" s="297">
        <f>F7*AP7</f>
        <v>0</v>
      </c>
      <c r="AY7" s="299" t="s">
        <v>510</v>
      </c>
      <c r="AZ7" s="299" t="s">
        <v>511</v>
      </c>
      <c r="BA7" s="282" t="s">
        <v>512</v>
      </c>
      <c r="BB7" s="270"/>
      <c r="BC7" s="297">
        <f>AW7+AX7</f>
        <v>0</v>
      </c>
      <c r="BD7" s="297">
        <f>G7/(100-BE7)*100</f>
        <v>0</v>
      </c>
      <c r="BE7" s="297">
        <v>0</v>
      </c>
      <c r="BF7" s="297">
        <f>N7</f>
        <v>0</v>
      </c>
      <c r="BG7" s="270"/>
      <c r="BH7" s="297">
        <f>F7*AO7</f>
        <v>0</v>
      </c>
      <c r="BI7" s="297">
        <f>F7*AP7</f>
        <v>0</v>
      </c>
      <c r="BJ7" s="297">
        <f>F7*G7</f>
        <v>0</v>
      </c>
      <c r="BK7" s="297"/>
      <c r="BL7" s="297">
        <v>11</v>
      </c>
      <c r="BM7" s="270"/>
      <c r="BN7" s="270"/>
      <c r="BO7" s="270"/>
      <c r="BP7" s="270"/>
      <c r="BQ7" s="270"/>
      <c r="BR7" s="270"/>
      <c r="BS7" s="270"/>
      <c r="BT7" s="270"/>
      <c r="BU7" s="270"/>
      <c r="BV7" s="270"/>
      <c r="BW7" s="297" t="str">
        <f>H7</f>
        <v>21</v>
      </c>
      <c r="BX7" s="296" t="s">
        <v>517</v>
      </c>
    </row>
    <row r="8" spans="1:76" ht="15">
      <c r="A8" s="295" t="s">
        <v>518</v>
      </c>
      <c r="B8" s="296" t="s">
        <v>519</v>
      </c>
      <c r="C8" s="296" t="s">
        <v>520</v>
      </c>
      <c r="D8" s="296"/>
      <c r="E8" s="296" t="s">
        <v>276</v>
      </c>
      <c r="F8" s="297">
        <v>4.5</v>
      </c>
      <c r="G8" s="298"/>
      <c r="H8" s="299" t="s">
        <v>508</v>
      </c>
      <c r="I8" s="297">
        <f>F8*AO8</f>
        <v>0</v>
      </c>
      <c r="J8" s="297">
        <f>F8*AP8</f>
        <v>0</v>
      </c>
      <c r="K8" s="297">
        <f>F8*G8</f>
        <v>0</v>
      </c>
      <c r="L8" s="297">
        <f>K8*(1+BW8/100)</f>
        <v>0</v>
      </c>
      <c r="M8" s="297">
        <v>1.069E-2</v>
      </c>
      <c r="N8" s="297">
        <f>F8*M8</f>
        <v>4.8105000000000002E-2</v>
      </c>
      <c r="O8" s="300" t="s">
        <v>509</v>
      </c>
      <c r="P8" s="270"/>
      <c r="Q8" s="270"/>
      <c r="R8" s="270"/>
      <c r="S8" s="270"/>
      <c r="T8" s="270"/>
      <c r="U8" s="270"/>
      <c r="V8" s="270"/>
      <c r="W8" s="270"/>
      <c r="X8" s="270"/>
      <c r="Y8" s="270"/>
      <c r="Z8" s="297">
        <f>IF(AQ8="5",BJ8,0)</f>
        <v>0</v>
      </c>
      <c r="AA8" s="270"/>
      <c r="AB8" s="297">
        <f>IF(AQ8="1",BH8,0)</f>
        <v>0</v>
      </c>
      <c r="AC8" s="297">
        <f>IF(AQ8="1",BI8,0)</f>
        <v>0</v>
      </c>
      <c r="AD8" s="297">
        <f>IF(AQ8="7",BH8,0)</f>
        <v>0</v>
      </c>
      <c r="AE8" s="297">
        <f>IF(AQ8="7",BI8,0)</f>
        <v>0</v>
      </c>
      <c r="AF8" s="297">
        <f>IF(AQ8="2",BH8,0)</f>
        <v>0</v>
      </c>
      <c r="AG8" s="297">
        <f>IF(AQ8="2",BI8,0)</f>
        <v>0</v>
      </c>
      <c r="AH8" s="297">
        <f>IF(AQ8="0",BJ8,0)</f>
        <v>0</v>
      </c>
      <c r="AI8" s="282"/>
      <c r="AJ8" s="297">
        <f>IF(AN8=0,K8,0)</f>
        <v>0</v>
      </c>
      <c r="AK8" s="297">
        <f>IF(AN8=12,K8,0)</f>
        <v>0</v>
      </c>
      <c r="AL8" s="297">
        <f>IF(AN8=21,K8,0)</f>
        <v>0</v>
      </c>
      <c r="AM8" s="270"/>
      <c r="AN8" s="297">
        <v>21</v>
      </c>
      <c r="AO8" s="297">
        <f>G8*0.256971609</f>
        <v>0</v>
      </c>
      <c r="AP8" s="297">
        <f>G8*(1-0.256971609)</f>
        <v>0</v>
      </c>
      <c r="AQ8" s="299" t="s">
        <v>320</v>
      </c>
      <c r="AR8" s="270"/>
      <c r="AS8" s="270"/>
      <c r="AT8" s="270"/>
      <c r="AU8" s="270"/>
      <c r="AV8" s="297">
        <f>AW8+AX8</f>
        <v>0</v>
      </c>
      <c r="AW8" s="297">
        <f>F8*AO8</f>
        <v>0</v>
      </c>
      <c r="AX8" s="297">
        <f>F8*AP8</f>
        <v>0</v>
      </c>
      <c r="AY8" s="299" t="s">
        <v>510</v>
      </c>
      <c r="AZ8" s="299" t="s">
        <v>511</v>
      </c>
      <c r="BA8" s="282" t="s">
        <v>512</v>
      </c>
      <c r="BB8" s="270"/>
      <c r="BC8" s="297">
        <f>AW8+AX8</f>
        <v>0</v>
      </c>
      <c r="BD8" s="297">
        <f>G8/(100-BE8)*100</f>
        <v>0</v>
      </c>
      <c r="BE8" s="297">
        <v>0</v>
      </c>
      <c r="BF8" s="297">
        <f>N8</f>
        <v>4.8105000000000002E-2</v>
      </c>
      <c r="BG8" s="270"/>
      <c r="BH8" s="297">
        <f>F8*AO8</f>
        <v>0</v>
      </c>
      <c r="BI8" s="297">
        <f>F8*AP8</f>
        <v>0</v>
      </c>
      <c r="BJ8" s="297">
        <f>F8*G8</f>
        <v>0</v>
      </c>
      <c r="BK8" s="297"/>
      <c r="BL8" s="297">
        <v>11</v>
      </c>
      <c r="BM8" s="270"/>
      <c r="BN8" s="270"/>
      <c r="BO8" s="270"/>
      <c r="BP8" s="270"/>
      <c r="BQ8" s="270"/>
      <c r="BR8" s="270"/>
      <c r="BS8" s="270"/>
      <c r="BT8" s="270"/>
      <c r="BU8" s="270"/>
      <c r="BV8" s="270"/>
      <c r="BW8" s="297" t="str">
        <f>H8</f>
        <v>21</v>
      </c>
      <c r="BX8" s="296" t="s">
        <v>520</v>
      </c>
    </row>
    <row r="9" spans="1:76" ht="15">
      <c r="A9" s="301"/>
      <c r="B9" s="270"/>
      <c r="C9" s="302" t="s">
        <v>521</v>
      </c>
      <c r="D9" s="302" t="s">
        <v>522</v>
      </c>
      <c r="E9" s="270"/>
      <c r="F9" s="303">
        <v>1.5</v>
      </c>
      <c r="G9" s="270"/>
      <c r="H9" s="270"/>
      <c r="I9" s="270"/>
      <c r="J9" s="270"/>
      <c r="K9" s="270"/>
      <c r="L9" s="270"/>
      <c r="M9" s="270"/>
      <c r="N9" s="270"/>
      <c r="O9" s="304"/>
      <c r="P9" s="270"/>
      <c r="Q9" s="270"/>
      <c r="R9" s="270"/>
      <c r="S9" s="270"/>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row>
    <row r="10" spans="1:76" ht="15">
      <c r="A10" s="301"/>
      <c r="B10" s="270"/>
      <c r="C10" s="302" t="s">
        <v>523</v>
      </c>
      <c r="D10" s="302" t="s">
        <v>524</v>
      </c>
      <c r="E10" s="270"/>
      <c r="F10" s="303">
        <v>3</v>
      </c>
      <c r="G10" s="270"/>
      <c r="H10" s="270"/>
      <c r="I10" s="270"/>
      <c r="J10" s="270"/>
      <c r="K10" s="270"/>
      <c r="L10" s="270"/>
      <c r="M10" s="270"/>
      <c r="N10" s="270"/>
      <c r="O10" s="304"/>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270"/>
      <c r="AQ10" s="270"/>
      <c r="AR10" s="270"/>
      <c r="AS10" s="270"/>
      <c r="AT10" s="270"/>
      <c r="AU10" s="270"/>
      <c r="AV10" s="270"/>
      <c r="AW10" s="270"/>
      <c r="AX10" s="270"/>
      <c r="AY10" s="270"/>
      <c r="AZ10" s="270"/>
      <c r="BA10" s="270"/>
      <c r="BB10" s="270"/>
      <c r="BC10" s="270"/>
      <c r="BD10" s="270"/>
      <c r="BE10" s="270"/>
      <c r="BF10" s="270"/>
      <c r="BG10" s="270"/>
      <c r="BH10" s="270"/>
      <c r="BI10" s="270"/>
      <c r="BJ10" s="270"/>
      <c r="BK10" s="270"/>
      <c r="BL10" s="270"/>
      <c r="BM10" s="270"/>
      <c r="BN10" s="270"/>
      <c r="BO10" s="270"/>
      <c r="BP10" s="270"/>
      <c r="BQ10" s="270"/>
      <c r="BR10" s="270"/>
      <c r="BS10" s="270"/>
      <c r="BT10" s="270"/>
      <c r="BU10" s="270"/>
      <c r="BV10" s="270"/>
      <c r="BW10" s="270"/>
      <c r="BX10" s="270"/>
    </row>
    <row r="11" spans="1:76" ht="15">
      <c r="A11" s="290"/>
      <c r="B11" s="291" t="s">
        <v>525</v>
      </c>
      <c r="C11" s="291" t="s">
        <v>526</v>
      </c>
      <c r="D11" s="291"/>
      <c r="E11" s="292" t="s">
        <v>485</v>
      </c>
      <c r="F11" s="292" t="s">
        <v>485</v>
      </c>
      <c r="G11" s="292" t="s">
        <v>485</v>
      </c>
      <c r="H11" s="292" t="s">
        <v>485</v>
      </c>
      <c r="I11" s="293">
        <f>SUM(I12:I68)</f>
        <v>0</v>
      </c>
      <c r="J11" s="293">
        <f>SUM(J12:J68)</f>
        <v>0</v>
      </c>
      <c r="K11" s="293">
        <f>SUM(K12:K68)</f>
        <v>0</v>
      </c>
      <c r="L11" s="293">
        <f>SUM(L12:L68)</f>
        <v>0</v>
      </c>
      <c r="M11" s="282"/>
      <c r="N11" s="293">
        <f>SUM(N12:N68)</f>
        <v>0</v>
      </c>
      <c r="O11" s="294"/>
      <c r="P11" s="270"/>
      <c r="Q11" s="270"/>
      <c r="R11" s="270"/>
      <c r="S11" s="270"/>
      <c r="T11" s="270"/>
      <c r="U11" s="270"/>
      <c r="V11" s="270"/>
      <c r="W11" s="270"/>
      <c r="X11" s="270"/>
      <c r="Y11" s="270"/>
      <c r="Z11" s="270"/>
      <c r="AA11" s="270"/>
      <c r="AB11" s="270"/>
      <c r="AC11" s="270"/>
      <c r="AD11" s="270"/>
      <c r="AE11" s="270"/>
      <c r="AF11" s="270"/>
      <c r="AG11" s="270"/>
      <c r="AH11" s="270"/>
      <c r="AI11" s="282"/>
      <c r="AJ11" s="270"/>
      <c r="AK11" s="270"/>
      <c r="AL11" s="270"/>
      <c r="AM11" s="270"/>
      <c r="AN11" s="270"/>
      <c r="AO11" s="270"/>
      <c r="AP11" s="270"/>
      <c r="AQ11" s="270"/>
      <c r="AR11" s="270"/>
      <c r="AS11" s="293">
        <f>SUM(AJ12:AJ68)</f>
        <v>0</v>
      </c>
      <c r="AT11" s="293">
        <f>SUM(AK12:AK68)</f>
        <v>0</v>
      </c>
      <c r="AU11" s="293">
        <f>SUM(AL12:AL68)</f>
        <v>0</v>
      </c>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row>
    <row r="12" spans="1:76" ht="15">
      <c r="A12" s="295" t="s">
        <v>503</v>
      </c>
      <c r="B12" s="296" t="s">
        <v>527</v>
      </c>
      <c r="C12" s="296" t="s">
        <v>528</v>
      </c>
      <c r="D12" s="296"/>
      <c r="E12" s="296" t="s">
        <v>107</v>
      </c>
      <c r="F12" s="297">
        <v>993.33100000000002</v>
      </c>
      <c r="G12" s="298"/>
      <c r="H12" s="299" t="s">
        <v>508</v>
      </c>
      <c r="I12" s="297">
        <f>F12*AO12</f>
        <v>0</v>
      </c>
      <c r="J12" s="297">
        <f>F12*AP12</f>
        <v>0</v>
      </c>
      <c r="K12" s="297">
        <f>F12*G12</f>
        <v>0</v>
      </c>
      <c r="L12" s="297">
        <f>K12*(1+BW12/100)</f>
        <v>0</v>
      </c>
      <c r="M12" s="297">
        <v>0</v>
      </c>
      <c r="N12" s="297">
        <f>F12*M12</f>
        <v>0</v>
      </c>
      <c r="O12" s="300" t="s">
        <v>509</v>
      </c>
      <c r="P12" s="270"/>
      <c r="Q12" s="270"/>
      <c r="R12" s="270"/>
      <c r="S12" s="270"/>
      <c r="T12" s="270"/>
      <c r="U12" s="270"/>
      <c r="V12" s="270"/>
      <c r="W12" s="270"/>
      <c r="X12" s="270"/>
      <c r="Y12" s="270"/>
      <c r="Z12" s="297">
        <f>IF(AQ12="5",BJ12,0)</f>
        <v>0</v>
      </c>
      <c r="AA12" s="270"/>
      <c r="AB12" s="297">
        <f>IF(AQ12="1",BH12,0)</f>
        <v>0</v>
      </c>
      <c r="AC12" s="297">
        <f>IF(AQ12="1",BI12,0)</f>
        <v>0</v>
      </c>
      <c r="AD12" s="297">
        <f>IF(AQ12="7",BH12,0)</f>
        <v>0</v>
      </c>
      <c r="AE12" s="297">
        <f>IF(AQ12="7",BI12,0)</f>
        <v>0</v>
      </c>
      <c r="AF12" s="297">
        <f>IF(AQ12="2",BH12,0)</f>
        <v>0</v>
      </c>
      <c r="AG12" s="297">
        <f>IF(AQ12="2",BI12,0)</f>
        <v>0</v>
      </c>
      <c r="AH12" s="297">
        <f>IF(AQ12="0",BJ12,0)</f>
        <v>0</v>
      </c>
      <c r="AI12" s="282"/>
      <c r="AJ12" s="297">
        <f>IF(AN12=0,K12,0)</f>
        <v>0</v>
      </c>
      <c r="AK12" s="297">
        <f>IF(AN12=12,K12,0)</f>
        <v>0</v>
      </c>
      <c r="AL12" s="297">
        <f>IF(AN12=21,K12,0)</f>
        <v>0</v>
      </c>
      <c r="AM12" s="270"/>
      <c r="AN12" s="297">
        <v>21</v>
      </c>
      <c r="AO12" s="297">
        <f>G12*0</f>
        <v>0</v>
      </c>
      <c r="AP12" s="297">
        <f>G12*(1-0)</f>
        <v>0</v>
      </c>
      <c r="AQ12" s="299" t="s">
        <v>320</v>
      </c>
      <c r="AR12" s="270"/>
      <c r="AS12" s="270"/>
      <c r="AT12" s="270"/>
      <c r="AU12" s="270"/>
      <c r="AV12" s="297">
        <f>AW12+AX12</f>
        <v>0</v>
      </c>
      <c r="AW12" s="297">
        <f>F12*AO12</f>
        <v>0</v>
      </c>
      <c r="AX12" s="297">
        <f>F12*AP12</f>
        <v>0</v>
      </c>
      <c r="AY12" s="299" t="s">
        <v>529</v>
      </c>
      <c r="AZ12" s="299" t="s">
        <v>511</v>
      </c>
      <c r="BA12" s="282" t="s">
        <v>512</v>
      </c>
      <c r="BB12" s="270"/>
      <c r="BC12" s="297">
        <f>AW12+AX12</f>
        <v>0</v>
      </c>
      <c r="BD12" s="297">
        <f>G12/(100-BE12)*100</f>
        <v>0</v>
      </c>
      <c r="BE12" s="297">
        <v>0</v>
      </c>
      <c r="BF12" s="297">
        <f>N12</f>
        <v>0</v>
      </c>
      <c r="BG12" s="270"/>
      <c r="BH12" s="297">
        <f>F12*AO12</f>
        <v>0</v>
      </c>
      <c r="BI12" s="297">
        <f>F12*AP12</f>
        <v>0</v>
      </c>
      <c r="BJ12" s="297">
        <f>F12*G12</f>
        <v>0</v>
      </c>
      <c r="BK12" s="297"/>
      <c r="BL12" s="297">
        <v>13</v>
      </c>
      <c r="BM12" s="270"/>
      <c r="BN12" s="270"/>
      <c r="BO12" s="270"/>
      <c r="BP12" s="270"/>
      <c r="BQ12" s="270"/>
      <c r="BR12" s="270"/>
      <c r="BS12" s="270"/>
      <c r="BT12" s="270"/>
      <c r="BU12" s="270"/>
      <c r="BV12" s="270"/>
      <c r="BW12" s="297" t="str">
        <f>H12</f>
        <v>21</v>
      </c>
      <c r="BX12" s="296" t="s">
        <v>530</v>
      </c>
    </row>
    <row r="13" spans="1:76" ht="25.5">
      <c r="A13" s="301"/>
      <c r="B13" s="270"/>
      <c r="C13" s="302" t="s">
        <v>531</v>
      </c>
      <c r="D13" s="302" t="s">
        <v>532</v>
      </c>
      <c r="E13" s="270"/>
      <c r="F13" s="303">
        <v>173.76</v>
      </c>
      <c r="G13" s="270"/>
      <c r="H13" s="270"/>
      <c r="I13" s="270"/>
      <c r="J13" s="270"/>
      <c r="K13" s="270"/>
      <c r="L13" s="270"/>
      <c r="M13" s="270"/>
      <c r="N13" s="270"/>
      <c r="O13" s="304"/>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c r="AR13" s="270"/>
      <c r="AS13" s="270"/>
      <c r="AT13" s="270"/>
      <c r="AU13" s="270"/>
      <c r="AV13" s="270"/>
      <c r="AW13" s="270"/>
      <c r="AX13" s="270"/>
      <c r="AY13" s="270"/>
      <c r="AZ13" s="270"/>
      <c r="BA13" s="270"/>
      <c r="BB13" s="270"/>
      <c r="BC13" s="270"/>
      <c r="BD13" s="270"/>
      <c r="BE13" s="270"/>
      <c r="BF13" s="270"/>
      <c r="BG13" s="270"/>
      <c r="BH13" s="270"/>
      <c r="BI13" s="270"/>
      <c r="BJ13" s="270"/>
      <c r="BK13" s="270"/>
      <c r="BL13" s="270"/>
      <c r="BM13" s="270"/>
      <c r="BN13" s="270"/>
      <c r="BO13" s="270"/>
      <c r="BP13" s="270"/>
      <c r="BQ13" s="270"/>
      <c r="BR13" s="270"/>
      <c r="BS13" s="270"/>
      <c r="BT13" s="270"/>
      <c r="BU13" s="270"/>
      <c r="BV13" s="270"/>
      <c r="BW13" s="270"/>
      <c r="BX13" s="270"/>
    </row>
    <row r="14" spans="1:76" ht="15">
      <c r="A14" s="301"/>
      <c r="B14" s="270"/>
      <c r="C14" s="302" t="s">
        <v>533</v>
      </c>
      <c r="D14" s="302" t="s">
        <v>534</v>
      </c>
      <c r="E14" s="270"/>
      <c r="F14" s="303">
        <v>84</v>
      </c>
      <c r="G14" s="270"/>
      <c r="H14" s="270"/>
      <c r="I14" s="270"/>
      <c r="J14" s="270"/>
      <c r="K14" s="270"/>
      <c r="L14" s="270"/>
      <c r="M14" s="270"/>
      <c r="N14" s="270"/>
      <c r="O14" s="304"/>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70"/>
      <c r="AU14" s="270"/>
      <c r="AV14" s="270"/>
      <c r="AW14" s="270"/>
      <c r="AX14" s="270"/>
      <c r="AY14" s="270"/>
      <c r="AZ14" s="270"/>
      <c r="BA14" s="270"/>
      <c r="BB14" s="270"/>
      <c r="BC14" s="270"/>
      <c r="BD14" s="270"/>
      <c r="BE14" s="270"/>
      <c r="BF14" s="270"/>
      <c r="BG14" s="270"/>
      <c r="BH14" s="270"/>
      <c r="BI14" s="270"/>
      <c r="BJ14" s="270"/>
      <c r="BK14" s="270"/>
      <c r="BL14" s="270"/>
      <c r="BM14" s="270"/>
      <c r="BN14" s="270"/>
      <c r="BO14" s="270"/>
      <c r="BP14" s="270"/>
      <c r="BQ14" s="270"/>
      <c r="BR14" s="270"/>
      <c r="BS14" s="270"/>
      <c r="BT14" s="270"/>
      <c r="BU14" s="270"/>
      <c r="BV14" s="270"/>
      <c r="BW14" s="270"/>
      <c r="BX14" s="270"/>
    </row>
    <row r="15" spans="1:76" ht="15">
      <c r="A15" s="301"/>
      <c r="B15" s="270"/>
      <c r="C15" s="302" t="s">
        <v>535</v>
      </c>
      <c r="D15" s="302" t="s">
        <v>536</v>
      </c>
      <c r="E15" s="270"/>
      <c r="F15" s="303">
        <v>25.6</v>
      </c>
      <c r="G15" s="270"/>
      <c r="H15" s="270"/>
      <c r="I15" s="270"/>
      <c r="J15" s="270"/>
      <c r="K15" s="270"/>
      <c r="L15" s="270"/>
      <c r="M15" s="270"/>
      <c r="N15" s="270"/>
      <c r="O15" s="304"/>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c r="AR15" s="270"/>
      <c r="AS15" s="270"/>
      <c r="AT15" s="270"/>
      <c r="AU15" s="270"/>
      <c r="AV15" s="270"/>
      <c r="AW15" s="270"/>
      <c r="AX15" s="270"/>
      <c r="AY15" s="270"/>
      <c r="AZ15" s="270"/>
      <c r="BA15" s="270"/>
      <c r="BB15" s="270"/>
      <c r="BC15" s="270"/>
      <c r="BD15" s="270"/>
      <c r="BE15" s="270"/>
      <c r="BF15" s="270"/>
      <c r="BG15" s="270"/>
      <c r="BH15" s="270"/>
      <c r="BI15" s="270"/>
      <c r="BJ15" s="270"/>
      <c r="BK15" s="270"/>
      <c r="BL15" s="270"/>
      <c r="BM15" s="270"/>
      <c r="BN15" s="270"/>
      <c r="BO15" s="270"/>
      <c r="BP15" s="270"/>
      <c r="BQ15" s="270"/>
      <c r="BR15" s="270"/>
      <c r="BS15" s="270"/>
      <c r="BT15" s="270"/>
      <c r="BU15" s="270"/>
      <c r="BV15" s="270"/>
      <c r="BW15" s="270"/>
      <c r="BX15" s="270"/>
    </row>
    <row r="16" spans="1:76" ht="15">
      <c r="A16" s="301"/>
      <c r="B16" s="270"/>
      <c r="C16" s="302" t="s">
        <v>537</v>
      </c>
      <c r="D16" s="302" t="s">
        <v>538</v>
      </c>
      <c r="E16" s="270"/>
      <c r="F16" s="303">
        <v>13.44</v>
      </c>
      <c r="G16" s="270"/>
      <c r="H16" s="270"/>
      <c r="I16" s="270"/>
      <c r="J16" s="270"/>
      <c r="K16" s="270"/>
      <c r="L16" s="270"/>
      <c r="M16" s="270"/>
      <c r="N16" s="270"/>
      <c r="O16" s="304"/>
      <c r="P16" s="270"/>
      <c r="Q16" s="270"/>
      <c r="R16" s="270"/>
      <c r="S16" s="270"/>
      <c r="T16" s="270"/>
      <c r="U16" s="270"/>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c r="BH16" s="270"/>
      <c r="BI16" s="270"/>
      <c r="BJ16" s="270"/>
      <c r="BK16" s="270"/>
      <c r="BL16" s="270"/>
      <c r="BM16" s="270"/>
      <c r="BN16" s="270"/>
      <c r="BO16" s="270"/>
      <c r="BP16" s="270"/>
      <c r="BQ16" s="270"/>
      <c r="BR16" s="270"/>
      <c r="BS16" s="270"/>
      <c r="BT16" s="270"/>
      <c r="BU16" s="270"/>
      <c r="BV16" s="270"/>
      <c r="BW16" s="270"/>
      <c r="BX16" s="270"/>
    </row>
    <row r="17" spans="1:76" ht="15">
      <c r="A17" s="301"/>
      <c r="B17" s="270"/>
      <c r="C17" s="302" t="s">
        <v>539</v>
      </c>
      <c r="D17" s="302" t="s">
        <v>540</v>
      </c>
      <c r="E17" s="270"/>
      <c r="F17" s="303">
        <v>61.44</v>
      </c>
      <c r="G17" s="270"/>
      <c r="H17" s="270"/>
      <c r="I17" s="270"/>
      <c r="J17" s="270"/>
      <c r="K17" s="270"/>
      <c r="L17" s="270"/>
      <c r="M17" s="270"/>
      <c r="N17" s="270"/>
      <c r="O17" s="304"/>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c r="BH17" s="270"/>
      <c r="BI17" s="270"/>
      <c r="BJ17" s="270"/>
      <c r="BK17" s="270"/>
      <c r="BL17" s="270"/>
      <c r="BM17" s="270"/>
      <c r="BN17" s="270"/>
      <c r="BO17" s="270"/>
      <c r="BP17" s="270"/>
      <c r="BQ17" s="270"/>
      <c r="BR17" s="270"/>
      <c r="BS17" s="270"/>
      <c r="BT17" s="270"/>
      <c r="BU17" s="270"/>
      <c r="BV17" s="270"/>
      <c r="BW17" s="270"/>
      <c r="BX17" s="270"/>
    </row>
    <row r="18" spans="1:76" ht="15">
      <c r="A18" s="301"/>
      <c r="B18" s="270"/>
      <c r="C18" s="302" t="s">
        <v>541</v>
      </c>
      <c r="D18" s="302" t="s">
        <v>542</v>
      </c>
      <c r="E18" s="270"/>
      <c r="F18" s="303">
        <v>34.56</v>
      </c>
      <c r="G18" s="270"/>
      <c r="H18" s="270"/>
      <c r="I18" s="270"/>
      <c r="J18" s="270"/>
      <c r="K18" s="270"/>
      <c r="L18" s="270"/>
      <c r="M18" s="270"/>
      <c r="N18" s="270"/>
      <c r="O18" s="304"/>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row>
    <row r="19" spans="1:76" ht="25.5">
      <c r="A19" s="301"/>
      <c r="B19" s="270"/>
      <c r="C19" s="302" t="s">
        <v>543</v>
      </c>
      <c r="D19" s="302" t="s">
        <v>544</v>
      </c>
      <c r="E19" s="270"/>
      <c r="F19" s="303">
        <v>24.8</v>
      </c>
      <c r="G19" s="270"/>
      <c r="H19" s="270"/>
      <c r="I19" s="270"/>
      <c r="J19" s="270"/>
      <c r="K19" s="270"/>
      <c r="L19" s="270"/>
      <c r="M19" s="270"/>
      <c r="N19" s="270"/>
      <c r="O19" s="304"/>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0"/>
      <c r="BH19" s="270"/>
      <c r="BI19" s="270"/>
      <c r="BJ19" s="270"/>
      <c r="BK19" s="270"/>
      <c r="BL19" s="270"/>
      <c r="BM19" s="270"/>
      <c r="BN19" s="270"/>
      <c r="BO19" s="270"/>
      <c r="BP19" s="270"/>
      <c r="BQ19" s="270"/>
      <c r="BR19" s="270"/>
      <c r="BS19" s="270"/>
      <c r="BT19" s="270"/>
      <c r="BU19" s="270"/>
      <c r="BV19" s="270"/>
      <c r="BW19" s="270"/>
      <c r="BX19" s="270"/>
    </row>
    <row r="20" spans="1:76" ht="15">
      <c r="A20" s="301"/>
      <c r="B20" s="270"/>
      <c r="C20" s="302" t="s">
        <v>545</v>
      </c>
      <c r="D20" s="302" t="s">
        <v>546</v>
      </c>
      <c r="E20" s="270"/>
      <c r="F20" s="303">
        <v>2.04</v>
      </c>
      <c r="G20" s="270"/>
      <c r="H20" s="270"/>
      <c r="I20" s="270"/>
      <c r="J20" s="270"/>
      <c r="K20" s="270"/>
      <c r="L20" s="270"/>
      <c r="M20" s="270"/>
      <c r="N20" s="270"/>
      <c r="O20" s="304"/>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c r="BH20" s="270"/>
      <c r="BI20" s="270"/>
      <c r="BJ20" s="270"/>
      <c r="BK20" s="270"/>
      <c r="BL20" s="270"/>
      <c r="BM20" s="270"/>
      <c r="BN20" s="270"/>
      <c r="BO20" s="270"/>
      <c r="BP20" s="270"/>
      <c r="BQ20" s="270"/>
      <c r="BR20" s="270"/>
      <c r="BS20" s="270"/>
      <c r="BT20" s="270"/>
      <c r="BU20" s="270"/>
      <c r="BV20" s="270"/>
      <c r="BW20" s="270"/>
      <c r="BX20" s="270"/>
    </row>
    <row r="21" spans="1:76" ht="15">
      <c r="A21" s="301"/>
      <c r="B21" s="270"/>
      <c r="C21" s="302" t="s">
        <v>547</v>
      </c>
      <c r="D21" s="302" t="s">
        <v>548</v>
      </c>
      <c r="E21" s="270"/>
      <c r="F21" s="303">
        <v>99.168000000000006</v>
      </c>
      <c r="G21" s="270"/>
      <c r="H21" s="270"/>
      <c r="I21" s="270"/>
      <c r="J21" s="270"/>
      <c r="K21" s="270"/>
      <c r="L21" s="270"/>
      <c r="M21" s="270"/>
      <c r="N21" s="270"/>
      <c r="O21" s="304"/>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c r="BE21" s="270"/>
      <c r="BF21" s="270"/>
      <c r="BG21" s="270"/>
      <c r="BH21" s="270"/>
      <c r="BI21" s="270"/>
      <c r="BJ21" s="270"/>
      <c r="BK21" s="270"/>
      <c r="BL21" s="270"/>
      <c r="BM21" s="270"/>
      <c r="BN21" s="270"/>
      <c r="BO21" s="270"/>
      <c r="BP21" s="270"/>
      <c r="BQ21" s="270"/>
      <c r="BR21" s="270"/>
      <c r="BS21" s="270"/>
      <c r="BT21" s="270"/>
      <c r="BU21" s="270"/>
      <c r="BV21" s="270"/>
      <c r="BW21" s="270"/>
      <c r="BX21" s="270"/>
    </row>
    <row r="22" spans="1:76" ht="15">
      <c r="A22" s="301"/>
      <c r="B22" s="270"/>
      <c r="C22" s="302" t="s">
        <v>549</v>
      </c>
      <c r="D22" s="302" t="s">
        <v>550</v>
      </c>
      <c r="E22" s="270"/>
      <c r="F22" s="303">
        <v>14.4</v>
      </c>
      <c r="G22" s="270"/>
      <c r="H22" s="270"/>
      <c r="I22" s="270"/>
      <c r="J22" s="270"/>
      <c r="K22" s="270"/>
      <c r="L22" s="270"/>
      <c r="M22" s="270"/>
      <c r="N22" s="270"/>
      <c r="O22" s="304"/>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Q22" s="270"/>
      <c r="BR22" s="270"/>
      <c r="BS22" s="270"/>
      <c r="BT22" s="270"/>
      <c r="BU22" s="270"/>
      <c r="BV22" s="270"/>
      <c r="BW22" s="270"/>
      <c r="BX22" s="270"/>
    </row>
    <row r="23" spans="1:76" ht="15">
      <c r="A23" s="301"/>
      <c r="B23" s="270"/>
      <c r="C23" s="302" t="s">
        <v>551</v>
      </c>
      <c r="D23" s="302" t="s">
        <v>552</v>
      </c>
      <c r="E23" s="270"/>
      <c r="F23" s="303">
        <v>120.96</v>
      </c>
      <c r="G23" s="270"/>
      <c r="H23" s="270"/>
      <c r="I23" s="270"/>
      <c r="J23" s="270"/>
      <c r="K23" s="270"/>
      <c r="L23" s="270"/>
      <c r="M23" s="270"/>
      <c r="N23" s="270"/>
      <c r="O23" s="304"/>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c r="BH23" s="270"/>
      <c r="BI23" s="270"/>
      <c r="BJ23" s="270"/>
      <c r="BK23" s="270"/>
      <c r="BL23" s="270"/>
      <c r="BM23" s="270"/>
      <c r="BN23" s="270"/>
      <c r="BO23" s="270"/>
      <c r="BP23" s="270"/>
      <c r="BQ23" s="270"/>
      <c r="BR23" s="270"/>
      <c r="BS23" s="270"/>
      <c r="BT23" s="270"/>
      <c r="BU23" s="270"/>
      <c r="BV23" s="270"/>
      <c r="BW23" s="270"/>
      <c r="BX23" s="270"/>
    </row>
    <row r="24" spans="1:76" ht="15">
      <c r="A24" s="301"/>
      <c r="B24" s="270"/>
      <c r="C24" s="302" t="s">
        <v>553</v>
      </c>
      <c r="D24" s="302" t="s">
        <v>554</v>
      </c>
      <c r="E24" s="270"/>
      <c r="F24" s="303">
        <v>9.6</v>
      </c>
      <c r="G24" s="270"/>
      <c r="H24" s="270"/>
      <c r="I24" s="270"/>
      <c r="J24" s="270"/>
      <c r="K24" s="270"/>
      <c r="L24" s="270"/>
      <c r="M24" s="270"/>
      <c r="N24" s="270"/>
      <c r="O24" s="304"/>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0"/>
      <c r="BH24" s="270"/>
      <c r="BI24" s="270"/>
      <c r="BJ24" s="270"/>
      <c r="BK24" s="270"/>
      <c r="BL24" s="270"/>
      <c r="BM24" s="270"/>
      <c r="BN24" s="270"/>
      <c r="BO24" s="270"/>
      <c r="BP24" s="270"/>
      <c r="BQ24" s="270"/>
      <c r="BR24" s="270"/>
      <c r="BS24" s="270"/>
      <c r="BT24" s="270"/>
      <c r="BU24" s="270"/>
      <c r="BV24" s="270"/>
      <c r="BW24" s="270"/>
      <c r="BX24" s="270"/>
    </row>
    <row r="25" spans="1:76" ht="25.5">
      <c r="A25" s="301"/>
      <c r="B25" s="270"/>
      <c r="C25" s="302" t="s">
        <v>537</v>
      </c>
      <c r="D25" s="302" t="s">
        <v>555</v>
      </c>
      <c r="E25" s="270"/>
      <c r="F25" s="303">
        <v>13.44</v>
      </c>
      <c r="G25" s="270"/>
      <c r="H25" s="270"/>
      <c r="I25" s="270"/>
      <c r="J25" s="270"/>
      <c r="K25" s="270"/>
      <c r="L25" s="270"/>
      <c r="M25" s="270"/>
      <c r="N25" s="270"/>
      <c r="O25" s="304"/>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c r="BH25" s="270"/>
      <c r="BI25" s="270"/>
      <c r="BJ25" s="270"/>
      <c r="BK25" s="270"/>
      <c r="BL25" s="270"/>
      <c r="BM25" s="270"/>
      <c r="BN25" s="270"/>
      <c r="BO25" s="270"/>
      <c r="BP25" s="270"/>
      <c r="BQ25" s="270"/>
      <c r="BR25" s="270"/>
      <c r="BS25" s="270"/>
      <c r="BT25" s="270"/>
      <c r="BU25" s="270"/>
      <c r="BV25" s="270"/>
      <c r="BW25" s="270"/>
      <c r="BX25" s="270"/>
    </row>
    <row r="26" spans="1:76" ht="15">
      <c r="A26" s="301"/>
      <c r="B26" s="270"/>
      <c r="C26" s="302" t="s">
        <v>556</v>
      </c>
      <c r="D26" s="302" t="s">
        <v>557</v>
      </c>
      <c r="E26" s="270"/>
      <c r="F26" s="303">
        <v>39.340000000000003</v>
      </c>
      <c r="G26" s="270"/>
      <c r="H26" s="270"/>
      <c r="I26" s="270"/>
      <c r="J26" s="270"/>
      <c r="K26" s="270"/>
      <c r="L26" s="270"/>
      <c r="M26" s="270"/>
      <c r="N26" s="270"/>
      <c r="O26" s="304"/>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row>
    <row r="27" spans="1:76" ht="15">
      <c r="A27" s="301"/>
      <c r="B27" s="270"/>
      <c r="C27" s="302" t="s">
        <v>558</v>
      </c>
      <c r="D27" s="302" t="s">
        <v>559</v>
      </c>
      <c r="E27" s="270"/>
      <c r="F27" s="303">
        <v>14.04</v>
      </c>
      <c r="G27" s="270"/>
      <c r="H27" s="270"/>
      <c r="I27" s="270"/>
      <c r="J27" s="270"/>
      <c r="K27" s="270"/>
      <c r="L27" s="270"/>
      <c r="M27" s="270"/>
      <c r="N27" s="270"/>
      <c r="O27" s="304"/>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row>
    <row r="28" spans="1:76" ht="15">
      <c r="A28" s="301"/>
      <c r="B28" s="270"/>
      <c r="C28" s="302" t="s">
        <v>560</v>
      </c>
      <c r="D28" s="302" t="s">
        <v>561</v>
      </c>
      <c r="E28" s="270"/>
      <c r="F28" s="303">
        <v>9.8000000000000007</v>
      </c>
      <c r="G28" s="270"/>
      <c r="H28" s="270"/>
      <c r="I28" s="270"/>
      <c r="J28" s="270"/>
      <c r="K28" s="270"/>
      <c r="L28" s="270"/>
      <c r="M28" s="270"/>
      <c r="N28" s="270"/>
      <c r="O28" s="304"/>
      <c r="P28" s="270"/>
      <c r="Q28" s="270"/>
      <c r="R28" s="270"/>
      <c r="S28" s="270"/>
      <c r="T28" s="270"/>
      <c r="U28" s="270"/>
      <c r="V28" s="270"/>
      <c r="W28" s="270"/>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0"/>
    </row>
    <row r="29" spans="1:76" ht="15">
      <c r="A29" s="301"/>
      <c r="B29" s="270"/>
      <c r="C29" s="302" t="s">
        <v>562</v>
      </c>
      <c r="D29" s="302" t="s">
        <v>563</v>
      </c>
      <c r="E29" s="270"/>
      <c r="F29" s="303">
        <v>87.36</v>
      </c>
      <c r="G29" s="270"/>
      <c r="H29" s="270"/>
      <c r="I29" s="270"/>
      <c r="J29" s="270"/>
      <c r="K29" s="270"/>
      <c r="L29" s="270"/>
      <c r="M29" s="270"/>
      <c r="N29" s="270"/>
      <c r="O29" s="304"/>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0"/>
    </row>
    <row r="30" spans="1:76" ht="25.5">
      <c r="A30" s="301"/>
      <c r="B30" s="270"/>
      <c r="C30" s="302" t="s">
        <v>564</v>
      </c>
      <c r="D30" s="302" t="s">
        <v>565</v>
      </c>
      <c r="E30" s="270"/>
      <c r="F30" s="303">
        <v>18.64</v>
      </c>
      <c r="G30" s="270"/>
      <c r="H30" s="270"/>
      <c r="I30" s="270"/>
      <c r="J30" s="270"/>
      <c r="K30" s="270"/>
      <c r="L30" s="270"/>
      <c r="M30" s="270"/>
      <c r="N30" s="270"/>
      <c r="O30" s="304"/>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c r="BH30" s="270"/>
      <c r="BI30" s="270"/>
      <c r="BJ30" s="270"/>
      <c r="BK30" s="270"/>
      <c r="BL30" s="270"/>
      <c r="BM30" s="270"/>
      <c r="BN30" s="270"/>
      <c r="BO30" s="270"/>
      <c r="BP30" s="270"/>
      <c r="BQ30" s="270"/>
      <c r="BR30" s="270"/>
      <c r="BS30" s="270"/>
      <c r="BT30" s="270"/>
      <c r="BU30" s="270"/>
      <c r="BV30" s="270"/>
      <c r="BW30" s="270"/>
      <c r="BX30" s="270"/>
    </row>
    <row r="31" spans="1:76" ht="25.5">
      <c r="A31" s="301"/>
      <c r="B31" s="270"/>
      <c r="C31" s="302" t="s">
        <v>566</v>
      </c>
      <c r="D31" s="302" t="s">
        <v>567</v>
      </c>
      <c r="E31" s="270"/>
      <c r="F31" s="303">
        <v>63.36</v>
      </c>
      <c r="G31" s="270"/>
      <c r="H31" s="270"/>
      <c r="I31" s="270"/>
      <c r="J31" s="270"/>
      <c r="K31" s="270"/>
      <c r="L31" s="270"/>
      <c r="M31" s="270"/>
      <c r="N31" s="270"/>
      <c r="O31" s="304"/>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c r="BH31" s="270"/>
      <c r="BI31" s="270"/>
      <c r="BJ31" s="270"/>
      <c r="BK31" s="270"/>
      <c r="BL31" s="270"/>
      <c r="BM31" s="270"/>
      <c r="BN31" s="270"/>
      <c r="BO31" s="270"/>
      <c r="BP31" s="270"/>
      <c r="BQ31" s="270"/>
      <c r="BR31" s="270"/>
      <c r="BS31" s="270"/>
      <c r="BT31" s="270"/>
      <c r="BU31" s="270"/>
      <c r="BV31" s="270"/>
      <c r="BW31" s="270"/>
      <c r="BX31" s="270"/>
    </row>
    <row r="32" spans="1:76" ht="25.5">
      <c r="A32" s="301"/>
      <c r="B32" s="270"/>
      <c r="C32" s="302" t="s">
        <v>568</v>
      </c>
      <c r="D32" s="302" t="s">
        <v>569</v>
      </c>
      <c r="E32" s="270"/>
      <c r="F32" s="303">
        <v>62.64</v>
      </c>
      <c r="G32" s="270"/>
      <c r="H32" s="270"/>
      <c r="I32" s="270"/>
      <c r="J32" s="270"/>
      <c r="K32" s="270"/>
      <c r="L32" s="270"/>
      <c r="M32" s="270"/>
      <c r="N32" s="270"/>
      <c r="O32" s="304"/>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c r="BC32" s="270"/>
      <c r="BD32" s="270"/>
      <c r="BE32" s="270"/>
      <c r="BF32" s="270"/>
      <c r="BG32" s="270"/>
      <c r="BH32" s="270"/>
      <c r="BI32" s="270"/>
      <c r="BJ32" s="270"/>
      <c r="BK32" s="270"/>
      <c r="BL32" s="270"/>
      <c r="BM32" s="270"/>
      <c r="BN32" s="270"/>
      <c r="BO32" s="270"/>
      <c r="BP32" s="270"/>
      <c r="BQ32" s="270"/>
      <c r="BR32" s="270"/>
      <c r="BS32" s="270"/>
      <c r="BT32" s="270"/>
      <c r="BU32" s="270"/>
      <c r="BV32" s="270"/>
      <c r="BW32" s="270"/>
      <c r="BX32" s="270"/>
    </row>
    <row r="33" spans="1:76" ht="15">
      <c r="A33" s="301"/>
      <c r="B33" s="270"/>
      <c r="C33" s="302" t="s">
        <v>570</v>
      </c>
      <c r="D33" s="302" t="s">
        <v>571</v>
      </c>
      <c r="E33" s="270"/>
      <c r="F33" s="303">
        <v>20.943000000000001</v>
      </c>
      <c r="G33" s="270"/>
      <c r="H33" s="270"/>
      <c r="I33" s="270"/>
      <c r="J33" s="270"/>
      <c r="K33" s="270"/>
      <c r="L33" s="270"/>
      <c r="M33" s="270"/>
      <c r="N33" s="270"/>
      <c r="O33" s="304"/>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c r="BH33" s="270"/>
      <c r="BI33" s="270"/>
      <c r="BJ33" s="270"/>
      <c r="BK33" s="270"/>
      <c r="BL33" s="270"/>
      <c r="BM33" s="270"/>
      <c r="BN33" s="270"/>
      <c r="BO33" s="270"/>
      <c r="BP33" s="270"/>
      <c r="BQ33" s="270"/>
      <c r="BR33" s="270"/>
      <c r="BS33" s="270"/>
      <c r="BT33" s="270"/>
      <c r="BU33" s="270"/>
      <c r="BV33" s="270"/>
      <c r="BW33" s="270"/>
      <c r="BX33" s="270"/>
    </row>
    <row r="34" spans="1:76" ht="15">
      <c r="A34" s="301"/>
      <c r="B34" s="306" t="s">
        <v>572</v>
      </c>
      <c r="C34" s="307" t="s">
        <v>573</v>
      </c>
      <c r="D34" s="307"/>
      <c r="E34" s="307"/>
      <c r="F34" s="307"/>
      <c r="G34" s="307"/>
      <c r="H34" s="307"/>
      <c r="I34" s="307"/>
      <c r="J34" s="307"/>
      <c r="K34" s="307"/>
      <c r="L34" s="308"/>
      <c r="M34" s="308"/>
      <c r="N34" s="308"/>
      <c r="O34" s="308"/>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c r="BH34" s="270"/>
      <c r="BI34" s="270"/>
      <c r="BJ34" s="270"/>
      <c r="BK34" s="270"/>
      <c r="BL34" s="270"/>
      <c r="BM34" s="270"/>
      <c r="BN34" s="270"/>
      <c r="BO34" s="270"/>
      <c r="BP34" s="270"/>
      <c r="BQ34" s="270"/>
      <c r="BR34" s="270"/>
      <c r="BS34" s="270"/>
      <c r="BT34" s="270"/>
      <c r="BU34" s="270"/>
      <c r="BV34" s="270"/>
      <c r="BW34" s="270"/>
      <c r="BX34" s="270"/>
    </row>
    <row r="35" spans="1:76" ht="15">
      <c r="A35" s="295" t="s">
        <v>574</v>
      </c>
      <c r="B35" s="296" t="s">
        <v>575</v>
      </c>
      <c r="C35" s="296" t="s">
        <v>576</v>
      </c>
      <c r="D35" s="296"/>
      <c r="E35" s="296" t="s">
        <v>107</v>
      </c>
      <c r="F35" s="297">
        <v>243.09700000000001</v>
      </c>
      <c r="G35" s="298"/>
      <c r="H35" s="299" t="s">
        <v>508</v>
      </c>
      <c r="I35" s="297">
        <f>F35*AO35</f>
        <v>0</v>
      </c>
      <c r="J35" s="297">
        <f>F35*AP35</f>
        <v>0</v>
      </c>
      <c r="K35" s="297">
        <f>F35*G35</f>
        <v>0</v>
      </c>
      <c r="L35" s="297">
        <f>K35*(1+BW35/100)</f>
        <v>0</v>
      </c>
      <c r="M35" s="297">
        <v>0</v>
      </c>
      <c r="N35" s="297">
        <f>F35*M35</f>
        <v>0</v>
      </c>
      <c r="O35" s="300" t="s">
        <v>509</v>
      </c>
      <c r="P35" s="270"/>
      <c r="Q35" s="270"/>
      <c r="R35" s="270"/>
      <c r="S35" s="270"/>
      <c r="T35" s="270"/>
      <c r="U35" s="270"/>
      <c r="V35" s="270"/>
      <c r="W35" s="270"/>
      <c r="X35" s="270"/>
      <c r="Y35" s="270"/>
      <c r="Z35" s="297">
        <f>IF(AQ35="5",BJ35,0)</f>
        <v>0</v>
      </c>
      <c r="AA35" s="270"/>
      <c r="AB35" s="297">
        <f>IF(AQ35="1",BH35,0)</f>
        <v>0</v>
      </c>
      <c r="AC35" s="297">
        <f>IF(AQ35="1",BI35,0)</f>
        <v>0</v>
      </c>
      <c r="AD35" s="297">
        <f>IF(AQ35="7",BH35,0)</f>
        <v>0</v>
      </c>
      <c r="AE35" s="297">
        <f>IF(AQ35="7",BI35,0)</f>
        <v>0</v>
      </c>
      <c r="AF35" s="297">
        <f>IF(AQ35="2",BH35,0)</f>
        <v>0</v>
      </c>
      <c r="AG35" s="297">
        <f>IF(AQ35="2",BI35,0)</f>
        <v>0</v>
      </c>
      <c r="AH35" s="297">
        <f>IF(AQ35="0",BJ35,0)</f>
        <v>0</v>
      </c>
      <c r="AI35" s="282"/>
      <c r="AJ35" s="297">
        <f>IF(AN35=0,K35,0)</f>
        <v>0</v>
      </c>
      <c r="AK35" s="297">
        <f>IF(AN35=12,K35,0)</f>
        <v>0</v>
      </c>
      <c r="AL35" s="297">
        <f>IF(AN35=21,K35,0)</f>
        <v>0</v>
      </c>
      <c r="AM35" s="270"/>
      <c r="AN35" s="297">
        <v>21</v>
      </c>
      <c r="AO35" s="297">
        <f>G35*0</f>
        <v>0</v>
      </c>
      <c r="AP35" s="297">
        <f>G35*(1-0)</f>
        <v>0</v>
      </c>
      <c r="AQ35" s="299" t="s">
        <v>320</v>
      </c>
      <c r="AR35" s="270"/>
      <c r="AS35" s="270"/>
      <c r="AT35" s="270"/>
      <c r="AU35" s="270"/>
      <c r="AV35" s="297">
        <f>AW35+AX35</f>
        <v>0</v>
      </c>
      <c r="AW35" s="297">
        <f>F35*AO35</f>
        <v>0</v>
      </c>
      <c r="AX35" s="297">
        <f>F35*AP35</f>
        <v>0</v>
      </c>
      <c r="AY35" s="299" t="s">
        <v>529</v>
      </c>
      <c r="AZ35" s="299" t="s">
        <v>511</v>
      </c>
      <c r="BA35" s="282" t="s">
        <v>512</v>
      </c>
      <c r="BB35" s="270"/>
      <c r="BC35" s="297">
        <f>AW35+AX35</f>
        <v>0</v>
      </c>
      <c r="BD35" s="297">
        <f>G35/(100-BE35)*100</f>
        <v>0</v>
      </c>
      <c r="BE35" s="297">
        <v>0</v>
      </c>
      <c r="BF35" s="297">
        <f>N35</f>
        <v>0</v>
      </c>
      <c r="BG35" s="270"/>
      <c r="BH35" s="297">
        <f>F35*AO35</f>
        <v>0</v>
      </c>
      <c r="BI35" s="297">
        <f>F35*AP35</f>
        <v>0</v>
      </c>
      <c r="BJ35" s="297">
        <f>F35*G35</f>
        <v>0</v>
      </c>
      <c r="BK35" s="297"/>
      <c r="BL35" s="297">
        <v>13</v>
      </c>
      <c r="BM35" s="270"/>
      <c r="BN35" s="270"/>
      <c r="BO35" s="270"/>
      <c r="BP35" s="270"/>
      <c r="BQ35" s="270"/>
      <c r="BR35" s="270"/>
      <c r="BS35" s="270"/>
      <c r="BT35" s="270"/>
      <c r="BU35" s="270"/>
      <c r="BV35" s="270"/>
      <c r="BW35" s="297" t="str">
        <f>H35</f>
        <v>21</v>
      </c>
      <c r="BX35" s="296" t="s">
        <v>577</v>
      </c>
    </row>
    <row r="36" spans="1:76" ht="25.5">
      <c r="A36" s="301"/>
      <c r="B36" s="270"/>
      <c r="C36" s="302" t="s">
        <v>578</v>
      </c>
      <c r="D36" s="302" t="s">
        <v>532</v>
      </c>
      <c r="E36" s="270"/>
      <c r="F36" s="303">
        <v>43.44</v>
      </c>
      <c r="G36" s="270"/>
      <c r="H36" s="270"/>
      <c r="I36" s="270"/>
      <c r="J36" s="270"/>
      <c r="K36" s="270"/>
      <c r="L36" s="270"/>
      <c r="M36" s="270"/>
      <c r="N36" s="270"/>
      <c r="O36" s="304"/>
      <c r="P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row>
    <row r="37" spans="1:76" ht="15">
      <c r="A37" s="301"/>
      <c r="B37" s="270"/>
      <c r="C37" s="302" t="s">
        <v>579</v>
      </c>
      <c r="D37" s="302" t="s">
        <v>534</v>
      </c>
      <c r="E37" s="270"/>
      <c r="F37" s="303">
        <v>21</v>
      </c>
      <c r="G37" s="270"/>
      <c r="H37" s="270"/>
      <c r="I37" s="270"/>
      <c r="J37" s="270"/>
      <c r="K37" s="270"/>
      <c r="L37" s="270"/>
      <c r="M37" s="270"/>
      <c r="N37" s="270"/>
      <c r="O37" s="304"/>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c r="BH37" s="270"/>
      <c r="BI37" s="270"/>
      <c r="BJ37" s="270"/>
      <c r="BK37" s="270"/>
      <c r="BL37" s="270"/>
      <c r="BM37" s="270"/>
      <c r="BN37" s="270"/>
      <c r="BO37" s="270"/>
      <c r="BP37" s="270"/>
      <c r="BQ37" s="270"/>
      <c r="BR37" s="270"/>
      <c r="BS37" s="270"/>
      <c r="BT37" s="270"/>
      <c r="BU37" s="270"/>
      <c r="BV37" s="270"/>
      <c r="BW37" s="270"/>
      <c r="BX37" s="270"/>
    </row>
    <row r="38" spans="1:76" ht="15">
      <c r="A38" s="301"/>
      <c r="B38" s="270"/>
      <c r="C38" s="302" t="s">
        <v>580</v>
      </c>
      <c r="D38" s="302" t="s">
        <v>536</v>
      </c>
      <c r="E38" s="270"/>
      <c r="F38" s="303">
        <v>6.4</v>
      </c>
      <c r="G38" s="270"/>
      <c r="H38" s="270"/>
      <c r="I38" s="270"/>
      <c r="J38" s="270"/>
      <c r="K38" s="270"/>
      <c r="L38" s="270"/>
      <c r="M38" s="270"/>
      <c r="N38" s="270"/>
      <c r="O38" s="304"/>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c r="BH38" s="270"/>
      <c r="BI38" s="270"/>
      <c r="BJ38" s="270"/>
      <c r="BK38" s="270"/>
      <c r="BL38" s="270"/>
      <c r="BM38" s="270"/>
      <c r="BN38" s="270"/>
      <c r="BO38" s="270"/>
      <c r="BP38" s="270"/>
      <c r="BQ38" s="270"/>
      <c r="BR38" s="270"/>
      <c r="BS38" s="270"/>
      <c r="BT38" s="270"/>
      <c r="BU38" s="270"/>
      <c r="BV38" s="270"/>
      <c r="BW38" s="270"/>
      <c r="BX38" s="270"/>
    </row>
    <row r="39" spans="1:76" ht="15">
      <c r="A39" s="301"/>
      <c r="B39" s="270"/>
      <c r="C39" s="302" t="s">
        <v>581</v>
      </c>
      <c r="D39" s="302" t="s">
        <v>538</v>
      </c>
      <c r="E39" s="270"/>
      <c r="F39" s="303">
        <v>3.36</v>
      </c>
      <c r="G39" s="270"/>
      <c r="H39" s="270"/>
      <c r="I39" s="270"/>
      <c r="J39" s="270"/>
      <c r="K39" s="270"/>
      <c r="L39" s="270"/>
      <c r="M39" s="270"/>
      <c r="N39" s="270"/>
      <c r="O39" s="304"/>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c r="BH39" s="270"/>
      <c r="BI39" s="270"/>
      <c r="BJ39" s="270"/>
      <c r="BK39" s="270"/>
      <c r="BL39" s="270"/>
      <c r="BM39" s="270"/>
      <c r="BN39" s="270"/>
      <c r="BO39" s="270"/>
      <c r="BP39" s="270"/>
      <c r="BQ39" s="270"/>
      <c r="BR39" s="270"/>
      <c r="BS39" s="270"/>
      <c r="BT39" s="270"/>
      <c r="BU39" s="270"/>
      <c r="BV39" s="270"/>
      <c r="BW39" s="270"/>
      <c r="BX39" s="270"/>
    </row>
    <row r="40" spans="1:76" ht="15">
      <c r="A40" s="301"/>
      <c r="B40" s="270"/>
      <c r="C40" s="302" t="s">
        <v>582</v>
      </c>
      <c r="D40" s="302" t="s">
        <v>540</v>
      </c>
      <c r="E40" s="270"/>
      <c r="F40" s="303">
        <v>15.36</v>
      </c>
      <c r="G40" s="270"/>
      <c r="H40" s="270"/>
      <c r="I40" s="270"/>
      <c r="J40" s="270"/>
      <c r="K40" s="270"/>
      <c r="L40" s="270"/>
      <c r="M40" s="270"/>
      <c r="N40" s="270"/>
      <c r="O40" s="304"/>
      <c r="P40" s="270"/>
      <c r="Q40" s="270"/>
      <c r="R40" s="270"/>
      <c r="S40" s="270"/>
      <c r="T40" s="270"/>
      <c r="U40" s="270"/>
      <c r="V40" s="270"/>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c r="BQ40" s="270"/>
      <c r="BR40" s="270"/>
      <c r="BS40" s="270"/>
      <c r="BT40" s="270"/>
      <c r="BU40" s="270"/>
      <c r="BV40" s="270"/>
      <c r="BW40" s="270"/>
      <c r="BX40" s="270"/>
    </row>
    <row r="41" spans="1:76" ht="15">
      <c r="A41" s="301"/>
      <c r="B41" s="270"/>
      <c r="C41" s="302" t="s">
        <v>583</v>
      </c>
      <c r="D41" s="302" t="s">
        <v>542</v>
      </c>
      <c r="E41" s="270"/>
      <c r="F41" s="303">
        <v>8.64</v>
      </c>
      <c r="G41" s="270"/>
      <c r="H41" s="270"/>
      <c r="I41" s="270"/>
      <c r="J41" s="270"/>
      <c r="K41" s="270"/>
      <c r="L41" s="270"/>
      <c r="M41" s="270"/>
      <c r="N41" s="270"/>
      <c r="O41" s="304"/>
      <c r="P41" s="270"/>
      <c r="Q41" s="270"/>
      <c r="R41" s="270"/>
      <c r="S41" s="270"/>
      <c r="T41" s="270"/>
      <c r="U41" s="270"/>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c r="BQ41" s="270"/>
      <c r="BR41" s="270"/>
      <c r="BS41" s="270"/>
      <c r="BT41" s="270"/>
      <c r="BU41" s="270"/>
      <c r="BV41" s="270"/>
      <c r="BW41" s="270"/>
      <c r="BX41" s="270"/>
    </row>
    <row r="42" spans="1:76" ht="25.5">
      <c r="A42" s="301"/>
      <c r="B42" s="270"/>
      <c r="C42" s="302" t="s">
        <v>584</v>
      </c>
      <c r="D42" s="302" t="s">
        <v>544</v>
      </c>
      <c r="E42" s="270"/>
      <c r="F42" s="303">
        <v>6.2</v>
      </c>
      <c r="G42" s="270"/>
      <c r="H42" s="270"/>
      <c r="I42" s="270"/>
      <c r="J42" s="270"/>
      <c r="K42" s="270"/>
      <c r="L42" s="270"/>
      <c r="M42" s="270"/>
      <c r="N42" s="270"/>
      <c r="O42" s="304"/>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row>
    <row r="43" spans="1:76" ht="15">
      <c r="A43" s="301"/>
      <c r="B43" s="270"/>
      <c r="C43" s="302" t="s">
        <v>585</v>
      </c>
      <c r="D43" s="302" t="s">
        <v>546</v>
      </c>
      <c r="E43" s="270"/>
      <c r="F43" s="303">
        <v>0.51</v>
      </c>
      <c r="G43" s="270"/>
      <c r="H43" s="270"/>
      <c r="I43" s="270"/>
      <c r="J43" s="270"/>
      <c r="K43" s="270"/>
      <c r="L43" s="270"/>
      <c r="M43" s="270"/>
      <c r="N43" s="270"/>
      <c r="O43" s="304"/>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row>
    <row r="44" spans="1:76" ht="15">
      <c r="A44" s="301"/>
      <c r="B44" s="270"/>
      <c r="C44" s="302" t="s">
        <v>586</v>
      </c>
      <c r="D44" s="302" t="s">
        <v>548</v>
      </c>
      <c r="E44" s="270"/>
      <c r="F44" s="303">
        <v>24.792000000000002</v>
      </c>
      <c r="G44" s="270"/>
      <c r="H44" s="270"/>
      <c r="I44" s="270"/>
      <c r="J44" s="270"/>
      <c r="K44" s="270"/>
      <c r="L44" s="270"/>
      <c r="M44" s="270"/>
      <c r="N44" s="270"/>
      <c r="O44" s="304"/>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c r="BH44" s="270"/>
      <c r="BI44" s="270"/>
      <c r="BJ44" s="270"/>
      <c r="BK44" s="270"/>
      <c r="BL44" s="270"/>
      <c r="BM44" s="270"/>
      <c r="BN44" s="270"/>
      <c r="BO44" s="270"/>
      <c r="BP44" s="270"/>
      <c r="BQ44" s="270"/>
      <c r="BR44" s="270"/>
      <c r="BS44" s="270"/>
      <c r="BT44" s="270"/>
      <c r="BU44" s="270"/>
      <c r="BV44" s="270"/>
      <c r="BW44" s="270"/>
      <c r="BX44" s="270"/>
    </row>
    <row r="45" spans="1:76" ht="15">
      <c r="A45" s="301"/>
      <c r="B45" s="270"/>
      <c r="C45" s="302" t="s">
        <v>587</v>
      </c>
      <c r="D45" s="302" t="s">
        <v>550</v>
      </c>
      <c r="E45" s="270"/>
      <c r="F45" s="303">
        <v>3.6</v>
      </c>
      <c r="G45" s="270"/>
      <c r="H45" s="270"/>
      <c r="I45" s="270"/>
      <c r="J45" s="270"/>
      <c r="K45" s="270"/>
      <c r="L45" s="270"/>
      <c r="M45" s="270"/>
      <c r="N45" s="270"/>
      <c r="O45" s="304"/>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c r="BH45" s="270"/>
      <c r="BI45" s="270"/>
      <c r="BJ45" s="270"/>
      <c r="BK45" s="270"/>
      <c r="BL45" s="270"/>
      <c r="BM45" s="270"/>
      <c r="BN45" s="270"/>
      <c r="BO45" s="270"/>
      <c r="BP45" s="270"/>
      <c r="BQ45" s="270"/>
      <c r="BR45" s="270"/>
      <c r="BS45" s="270"/>
      <c r="BT45" s="270"/>
      <c r="BU45" s="270"/>
      <c r="BV45" s="270"/>
      <c r="BW45" s="270"/>
      <c r="BX45" s="270"/>
    </row>
    <row r="46" spans="1:76" ht="15">
      <c r="A46" s="301"/>
      <c r="B46" s="270"/>
      <c r="C46" s="302" t="s">
        <v>588</v>
      </c>
      <c r="D46" s="302" t="s">
        <v>552</v>
      </c>
      <c r="E46" s="270"/>
      <c r="F46" s="303">
        <v>30.24</v>
      </c>
      <c r="G46" s="270"/>
      <c r="H46" s="270"/>
      <c r="I46" s="270"/>
      <c r="J46" s="270"/>
      <c r="K46" s="270"/>
      <c r="L46" s="270"/>
      <c r="M46" s="270"/>
      <c r="N46" s="270"/>
      <c r="O46" s="304"/>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c r="BH46" s="270"/>
      <c r="BI46" s="270"/>
      <c r="BJ46" s="270"/>
      <c r="BK46" s="270"/>
      <c r="BL46" s="270"/>
      <c r="BM46" s="270"/>
      <c r="BN46" s="270"/>
      <c r="BO46" s="270"/>
      <c r="BP46" s="270"/>
      <c r="BQ46" s="270"/>
      <c r="BR46" s="270"/>
      <c r="BS46" s="270"/>
      <c r="BT46" s="270"/>
      <c r="BU46" s="270"/>
      <c r="BV46" s="270"/>
      <c r="BW46" s="270"/>
      <c r="BX46" s="270"/>
    </row>
    <row r="47" spans="1:76" ht="15">
      <c r="A47" s="301"/>
      <c r="B47" s="270"/>
      <c r="C47" s="302" t="s">
        <v>589</v>
      </c>
      <c r="D47" s="302" t="s">
        <v>554</v>
      </c>
      <c r="E47" s="270"/>
      <c r="F47" s="303">
        <v>2.4</v>
      </c>
      <c r="G47" s="270"/>
      <c r="H47" s="270"/>
      <c r="I47" s="270"/>
      <c r="J47" s="270"/>
      <c r="K47" s="270"/>
      <c r="L47" s="270"/>
      <c r="M47" s="270"/>
      <c r="N47" s="270"/>
      <c r="O47" s="304"/>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0"/>
      <c r="BK47" s="270"/>
      <c r="BL47" s="270"/>
      <c r="BM47" s="270"/>
      <c r="BN47" s="270"/>
      <c r="BO47" s="270"/>
      <c r="BP47" s="270"/>
      <c r="BQ47" s="270"/>
      <c r="BR47" s="270"/>
      <c r="BS47" s="270"/>
      <c r="BT47" s="270"/>
      <c r="BU47" s="270"/>
      <c r="BV47" s="270"/>
      <c r="BW47" s="270"/>
      <c r="BX47" s="270"/>
    </row>
    <row r="48" spans="1:76" ht="25.5">
      <c r="A48" s="301"/>
      <c r="B48" s="270"/>
      <c r="C48" s="302" t="s">
        <v>581</v>
      </c>
      <c r="D48" s="302" t="s">
        <v>555</v>
      </c>
      <c r="E48" s="270"/>
      <c r="F48" s="303">
        <v>3.36</v>
      </c>
      <c r="G48" s="270"/>
      <c r="H48" s="270"/>
      <c r="I48" s="270"/>
      <c r="J48" s="270"/>
      <c r="K48" s="270"/>
      <c r="L48" s="270"/>
      <c r="M48" s="270"/>
      <c r="N48" s="270"/>
      <c r="O48" s="304"/>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c r="BH48" s="270"/>
      <c r="BI48" s="270"/>
      <c r="BJ48" s="270"/>
      <c r="BK48" s="270"/>
      <c r="BL48" s="270"/>
      <c r="BM48" s="270"/>
      <c r="BN48" s="270"/>
      <c r="BO48" s="270"/>
      <c r="BP48" s="270"/>
      <c r="BQ48" s="270"/>
      <c r="BR48" s="270"/>
      <c r="BS48" s="270"/>
      <c r="BT48" s="270"/>
      <c r="BU48" s="270"/>
      <c r="BV48" s="270"/>
      <c r="BW48" s="270"/>
      <c r="BX48" s="270"/>
    </row>
    <row r="49" spans="1:76" ht="15">
      <c r="A49" s="301"/>
      <c r="B49" s="270"/>
      <c r="C49" s="302" t="s">
        <v>590</v>
      </c>
      <c r="D49" s="302" t="s">
        <v>557</v>
      </c>
      <c r="E49" s="270"/>
      <c r="F49" s="303">
        <v>9.8350000000000009</v>
      </c>
      <c r="G49" s="270"/>
      <c r="H49" s="270"/>
      <c r="I49" s="270"/>
      <c r="J49" s="270"/>
      <c r="K49" s="270"/>
      <c r="L49" s="270"/>
      <c r="M49" s="270"/>
      <c r="N49" s="270"/>
      <c r="O49" s="304"/>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270"/>
    </row>
    <row r="50" spans="1:76" ht="15">
      <c r="A50" s="301"/>
      <c r="B50" s="270"/>
      <c r="C50" s="302" t="s">
        <v>591</v>
      </c>
      <c r="D50" s="302" t="s">
        <v>563</v>
      </c>
      <c r="E50" s="270"/>
      <c r="F50" s="303">
        <v>21.84</v>
      </c>
      <c r="G50" s="270"/>
      <c r="H50" s="270"/>
      <c r="I50" s="270"/>
      <c r="J50" s="270"/>
      <c r="K50" s="270"/>
      <c r="L50" s="270"/>
      <c r="M50" s="270"/>
      <c r="N50" s="270"/>
      <c r="O50" s="304"/>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270"/>
    </row>
    <row r="51" spans="1:76" ht="25.5">
      <c r="A51" s="301"/>
      <c r="B51" s="270"/>
      <c r="C51" s="302" t="s">
        <v>592</v>
      </c>
      <c r="D51" s="302" t="s">
        <v>565</v>
      </c>
      <c r="E51" s="270"/>
      <c r="F51" s="303">
        <v>4.66</v>
      </c>
      <c r="G51" s="270"/>
      <c r="H51" s="270"/>
      <c r="I51" s="270"/>
      <c r="J51" s="270"/>
      <c r="K51" s="270"/>
      <c r="L51" s="270"/>
      <c r="M51" s="270"/>
      <c r="N51" s="270"/>
      <c r="O51" s="304"/>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c r="BH51" s="270"/>
      <c r="BI51" s="270"/>
      <c r="BJ51" s="270"/>
      <c r="BK51" s="270"/>
      <c r="BL51" s="270"/>
      <c r="BM51" s="270"/>
      <c r="BN51" s="270"/>
      <c r="BO51" s="270"/>
      <c r="BP51" s="270"/>
      <c r="BQ51" s="270"/>
      <c r="BR51" s="270"/>
      <c r="BS51" s="270"/>
      <c r="BT51" s="270"/>
      <c r="BU51" s="270"/>
      <c r="BV51" s="270"/>
      <c r="BW51" s="270"/>
      <c r="BX51" s="270"/>
    </row>
    <row r="52" spans="1:76" ht="15">
      <c r="A52" s="301"/>
      <c r="B52" s="270"/>
      <c r="C52" s="302" t="s">
        <v>593</v>
      </c>
      <c r="D52" s="302" t="s">
        <v>559</v>
      </c>
      <c r="E52" s="270"/>
      <c r="F52" s="303">
        <v>3.51</v>
      </c>
      <c r="G52" s="270"/>
      <c r="H52" s="270"/>
      <c r="I52" s="270"/>
      <c r="J52" s="270"/>
      <c r="K52" s="270"/>
      <c r="L52" s="270"/>
      <c r="M52" s="270"/>
      <c r="N52" s="270"/>
      <c r="O52" s="304"/>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c r="BK52" s="270"/>
      <c r="BL52" s="270"/>
      <c r="BM52" s="270"/>
      <c r="BN52" s="270"/>
      <c r="BO52" s="270"/>
      <c r="BP52" s="270"/>
      <c r="BQ52" s="270"/>
      <c r="BR52" s="270"/>
      <c r="BS52" s="270"/>
      <c r="BT52" s="270"/>
      <c r="BU52" s="270"/>
      <c r="BV52" s="270"/>
      <c r="BW52" s="270"/>
      <c r="BX52" s="270"/>
    </row>
    <row r="53" spans="1:76" ht="15">
      <c r="A53" s="301"/>
      <c r="B53" s="270"/>
      <c r="C53" s="302" t="s">
        <v>594</v>
      </c>
      <c r="D53" s="302" t="s">
        <v>561</v>
      </c>
      <c r="E53" s="270"/>
      <c r="F53" s="303">
        <v>2.4500000000000002</v>
      </c>
      <c r="G53" s="270"/>
      <c r="H53" s="270"/>
      <c r="I53" s="270"/>
      <c r="J53" s="270"/>
      <c r="K53" s="270"/>
      <c r="L53" s="270"/>
      <c r="M53" s="270"/>
      <c r="N53" s="270"/>
      <c r="O53" s="304"/>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c r="BK53" s="270"/>
      <c r="BL53" s="270"/>
      <c r="BM53" s="270"/>
      <c r="BN53" s="270"/>
      <c r="BO53" s="270"/>
      <c r="BP53" s="270"/>
      <c r="BQ53" s="270"/>
      <c r="BR53" s="270"/>
      <c r="BS53" s="270"/>
      <c r="BT53" s="270"/>
      <c r="BU53" s="270"/>
      <c r="BV53" s="270"/>
      <c r="BW53" s="270"/>
      <c r="BX53" s="270"/>
    </row>
    <row r="54" spans="1:76" ht="25.5">
      <c r="A54" s="301"/>
      <c r="B54" s="270"/>
      <c r="C54" s="302" t="s">
        <v>595</v>
      </c>
      <c r="D54" s="302" t="s">
        <v>567</v>
      </c>
      <c r="E54" s="270"/>
      <c r="F54" s="303">
        <v>15.84</v>
      </c>
      <c r="G54" s="270"/>
      <c r="H54" s="270"/>
      <c r="I54" s="270"/>
      <c r="J54" s="270"/>
      <c r="K54" s="270"/>
      <c r="L54" s="270"/>
      <c r="M54" s="270"/>
      <c r="N54" s="270"/>
      <c r="O54" s="304"/>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0"/>
      <c r="BR54" s="270"/>
      <c r="BS54" s="270"/>
      <c r="BT54" s="270"/>
      <c r="BU54" s="270"/>
      <c r="BV54" s="270"/>
      <c r="BW54" s="270"/>
      <c r="BX54" s="270"/>
    </row>
    <row r="55" spans="1:76" ht="25.5">
      <c r="A55" s="301"/>
      <c r="B55" s="270"/>
      <c r="C55" s="302" t="s">
        <v>596</v>
      </c>
      <c r="D55" s="302" t="s">
        <v>569</v>
      </c>
      <c r="E55" s="270"/>
      <c r="F55" s="303">
        <v>15.66</v>
      </c>
      <c r="G55" s="270"/>
      <c r="H55" s="270"/>
      <c r="I55" s="270"/>
      <c r="J55" s="270"/>
      <c r="K55" s="270"/>
      <c r="L55" s="270"/>
      <c r="M55" s="270"/>
      <c r="N55" s="270"/>
      <c r="O55" s="304"/>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c r="BK55" s="270"/>
      <c r="BL55" s="270"/>
      <c r="BM55" s="270"/>
      <c r="BN55" s="270"/>
      <c r="BO55" s="270"/>
      <c r="BP55" s="270"/>
      <c r="BQ55" s="270"/>
      <c r="BR55" s="270"/>
      <c r="BS55" s="270"/>
      <c r="BT55" s="270"/>
      <c r="BU55" s="270"/>
      <c r="BV55" s="270"/>
      <c r="BW55" s="270"/>
      <c r="BX55" s="270"/>
    </row>
    <row r="56" spans="1:76" ht="15">
      <c r="A56" s="301"/>
      <c r="B56" s="306" t="s">
        <v>572</v>
      </c>
      <c r="C56" s="307" t="s">
        <v>597</v>
      </c>
      <c r="D56" s="307"/>
      <c r="E56" s="307"/>
      <c r="F56" s="307"/>
      <c r="G56" s="307"/>
      <c r="H56" s="307"/>
      <c r="I56" s="307"/>
      <c r="J56" s="307"/>
      <c r="K56" s="307"/>
      <c r="L56" s="308"/>
      <c r="M56" s="308"/>
      <c r="N56" s="308"/>
      <c r="O56" s="308"/>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c r="BH56" s="270"/>
      <c r="BI56" s="270"/>
      <c r="BJ56" s="270"/>
      <c r="BK56" s="270"/>
      <c r="BL56" s="270"/>
      <c r="BM56" s="270"/>
      <c r="BN56" s="270"/>
      <c r="BO56" s="270"/>
      <c r="BP56" s="270"/>
      <c r="BQ56" s="270"/>
      <c r="BR56" s="270"/>
      <c r="BS56" s="270"/>
      <c r="BT56" s="270"/>
      <c r="BU56" s="270"/>
      <c r="BV56" s="270"/>
      <c r="BW56" s="270"/>
      <c r="BX56" s="270"/>
    </row>
    <row r="57" spans="1:76" ht="15">
      <c r="A57" s="295" t="s">
        <v>598</v>
      </c>
      <c r="B57" s="296" t="s">
        <v>599</v>
      </c>
      <c r="C57" s="309" t="s">
        <v>600</v>
      </c>
      <c r="D57" s="309"/>
      <c r="E57" s="309" t="s">
        <v>107</v>
      </c>
      <c r="F57" s="310">
        <v>1351.28</v>
      </c>
      <c r="G57" s="311"/>
      <c r="H57" s="312" t="s">
        <v>508</v>
      </c>
      <c r="I57" s="310">
        <f>F57*AO57</f>
        <v>0</v>
      </c>
      <c r="J57" s="310">
        <f>F57*AP57</f>
        <v>0</v>
      </c>
      <c r="K57" s="310">
        <f>F57*G57</f>
        <v>0</v>
      </c>
      <c r="L57" s="297">
        <f>K57*(1+BW57/100)</f>
        <v>0</v>
      </c>
      <c r="M57" s="297">
        <v>0</v>
      </c>
      <c r="N57" s="297">
        <f>F57*M57</f>
        <v>0</v>
      </c>
      <c r="O57" s="300" t="s">
        <v>509</v>
      </c>
      <c r="P57" s="270"/>
      <c r="Q57" s="270"/>
      <c r="R57" s="270"/>
      <c r="S57" s="270"/>
      <c r="T57" s="270"/>
      <c r="U57" s="270"/>
      <c r="V57" s="270"/>
      <c r="W57" s="270"/>
      <c r="X57" s="270"/>
      <c r="Y57" s="270"/>
      <c r="Z57" s="297">
        <f>IF(AQ57="5",BJ57,0)</f>
        <v>0</v>
      </c>
      <c r="AA57" s="270"/>
      <c r="AB57" s="297">
        <f>IF(AQ57="1",BH57,0)</f>
        <v>0</v>
      </c>
      <c r="AC57" s="297">
        <f>IF(AQ57="1",BI57,0)</f>
        <v>0</v>
      </c>
      <c r="AD57" s="297">
        <f>IF(AQ57="7",BH57,0)</f>
        <v>0</v>
      </c>
      <c r="AE57" s="297">
        <f>IF(AQ57="7",BI57,0)</f>
        <v>0</v>
      </c>
      <c r="AF57" s="297">
        <f>IF(AQ57="2",BH57,0)</f>
        <v>0</v>
      </c>
      <c r="AG57" s="297">
        <f>IF(AQ57="2",BI57,0)</f>
        <v>0</v>
      </c>
      <c r="AH57" s="297">
        <f>IF(AQ57="0",BJ57,0)</f>
        <v>0</v>
      </c>
      <c r="AI57" s="282"/>
      <c r="AJ57" s="297">
        <f>IF(AN57=0,K57,0)</f>
        <v>0</v>
      </c>
      <c r="AK57" s="297">
        <f>IF(AN57=12,K57,0)</f>
        <v>0</v>
      </c>
      <c r="AL57" s="297">
        <f>IF(AN57=21,K57,0)</f>
        <v>0</v>
      </c>
      <c r="AM57" s="270"/>
      <c r="AN57" s="297">
        <v>21</v>
      </c>
      <c r="AO57" s="297">
        <f>G57*0</f>
        <v>0</v>
      </c>
      <c r="AP57" s="297">
        <f>G57*(1-0)</f>
        <v>0</v>
      </c>
      <c r="AQ57" s="299" t="s">
        <v>320</v>
      </c>
      <c r="AR57" s="270"/>
      <c r="AS57" s="270"/>
      <c r="AT57" s="270"/>
      <c r="AU57" s="270"/>
      <c r="AV57" s="297">
        <f>AW57+AX57</f>
        <v>0</v>
      </c>
      <c r="AW57" s="297">
        <f>F57*AO57</f>
        <v>0</v>
      </c>
      <c r="AX57" s="297">
        <f>F57*AP57</f>
        <v>0</v>
      </c>
      <c r="AY57" s="299" t="s">
        <v>529</v>
      </c>
      <c r="AZ57" s="299" t="s">
        <v>511</v>
      </c>
      <c r="BA57" s="282" t="s">
        <v>512</v>
      </c>
      <c r="BB57" s="270"/>
      <c r="BC57" s="297">
        <f>AW57+AX57</f>
        <v>0</v>
      </c>
      <c r="BD57" s="297">
        <f>G57/(100-BE57)*100</f>
        <v>0</v>
      </c>
      <c r="BE57" s="297">
        <v>0</v>
      </c>
      <c r="BF57" s="297">
        <f>N57</f>
        <v>0</v>
      </c>
      <c r="BG57" s="270"/>
      <c r="BH57" s="297">
        <f>F57*AO57</f>
        <v>0</v>
      </c>
      <c r="BI57" s="297">
        <f>F57*AP57</f>
        <v>0</v>
      </c>
      <c r="BJ57" s="297">
        <f>F57*G57</f>
        <v>0</v>
      </c>
      <c r="BK57" s="297"/>
      <c r="BL57" s="297">
        <v>13</v>
      </c>
      <c r="BM57" s="270"/>
      <c r="BN57" s="270"/>
      <c r="BO57" s="270"/>
      <c r="BP57" s="270"/>
      <c r="BQ57" s="270"/>
      <c r="BR57" s="270"/>
      <c r="BS57" s="270"/>
      <c r="BT57" s="270"/>
      <c r="BU57" s="270"/>
      <c r="BV57" s="270"/>
      <c r="BW57" s="297" t="str">
        <f>H57</f>
        <v>21</v>
      </c>
      <c r="BX57" s="296" t="s">
        <v>601</v>
      </c>
    </row>
    <row r="58" spans="1:76" ht="15">
      <c r="A58" s="301"/>
      <c r="B58" s="270"/>
      <c r="C58" s="313" t="s">
        <v>602</v>
      </c>
      <c r="D58" s="313" t="s">
        <v>603</v>
      </c>
      <c r="E58" s="314"/>
      <c r="F58" s="315">
        <v>295.52300000000002</v>
      </c>
      <c r="G58" s="314"/>
      <c r="H58" s="314"/>
      <c r="I58" s="314"/>
      <c r="J58" s="314"/>
      <c r="K58" s="314"/>
      <c r="L58" s="270"/>
      <c r="M58" s="270"/>
      <c r="N58" s="270"/>
      <c r="O58" s="304"/>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c r="BH58" s="270"/>
      <c r="BI58" s="270"/>
      <c r="BJ58" s="270"/>
      <c r="BK58" s="270"/>
      <c r="BL58" s="270"/>
      <c r="BM58" s="270"/>
      <c r="BN58" s="270"/>
      <c r="BO58" s="270"/>
      <c r="BP58" s="270"/>
      <c r="BQ58" s="270"/>
      <c r="BR58" s="270"/>
      <c r="BS58" s="270"/>
      <c r="BT58" s="270"/>
      <c r="BU58" s="270"/>
      <c r="BV58" s="270"/>
      <c r="BW58" s="270"/>
      <c r="BX58" s="270"/>
    </row>
    <row r="59" spans="1:76" ht="15">
      <c r="A59" s="301"/>
      <c r="B59" s="270"/>
      <c r="C59" s="313" t="s">
        <v>604</v>
      </c>
      <c r="D59" s="313" t="s">
        <v>603</v>
      </c>
      <c r="E59" s="314"/>
      <c r="F59" s="315">
        <v>324.15300000000002</v>
      </c>
      <c r="G59" s="314"/>
      <c r="H59" s="314"/>
      <c r="I59" s="314"/>
      <c r="J59" s="314"/>
      <c r="K59" s="314"/>
      <c r="L59" s="270"/>
      <c r="M59" s="270"/>
      <c r="N59" s="270"/>
      <c r="O59" s="304"/>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c r="BH59" s="270"/>
      <c r="BI59" s="270"/>
      <c r="BJ59" s="270"/>
      <c r="BK59" s="270"/>
      <c r="BL59" s="270"/>
      <c r="BM59" s="270"/>
      <c r="BN59" s="270"/>
      <c r="BO59" s="270"/>
      <c r="BP59" s="270"/>
      <c r="BQ59" s="270"/>
      <c r="BR59" s="270"/>
      <c r="BS59" s="270"/>
      <c r="BT59" s="270"/>
      <c r="BU59" s="270"/>
      <c r="BV59" s="270"/>
      <c r="BW59" s="270"/>
      <c r="BX59" s="270"/>
    </row>
    <row r="60" spans="1:76" ht="15">
      <c r="A60" s="301"/>
      <c r="B60" s="270"/>
      <c r="C60" s="313" t="s">
        <v>605</v>
      </c>
      <c r="D60" s="313" t="s">
        <v>606</v>
      </c>
      <c r="E60" s="314"/>
      <c r="F60" s="315">
        <v>386.10399999999998</v>
      </c>
      <c r="G60" s="314"/>
      <c r="H60" s="314"/>
      <c r="I60" s="314"/>
      <c r="J60" s="314"/>
      <c r="K60" s="314"/>
      <c r="L60" s="270"/>
      <c r="M60" s="270"/>
      <c r="N60" s="270"/>
      <c r="O60" s="304"/>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c r="BH60" s="270"/>
      <c r="BI60" s="270"/>
      <c r="BJ60" s="270"/>
      <c r="BK60" s="270"/>
      <c r="BL60" s="270"/>
      <c r="BM60" s="270"/>
      <c r="BN60" s="270"/>
      <c r="BO60" s="270"/>
      <c r="BP60" s="270"/>
      <c r="BQ60" s="270"/>
      <c r="BR60" s="270"/>
      <c r="BS60" s="270"/>
      <c r="BT60" s="270"/>
      <c r="BU60" s="270"/>
      <c r="BV60" s="270"/>
      <c r="BW60" s="270"/>
      <c r="BX60" s="270"/>
    </row>
    <row r="61" spans="1:76" ht="15">
      <c r="A61" s="301"/>
      <c r="B61" s="270"/>
      <c r="C61" s="313" t="s">
        <v>607</v>
      </c>
      <c r="D61" s="313" t="s">
        <v>606</v>
      </c>
      <c r="E61" s="314"/>
      <c r="F61" s="315">
        <v>345.50200000000001</v>
      </c>
      <c r="G61" s="314"/>
      <c r="H61" s="314"/>
      <c r="I61" s="314"/>
      <c r="J61" s="314"/>
      <c r="K61" s="314"/>
      <c r="L61" s="270"/>
      <c r="M61" s="270"/>
      <c r="N61" s="270"/>
      <c r="O61" s="304"/>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c r="BH61" s="270"/>
      <c r="BI61" s="270"/>
      <c r="BJ61" s="270"/>
      <c r="BK61" s="270"/>
      <c r="BL61" s="270"/>
      <c r="BM61" s="270"/>
      <c r="BN61" s="270"/>
      <c r="BO61" s="270"/>
      <c r="BP61" s="270"/>
      <c r="BQ61" s="270"/>
      <c r="BR61" s="270"/>
      <c r="BS61" s="270"/>
      <c r="BT61" s="270"/>
      <c r="BU61" s="270"/>
      <c r="BV61" s="270"/>
      <c r="BW61" s="270"/>
      <c r="BX61" s="270"/>
    </row>
    <row r="62" spans="1:76" ht="15">
      <c r="A62" s="301"/>
      <c r="B62" s="306" t="s">
        <v>572</v>
      </c>
      <c r="C62" s="307" t="s">
        <v>573</v>
      </c>
      <c r="D62" s="307"/>
      <c r="E62" s="307"/>
      <c r="F62" s="307"/>
      <c r="G62" s="307"/>
      <c r="H62" s="307"/>
      <c r="I62" s="307"/>
      <c r="J62" s="307"/>
      <c r="K62" s="307"/>
      <c r="L62" s="308"/>
      <c r="M62" s="308"/>
      <c r="N62" s="308"/>
      <c r="O62" s="308"/>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c r="BH62" s="270"/>
      <c r="BI62" s="270"/>
      <c r="BJ62" s="270"/>
      <c r="BK62" s="270"/>
      <c r="BL62" s="270"/>
      <c r="BM62" s="270"/>
      <c r="BN62" s="270"/>
      <c r="BO62" s="270"/>
      <c r="BP62" s="270"/>
      <c r="BQ62" s="270"/>
      <c r="BR62" s="270"/>
      <c r="BS62" s="270"/>
      <c r="BT62" s="270"/>
      <c r="BU62" s="270"/>
      <c r="BV62" s="270"/>
      <c r="BW62" s="270"/>
      <c r="BX62" s="270"/>
    </row>
    <row r="63" spans="1:76" ht="15">
      <c r="A63" s="295" t="s">
        <v>608</v>
      </c>
      <c r="B63" s="296" t="s">
        <v>609</v>
      </c>
      <c r="C63" s="309" t="s">
        <v>610</v>
      </c>
      <c r="D63" s="309"/>
      <c r="E63" s="309" t="s">
        <v>107</v>
      </c>
      <c r="F63" s="310">
        <v>337.83</v>
      </c>
      <c r="G63" s="311"/>
      <c r="H63" s="312" t="s">
        <v>508</v>
      </c>
      <c r="I63" s="310">
        <f>F63*AO63</f>
        <v>0</v>
      </c>
      <c r="J63" s="310">
        <f>F63*AP63</f>
        <v>0</v>
      </c>
      <c r="K63" s="310">
        <f>F63*G63</f>
        <v>0</v>
      </c>
      <c r="L63" s="297">
        <f>K63*(1+BW63/100)</f>
        <v>0</v>
      </c>
      <c r="M63" s="297">
        <v>0</v>
      </c>
      <c r="N63" s="297">
        <f>F63*M63</f>
        <v>0</v>
      </c>
      <c r="O63" s="300" t="s">
        <v>509</v>
      </c>
      <c r="P63" s="270"/>
      <c r="Q63" s="270"/>
      <c r="R63" s="270"/>
      <c r="S63" s="270"/>
      <c r="T63" s="270"/>
      <c r="U63" s="270"/>
      <c r="V63" s="270"/>
      <c r="W63" s="270"/>
      <c r="X63" s="270"/>
      <c r="Y63" s="270"/>
      <c r="Z63" s="297">
        <f>IF(AQ63="5",BJ63,0)</f>
        <v>0</v>
      </c>
      <c r="AA63" s="270"/>
      <c r="AB63" s="297">
        <f>IF(AQ63="1",BH63,0)</f>
        <v>0</v>
      </c>
      <c r="AC63" s="297">
        <f>IF(AQ63="1",BI63,0)</f>
        <v>0</v>
      </c>
      <c r="AD63" s="297">
        <f>IF(AQ63="7",BH63,0)</f>
        <v>0</v>
      </c>
      <c r="AE63" s="297">
        <f>IF(AQ63="7",BI63,0)</f>
        <v>0</v>
      </c>
      <c r="AF63" s="297">
        <f>IF(AQ63="2",BH63,0)</f>
        <v>0</v>
      </c>
      <c r="AG63" s="297">
        <f>IF(AQ63="2",BI63,0)</f>
        <v>0</v>
      </c>
      <c r="AH63" s="297">
        <f>IF(AQ63="0",BJ63,0)</f>
        <v>0</v>
      </c>
      <c r="AI63" s="282"/>
      <c r="AJ63" s="297">
        <f>IF(AN63=0,K63,0)</f>
        <v>0</v>
      </c>
      <c r="AK63" s="297">
        <f>IF(AN63=12,K63,0)</f>
        <v>0</v>
      </c>
      <c r="AL63" s="297">
        <f>IF(AN63=21,K63,0)</f>
        <v>0</v>
      </c>
      <c r="AM63" s="270"/>
      <c r="AN63" s="297">
        <v>21</v>
      </c>
      <c r="AO63" s="297">
        <f>G63*0</f>
        <v>0</v>
      </c>
      <c r="AP63" s="297">
        <f>G63*(1-0)</f>
        <v>0</v>
      </c>
      <c r="AQ63" s="299" t="s">
        <v>320</v>
      </c>
      <c r="AR63" s="270"/>
      <c r="AS63" s="270"/>
      <c r="AT63" s="270"/>
      <c r="AU63" s="270"/>
      <c r="AV63" s="297">
        <f>AW63+AX63</f>
        <v>0</v>
      </c>
      <c r="AW63" s="297">
        <f>F63*AO63</f>
        <v>0</v>
      </c>
      <c r="AX63" s="297">
        <f>F63*AP63</f>
        <v>0</v>
      </c>
      <c r="AY63" s="299" t="s">
        <v>529</v>
      </c>
      <c r="AZ63" s="299" t="s">
        <v>511</v>
      </c>
      <c r="BA63" s="282" t="s">
        <v>512</v>
      </c>
      <c r="BB63" s="270"/>
      <c r="BC63" s="297">
        <f>AW63+AX63</f>
        <v>0</v>
      </c>
      <c r="BD63" s="297">
        <f>G63/(100-BE63)*100</f>
        <v>0</v>
      </c>
      <c r="BE63" s="297">
        <v>0</v>
      </c>
      <c r="BF63" s="297">
        <f>N63</f>
        <v>0</v>
      </c>
      <c r="BG63" s="270"/>
      <c r="BH63" s="297">
        <f>F63*AO63</f>
        <v>0</v>
      </c>
      <c r="BI63" s="297">
        <f>F63*AP63</f>
        <v>0</v>
      </c>
      <c r="BJ63" s="297">
        <f>F63*G63</f>
        <v>0</v>
      </c>
      <c r="BK63" s="297"/>
      <c r="BL63" s="297">
        <v>13</v>
      </c>
      <c r="BM63" s="270"/>
      <c r="BN63" s="270"/>
      <c r="BO63" s="270"/>
      <c r="BP63" s="270"/>
      <c r="BQ63" s="270"/>
      <c r="BR63" s="270"/>
      <c r="BS63" s="270"/>
      <c r="BT63" s="270"/>
      <c r="BU63" s="270"/>
      <c r="BV63" s="270"/>
      <c r="BW63" s="297" t="str">
        <f>H63</f>
        <v>21</v>
      </c>
      <c r="BX63" s="296" t="s">
        <v>611</v>
      </c>
    </row>
    <row r="64" spans="1:76" ht="15">
      <c r="A64" s="301"/>
      <c r="B64" s="270"/>
      <c r="C64" s="313" t="s">
        <v>612</v>
      </c>
      <c r="D64" s="313" t="s">
        <v>603</v>
      </c>
      <c r="E64" s="314"/>
      <c r="F64" s="315">
        <v>73.881</v>
      </c>
      <c r="G64" s="314"/>
      <c r="H64" s="314"/>
      <c r="I64" s="314"/>
      <c r="J64" s="314"/>
      <c r="K64" s="314"/>
      <c r="L64" s="270"/>
      <c r="M64" s="270"/>
      <c r="N64" s="270"/>
      <c r="O64" s="304"/>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c r="BH64" s="270"/>
      <c r="BI64" s="270"/>
      <c r="BJ64" s="270"/>
      <c r="BK64" s="270"/>
      <c r="BL64" s="270"/>
      <c r="BM64" s="270"/>
      <c r="BN64" s="270"/>
      <c r="BO64" s="270"/>
      <c r="BP64" s="270"/>
      <c r="BQ64" s="270"/>
      <c r="BR64" s="270"/>
      <c r="BS64" s="270"/>
      <c r="BT64" s="270"/>
      <c r="BU64" s="270"/>
      <c r="BV64" s="270"/>
      <c r="BW64" s="270"/>
      <c r="BX64" s="270"/>
    </row>
    <row r="65" spans="1:76" ht="15">
      <c r="A65" s="301"/>
      <c r="B65" s="270"/>
      <c r="C65" s="313" t="s">
        <v>613</v>
      </c>
      <c r="D65" s="313" t="s">
        <v>603</v>
      </c>
      <c r="E65" s="314"/>
      <c r="F65" s="315">
        <v>81.040000000000006</v>
      </c>
      <c r="G65" s="314"/>
      <c r="H65" s="314"/>
      <c r="I65" s="314"/>
      <c r="J65" s="314"/>
      <c r="K65" s="314"/>
      <c r="L65" s="270"/>
      <c r="M65" s="270"/>
      <c r="N65" s="270"/>
      <c r="O65" s="304"/>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row>
    <row r="66" spans="1:76" ht="15">
      <c r="A66" s="301"/>
      <c r="B66" s="270"/>
      <c r="C66" s="313" t="s">
        <v>614</v>
      </c>
      <c r="D66" s="313" t="s">
        <v>606</v>
      </c>
      <c r="E66" s="314"/>
      <c r="F66" s="315">
        <v>96.525999999999996</v>
      </c>
      <c r="G66" s="314"/>
      <c r="H66" s="314"/>
      <c r="I66" s="314"/>
      <c r="J66" s="314"/>
      <c r="K66" s="314"/>
      <c r="L66" s="270"/>
      <c r="M66" s="270"/>
      <c r="N66" s="270"/>
      <c r="O66" s="304"/>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c r="BH66" s="270"/>
      <c r="BI66" s="270"/>
      <c r="BJ66" s="270"/>
      <c r="BK66" s="270"/>
      <c r="BL66" s="270"/>
      <c r="BM66" s="270"/>
      <c r="BN66" s="270"/>
      <c r="BO66" s="270"/>
      <c r="BP66" s="270"/>
      <c r="BQ66" s="270"/>
      <c r="BR66" s="270"/>
      <c r="BS66" s="270"/>
      <c r="BT66" s="270"/>
      <c r="BU66" s="270"/>
      <c r="BV66" s="270"/>
      <c r="BW66" s="270"/>
      <c r="BX66" s="270"/>
    </row>
    <row r="67" spans="1:76" ht="15">
      <c r="A67" s="301"/>
      <c r="B67" s="270"/>
      <c r="C67" s="313" t="s">
        <v>615</v>
      </c>
      <c r="D67" s="313" t="s">
        <v>606</v>
      </c>
      <c r="E67" s="314"/>
      <c r="F67" s="315">
        <v>86.38</v>
      </c>
      <c r="G67" s="314"/>
      <c r="H67" s="314"/>
      <c r="I67" s="314"/>
      <c r="J67" s="314"/>
      <c r="K67" s="314"/>
      <c r="L67" s="270"/>
      <c r="M67" s="270"/>
      <c r="N67" s="270"/>
      <c r="O67" s="304"/>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c r="BC67" s="270"/>
      <c r="BD67" s="270"/>
      <c r="BE67" s="270"/>
      <c r="BF67" s="270"/>
      <c r="BG67" s="270"/>
      <c r="BH67" s="270"/>
      <c r="BI67" s="270"/>
      <c r="BJ67" s="270"/>
      <c r="BK67" s="270"/>
      <c r="BL67" s="270"/>
      <c r="BM67" s="270"/>
      <c r="BN67" s="270"/>
      <c r="BO67" s="270"/>
      <c r="BP67" s="270"/>
      <c r="BQ67" s="270"/>
      <c r="BR67" s="270"/>
      <c r="BS67" s="270"/>
      <c r="BT67" s="270"/>
      <c r="BU67" s="270"/>
      <c r="BV67" s="270"/>
      <c r="BW67" s="270"/>
      <c r="BX67" s="270"/>
    </row>
    <row r="68" spans="1:76" ht="15">
      <c r="A68" s="301"/>
      <c r="B68" s="306" t="s">
        <v>572</v>
      </c>
      <c r="C68" s="307" t="s">
        <v>597</v>
      </c>
      <c r="D68" s="307"/>
      <c r="E68" s="307"/>
      <c r="F68" s="307"/>
      <c r="G68" s="307"/>
      <c r="H68" s="307"/>
      <c r="I68" s="307"/>
      <c r="J68" s="307"/>
      <c r="K68" s="307"/>
      <c r="L68" s="308"/>
      <c r="M68" s="308"/>
      <c r="N68" s="308"/>
      <c r="O68" s="308"/>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c r="BH68" s="270"/>
      <c r="BI68" s="270"/>
      <c r="BJ68" s="270"/>
      <c r="BK68" s="270"/>
      <c r="BL68" s="270"/>
      <c r="BM68" s="270"/>
      <c r="BN68" s="270"/>
      <c r="BO68" s="270"/>
      <c r="BP68" s="270"/>
      <c r="BQ68" s="270"/>
      <c r="BR68" s="270"/>
      <c r="BS68" s="270"/>
      <c r="BT68" s="270"/>
      <c r="BU68" s="270"/>
      <c r="BV68" s="270"/>
      <c r="BW68" s="270"/>
      <c r="BX68" s="270"/>
    </row>
    <row r="69" spans="1:76" ht="15">
      <c r="A69" s="290"/>
      <c r="B69" s="291" t="s">
        <v>616</v>
      </c>
      <c r="C69" s="291" t="s">
        <v>617</v>
      </c>
      <c r="D69" s="291"/>
      <c r="E69" s="292" t="s">
        <v>485</v>
      </c>
      <c r="F69" s="292" t="s">
        <v>485</v>
      </c>
      <c r="G69" s="292" t="s">
        <v>485</v>
      </c>
      <c r="H69" s="292" t="s">
        <v>485</v>
      </c>
      <c r="I69" s="293">
        <f>SUM(I70:I126)</f>
        <v>0</v>
      </c>
      <c r="J69" s="293">
        <f>SUM(J70:J126)</f>
        <v>0</v>
      </c>
      <c r="K69" s="293">
        <f>SUM(K70:K126)</f>
        <v>0</v>
      </c>
      <c r="L69" s="293">
        <f>SUM(L70:L126)</f>
        <v>0</v>
      </c>
      <c r="M69" s="282"/>
      <c r="N69" s="293">
        <f>SUM(N70:N126)</f>
        <v>0</v>
      </c>
      <c r="O69" s="294"/>
      <c r="P69" s="270"/>
      <c r="Q69" s="270"/>
      <c r="R69" s="270"/>
      <c r="S69" s="270"/>
      <c r="T69" s="270"/>
      <c r="U69" s="270"/>
      <c r="V69" s="270"/>
      <c r="W69" s="270"/>
      <c r="X69" s="270"/>
      <c r="Y69" s="270"/>
      <c r="Z69" s="270"/>
      <c r="AA69" s="270"/>
      <c r="AB69" s="270"/>
      <c r="AC69" s="270"/>
      <c r="AD69" s="270"/>
      <c r="AE69" s="270"/>
      <c r="AF69" s="270"/>
      <c r="AG69" s="270"/>
      <c r="AH69" s="270"/>
      <c r="AI69" s="282"/>
      <c r="AJ69" s="270"/>
      <c r="AK69" s="270"/>
      <c r="AL69" s="270"/>
      <c r="AM69" s="270"/>
      <c r="AN69" s="270"/>
      <c r="AO69" s="270"/>
      <c r="AP69" s="270"/>
      <c r="AQ69" s="270"/>
      <c r="AR69" s="270"/>
      <c r="AS69" s="293">
        <f>SUM(AJ70:AJ126)</f>
        <v>0</v>
      </c>
      <c r="AT69" s="293">
        <f>SUM(AK70:AK126)</f>
        <v>0</v>
      </c>
      <c r="AU69" s="293">
        <f>SUM(AL70:AL126)</f>
        <v>0</v>
      </c>
      <c r="AV69" s="270"/>
      <c r="AW69" s="270"/>
      <c r="AX69" s="270"/>
      <c r="AY69" s="270"/>
      <c r="AZ69" s="270"/>
      <c r="BA69" s="270"/>
      <c r="BB69" s="270"/>
      <c r="BC69" s="270"/>
      <c r="BD69" s="270"/>
      <c r="BE69" s="270"/>
      <c r="BF69" s="270"/>
      <c r="BG69" s="270"/>
      <c r="BH69" s="270"/>
      <c r="BI69" s="270"/>
      <c r="BJ69" s="270"/>
      <c r="BK69" s="270"/>
      <c r="BL69" s="270"/>
      <c r="BM69" s="270"/>
      <c r="BN69" s="270"/>
      <c r="BO69" s="270"/>
      <c r="BP69" s="270"/>
      <c r="BQ69" s="270"/>
      <c r="BR69" s="270"/>
      <c r="BS69" s="270"/>
      <c r="BT69" s="270"/>
      <c r="BU69" s="270"/>
      <c r="BV69" s="270"/>
      <c r="BW69" s="270"/>
      <c r="BX69" s="270"/>
    </row>
    <row r="70" spans="1:76" ht="25.5">
      <c r="A70" s="295" t="s">
        <v>618</v>
      </c>
      <c r="B70" s="296" t="s">
        <v>619</v>
      </c>
      <c r="C70" s="296" t="s">
        <v>620</v>
      </c>
      <c r="D70" s="296"/>
      <c r="E70" s="296" t="s">
        <v>107</v>
      </c>
      <c r="F70" s="297">
        <v>867.63499999999999</v>
      </c>
      <c r="G70" s="298"/>
      <c r="H70" s="299" t="s">
        <v>508</v>
      </c>
      <c r="I70" s="297">
        <f>F70*AO70</f>
        <v>0</v>
      </c>
      <c r="J70" s="297">
        <f>F70*AP70</f>
        <v>0</v>
      </c>
      <c r="K70" s="297">
        <f>F70*G70</f>
        <v>0</v>
      </c>
      <c r="L70" s="297">
        <f>K70*(1+BW70/100)</f>
        <v>0</v>
      </c>
      <c r="M70" s="297">
        <v>0</v>
      </c>
      <c r="N70" s="297">
        <f>F70*M70</f>
        <v>0</v>
      </c>
      <c r="O70" s="300" t="s">
        <v>509</v>
      </c>
      <c r="P70" s="270"/>
      <c r="Q70" s="270"/>
      <c r="R70" s="270"/>
      <c r="S70" s="270"/>
      <c r="T70" s="270"/>
      <c r="U70" s="270"/>
      <c r="V70" s="270"/>
      <c r="W70" s="270"/>
      <c r="X70" s="270"/>
      <c r="Y70" s="270"/>
      <c r="Z70" s="297">
        <f>IF(AQ70="5",BJ70,0)</f>
        <v>0</v>
      </c>
      <c r="AA70" s="270"/>
      <c r="AB70" s="297">
        <f>IF(AQ70="1",BH70,0)</f>
        <v>0</v>
      </c>
      <c r="AC70" s="297">
        <f>IF(AQ70="1",BI70,0)</f>
        <v>0</v>
      </c>
      <c r="AD70" s="297">
        <f>IF(AQ70="7",BH70,0)</f>
        <v>0</v>
      </c>
      <c r="AE70" s="297">
        <f>IF(AQ70="7",BI70,0)</f>
        <v>0</v>
      </c>
      <c r="AF70" s="297">
        <f>IF(AQ70="2",BH70,0)</f>
        <v>0</v>
      </c>
      <c r="AG70" s="297">
        <f>IF(AQ70="2",BI70,0)</f>
        <v>0</v>
      </c>
      <c r="AH70" s="297">
        <f>IF(AQ70="0",BJ70,0)</f>
        <v>0</v>
      </c>
      <c r="AI70" s="282"/>
      <c r="AJ70" s="297">
        <f>IF(AN70=0,K70,0)</f>
        <v>0</v>
      </c>
      <c r="AK70" s="297">
        <f>IF(AN70=12,K70,0)</f>
        <v>0</v>
      </c>
      <c r="AL70" s="297">
        <f>IF(AN70=21,K70,0)</f>
        <v>0</v>
      </c>
      <c r="AM70" s="270"/>
      <c r="AN70" s="297">
        <v>21</v>
      </c>
      <c r="AO70" s="297">
        <f>G70*0</f>
        <v>0</v>
      </c>
      <c r="AP70" s="297">
        <f>G70*(1-0)</f>
        <v>0</v>
      </c>
      <c r="AQ70" s="299" t="s">
        <v>320</v>
      </c>
      <c r="AR70" s="270"/>
      <c r="AS70" s="270"/>
      <c r="AT70" s="270"/>
      <c r="AU70" s="270"/>
      <c r="AV70" s="297">
        <f>AW70+AX70</f>
        <v>0</v>
      </c>
      <c r="AW70" s="297">
        <f>F70*AO70</f>
        <v>0</v>
      </c>
      <c r="AX70" s="297">
        <f>F70*AP70</f>
        <v>0</v>
      </c>
      <c r="AY70" s="299" t="s">
        <v>621</v>
      </c>
      <c r="AZ70" s="299" t="s">
        <v>511</v>
      </c>
      <c r="BA70" s="282" t="s">
        <v>512</v>
      </c>
      <c r="BB70" s="270"/>
      <c r="BC70" s="297">
        <f>AW70+AX70</f>
        <v>0</v>
      </c>
      <c r="BD70" s="297">
        <f>G70/(100-BE70)*100</f>
        <v>0</v>
      </c>
      <c r="BE70" s="297">
        <v>0</v>
      </c>
      <c r="BF70" s="297">
        <f>N70</f>
        <v>0</v>
      </c>
      <c r="BG70" s="270"/>
      <c r="BH70" s="297">
        <f>F70*AO70</f>
        <v>0</v>
      </c>
      <c r="BI70" s="297">
        <f>F70*AP70</f>
        <v>0</v>
      </c>
      <c r="BJ70" s="297">
        <f>F70*G70</f>
        <v>0</v>
      </c>
      <c r="BK70" s="297"/>
      <c r="BL70" s="297">
        <v>16</v>
      </c>
      <c r="BM70" s="270"/>
      <c r="BN70" s="270"/>
      <c r="BO70" s="270"/>
      <c r="BP70" s="270"/>
      <c r="BQ70" s="270"/>
      <c r="BR70" s="270"/>
      <c r="BS70" s="270"/>
      <c r="BT70" s="270"/>
      <c r="BU70" s="270"/>
      <c r="BV70" s="270"/>
      <c r="BW70" s="297" t="str">
        <f>H70</f>
        <v>21</v>
      </c>
      <c r="BX70" s="296" t="s">
        <v>622</v>
      </c>
    </row>
    <row r="71" spans="1:76" ht="15">
      <c r="A71" s="301"/>
      <c r="B71" s="270"/>
      <c r="C71" s="302" t="s">
        <v>623</v>
      </c>
      <c r="D71" s="302" t="s">
        <v>603</v>
      </c>
      <c r="E71" s="270"/>
      <c r="F71" s="303">
        <v>140.28</v>
      </c>
      <c r="G71" s="270"/>
      <c r="H71" s="270"/>
      <c r="I71" s="270"/>
      <c r="J71" s="270"/>
      <c r="K71" s="270"/>
      <c r="L71" s="270"/>
      <c r="M71" s="270"/>
      <c r="N71" s="270"/>
      <c r="O71" s="304"/>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c r="BC71" s="270"/>
      <c r="BD71" s="270"/>
      <c r="BE71" s="270"/>
      <c r="BF71" s="270"/>
      <c r="BG71" s="270"/>
      <c r="BH71" s="270"/>
      <c r="BI71" s="270"/>
      <c r="BJ71" s="270"/>
      <c r="BK71" s="270"/>
      <c r="BL71" s="270"/>
      <c r="BM71" s="270"/>
      <c r="BN71" s="270"/>
      <c r="BO71" s="270"/>
      <c r="BP71" s="270"/>
      <c r="BQ71" s="270"/>
      <c r="BR71" s="270"/>
      <c r="BS71" s="270"/>
      <c r="BT71" s="270"/>
      <c r="BU71" s="270"/>
      <c r="BV71" s="270"/>
      <c r="BW71" s="270"/>
      <c r="BX71" s="270"/>
    </row>
    <row r="72" spans="1:76" ht="15">
      <c r="A72" s="301"/>
      <c r="B72" s="270"/>
      <c r="C72" s="302" t="s">
        <v>624</v>
      </c>
      <c r="D72" s="302" t="s">
        <v>606</v>
      </c>
      <c r="E72" s="270"/>
      <c r="F72" s="303">
        <v>211.68</v>
      </c>
      <c r="G72" s="270"/>
      <c r="H72" s="270"/>
      <c r="I72" s="270"/>
      <c r="J72" s="270"/>
      <c r="K72" s="270"/>
      <c r="L72" s="270"/>
      <c r="M72" s="270"/>
      <c r="N72" s="270"/>
      <c r="O72" s="304"/>
      <c r="P72" s="270"/>
      <c r="Q72" s="270"/>
      <c r="R72" s="270"/>
      <c r="S72" s="270"/>
      <c r="T72" s="270"/>
      <c r="U72" s="270"/>
      <c r="V72" s="270"/>
      <c r="W72" s="270"/>
      <c r="X72" s="270"/>
      <c r="Y72" s="270"/>
      <c r="Z72" s="270"/>
      <c r="AA72" s="270"/>
      <c r="AB72" s="270"/>
      <c r="AC72" s="270"/>
      <c r="AD72" s="270"/>
      <c r="AE72" s="270"/>
      <c r="AF72" s="270"/>
      <c r="AG72" s="270"/>
      <c r="AH72" s="270"/>
      <c r="AI72" s="270"/>
      <c r="AJ72" s="270"/>
      <c r="AK72" s="270"/>
      <c r="AL72" s="270"/>
      <c r="AM72" s="270"/>
      <c r="AN72" s="270"/>
      <c r="AO72" s="270"/>
      <c r="AP72" s="270"/>
      <c r="AQ72" s="270"/>
      <c r="AR72" s="270"/>
      <c r="AS72" s="270"/>
      <c r="AT72" s="270"/>
      <c r="AU72" s="270"/>
      <c r="AV72" s="270"/>
      <c r="AW72" s="270"/>
      <c r="AX72" s="270"/>
      <c r="AY72" s="270"/>
      <c r="AZ72" s="270"/>
      <c r="BA72" s="270"/>
      <c r="BB72" s="270"/>
      <c r="BC72" s="270"/>
      <c r="BD72" s="270"/>
      <c r="BE72" s="270"/>
      <c r="BF72" s="270"/>
      <c r="BG72" s="270"/>
      <c r="BH72" s="270"/>
      <c r="BI72" s="270"/>
      <c r="BJ72" s="270"/>
      <c r="BK72" s="270"/>
      <c r="BL72" s="270"/>
      <c r="BM72" s="270"/>
      <c r="BN72" s="270"/>
      <c r="BO72" s="270"/>
      <c r="BP72" s="270"/>
      <c r="BQ72" s="270"/>
      <c r="BR72" s="270"/>
      <c r="BS72" s="270"/>
      <c r="BT72" s="270"/>
      <c r="BU72" s="270"/>
      <c r="BV72" s="270"/>
      <c r="BW72" s="270"/>
      <c r="BX72" s="270"/>
    </row>
    <row r="73" spans="1:76" ht="25.5">
      <c r="A73" s="301"/>
      <c r="B73" s="270"/>
      <c r="C73" s="302" t="s">
        <v>625</v>
      </c>
      <c r="D73" s="302" t="s">
        <v>532</v>
      </c>
      <c r="E73" s="270"/>
      <c r="F73" s="303">
        <v>132</v>
      </c>
      <c r="G73" s="270"/>
      <c r="H73" s="270"/>
      <c r="I73" s="270"/>
      <c r="J73" s="270"/>
      <c r="K73" s="270"/>
      <c r="L73" s="270"/>
      <c r="M73" s="270"/>
      <c r="N73" s="270"/>
      <c r="O73" s="304"/>
      <c r="P73" s="270"/>
      <c r="Q73" s="270"/>
      <c r="R73" s="270"/>
      <c r="S73" s="270"/>
      <c r="T73" s="270"/>
      <c r="U73" s="270"/>
      <c r="V73" s="270"/>
      <c r="W73" s="270"/>
      <c r="X73" s="270"/>
      <c r="Y73" s="270"/>
      <c r="Z73" s="270"/>
      <c r="AA73" s="270"/>
      <c r="AB73" s="270"/>
      <c r="AC73" s="270"/>
      <c r="AD73" s="270"/>
      <c r="AE73" s="270"/>
      <c r="AF73" s="270"/>
      <c r="AG73" s="270"/>
      <c r="AH73" s="270"/>
      <c r="AI73" s="270"/>
      <c r="AJ73" s="270"/>
      <c r="AK73" s="270"/>
      <c r="AL73" s="270"/>
      <c r="AM73" s="270"/>
      <c r="AN73" s="270"/>
      <c r="AO73" s="270"/>
      <c r="AP73" s="270"/>
      <c r="AQ73" s="270"/>
      <c r="AR73" s="270"/>
      <c r="AS73" s="270"/>
      <c r="AT73" s="270"/>
      <c r="AU73" s="270"/>
      <c r="AV73" s="270"/>
      <c r="AW73" s="270"/>
      <c r="AX73" s="270"/>
      <c r="AY73" s="270"/>
      <c r="AZ73" s="270"/>
      <c r="BA73" s="270"/>
      <c r="BB73" s="270"/>
      <c r="BC73" s="270"/>
      <c r="BD73" s="270"/>
      <c r="BE73" s="270"/>
      <c r="BF73" s="270"/>
      <c r="BG73" s="270"/>
      <c r="BH73" s="270"/>
      <c r="BI73" s="270"/>
      <c r="BJ73" s="270"/>
      <c r="BK73" s="270"/>
      <c r="BL73" s="270"/>
      <c r="BM73" s="270"/>
      <c r="BN73" s="270"/>
      <c r="BO73" s="270"/>
      <c r="BP73" s="270"/>
      <c r="BQ73" s="270"/>
      <c r="BR73" s="270"/>
      <c r="BS73" s="270"/>
      <c r="BT73" s="270"/>
      <c r="BU73" s="270"/>
      <c r="BV73" s="270"/>
      <c r="BW73" s="270"/>
      <c r="BX73" s="270"/>
    </row>
    <row r="74" spans="1:76" ht="15">
      <c r="A74" s="301"/>
      <c r="B74" s="270"/>
      <c r="C74" s="302" t="s">
        <v>626</v>
      </c>
      <c r="D74" s="302" t="s">
        <v>534</v>
      </c>
      <c r="E74" s="270"/>
      <c r="F74" s="303">
        <v>61.25</v>
      </c>
      <c r="G74" s="270"/>
      <c r="H74" s="270"/>
      <c r="I74" s="270"/>
      <c r="J74" s="270"/>
      <c r="K74" s="270"/>
      <c r="L74" s="270"/>
      <c r="M74" s="270"/>
      <c r="N74" s="270"/>
      <c r="O74" s="304"/>
      <c r="P74" s="270"/>
      <c r="Q74" s="270"/>
      <c r="R74" s="270"/>
      <c r="S74" s="270"/>
      <c r="T74" s="270"/>
      <c r="U74" s="270"/>
      <c r="V74" s="270"/>
      <c r="W74" s="270"/>
      <c r="X74" s="270"/>
      <c r="Y74" s="270"/>
      <c r="Z74" s="270"/>
      <c r="AA74" s="270"/>
      <c r="AB74" s="270"/>
      <c r="AC74" s="270"/>
      <c r="AD74" s="270"/>
      <c r="AE74" s="270"/>
      <c r="AF74" s="270"/>
      <c r="AG74" s="270"/>
      <c r="AH74" s="270"/>
      <c r="AI74" s="270"/>
      <c r="AJ74" s="270"/>
      <c r="AK74" s="270"/>
      <c r="AL74" s="270"/>
      <c r="AM74" s="270"/>
      <c r="AN74" s="270"/>
      <c r="AO74" s="270"/>
      <c r="AP74" s="270"/>
      <c r="AQ74" s="270"/>
      <c r="AR74" s="270"/>
      <c r="AS74" s="270"/>
      <c r="AT74" s="270"/>
      <c r="AU74" s="270"/>
      <c r="AV74" s="270"/>
      <c r="AW74" s="270"/>
      <c r="AX74" s="270"/>
      <c r="AY74" s="270"/>
      <c r="AZ74" s="270"/>
      <c r="BA74" s="270"/>
      <c r="BB74" s="270"/>
      <c r="BC74" s="270"/>
      <c r="BD74" s="270"/>
      <c r="BE74" s="270"/>
      <c r="BF74" s="270"/>
      <c r="BG74" s="270"/>
      <c r="BH74" s="270"/>
      <c r="BI74" s="270"/>
      <c r="BJ74" s="270"/>
      <c r="BK74" s="270"/>
      <c r="BL74" s="270"/>
      <c r="BM74" s="270"/>
      <c r="BN74" s="270"/>
      <c r="BO74" s="270"/>
      <c r="BP74" s="270"/>
      <c r="BQ74" s="270"/>
      <c r="BR74" s="270"/>
      <c r="BS74" s="270"/>
      <c r="BT74" s="270"/>
      <c r="BU74" s="270"/>
      <c r="BV74" s="270"/>
      <c r="BW74" s="270"/>
      <c r="BX74" s="270"/>
    </row>
    <row r="75" spans="1:76" ht="15">
      <c r="A75" s="301"/>
      <c r="B75" s="270"/>
      <c r="C75" s="302" t="s">
        <v>627</v>
      </c>
      <c r="D75" s="302" t="s">
        <v>536</v>
      </c>
      <c r="E75" s="270"/>
      <c r="F75" s="303">
        <v>16</v>
      </c>
      <c r="G75" s="270"/>
      <c r="H75" s="270"/>
      <c r="I75" s="270"/>
      <c r="J75" s="270"/>
      <c r="K75" s="270"/>
      <c r="L75" s="270"/>
      <c r="M75" s="270"/>
      <c r="N75" s="270"/>
      <c r="O75" s="304"/>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0"/>
      <c r="AW75" s="270"/>
      <c r="AX75" s="270"/>
      <c r="AY75" s="270"/>
      <c r="AZ75" s="270"/>
      <c r="BA75" s="270"/>
      <c r="BB75" s="270"/>
      <c r="BC75" s="270"/>
      <c r="BD75" s="270"/>
      <c r="BE75" s="270"/>
      <c r="BF75" s="270"/>
      <c r="BG75" s="270"/>
      <c r="BH75" s="270"/>
      <c r="BI75" s="270"/>
      <c r="BJ75" s="270"/>
      <c r="BK75" s="270"/>
      <c r="BL75" s="270"/>
      <c r="BM75" s="270"/>
      <c r="BN75" s="270"/>
      <c r="BO75" s="270"/>
      <c r="BP75" s="270"/>
      <c r="BQ75" s="270"/>
      <c r="BR75" s="270"/>
      <c r="BS75" s="270"/>
      <c r="BT75" s="270"/>
      <c r="BU75" s="270"/>
      <c r="BV75" s="270"/>
      <c r="BW75" s="270"/>
      <c r="BX75" s="270"/>
    </row>
    <row r="76" spans="1:76" ht="15">
      <c r="A76" s="301"/>
      <c r="B76" s="270"/>
      <c r="C76" s="302" t="s">
        <v>628</v>
      </c>
      <c r="D76" s="302" t="s">
        <v>538</v>
      </c>
      <c r="E76" s="270"/>
      <c r="F76" s="303">
        <v>9.6</v>
      </c>
      <c r="G76" s="270"/>
      <c r="H76" s="270"/>
      <c r="I76" s="270"/>
      <c r="J76" s="270"/>
      <c r="K76" s="270"/>
      <c r="L76" s="270"/>
      <c r="M76" s="270"/>
      <c r="N76" s="270"/>
      <c r="O76" s="304"/>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c r="BA76" s="270"/>
      <c r="BB76" s="270"/>
      <c r="BC76" s="270"/>
      <c r="BD76" s="270"/>
      <c r="BE76" s="270"/>
      <c r="BF76" s="270"/>
      <c r="BG76" s="270"/>
      <c r="BH76" s="270"/>
      <c r="BI76" s="270"/>
      <c r="BJ76" s="270"/>
      <c r="BK76" s="270"/>
      <c r="BL76" s="270"/>
      <c r="BM76" s="270"/>
      <c r="BN76" s="270"/>
      <c r="BO76" s="270"/>
      <c r="BP76" s="270"/>
      <c r="BQ76" s="270"/>
      <c r="BR76" s="270"/>
      <c r="BS76" s="270"/>
      <c r="BT76" s="270"/>
      <c r="BU76" s="270"/>
      <c r="BV76" s="270"/>
      <c r="BW76" s="270"/>
      <c r="BX76" s="270"/>
    </row>
    <row r="77" spans="1:76" ht="15">
      <c r="A77" s="301"/>
      <c r="B77" s="270"/>
      <c r="C77" s="302" t="s">
        <v>629</v>
      </c>
      <c r="D77" s="302" t="s">
        <v>540</v>
      </c>
      <c r="E77" s="270"/>
      <c r="F77" s="303">
        <v>42</v>
      </c>
      <c r="G77" s="270"/>
      <c r="H77" s="270"/>
      <c r="I77" s="270"/>
      <c r="J77" s="270"/>
      <c r="K77" s="270"/>
      <c r="L77" s="270"/>
      <c r="M77" s="270"/>
      <c r="N77" s="270"/>
      <c r="O77" s="304"/>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c r="AO77" s="270"/>
      <c r="AP77" s="270"/>
      <c r="AQ77" s="270"/>
      <c r="AR77" s="270"/>
      <c r="AS77" s="270"/>
      <c r="AT77" s="270"/>
      <c r="AU77" s="270"/>
      <c r="AV77" s="270"/>
      <c r="AW77" s="270"/>
      <c r="AX77" s="270"/>
      <c r="AY77" s="270"/>
      <c r="AZ77" s="270"/>
      <c r="BA77" s="270"/>
      <c r="BB77" s="270"/>
      <c r="BC77" s="270"/>
      <c r="BD77" s="270"/>
      <c r="BE77" s="270"/>
      <c r="BF77" s="270"/>
      <c r="BG77" s="270"/>
      <c r="BH77" s="270"/>
      <c r="BI77" s="270"/>
      <c r="BJ77" s="270"/>
      <c r="BK77" s="270"/>
      <c r="BL77" s="270"/>
      <c r="BM77" s="270"/>
      <c r="BN77" s="270"/>
      <c r="BO77" s="270"/>
      <c r="BP77" s="270"/>
      <c r="BQ77" s="270"/>
      <c r="BR77" s="270"/>
      <c r="BS77" s="270"/>
      <c r="BT77" s="270"/>
      <c r="BU77" s="270"/>
      <c r="BV77" s="270"/>
      <c r="BW77" s="270"/>
      <c r="BX77" s="270"/>
    </row>
    <row r="78" spans="1:76" ht="15">
      <c r="A78" s="301"/>
      <c r="B78" s="270"/>
      <c r="C78" s="302" t="s">
        <v>630</v>
      </c>
      <c r="D78" s="302" t="s">
        <v>542</v>
      </c>
      <c r="E78" s="270"/>
      <c r="F78" s="303">
        <v>15.6</v>
      </c>
      <c r="G78" s="270"/>
      <c r="H78" s="270"/>
      <c r="I78" s="270"/>
      <c r="J78" s="270"/>
      <c r="K78" s="270"/>
      <c r="L78" s="270"/>
      <c r="M78" s="270"/>
      <c r="N78" s="270"/>
      <c r="O78" s="304"/>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270"/>
      <c r="BA78" s="270"/>
      <c r="BB78" s="270"/>
      <c r="BC78" s="270"/>
      <c r="BD78" s="270"/>
      <c r="BE78" s="270"/>
      <c r="BF78" s="270"/>
      <c r="BG78" s="270"/>
      <c r="BH78" s="270"/>
      <c r="BI78" s="270"/>
      <c r="BJ78" s="270"/>
      <c r="BK78" s="270"/>
      <c r="BL78" s="270"/>
      <c r="BM78" s="270"/>
      <c r="BN78" s="270"/>
      <c r="BO78" s="270"/>
      <c r="BP78" s="270"/>
      <c r="BQ78" s="270"/>
      <c r="BR78" s="270"/>
      <c r="BS78" s="270"/>
      <c r="BT78" s="270"/>
      <c r="BU78" s="270"/>
      <c r="BV78" s="270"/>
      <c r="BW78" s="270"/>
      <c r="BX78" s="270"/>
    </row>
    <row r="79" spans="1:76" ht="25.5">
      <c r="A79" s="301"/>
      <c r="B79" s="270"/>
      <c r="C79" s="302" t="s">
        <v>631</v>
      </c>
      <c r="D79" s="302" t="s">
        <v>544</v>
      </c>
      <c r="E79" s="270"/>
      <c r="F79" s="303">
        <v>8</v>
      </c>
      <c r="G79" s="270"/>
      <c r="H79" s="270"/>
      <c r="I79" s="270"/>
      <c r="J79" s="270"/>
      <c r="K79" s="270"/>
      <c r="L79" s="270"/>
      <c r="M79" s="270"/>
      <c r="N79" s="270"/>
      <c r="O79" s="304"/>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c r="AY79" s="270"/>
      <c r="AZ79" s="270"/>
      <c r="BA79" s="270"/>
      <c r="BB79" s="270"/>
      <c r="BC79" s="270"/>
      <c r="BD79" s="270"/>
      <c r="BE79" s="270"/>
      <c r="BF79" s="270"/>
      <c r="BG79" s="270"/>
      <c r="BH79" s="270"/>
      <c r="BI79" s="270"/>
      <c r="BJ79" s="270"/>
      <c r="BK79" s="270"/>
      <c r="BL79" s="270"/>
      <c r="BM79" s="270"/>
      <c r="BN79" s="270"/>
      <c r="BO79" s="270"/>
      <c r="BP79" s="270"/>
      <c r="BQ79" s="270"/>
      <c r="BR79" s="270"/>
      <c r="BS79" s="270"/>
      <c r="BT79" s="270"/>
      <c r="BU79" s="270"/>
      <c r="BV79" s="270"/>
      <c r="BW79" s="270"/>
      <c r="BX79" s="270"/>
    </row>
    <row r="80" spans="1:76" ht="15">
      <c r="A80" s="301"/>
      <c r="B80" s="270"/>
      <c r="C80" s="302" t="s">
        <v>632</v>
      </c>
      <c r="D80" s="302" t="s">
        <v>546</v>
      </c>
      <c r="E80" s="270"/>
      <c r="F80" s="303">
        <v>0.85</v>
      </c>
      <c r="G80" s="270"/>
      <c r="H80" s="270"/>
      <c r="I80" s="270"/>
      <c r="J80" s="270"/>
      <c r="K80" s="270"/>
      <c r="L80" s="270"/>
      <c r="M80" s="270"/>
      <c r="N80" s="270"/>
      <c r="O80" s="304"/>
      <c r="P80" s="270"/>
      <c r="Q80" s="270"/>
      <c r="R80" s="270"/>
      <c r="S80" s="270"/>
      <c r="T80" s="270"/>
      <c r="U80" s="270"/>
      <c r="V80" s="270"/>
      <c r="W80" s="270"/>
      <c r="X80" s="270"/>
      <c r="Y80" s="270"/>
      <c r="Z80" s="270"/>
      <c r="AA80" s="270"/>
      <c r="AB80" s="270"/>
      <c r="AC80" s="270"/>
      <c r="AD80" s="270"/>
      <c r="AE80" s="270"/>
      <c r="AF80" s="270"/>
      <c r="AG80" s="270"/>
      <c r="AH80" s="270"/>
      <c r="AI80" s="270"/>
      <c r="AJ80" s="270"/>
      <c r="AK80" s="270"/>
      <c r="AL80" s="270"/>
      <c r="AM80" s="270"/>
      <c r="AN80" s="270"/>
      <c r="AO80" s="270"/>
      <c r="AP80" s="270"/>
      <c r="AQ80" s="270"/>
      <c r="AR80" s="270"/>
      <c r="AS80" s="270"/>
      <c r="AT80" s="270"/>
      <c r="AU80" s="270"/>
      <c r="AV80" s="270"/>
      <c r="AW80" s="270"/>
      <c r="AX80" s="270"/>
      <c r="AY80" s="270"/>
      <c r="AZ80" s="270"/>
      <c r="BA80" s="270"/>
      <c r="BB80" s="270"/>
      <c r="BC80" s="270"/>
      <c r="BD80" s="270"/>
      <c r="BE80" s="270"/>
      <c r="BF80" s="270"/>
      <c r="BG80" s="270"/>
      <c r="BH80" s="270"/>
      <c r="BI80" s="270"/>
      <c r="BJ80" s="270"/>
      <c r="BK80" s="270"/>
      <c r="BL80" s="270"/>
      <c r="BM80" s="270"/>
      <c r="BN80" s="270"/>
      <c r="BO80" s="270"/>
      <c r="BP80" s="270"/>
      <c r="BQ80" s="270"/>
      <c r="BR80" s="270"/>
      <c r="BS80" s="270"/>
      <c r="BT80" s="270"/>
      <c r="BU80" s="270"/>
      <c r="BV80" s="270"/>
      <c r="BW80" s="270"/>
      <c r="BX80" s="270"/>
    </row>
    <row r="81" spans="1:76" ht="15">
      <c r="A81" s="301"/>
      <c r="B81" s="270"/>
      <c r="C81" s="302" t="s">
        <v>633</v>
      </c>
      <c r="D81" s="302" t="s">
        <v>634</v>
      </c>
      <c r="E81" s="270"/>
      <c r="F81" s="303">
        <v>30</v>
      </c>
      <c r="G81" s="270"/>
      <c r="H81" s="270"/>
      <c r="I81" s="270"/>
      <c r="J81" s="270"/>
      <c r="K81" s="270"/>
      <c r="L81" s="270"/>
      <c r="M81" s="270"/>
      <c r="N81" s="270"/>
      <c r="O81" s="304"/>
      <c r="P81" s="270"/>
      <c r="Q81" s="270"/>
      <c r="R81" s="270"/>
      <c r="S81" s="270"/>
      <c r="T81" s="270"/>
      <c r="U81" s="270"/>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c r="BA81" s="270"/>
      <c r="BB81" s="270"/>
      <c r="BC81" s="270"/>
      <c r="BD81" s="270"/>
      <c r="BE81" s="270"/>
      <c r="BF81" s="270"/>
      <c r="BG81" s="270"/>
      <c r="BH81" s="270"/>
      <c r="BI81" s="270"/>
      <c r="BJ81" s="270"/>
      <c r="BK81" s="270"/>
      <c r="BL81" s="270"/>
      <c r="BM81" s="270"/>
      <c r="BN81" s="270"/>
      <c r="BO81" s="270"/>
      <c r="BP81" s="270"/>
      <c r="BQ81" s="270"/>
      <c r="BR81" s="270"/>
      <c r="BS81" s="270"/>
      <c r="BT81" s="270"/>
      <c r="BU81" s="270"/>
      <c r="BV81" s="270"/>
      <c r="BW81" s="270"/>
      <c r="BX81" s="270"/>
    </row>
    <row r="82" spans="1:76" ht="15">
      <c r="A82" s="301"/>
      <c r="B82" s="270"/>
      <c r="C82" s="302" t="s">
        <v>635</v>
      </c>
      <c r="D82" s="302" t="s">
        <v>552</v>
      </c>
      <c r="E82" s="270"/>
      <c r="F82" s="303">
        <v>52.8</v>
      </c>
      <c r="G82" s="270"/>
      <c r="H82" s="270"/>
      <c r="I82" s="270"/>
      <c r="J82" s="270"/>
      <c r="K82" s="270"/>
      <c r="L82" s="270"/>
      <c r="M82" s="270"/>
      <c r="N82" s="270"/>
      <c r="O82" s="304"/>
      <c r="P82" s="270"/>
      <c r="Q82" s="270"/>
      <c r="R82" s="270"/>
      <c r="S82" s="270"/>
      <c r="T82" s="270"/>
      <c r="U82" s="270"/>
      <c r="V82" s="270"/>
      <c r="W82" s="270"/>
      <c r="X82" s="270"/>
      <c r="Y82" s="270"/>
      <c r="Z82" s="270"/>
      <c r="AA82" s="270"/>
      <c r="AB82" s="270"/>
      <c r="AC82" s="270"/>
      <c r="AD82" s="270"/>
      <c r="AE82" s="270"/>
      <c r="AF82" s="270"/>
      <c r="AG82" s="270"/>
      <c r="AH82" s="270"/>
      <c r="AI82" s="270"/>
      <c r="AJ82" s="270"/>
      <c r="AK82" s="270"/>
      <c r="AL82" s="270"/>
      <c r="AM82" s="270"/>
      <c r="AN82" s="270"/>
      <c r="AO82" s="270"/>
      <c r="AP82" s="270"/>
      <c r="AQ82" s="270"/>
      <c r="AR82" s="270"/>
      <c r="AS82" s="270"/>
      <c r="AT82" s="270"/>
      <c r="AU82" s="270"/>
      <c r="AV82" s="270"/>
      <c r="AW82" s="270"/>
      <c r="AX82" s="270"/>
      <c r="AY82" s="270"/>
      <c r="AZ82" s="270"/>
      <c r="BA82" s="270"/>
      <c r="BB82" s="270"/>
      <c r="BC82" s="270"/>
      <c r="BD82" s="270"/>
      <c r="BE82" s="270"/>
      <c r="BF82" s="270"/>
      <c r="BG82" s="270"/>
      <c r="BH82" s="270"/>
      <c r="BI82" s="270"/>
      <c r="BJ82" s="270"/>
      <c r="BK82" s="270"/>
      <c r="BL82" s="270"/>
      <c r="BM82" s="270"/>
      <c r="BN82" s="270"/>
      <c r="BO82" s="270"/>
      <c r="BP82" s="270"/>
      <c r="BQ82" s="270"/>
      <c r="BR82" s="270"/>
      <c r="BS82" s="270"/>
      <c r="BT82" s="270"/>
      <c r="BU82" s="270"/>
      <c r="BV82" s="270"/>
      <c r="BW82" s="270"/>
      <c r="BX82" s="270"/>
    </row>
    <row r="83" spans="1:76" ht="25.5">
      <c r="A83" s="301"/>
      <c r="B83" s="270"/>
      <c r="C83" s="302" t="s">
        <v>628</v>
      </c>
      <c r="D83" s="302" t="s">
        <v>555</v>
      </c>
      <c r="E83" s="270"/>
      <c r="F83" s="303">
        <v>9.6</v>
      </c>
      <c r="G83" s="270"/>
      <c r="H83" s="270"/>
      <c r="I83" s="270"/>
      <c r="J83" s="270"/>
      <c r="K83" s="270"/>
      <c r="L83" s="270"/>
      <c r="M83" s="270"/>
      <c r="N83" s="270"/>
      <c r="O83" s="304"/>
      <c r="P83" s="270"/>
      <c r="Q83" s="270"/>
      <c r="R83" s="270"/>
      <c r="S83" s="270"/>
      <c r="T83" s="270"/>
      <c r="U83" s="270"/>
      <c r="V83" s="270"/>
      <c r="W83" s="270"/>
      <c r="X83" s="270"/>
      <c r="Y83" s="270"/>
      <c r="Z83" s="270"/>
      <c r="AA83" s="270"/>
      <c r="AB83" s="270"/>
      <c r="AC83" s="270"/>
      <c r="AD83" s="270"/>
      <c r="AE83" s="270"/>
      <c r="AF83" s="270"/>
      <c r="AG83" s="270"/>
      <c r="AH83" s="270"/>
      <c r="AI83" s="270"/>
      <c r="AJ83" s="270"/>
      <c r="AK83" s="270"/>
      <c r="AL83" s="270"/>
      <c r="AM83" s="270"/>
      <c r="AN83" s="270"/>
      <c r="AO83" s="270"/>
      <c r="AP83" s="270"/>
      <c r="AQ83" s="270"/>
      <c r="AR83" s="270"/>
      <c r="AS83" s="270"/>
      <c r="AT83" s="270"/>
      <c r="AU83" s="270"/>
      <c r="AV83" s="270"/>
      <c r="AW83" s="270"/>
      <c r="AX83" s="270"/>
      <c r="AY83" s="270"/>
      <c r="AZ83" s="270"/>
      <c r="BA83" s="270"/>
      <c r="BB83" s="270"/>
      <c r="BC83" s="270"/>
      <c r="BD83" s="270"/>
      <c r="BE83" s="270"/>
      <c r="BF83" s="270"/>
      <c r="BG83" s="270"/>
      <c r="BH83" s="270"/>
      <c r="BI83" s="270"/>
      <c r="BJ83" s="270"/>
      <c r="BK83" s="270"/>
      <c r="BL83" s="270"/>
      <c r="BM83" s="270"/>
      <c r="BN83" s="270"/>
      <c r="BO83" s="270"/>
      <c r="BP83" s="270"/>
      <c r="BQ83" s="270"/>
      <c r="BR83" s="270"/>
      <c r="BS83" s="270"/>
      <c r="BT83" s="270"/>
      <c r="BU83" s="270"/>
      <c r="BV83" s="270"/>
      <c r="BW83" s="270"/>
      <c r="BX83" s="270"/>
    </row>
    <row r="84" spans="1:76" ht="15">
      <c r="A84" s="301"/>
      <c r="B84" s="270"/>
      <c r="C84" s="302" t="s">
        <v>636</v>
      </c>
      <c r="D84" s="302" t="s">
        <v>557</v>
      </c>
      <c r="E84" s="270"/>
      <c r="F84" s="303">
        <v>24.375</v>
      </c>
      <c r="G84" s="270"/>
      <c r="H84" s="270"/>
      <c r="I84" s="270"/>
      <c r="J84" s="270"/>
      <c r="K84" s="270"/>
      <c r="L84" s="270"/>
      <c r="M84" s="270"/>
      <c r="N84" s="270"/>
      <c r="O84" s="304"/>
      <c r="P84" s="270"/>
      <c r="Q84" s="270"/>
      <c r="R84" s="270"/>
      <c r="S84" s="270"/>
      <c r="T84" s="270"/>
      <c r="U84" s="270"/>
      <c r="V84" s="270"/>
      <c r="W84" s="270"/>
      <c r="X84" s="270"/>
      <c r="Y84" s="270"/>
      <c r="Z84" s="270"/>
      <c r="AA84" s="270"/>
      <c r="AB84" s="270"/>
      <c r="AC84" s="270"/>
      <c r="AD84" s="270"/>
      <c r="AE84" s="270"/>
      <c r="AF84" s="270"/>
      <c r="AG84" s="270"/>
      <c r="AH84" s="270"/>
      <c r="AI84" s="270"/>
      <c r="AJ84" s="270"/>
      <c r="AK84" s="270"/>
      <c r="AL84" s="270"/>
      <c r="AM84" s="270"/>
      <c r="AN84" s="270"/>
      <c r="AO84" s="270"/>
      <c r="AP84" s="270"/>
      <c r="AQ84" s="270"/>
      <c r="AR84" s="270"/>
      <c r="AS84" s="270"/>
      <c r="AT84" s="270"/>
      <c r="AU84" s="270"/>
      <c r="AV84" s="270"/>
      <c r="AW84" s="270"/>
      <c r="AX84" s="270"/>
      <c r="AY84" s="270"/>
      <c r="AZ84" s="270"/>
      <c r="BA84" s="270"/>
      <c r="BB84" s="270"/>
      <c r="BC84" s="270"/>
      <c r="BD84" s="270"/>
      <c r="BE84" s="270"/>
      <c r="BF84" s="270"/>
      <c r="BG84" s="270"/>
      <c r="BH84" s="270"/>
      <c r="BI84" s="270"/>
      <c r="BJ84" s="270"/>
      <c r="BK84" s="270"/>
      <c r="BL84" s="270"/>
      <c r="BM84" s="270"/>
      <c r="BN84" s="270"/>
      <c r="BO84" s="270"/>
      <c r="BP84" s="270"/>
      <c r="BQ84" s="270"/>
      <c r="BR84" s="270"/>
      <c r="BS84" s="270"/>
      <c r="BT84" s="270"/>
      <c r="BU84" s="270"/>
      <c r="BV84" s="270"/>
      <c r="BW84" s="270"/>
      <c r="BX84" s="270"/>
    </row>
    <row r="85" spans="1:76" ht="15">
      <c r="A85" s="301"/>
      <c r="B85" s="270"/>
      <c r="C85" s="302" t="s">
        <v>637</v>
      </c>
      <c r="D85" s="302" t="s">
        <v>563</v>
      </c>
      <c r="E85" s="270"/>
      <c r="F85" s="303">
        <v>40.799999999999997</v>
      </c>
      <c r="G85" s="270"/>
      <c r="H85" s="270"/>
      <c r="I85" s="270"/>
      <c r="J85" s="270"/>
      <c r="K85" s="270"/>
      <c r="L85" s="270"/>
      <c r="M85" s="270"/>
      <c r="N85" s="270"/>
      <c r="O85" s="304"/>
      <c r="P85" s="270"/>
      <c r="Q85" s="270"/>
      <c r="R85" s="270"/>
      <c r="S85" s="270"/>
      <c r="T85" s="270"/>
      <c r="U85" s="270"/>
      <c r="V85" s="270"/>
      <c r="W85" s="270"/>
      <c r="X85" s="270"/>
      <c r="Y85" s="270"/>
      <c r="Z85" s="270"/>
      <c r="AA85" s="270"/>
      <c r="AB85" s="270"/>
      <c r="AC85" s="270"/>
      <c r="AD85" s="270"/>
      <c r="AE85" s="270"/>
      <c r="AF85" s="270"/>
      <c r="AG85" s="270"/>
      <c r="AH85" s="270"/>
      <c r="AI85" s="270"/>
      <c r="AJ85" s="270"/>
      <c r="AK85" s="270"/>
      <c r="AL85" s="270"/>
      <c r="AM85" s="270"/>
      <c r="AN85" s="270"/>
      <c r="AO85" s="270"/>
      <c r="AP85" s="270"/>
      <c r="AQ85" s="270"/>
      <c r="AR85" s="270"/>
      <c r="AS85" s="270"/>
      <c r="AT85" s="270"/>
      <c r="AU85" s="270"/>
      <c r="AV85" s="270"/>
      <c r="AW85" s="270"/>
      <c r="AX85" s="270"/>
      <c r="AY85" s="270"/>
      <c r="AZ85" s="270"/>
      <c r="BA85" s="270"/>
      <c r="BB85" s="270"/>
      <c r="BC85" s="270"/>
      <c r="BD85" s="270"/>
      <c r="BE85" s="270"/>
      <c r="BF85" s="270"/>
      <c r="BG85" s="270"/>
      <c r="BH85" s="270"/>
      <c r="BI85" s="270"/>
      <c r="BJ85" s="270"/>
      <c r="BK85" s="270"/>
      <c r="BL85" s="270"/>
      <c r="BM85" s="270"/>
      <c r="BN85" s="270"/>
      <c r="BO85" s="270"/>
      <c r="BP85" s="270"/>
      <c r="BQ85" s="270"/>
      <c r="BR85" s="270"/>
      <c r="BS85" s="270"/>
      <c r="BT85" s="270"/>
      <c r="BU85" s="270"/>
      <c r="BV85" s="270"/>
      <c r="BW85" s="270"/>
      <c r="BX85" s="270"/>
    </row>
    <row r="86" spans="1:76" ht="15">
      <c r="A86" s="301"/>
      <c r="B86" s="270"/>
      <c r="C86" s="302" t="s">
        <v>638</v>
      </c>
      <c r="D86" s="302" t="s">
        <v>559</v>
      </c>
      <c r="E86" s="270"/>
      <c r="F86" s="303">
        <v>13.05</v>
      </c>
      <c r="G86" s="270"/>
      <c r="H86" s="270"/>
      <c r="I86" s="270"/>
      <c r="J86" s="270"/>
      <c r="K86" s="270"/>
      <c r="L86" s="270"/>
      <c r="M86" s="270"/>
      <c r="N86" s="270"/>
      <c r="O86" s="304"/>
      <c r="P86" s="270"/>
      <c r="Q86" s="270"/>
      <c r="R86" s="270"/>
      <c r="S86" s="270"/>
      <c r="T86" s="270"/>
      <c r="U86" s="270"/>
      <c r="V86" s="270"/>
      <c r="W86" s="270"/>
      <c r="X86" s="270"/>
      <c r="Y86" s="270"/>
      <c r="Z86" s="270"/>
      <c r="AA86" s="270"/>
      <c r="AB86" s="270"/>
      <c r="AC86" s="270"/>
      <c r="AD86" s="270"/>
      <c r="AE86" s="270"/>
      <c r="AF86" s="270"/>
      <c r="AG86" s="270"/>
      <c r="AH86" s="270"/>
      <c r="AI86" s="270"/>
      <c r="AJ86" s="270"/>
      <c r="AK86" s="270"/>
      <c r="AL86" s="270"/>
      <c r="AM86" s="270"/>
      <c r="AN86" s="270"/>
      <c r="AO86" s="270"/>
      <c r="AP86" s="270"/>
      <c r="AQ86" s="270"/>
      <c r="AR86" s="270"/>
      <c r="AS86" s="270"/>
      <c r="AT86" s="270"/>
      <c r="AU86" s="270"/>
      <c r="AV86" s="270"/>
      <c r="AW86" s="270"/>
      <c r="AX86" s="270"/>
      <c r="AY86" s="270"/>
      <c r="AZ86" s="270"/>
      <c r="BA86" s="270"/>
      <c r="BB86" s="270"/>
      <c r="BC86" s="270"/>
      <c r="BD86" s="270"/>
      <c r="BE86" s="270"/>
      <c r="BF86" s="270"/>
      <c r="BG86" s="270"/>
      <c r="BH86" s="270"/>
      <c r="BI86" s="270"/>
      <c r="BJ86" s="270"/>
      <c r="BK86" s="270"/>
      <c r="BL86" s="270"/>
      <c r="BM86" s="270"/>
      <c r="BN86" s="270"/>
      <c r="BO86" s="270"/>
      <c r="BP86" s="270"/>
      <c r="BQ86" s="270"/>
      <c r="BR86" s="270"/>
      <c r="BS86" s="270"/>
      <c r="BT86" s="270"/>
      <c r="BU86" s="270"/>
      <c r="BV86" s="270"/>
      <c r="BW86" s="270"/>
      <c r="BX86" s="270"/>
    </row>
    <row r="87" spans="1:76" ht="15">
      <c r="A87" s="301"/>
      <c r="B87" s="270"/>
      <c r="C87" s="302" t="s">
        <v>639</v>
      </c>
      <c r="D87" s="302" t="s">
        <v>561</v>
      </c>
      <c r="E87" s="270"/>
      <c r="F87" s="303">
        <v>7.25</v>
      </c>
      <c r="G87" s="270"/>
      <c r="H87" s="270"/>
      <c r="I87" s="270"/>
      <c r="J87" s="270"/>
      <c r="K87" s="270"/>
      <c r="L87" s="270"/>
      <c r="M87" s="270"/>
      <c r="N87" s="270"/>
      <c r="O87" s="304"/>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270"/>
      <c r="AQ87" s="270"/>
      <c r="AR87" s="270"/>
      <c r="AS87" s="270"/>
      <c r="AT87" s="270"/>
      <c r="AU87" s="270"/>
      <c r="AV87" s="270"/>
      <c r="AW87" s="270"/>
      <c r="AX87" s="270"/>
      <c r="AY87" s="270"/>
      <c r="AZ87" s="270"/>
      <c r="BA87" s="270"/>
      <c r="BB87" s="270"/>
      <c r="BC87" s="270"/>
      <c r="BD87" s="270"/>
      <c r="BE87" s="270"/>
      <c r="BF87" s="270"/>
      <c r="BG87" s="270"/>
      <c r="BH87" s="270"/>
      <c r="BI87" s="270"/>
      <c r="BJ87" s="270"/>
      <c r="BK87" s="270"/>
      <c r="BL87" s="270"/>
      <c r="BM87" s="270"/>
      <c r="BN87" s="270"/>
      <c r="BO87" s="270"/>
      <c r="BP87" s="270"/>
      <c r="BQ87" s="270"/>
      <c r="BR87" s="270"/>
      <c r="BS87" s="270"/>
      <c r="BT87" s="270"/>
      <c r="BU87" s="270"/>
      <c r="BV87" s="270"/>
      <c r="BW87" s="270"/>
      <c r="BX87" s="270"/>
    </row>
    <row r="88" spans="1:76" ht="25.5">
      <c r="A88" s="301"/>
      <c r="B88" s="270"/>
      <c r="C88" s="302" t="s">
        <v>640</v>
      </c>
      <c r="D88" s="302" t="s">
        <v>567</v>
      </c>
      <c r="E88" s="270"/>
      <c r="F88" s="303">
        <v>26.4</v>
      </c>
      <c r="G88" s="270"/>
      <c r="H88" s="270"/>
      <c r="I88" s="270"/>
      <c r="J88" s="270"/>
      <c r="K88" s="270"/>
      <c r="L88" s="270"/>
      <c r="M88" s="270"/>
      <c r="N88" s="270"/>
      <c r="O88" s="304"/>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c r="AM88" s="270"/>
      <c r="AN88" s="270"/>
      <c r="AO88" s="270"/>
      <c r="AP88" s="270"/>
      <c r="AQ88" s="270"/>
      <c r="AR88" s="270"/>
      <c r="AS88" s="270"/>
      <c r="AT88" s="270"/>
      <c r="AU88" s="270"/>
      <c r="AV88" s="270"/>
      <c r="AW88" s="270"/>
      <c r="AX88" s="270"/>
      <c r="AY88" s="270"/>
      <c r="AZ88" s="270"/>
      <c r="BA88" s="270"/>
      <c r="BB88" s="270"/>
      <c r="BC88" s="270"/>
      <c r="BD88" s="270"/>
      <c r="BE88" s="270"/>
      <c r="BF88" s="270"/>
      <c r="BG88" s="270"/>
      <c r="BH88" s="270"/>
      <c r="BI88" s="270"/>
      <c r="BJ88" s="270"/>
      <c r="BK88" s="270"/>
      <c r="BL88" s="270"/>
      <c r="BM88" s="270"/>
      <c r="BN88" s="270"/>
      <c r="BO88" s="270"/>
      <c r="BP88" s="270"/>
      <c r="BQ88" s="270"/>
      <c r="BR88" s="270"/>
      <c r="BS88" s="270"/>
      <c r="BT88" s="270"/>
      <c r="BU88" s="270"/>
      <c r="BV88" s="270"/>
      <c r="BW88" s="270"/>
      <c r="BX88" s="270"/>
    </row>
    <row r="89" spans="1:76" ht="25.5">
      <c r="A89" s="301"/>
      <c r="B89" s="270"/>
      <c r="C89" s="302" t="s">
        <v>641</v>
      </c>
      <c r="D89" s="302" t="s">
        <v>569</v>
      </c>
      <c r="E89" s="270"/>
      <c r="F89" s="303">
        <v>26.1</v>
      </c>
      <c r="G89" s="270"/>
      <c r="H89" s="270"/>
      <c r="I89" s="270"/>
      <c r="J89" s="270"/>
      <c r="K89" s="270"/>
      <c r="L89" s="270"/>
      <c r="M89" s="270"/>
      <c r="N89" s="270"/>
      <c r="O89" s="304"/>
      <c r="P89" s="270"/>
      <c r="Q89" s="270"/>
      <c r="R89" s="270"/>
      <c r="S89" s="270"/>
      <c r="T89" s="270"/>
      <c r="U89" s="270"/>
      <c r="V89" s="270"/>
      <c r="W89" s="270"/>
      <c r="X89" s="270"/>
      <c r="Y89" s="270"/>
      <c r="Z89" s="270"/>
      <c r="AA89" s="270"/>
      <c r="AB89" s="270"/>
      <c r="AC89" s="270"/>
      <c r="AD89" s="270"/>
      <c r="AE89" s="270"/>
      <c r="AF89" s="270"/>
      <c r="AG89" s="270"/>
      <c r="AH89" s="270"/>
      <c r="AI89" s="270"/>
      <c r="AJ89" s="270"/>
      <c r="AK89" s="270"/>
      <c r="AL89" s="270"/>
      <c r="AM89" s="270"/>
      <c r="AN89" s="270"/>
      <c r="AO89" s="270"/>
      <c r="AP89" s="270"/>
      <c r="AQ89" s="270"/>
      <c r="AR89" s="270"/>
      <c r="AS89" s="270"/>
      <c r="AT89" s="270"/>
      <c r="AU89" s="270"/>
      <c r="AV89" s="270"/>
      <c r="AW89" s="270"/>
      <c r="AX89" s="270"/>
      <c r="AY89" s="270"/>
      <c r="AZ89" s="270"/>
      <c r="BA89" s="270"/>
      <c r="BB89" s="270"/>
      <c r="BC89" s="270"/>
      <c r="BD89" s="270"/>
      <c r="BE89" s="270"/>
      <c r="BF89" s="270"/>
      <c r="BG89" s="270"/>
      <c r="BH89" s="270"/>
      <c r="BI89" s="270"/>
      <c r="BJ89" s="270"/>
      <c r="BK89" s="270"/>
      <c r="BL89" s="270"/>
      <c r="BM89" s="270"/>
      <c r="BN89" s="270"/>
      <c r="BO89" s="270"/>
      <c r="BP89" s="270"/>
      <c r="BQ89" s="270"/>
      <c r="BR89" s="270"/>
      <c r="BS89" s="270"/>
      <c r="BT89" s="270"/>
      <c r="BU89" s="270"/>
      <c r="BV89" s="270"/>
      <c r="BW89" s="270"/>
      <c r="BX89" s="270"/>
    </row>
    <row r="90" spans="1:76" ht="25.5">
      <c r="A90" s="295" t="s">
        <v>642</v>
      </c>
      <c r="B90" s="296" t="s">
        <v>643</v>
      </c>
      <c r="C90" s="296" t="s">
        <v>644</v>
      </c>
      <c r="D90" s="296"/>
      <c r="E90" s="296" t="s">
        <v>107</v>
      </c>
      <c r="F90" s="297">
        <v>289.95</v>
      </c>
      <c r="G90" s="298"/>
      <c r="H90" s="299" t="s">
        <v>508</v>
      </c>
      <c r="I90" s="297">
        <f>F90*AO90</f>
        <v>0</v>
      </c>
      <c r="J90" s="297">
        <f>F90*AP90</f>
        <v>0</v>
      </c>
      <c r="K90" s="297">
        <f>F90*G90</f>
        <v>0</v>
      </c>
      <c r="L90" s="297">
        <f>K90*(1+BW90/100)</f>
        <v>0</v>
      </c>
      <c r="M90" s="297">
        <v>0</v>
      </c>
      <c r="N90" s="297">
        <f>F90*M90</f>
        <v>0</v>
      </c>
      <c r="O90" s="300" t="s">
        <v>509</v>
      </c>
      <c r="P90" s="270"/>
      <c r="Q90" s="270"/>
      <c r="R90" s="270"/>
      <c r="S90" s="270"/>
      <c r="T90" s="270"/>
      <c r="U90" s="270"/>
      <c r="V90" s="270"/>
      <c r="W90" s="270"/>
      <c r="X90" s="270"/>
      <c r="Y90" s="270"/>
      <c r="Z90" s="297">
        <f>IF(AQ90="5",BJ90,0)</f>
        <v>0</v>
      </c>
      <c r="AA90" s="270"/>
      <c r="AB90" s="297">
        <f>IF(AQ90="1",BH90,0)</f>
        <v>0</v>
      </c>
      <c r="AC90" s="297">
        <f>IF(AQ90="1",BI90,0)</f>
        <v>0</v>
      </c>
      <c r="AD90" s="297">
        <f>IF(AQ90="7",BH90,0)</f>
        <v>0</v>
      </c>
      <c r="AE90" s="297">
        <f>IF(AQ90="7",BI90,0)</f>
        <v>0</v>
      </c>
      <c r="AF90" s="297">
        <f>IF(AQ90="2",BH90,0)</f>
        <v>0</v>
      </c>
      <c r="AG90" s="297">
        <f>IF(AQ90="2",BI90,0)</f>
        <v>0</v>
      </c>
      <c r="AH90" s="297">
        <f>IF(AQ90="0",BJ90,0)</f>
        <v>0</v>
      </c>
      <c r="AI90" s="282"/>
      <c r="AJ90" s="297">
        <f>IF(AN90=0,K90,0)</f>
        <v>0</v>
      </c>
      <c r="AK90" s="297">
        <f>IF(AN90=12,K90,0)</f>
        <v>0</v>
      </c>
      <c r="AL90" s="297">
        <f>IF(AN90=21,K90,0)</f>
        <v>0</v>
      </c>
      <c r="AM90" s="270"/>
      <c r="AN90" s="297">
        <v>21</v>
      </c>
      <c r="AO90" s="297">
        <f>G90*0</f>
        <v>0</v>
      </c>
      <c r="AP90" s="297">
        <f>G90*(1-0)</f>
        <v>0</v>
      </c>
      <c r="AQ90" s="299" t="s">
        <v>320</v>
      </c>
      <c r="AR90" s="270"/>
      <c r="AS90" s="270"/>
      <c r="AT90" s="270"/>
      <c r="AU90" s="270"/>
      <c r="AV90" s="297">
        <f>AW90+AX90</f>
        <v>0</v>
      </c>
      <c r="AW90" s="297">
        <f>F90*AO90</f>
        <v>0</v>
      </c>
      <c r="AX90" s="297">
        <f>F90*AP90</f>
        <v>0</v>
      </c>
      <c r="AY90" s="299" t="s">
        <v>621</v>
      </c>
      <c r="AZ90" s="299" t="s">
        <v>511</v>
      </c>
      <c r="BA90" s="282" t="s">
        <v>512</v>
      </c>
      <c r="BB90" s="270"/>
      <c r="BC90" s="297">
        <f>AW90+AX90</f>
        <v>0</v>
      </c>
      <c r="BD90" s="297">
        <f>G90/(100-BE90)*100</f>
        <v>0</v>
      </c>
      <c r="BE90" s="297">
        <v>0</v>
      </c>
      <c r="BF90" s="297">
        <f>N90</f>
        <v>0</v>
      </c>
      <c r="BG90" s="270"/>
      <c r="BH90" s="297">
        <f>F90*AO90</f>
        <v>0</v>
      </c>
      <c r="BI90" s="297">
        <f>F90*AP90</f>
        <v>0</v>
      </c>
      <c r="BJ90" s="297">
        <f>F90*G90</f>
        <v>0</v>
      </c>
      <c r="BK90" s="297"/>
      <c r="BL90" s="297">
        <v>16</v>
      </c>
      <c r="BM90" s="270"/>
      <c r="BN90" s="270"/>
      <c r="BO90" s="270"/>
      <c r="BP90" s="270"/>
      <c r="BQ90" s="270"/>
      <c r="BR90" s="270"/>
      <c r="BS90" s="270"/>
      <c r="BT90" s="270"/>
      <c r="BU90" s="270"/>
      <c r="BV90" s="270"/>
      <c r="BW90" s="297" t="str">
        <f>H90</f>
        <v>21</v>
      </c>
      <c r="BX90" s="296" t="s">
        <v>645</v>
      </c>
    </row>
    <row r="91" spans="1:76" ht="15">
      <c r="A91" s="301"/>
      <c r="B91" s="270"/>
      <c r="C91" s="302" t="s">
        <v>623</v>
      </c>
      <c r="D91" s="302" t="s">
        <v>603</v>
      </c>
      <c r="E91" s="270"/>
      <c r="F91" s="303">
        <v>140.28</v>
      </c>
      <c r="G91" s="270"/>
      <c r="H91" s="270"/>
      <c r="I91" s="270"/>
      <c r="J91" s="270"/>
      <c r="K91" s="270"/>
      <c r="L91" s="270"/>
      <c r="M91" s="270"/>
      <c r="N91" s="270"/>
      <c r="O91" s="304"/>
      <c r="P91" s="270"/>
      <c r="Q91" s="270"/>
      <c r="R91" s="270"/>
      <c r="S91" s="270"/>
      <c r="T91" s="270"/>
      <c r="U91" s="270"/>
      <c r="V91" s="270"/>
      <c r="W91" s="270"/>
      <c r="X91" s="27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row>
    <row r="92" spans="1:76" ht="15">
      <c r="A92" s="301"/>
      <c r="B92" s="270"/>
      <c r="C92" s="302" t="s">
        <v>646</v>
      </c>
      <c r="D92" s="302" t="s">
        <v>606</v>
      </c>
      <c r="E92" s="270"/>
      <c r="F92" s="303">
        <v>141.12</v>
      </c>
      <c r="G92" s="270"/>
      <c r="H92" s="270"/>
      <c r="I92" s="270"/>
      <c r="J92" s="270"/>
      <c r="K92" s="270"/>
      <c r="L92" s="270"/>
      <c r="M92" s="270"/>
      <c r="N92" s="270"/>
      <c r="O92" s="304"/>
      <c r="P92" s="270"/>
      <c r="Q92" s="270"/>
      <c r="R92" s="270"/>
      <c r="S92" s="270"/>
      <c r="T92" s="270"/>
      <c r="U92" s="270"/>
      <c r="V92" s="270"/>
      <c r="W92" s="270"/>
      <c r="X92" s="270"/>
      <c r="Y92" s="270"/>
      <c r="Z92" s="270"/>
      <c r="AA92" s="270"/>
      <c r="AB92" s="270"/>
      <c r="AC92" s="270"/>
      <c r="AD92" s="270"/>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0"/>
      <c r="BA92" s="270"/>
      <c r="BB92" s="270"/>
      <c r="BC92" s="270"/>
      <c r="BD92" s="270"/>
      <c r="BE92" s="270"/>
      <c r="BF92" s="270"/>
      <c r="BG92" s="270"/>
      <c r="BH92" s="270"/>
      <c r="BI92" s="270"/>
      <c r="BJ92" s="270"/>
      <c r="BK92" s="270"/>
      <c r="BL92" s="270"/>
      <c r="BM92" s="270"/>
      <c r="BN92" s="270"/>
      <c r="BO92" s="270"/>
      <c r="BP92" s="270"/>
      <c r="BQ92" s="270"/>
      <c r="BR92" s="270"/>
      <c r="BS92" s="270"/>
      <c r="BT92" s="270"/>
      <c r="BU92" s="270"/>
      <c r="BV92" s="270"/>
      <c r="BW92" s="270"/>
      <c r="BX92" s="270"/>
    </row>
    <row r="93" spans="1:76" ht="15">
      <c r="A93" s="301"/>
      <c r="B93" s="270"/>
      <c r="C93" s="302" t="s">
        <v>647</v>
      </c>
      <c r="D93" s="302" t="s">
        <v>557</v>
      </c>
      <c r="E93" s="270"/>
      <c r="F93" s="303">
        <v>8.5500000000000007</v>
      </c>
      <c r="G93" s="270"/>
      <c r="H93" s="270"/>
      <c r="I93" s="270"/>
      <c r="J93" s="270"/>
      <c r="K93" s="270"/>
      <c r="L93" s="270"/>
      <c r="M93" s="270"/>
      <c r="N93" s="270"/>
      <c r="O93" s="304"/>
      <c r="P93" s="270"/>
      <c r="Q93" s="270"/>
      <c r="R93" s="270"/>
      <c r="S93" s="270"/>
      <c r="T93" s="270"/>
      <c r="U93" s="270"/>
      <c r="V93" s="270"/>
      <c r="W93" s="270"/>
      <c r="X93" s="270"/>
      <c r="Y93" s="270"/>
      <c r="Z93" s="270"/>
      <c r="AA93" s="270"/>
      <c r="AB93" s="270"/>
      <c r="AC93" s="270"/>
      <c r="AD93" s="270"/>
      <c r="AE93" s="270"/>
      <c r="AF93" s="270"/>
      <c r="AG93" s="270"/>
      <c r="AH93" s="270"/>
      <c r="AI93" s="270"/>
      <c r="AJ93" s="270"/>
      <c r="AK93" s="270"/>
      <c r="AL93" s="270"/>
      <c r="AM93" s="270"/>
      <c r="AN93" s="270"/>
      <c r="AO93" s="270"/>
      <c r="AP93" s="270"/>
      <c r="AQ93" s="270"/>
      <c r="AR93" s="270"/>
      <c r="AS93" s="270"/>
      <c r="AT93" s="270"/>
      <c r="AU93" s="270"/>
      <c r="AV93" s="270"/>
      <c r="AW93" s="270"/>
      <c r="AX93" s="270"/>
      <c r="AY93" s="270"/>
      <c r="AZ93" s="270"/>
      <c r="BA93" s="270"/>
      <c r="BB93" s="270"/>
      <c r="BC93" s="270"/>
      <c r="BD93" s="270"/>
      <c r="BE93" s="270"/>
      <c r="BF93" s="270"/>
      <c r="BG93" s="270"/>
      <c r="BH93" s="270"/>
      <c r="BI93" s="270"/>
      <c r="BJ93" s="270"/>
      <c r="BK93" s="270"/>
      <c r="BL93" s="270"/>
      <c r="BM93" s="270"/>
      <c r="BN93" s="270"/>
      <c r="BO93" s="270"/>
      <c r="BP93" s="270"/>
      <c r="BQ93" s="270"/>
      <c r="BR93" s="270"/>
      <c r="BS93" s="270"/>
      <c r="BT93" s="270"/>
      <c r="BU93" s="270"/>
      <c r="BV93" s="270"/>
      <c r="BW93" s="270"/>
      <c r="BX93" s="270"/>
    </row>
    <row r="94" spans="1:76" ht="25.5">
      <c r="A94" s="295" t="s">
        <v>648</v>
      </c>
      <c r="B94" s="296" t="s">
        <v>649</v>
      </c>
      <c r="C94" s="296" t="s">
        <v>650</v>
      </c>
      <c r="D94" s="296"/>
      <c r="E94" s="296" t="s">
        <v>107</v>
      </c>
      <c r="F94" s="297">
        <v>46.76</v>
      </c>
      <c r="G94" s="298"/>
      <c r="H94" s="299" t="s">
        <v>508</v>
      </c>
      <c r="I94" s="297">
        <f>F94*AO94</f>
        <v>0</v>
      </c>
      <c r="J94" s="297">
        <f>F94*AP94</f>
        <v>0</v>
      </c>
      <c r="K94" s="297">
        <f>F94*G94</f>
        <v>0</v>
      </c>
      <c r="L94" s="297">
        <f>K94*(1+BW94/100)</f>
        <v>0</v>
      </c>
      <c r="M94" s="297">
        <v>0</v>
      </c>
      <c r="N94" s="297">
        <f>F94*M94</f>
        <v>0</v>
      </c>
      <c r="O94" s="300" t="s">
        <v>509</v>
      </c>
      <c r="P94" s="270"/>
      <c r="Q94" s="270"/>
      <c r="R94" s="270"/>
      <c r="S94" s="270"/>
      <c r="T94" s="270"/>
      <c r="U94" s="270"/>
      <c r="V94" s="270"/>
      <c r="W94" s="270"/>
      <c r="X94" s="270"/>
      <c r="Y94" s="270"/>
      <c r="Z94" s="297">
        <f>IF(AQ94="5",BJ94,0)</f>
        <v>0</v>
      </c>
      <c r="AA94" s="270"/>
      <c r="AB94" s="297">
        <f>IF(AQ94="1",BH94,0)</f>
        <v>0</v>
      </c>
      <c r="AC94" s="297">
        <f>IF(AQ94="1",BI94,0)</f>
        <v>0</v>
      </c>
      <c r="AD94" s="297">
        <f>IF(AQ94="7",BH94,0)</f>
        <v>0</v>
      </c>
      <c r="AE94" s="297">
        <f>IF(AQ94="7",BI94,0)</f>
        <v>0</v>
      </c>
      <c r="AF94" s="297">
        <f>IF(AQ94="2",BH94,0)</f>
        <v>0</v>
      </c>
      <c r="AG94" s="297">
        <f>IF(AQ94="2",BI94,0)</f>
        <v>0</v>
      </c>
      <c r="AH94" s="297">
        <f>IF(AQ94="0",BJ94,0)</f>
        <v>0</v>
      </c>
      <c r="AI94" s="282"/>
      <c r="AJ94" s="297">
        <f>IF(AN94=0,K94,0)</f>
        <v>0</v>
      </c>
      <c r="AK94" s="297">
        <f>IF(AN94=12,K94,0)</f>
        <v>0</v>
      </c>
      <c r="AL94" s="297">
        <f>IF(AN94=21,K94,0)</f>
        <v>0</v>
      </c>
      <c r="AM94" s="270"/>
      <c r="AN94" s="297">
        <v>21</v>
      </c>
      <c r="AO94" s="297">
        <f>G94*0</f>
        <v>0</v>
      </c>
      <c r="AP94" s="297">
        <f>G94*(1-0)</f>
        <v>0</v>
      </c>
      <c r="AQ94" s="299" t="s">
        <v>320</v>
      </c>
      <c r="AR94" s="270"/>
      <c r="AS94" s="270"/>
      <c r="AT94" s="270"/>
      <c r="AU94" s="270"/>
      <c r="AV94" s="297">
        <f>AW94+AX94</f>
        <v>0</v>
      </c>
      <c r="AW94" s="297">
        <f>F94*AO94</f>
        <v>0</v>
      </c>
      <c r="AX94" s="297">
        <f>F94*AP94</f>
        <v>0</v>
      </c>
      <c r="AY94" s="299" t="s">
        <v>621</v>
      </c>
      <c r="AZ94" s="299" t="s">
        <v>511</v>
      </c>
      <c r="BA94" s="282" t="s">
        <v>512</v>
      </c>
      <c r="BB94" s="270"/>
      <c r="BC94" s="297">
        <f>AW94+AX94</f>
        <v>0</v>
      </c>
      <c r="BD94" s="297">
        <f>G94/(100-BE94)*100</f>
        <v>0</v>
      </c>
      <c r="BE94" s="297">
        <v>0</v>
      </c>
      <c r="BF94" s="297">
        <f>N94</f>
        <v>0</v>
      </c>
      <c r="BG94" s="270"/>
      <c r="BH94" s="297">
        <f>F94*AO94</f>
        <v>0</v>
      </c>
      <c r="BI94" s="297">
        <f>F94*AP94</f>
        <v>0</v>
      </c>
      <c r="BJ94" s="297">
        <f>F94*G94</f>
        <v>0</v>
      </c>
      <c r="BK94" s="297"/>
      <c r="BL94" s="297">
        <v>16</v>
      </c>
      <c r="BM94" s="270"/>
      <c r="BN94" s="270"/>
      <c r="BO94" s="270"/>
      <c r="BP94" s="270"/>
      <c r="BQ94" s="270"/>
      <c r="BR94" s="270"/>
      <c r="BS94" s="270"/>
      <c r="BT94" s="270"/>
      <c r="BU94" s="270"/>
      <c r="BV94" s="270"/>
      <c r="BW94" s="297" t="str">
        <f>H94</f>
        <v>21</v>
      </c>
      <c r="BX94" s="296" t="s">
        <v>651</v>
      </c>
    </row>
    <row r="95" spans="1:76" ht="15">
      <c r="A95" s="301"/>
      <c r="B95" s="270"/>
      <c r="C95" s="302" t="s">
        <v>652</v>
      </c>
      <c r="D95" s="302" t="s">
        <v>603</v>
      </c>
      <c r="E95" s="270"/>
      <c r="F95" s="303">
        <v>46.76</v>
      </c>
      <c r="G95" s="270"/>
      <c r="H95" s="270"/>
      <c r="I95" s="270"/>
      <c r="J95" s="270"/>
      <c r="K95" s="270"/>
      <c r="L95" s="270"/>
      <c r="M95" s="270"/>
      <c r="N95" s="270"/>
      <c r="O95" s="304"/>
      <c r="P95" s="270"/>
      <c r="Q95" s="270"/>
      <c r="R95" s="270"/>
      <c r="S95" s="270"/>
      <c r="T95" s="270"/>
      <c r="U95" s="270"/>
      <c r="V95" s="270"/>
      <c r="W95" s="270"/>
      <c r="X95" s="270"/>
      <c r="Y95" s="270"/>
      <c r="Z95" s="270"/>
      <c r="AA95" s="270"/>
      <c r="AB95" s="270"/>
      <c r="AC95" s="270"/>
      <c r="AD95" s="270"/>
      <c r="AE95" s="270"/>
      <c r="AF95" s="270"/>
      <c r="AG95" s="270"/>
      <c r="AH95" s="270"/>
      <c r="AI95" s="270"/>
      <c r="AJ95" s="270"/>
      <c r="AK95" s="270"/>
      <c r="AL95" s="270"/>
      <c r="AM95" s="270"/>
      <c r="AN95" s="270"/>
      <c r="AO95" s="270"/>
      <c r="AP95" s="270"/>
      <c r="AQ95" s="270"/>
      <c r="AR95" s="270"/>
      <c r="AS95" s="270"/>
      <c r="AT95" s="270"/>
      <c r="AU95" s="270"/>
      <c r="AV95" s="270"/>
      <c r="AW95" s="270"/>
      <c r="AX95" s="270"/>
      <c r="AY95" s="270"/>
      <c r="AZ95" s="270"/>
      <c r="BA95" s="270"/>
      <c r="BB95" s="270"/>
      <c r="BC95" s="270"/>
      <c r="BD95" s="270"/>
      <c r="BE95" s="270"/>
      <c r="BF95" s="270"/>
      <c r="BG95" s="270"/>
      <c r="BH95" s="270"/>
      <c r="BI95" s="270"/>
      <c r="BJ95" s="270"/>
      <c r="BK95" s="270"/>
      <c r="BL95" s="270"/>
      <c r="BM95" s="270"/>
      <c r="BN95" s="270"/>
      <c r="BO95" s="270"/>
      <c r="BP95" s="270"/>
      <c r="BQ95" s="270"/>
      <c r="BR95" s="270"/>
      <c r="BS95" s="270"/>
      <c r="BT95" s="270"/>
      <c r="BU95" s="270"/>
      <c r="BV95" s="270"/>
      <c r="BW95" s="270"/>
      <c r="BX95" s="270"/>
    </row>
    <row r="96" spans="1:76" ht="25.5">
      <c r="A96" s="295">
        <v>35</v>
      </c>
      <c r="B96" s="296">
        <v>174151101</v>
      </c>
      <c r="C96" s="296" t="s">
        <v>653</v>
      </c>
      <c r="D96" s="296"/>
      <c r="E96" s="296" t="s">
        <v>107</v>
      </c>
      <c r="F96" s="297">
        <v>1550</v>
      </c>
      <c r="G96" s="298"/>
      <c r="H96" s="299" t="s">
        <v>508</v>
      </c>
      <c r="I96" s="297">
        <f>F96*AO96</f>
        <v>0</v>
      </c>
      <c r="J96" s="297">
        <f>F96*AP96</f>
        <v>0</v>
      </c>
      <c r="K96" s="297">
        <f>F96*G96</f>
        <v>0</v>
      </c>
      <c r="L96" s="297">
        <f>K96*(1+BW96/100)</f>
        <v>0</v>
      </c>
      <c r="M96" s="297">
        <v>0</v>
      </c>
      <c r="N96" s="297">
        <f>F96*M96</f>
        <v>0</v>
      </c>
      <c r="O96" s="300" t="s">
        <v>509</v>
      </c>
      <c r="P96" s="270"/>
      <c r="Q96" s="270"/>
      <c r="R96" s="270"/>
      <c r="S96" s="270"/>
      <c r="T96" s="270"/>
      <c r="U96" s="270"/>
      <c r="V96" s="270"/>
      <c r="W96" s="270"/>
      <c r="X96" s="270"/>
      <c r="Y96" s="270"/>
      <c r="Z96" s="297">
        <f>IF(AQ96="5",BJ96,0)</f>
        <v>0</v>
      </c>
      <c r="AA96" s="270"/>
      <c r="AB96" s="297">
        <f>IF(AQ96="1",BH96,0)</f>
        <v>0</v>
      </c>
      <c r="AC96" s="297">
        <f>IF(AQ96="1",BI96,0)</f>
        <v>0</v>
      </c>
      <c r="AD96" s="297">
        <f>IF(AQ96="7",BH96,0)</f>
        <v>0</v>
      </c>
      <c r="AE96" s="297">
        <f>IF(AQ96="7",BI96,0)</f>
        <v>0</v>
      </c>
      <c r="AF96" s="297">
        <f>IF(AQ96="2",BH96,0)</f>
        <v>0</v>
      </c>
      <c r="AG96" s="297">
        <f>IF(AQ96="2",BI96,0)</f>
        <v>0</v>
      </c>
      <c r="AH96" s="297">
        <f>IF(AQ96="0",BJ96,0)</f>
        <v>0</v>
      </c>
      <c r="AI96" s="282"/>
      <c r="AJ96" s="297">
        <f>IF(AN96=0,K96,0)</f>
        <v>0</v>
      </c>
      <c r="AK96" s="297">
        <f>IF(AN96=12,K96,0)</f>
        <v>0</v>
      </c>
      <c r="AL96" s="297">
        <f>IF(AN96=21,K96,0)</f>
        <v>0</v>
      </c>
      <c r="AM96" s="270"/>
      <c r="AN96" s="297">
        <v>21</v>
      </c>
      <c r="AO96" s="297">
        <f>G96*0</f>
        <v>0</v>
      </c>
      <c r="AP96" s="297">
        <f>G96*(1-0)</f>
        <v>0</v>
      </c>
      <c r="AQ96" s="299" t="s">
        <v>320</v>
      </c>
      <c r="AR96" s="270"/>
      <c r="AS96" s="270"/>
      <c r="AT96" s="270"/>
      <c r="AU96" s="270"/>
      <c r="AV96" s="297">
        <f>AW96+AX96</f>
        <v>0</v>
      </c>
      <c r="AW96" s="297">
        <f>F96*AO96</f>
        <v>0</v>
      </c>
      <c r="AX96" s="297">
        <f>F96*AP96</f>
        <v>0</v>
      </c>
      <c r="AY96" s="299" t="s">
        <v>621</v>
      </c>
      <c r="AZ96" s="299" t="s">
        <v>511</v>
      </c>
      <c r="BA96" s="282" t="s">
        <v>512</v>
      </c>
      <c r="BB96" s="270"/>
      <c r="BC96" s="297">
        <f>AW96+AX96</f>
        <v>0</v>
      </c>
      <c r="BD96" s="297">
        <f>G96/(100-BE96)*100</f>
        <v>0</v>
      </c>
      <c r="BE96" s="297">
        <v>0</v>
      </c>
      <c r="BF96" s="297">
        <f>N96</f>
        <v>0</v>
      </c>
      <c r="BG96" s="270"/>
      <c r="BH96" s="297">
        <f>F96*AO96</f>
        <v>0</v>
      </c>
      <c r="BI96" s="297">
        <f>F96*AP96</f>
        <v>0</v>
      </c>
      <c r="BJ96" s="297">
        <f>F96*G96</f>
        <v>0</v>
      </c>
      <c r="BK96" s="297"/>
      <c r="BL96" s="297">
        <v>16</v>
      </c>
      <c r="BM96" s="270"/>
      <c r="BN96" s="270"/>
      <c r="BO96" s="270"/>
      <c r="BP96" s="270"/>
      <c r="BQ96" s="270"/>
      <c r="BR96" s="270"/>
      <c r="BS96" s="270"/>
      <c r="BT96" s="270"/>
      <c r="BU96" s="270"/>
      <c r="BV96" s="270"/>
      <c r="BW96" s="297" t="str">
        <f>H96</f>
        <v>21</v>
      </c>
      <c r="BX96" s="296" t="s">
        <v>651</v>
      </c>
    </row>
    <row r="97" spans="1:76" ht="15">
      <c r="A97" s="301"/>
      <c r="B97" s="270"/>
      <c r="C97" s="302" t="s">
        <v>623</v>
      </c>
      <c r="D97" s="302" t="s">
        <v>603</v>
      </c>
      <c r="E97" s="270"/>
      <c r="F97" s="303">
        <v>140.28</v>
      </c>
      <c r="G97" s="270"/>
      <c r="H97" s="270"/>
      <c r="I97" s="270"/>
      <c r="J97" s="270"/>
      <c r="K97" s="270"/>
      <c r="L97" s="270"/>
      <c r="M97" s="270"/>
      <c r="N97" s="270"/>
      <c r="O97" s="304"/>
      <c r="P97" s="270"/>
      <c r="Q97" s="270"/>
      <c r="R97" s="270"/>
      <c r="S97" s="270"/>
      <c r="T97" s="270"/>
      <c r="U97" s="270"/>
      <c r="V97" s="270"/>
      <c r="W97" s="270"/>
      <c r="X97" s="270"/>
      <c r="Y97" s="270"/>
      <c r="Z97" s="270"/>
      <c r="AA97" s="270"/>
      <c r="AB97" s="270"/>
      <c r="AC97" s="270"/>
      <c r="AD97" s="270"/>
      <c r="AE97" s="270"/>
      <c r="AF97" s="270"/>
      <c r="AG97" s="270"/>
      <c r="AH97" s="270"/>
      <c r="AI97" s="270"/>
      <c r="AJ97" s="270"/>
      <c r="AK97" s="270"/>
      <c r="AL97" s="270"/>
      <c r="AM97" s="270"/>
      <c r="AN97" s="270"/>
      <c r="AO97" s="270"/>
      <c r="AP97" s="270"/>
      <c r="AQ97" s="270"/>
      <c r="AR97" s="270"/>
      <c r="AS97" s="270"/>
      <c r="AT97" s="270"/>
      <c r="AU97" s="270"/>
      <c r="AV97" s="270"/>
      <c r="AW97" s="270"/>
      <c r="AX97" s="270"/>
      <c r="AY97" s="270"/>
      <c r="AZ97" s="270"/>
      <c r="BA97" s="270"/>
      <c r="BB97" s="270"/>
      <c r="BC97" s="270"/>
      <c r="BD97" s="270"/>
      <c r="BE97" s="270"/>
      <c r="BF97" s="270"/>
      <c r="BG97" s="270"/>
      <c r="BH97" s="270"/>
      <c r="BI97" s="270"/>
      <c r="BJ97" s="270"/>
      <c r="BK97" s="270"/>
      <c r="BL97" s="270"/>
      <c r="BM97" s="270"/>
      <c r="BN97" s="270"/>
      <c r="BO97" s="270"/>
      <c r="BP97" s="270"/>
      <c r="BQ97" s="270"/>
      <c r="BR97" s="270"/>
      <c r="BS97" s="270"/>
      <c r="BT97" s="270"/>
      <c r="BU97" s="270"/>
      <c r="BV97" s="270"/>
      <c r="BW97" s="270"/>
      <c r="BX97" s="270"/>
    </row>
    <row r="98" spans="1:76" ht="15">
      <c r="A98" s="301"/>
      <c r="B98" s="270"/>
      <c r="C98" s="302" t="s">
        <v>654</v>
      </c>
      <c r="D98" s="302"/>
      <c r="E98" s="270"/>
      <c r="F98" s="303">
        <v>405.19099999999997</v>
      </c>
      <c r="G98" s="270"/>
      <c r="H98" s="270"/>
      <c r="I98" s="270"/>
      <c r="J98" s="270"/>
      <c r="K98" s="270"/>
      <c r="L98" s="270"/>
      <c r="M98" s="270"/>
      <c r="N98" s="270"/>
      <c r="O98" s="304"/>
      <c r="P98" s="270"/>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0"/>
      <c r="AW98" s="270"/>
      <c r="AX98" s="270"/>
      <c r="AY98" s="270"/>
      <c r="AZ98" s="270"/>
      <c r="BA98" s="270"/>
      <c r="BB98" s="270"/>
      <c r="BC98" s="270"/>
      <c r="BD98" s="270"/>
      <c r="BE98" s="270"/>
      <c r="BF98" s="270"/>
      <c r="BG98" s="270"/>
      <c r="BH98" s="270"/>
      <c r="BI98" s="270"/>
      <c r="BJ98" s="270"/>
      <c r="BK98" s="270"/>
      <c r="BL98" s="270"/>
      <c r="BM98" s="270"/>
      <c r="BN98" s="270"/>
      <c r="BO98" s="270"/>
      <c r="BP98" s="270"/>
      <c r="BQ98" s="270"/>
      <c r="BR98" s="270"/>
      <c r="BS98" s="270"/>
      <c r="BT98" s="270"/>
      <c r="BU98" s="270"/>
      <c r="BV98" s="270"/>
      <c r="BW98" s="270"/>
      <c r="BX98" s="270"/>
    </row>
    <row r="99" spans="1:76" ht="15">
      <c r="A99" s="301"/>
      <c r="B99" s="270"/>
      <c r="C99" s="302" t="s">
        <v>624</v>
      </c>
      <c r="D99" s="302" t="s">
        <v>606</v>
      </c>
      <c r="E99" s="270"/>
      <c r="F99" s="303">
        <v>211.68</v>
      </c>
      <c r="G99" s="270"/>
      <c r="H99" s="270"/>
      <c r="I99" s="270"/>
      <c r="J99" s="270"/>
      <c r="K99" s="270"/>
      <c r="L99" s="270"/>
      <c r="M99" s="270"/>
      <c r="N99" s="270"/>
      <c r="O99" s="304"/>
      <c r="P99" s="270"/>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0"/>
      <c r="AW99" s="270"/>
      <c r="AX99" s="270"/>
      <c r="AY99" s="270"/>
      <c r="AZ99" s="270"/>
      <c r="BA99" s="270"/>
      <c r="BB99" s="270"/>
      <c r="BC99" s="270"/>
      <c r="BD99" s="270"/>
      <c r="BE99" s="270"/>
      <c r="BF99" s="270"/>
      <c r="BG99" s="270"/>
      <c r="BH99" s="270"/>
      <c r="BI99" s="270"/>
      <c r="BJ99" s="270"/>
      <c r="BK99" s="270"/>
      <c r="BL99" s="270"/>
      <c r="BM99" s="270"/>
      <c r="BN99" s="270"/>
      <c r="BO99" s="270"/>
      <c r="BP99" s="270"/>
      <c r="BQ99" s="270"/>
      <c r="BR99" s="270"/>
      <c r="BS99" s="270"/>
      <c r="BT99" s="270"/>
      <c r="BU99" s="270"/>
      <c r="BV99" s="270"/>
      <c r="BW99" s="270"/>
      <c r="BX99" s="270"/>
    </row>
    <row r="100" spans="1:76" ht="15">
      <c r="A100" s="301"/>
      <c r="B100" s="270"/>
      <c r="C100" s="302" t="s">
        <v>655</v>
      </c>
      <c r="D100" s="302"/>
      <c r="E100" s="270"/>
      <c r="F100" s="303">
        <v>431.87700000000001</v>
      </c>
      <c r="G100" s="270"/>
      <c r="H100" s="270"/>
      <c r="I100" s="270"/>
      <c r="J100" s="270"/>
      <c r="K100" s="270"/>
      <c r="L100" s="270"/>
      <c r="M100" s="270"/>
      <c r="N100" s="270"/>
      <c r="O100" s="304"/>
      <c r="P100" s="270"/>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0"/>
      <c r="AW100" s="270"/>
      <c r="AX100" s="270"/>
      <c r="AY100" s="270"/>
      <c r="AZ100" s="270"/>
      <c r="BA100" s="270"/>
      <c r="BB100" s="270"/>
      <c r="BC100" s="270"/>
      <c r="BD100" s="270"/>
      <c r="BE100" s="270"/>
      <c r="BF100" s="270"/>
      <c r="BG100" s="270"/>
      <c r="BH100" s="270"/>
      <c r="BI100" s="270"/>
      <c r="BJ100" s="270"/>
      <c r="BK100" s="270"/>
      <c r="BL100" s="270"/>
      <c r="BM100" s="270"/>
      <c r="BN100" s="270"/>
      <c r="BO100" s="270"/>
      <c r="BP100" s="270"/>
      <c r="BQ100" s="270"/>
      <c r="BR100" s="270"/>
      <c r="BS100" s="270"/>
      <c r="BT100" s="270"/>
      <c r="BU100" s="270"/>
      <c r="BV100" s="270"/>
      <c r="BW100" s="270"/>
      <c r="BX100" s="270"/>
    </row>
    <row r="101" spans="1:76" ht="25.5">
      <c r="A101" s="301"/>
      <c r="B101" s="270"/>
      <c r="C101" s="302" t="s">
        <v>656</v>
      </c>
      <c r="D101" s="302" t="s">
        <v>532</v>
      </c>
      <c r="E101" s="270"/>
      <c r="F101" s="303">
        <v>92.4</v>
      </c>
      <c r="G101" s="270"/>
      <c r="H101" s="270"/>
      <c r="I101" s="270"/>
      <c r="J101" s="270"/>
      <c r="K101" s="270"/>
      <c r="L101" s="270"/>
      <c r="M101" s="270"/>
      <c r="N101" s="270"/>
      <c r="O101" s="304"/>
      <c r="P101" s="270"/>
      <c r="Q101" s="270"/>
      <c r="R101" s="270"/>
      <c r="S101" s="270"/>
      <c r="T101" s="270"/>
      <c r="U101" s="270"/>
      <c r="V101" s="270"/>
      <c r="W101" s="270"/>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row>
    <row r="102" spans="1:76" ht="15">
      <c r="A102" s="301"/>
      <c r="B102" s="270"/>
      <c r="C102" s="302" t="s">
        <v>657</v>
      </c>
      <c r="D102" s="302" t="s">
        <v>534</v>
      </c>
      <c r="E102" s="270"/>
      <c r="F102" s="303">
        <v>42.875</v>
      </c>
      <c r="G102" s="270"/>
      <c r="H102" s="270"/>
      <c r="I102" s="270"/>
      <c r="J102" s="270"/>
      <c r="K102" s="270"/>
      <c r="L102" s="270"/>
      <c r="M102" s="270"/>
      <c r="N102" s="270"/>
      <c r="O102" s="304"/>
      <c r="P102" s="270"/>
      <c r="Q102" s="270"/>
      <c r="R102" s="270"/>
      <c r="S102" s="270"/>
      <c r="T102" s="270"/>
      <c r="U102" s="270"/>
      <c r="V102" s="270"/>
      <c r="W102" s="270"/>
      <c r="X102" s="270"/>
      <c r="Y102" s="270"/>
      <c r="Z102" s="270"/>
      <c r="AA102" s="270"/>
      <c r="AB102" s="270"/>
      <c r="AC102" s="270"/>
      <c r="AD102" s="270"/>
      <c r="AE102" s="270"/>
      <c r="AF102" s="270"/>
      <c r="AG102" s="270"/>
      <c r="AH102" s="270"/>
      <c r="AI102" s="270"/>
      <c r="AJ102" s="270"/>
      <c r="AK102" s="270"/>
      <c r="AL102" s="270"/>
      <c r="AM102" s="270"/>
      <c r="AN102" s="270"/>
      <c r="AO102" s="270"/>
      <c r="AP102" s="270"/>
      <c r="AQ102" s="270"/>
      <c r="AR102" s="270"/>
      <c r="AS102" s="270"/>
      <c r="AT102" s="270"/>
      <c r="AU102" s="270"/>
      <c r="AV102" s="270"/>
      <c r="AW102" s="270"/>
      <c r="AX102" s="270"/>
      <c r="AY102" s="270"/>
      <c r="AZ102" s="270"/>
      <c r="BA102" s="270"/>
      <c r="BB102" s="270"/>
      <c r="BC102" s="270"/>
      <c r="BD102" s="270"/>
      <c r="BE102" s="270"/>
      <c r="BF102" s="270"/>
      <c r="BG102" s="270"/>
      <c r="BH102" s="270"/>
      <c r="BI102" s="270"/>
      <c r="BJ102" s="270"/>
      <c r="BK102" s="270"/>
      <c r="BL102" s="270"/>
      <c r="BM102" s="270"/>
      <c r="BN102" s="270"/>
      <c r="BO102" s="270"/>
      <c r="BP102" s="270"/>
      <c r="BQ102" s="270"/>
      <c r="BR102" s="270"/>
      <c r="BS102" s="270"/>
      <c r="BT102" s="270"/>
      <c r="BU102" s="270"/>
      <c r="BV102" s="270"/>
      <c r="BW102" s="270"/>
      <c r="BX102" s="270"/>
    </row>
    <row r="103" spans="1:76" ht="15">
      <c r="A103" s="301"/>
      <c r="B103" s="270"/>
      <c r="C103" s="302" t="s">
        <v>658</v>
      </c>
      <c r="D103" s="302" t="s">
        <v>536</v>
      </c>
      <c r="E103" s="270"/>
      <c r="F103" s="303">
        <v>11.2</v>
      </c>
      <c r="G103" s="270"/>
      <c r="H103" s="270"/>
      <c r="I103" s="270"/>
      <c r="J103" s="270"/>
      <c r="K103" s="270"/>
      <c r="L103" s="270"/>
      <c r="M103" s="270"/>
      <c r="N103" s="270"/>
      <c r="O103" s="304"/>
      <c r="P103" s="270"/>
      <c r="Q103" s="270"/>
      <c r="R103" s="270"/>
      <c r="S103" s="270"/>
      <c r="T103" s="270"/>
      <c r="U103" s="270"/>
      <c r="V103" s="270"/>
      <c r="W103" s="270"/>
      <c r="X103" s="270"/>
      <c r="Y103" s="270"/>
      <c r="Z103" s="270"/>
      <c r="AA103" s="270"/>
      <c r="AB103" s="270"/>
      <c r="AC103" s="270"/>
      <c r="AD103" s="270"/>
      <c r="AE103" s="270"/>
      <c r="AF103" s="270"/>
      <c r="AG103" s="270"/>
      <c r="AH103" s="270"/>
      <c r="AI103" s="270"/>
      <c r="AJ103" s="270"/>
      <c r="AK103" s="270"/>
      <c r="AL103" s="270"/>
      <c r="AM103" s="270"/>
      <c r="AN103" s="270"/>
      <c r="AO103" s="270"/>
      <c r="AP103" s="270"/>
      <c r="AQ103" s="270"/>
      <c r="AR103" s="270"/>
      <c r="AS103" s="270"/>
      <c r="AT103" s="270"/>
      <c r="AU103" s="270"/>
      <c r="AV103" s="270"/>
      <c r="AW103" s="270"/>
      <c r="AX103" s="270"/>
      <c r="AY103" s="270"/>
      <c r="AZ103" s="270"/>
      <c r="BA103" s="270"/>
      <c r="BB103" s="270"/>
      <c r="BC103" s="270"/>
      <c r="BD103" s="270"/>
      <c r="BE103" s="270"/>
      <c r="BF103" s="270"/>
      <c r="BG103" s="270"/>
      <c r="BH103" s="270"/>
      <c r="BI103" s="270"/>
      <c r="BJ103" s="270"/>
      <c r="BK103" s="270"/>
      <c r="BL103" s="270"/>
      <c r="BM103" s="270"/>
      <c r="BN103" s="270"/>
      <c r="BO103" s="270"/>
      <c r="BP103" s="270"/>
      <c r="BQ103" s="270"/>
      <c r="BR103" s="270"/>
      <c r="BS103" s="270"/>
      <c r="BT103" s="270"/>
      <c r="BU103" s="270"/>
      <c r="BV103" s="270"/>
      <c r="BW103" s="270"/>
      <c r="BX103" s="270"/>
    </row>
    <row r="104" spans="1:76" ht="15">
      <c r="A104" s="301"/>
      <c r="B104" s="270"/>
      <c r="C104" s="302" t="s">
        <v>659</v>
      </c>
      <c r="D104" s="302" t="s">
        <v>538</v>
      </c>
      <c r="E104" s="270"/>
      <c r="F104" s="303">
        <v>6.72</v>
      </c>
      <c r="G104" s="270"/>
      <c r="H104" s="270"/>
      <c r="I104" s="270"/>
      <c r="J104" s="270"/>
      <c r="K104" s="270"/>
      <c r="L104" s="270"/>
      <c r="M104" s="270"/>
      <c r="N104" s="270"/>
      <c r="O104" s="304"/>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0"/>
      <c r="AW104" s="270"/>
      <c r="AX104" s="270"/>
      <c r="AY104" s="270"/>
      <c r="AZ104" s="270"/>
      <c r="BA104" s="270"/>
      <c r="BB104" s="270"/>
      <c r="BC104" s="270"/>
      <c r="BD104" s="270"/>
      <c r="BE104" s="270"/>
      <c r="BF104" s="270"/>
      <c r="BG104" s="270"/>
      <c r="BH104" s="270"/>
      <c r="BI104" s="270"/>
      <c r="BJ104" s="270"/>
      <c r="BK104" s="270"/>
      <c r="BL104" s="270"/>
      <c r="BM104" s="270"/>
      <c r="BN104" s="270"/>
      <c r="BO104" s="270"/>
      <c r="BP104" s="270"/>
      <c r="BQ104" s="270"/>
      <c r="BR104" s="270"/>
      <c r="BS104" s="270"/>
      <c r="BT104" s="270"/>
      <c r="BU104" s="270"/>
      <c r="BV104" s="270"/>
      <c r="BW104" s="270"/>
      <c r="BX104" s="270"/>
    </row>
    <row r="105" spans="1:76" ht="15">
      <c r="A105" s="301"/>
      <c r="B105" s="270"/>
      <c r="C105" s="302" t="s">
        <v>660</v>
      </c>
      <c r="D105" s="302" t="s">
        <v>540</v>
      </c>
      <c r="E105" s="270"/>
      <c r="F105" s="303">
        <v>29.4</v>
      </c>
      <c r="G105" s="270"/>
      <c r="H105" s="270"/>
      <c r="I105" s="270"/>
      <c r="J105" s="270"/>
      <c r="K105" s="270"/>
      <c r="L105" s="270"/>
      <c r="M105" s="270"/>
      <c r="N105" s="270"/>
      <c r="O105" s="304"/>
      <c r="P105" s="270"/>
      <c r="Q105" s="270"/>
      <c r="R105" s="270"/>
      <c r="S105" s="270"/>
      <c r="T105" s="270"/>
      <c r="U105" s="270"/>
      <c r="V105" s="270"/>
      <c r="W105" s="270"/>
      <c r="X105" s="270"/>
      <c r="Y105" s="270"/>
      <c r="Z105" s="270"/>
      <c r="AA105" s="270"/>
      <c r="AB105" s="270"/>
      <c r="AC105" s="270"/>
      <c r="AD105" s="270"/>
      <c r="AE105" s="270"/>
      <c r="AF105" s="270"/>
      <c r="AG105" s="270"/>
      <c r="AH105" s="270"/>
      <c r="AI105" s="270"/>
      <c r="AJ105" s="270"/>
      <c r="AK105" s="270"/>
      <c r="AL105" s="270"/>
      <c r="AM105" s="270"/>
      <c r="AN105" s="270"/>
      <c r="AO105" s="270"/>
      <c r="AP105" s="270"/>
      <c r="AQ105" s="270"/>
      <c r="AR105" s="270"/>
      <c r="AS105" s="270"/>
      <c r="AT105" s="270"/>
      <c r="AU105" s="270"/>
      <c r="AV105" s="270"/>
      <c r="AW105" s="270"/>
      <c r="AX105" s="270"/>
      <c r="AY105" s="270"/>
      <c r="AZ105" s="270"/>
      <c r="BA105" s="270"/>
      <c r="BB105" s="270"/>
      <c r="BC105" s="270"/>
      <c r="BD105" s="270"/>
      <c r="BE105" s="270"/>
      <c r="BF105" s="270"/>
      <c r="BG105" s="270"/>
      <c r="BH105" s="270"/>
      <c r="BI105" s="270"/>
      <c r="BJ105" s="270"/>
      <c r="BK105" s="270"/>
      <c r="BL105" s="270"/>
      <c r="BM105" s="270"/>
      <c r="BN105" s="270"/>
      <c r="BO105" s="270"/>
      <c r="BP105" s="270"/>
      <c r="BQ105" s="270"/>
      <c r="BR105" s="270"/>
      <c r="BS105" s="270"/>
      <c r="BT105" s="270"/>
      <c r="BU105" s="270"/>
      <c r="BV105" s="270"/>
      <c r="BW105" s="270"/>
      <c r="BX105" s="270"/>
    </row>
    <row r="106" spans="1:76" ht="15">
      <c r="A106" s="301"/>
      <c r="B106" s="270"/>
      <c r="C106" s="302" t="s">
        <v>661</v>
      </c>
      <c r="D106" s="302" t="s">
        <v>542</v>
      </c>
      <c r="E106" s="270"/>
      <c r="F106" s="303">
        <v>10.92</v>
      </c>
      <c r="G106" s="270"/>
      <c r="H106" s="270"/>
      <c r="I106" s="270"/>
      <c r="J106" s="270"/>
      <c r="K106" s="270"/>
      <c r="L106" s="270"/>
      <c r="M106" s="270"/>
      <c r="N106" s="270"/>
      <c r="O106" s="304"/>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0"/>
      <c r="AK106" s="270"/>
      <c r="AL106" s="270"/>
      <c r="AM106" s="270"/>
      <c r="AN106" s="270"/>
      <c r="AO106" s="270"/>
      <c r="AP106" s="270"/>
      <c r="AQ106" s="270"/>
      <c r="AR106" s="270"/>
      <c r="AS106" s="270"/>
      <c r="AT106" s="270"/>
      <c r="AU106" s="270"/>
      <c r="AV106" s="270"/>
      <c r="AW106" s="270"/>
      <c r="AX106" s="270"/>
      <c r="AY106" s="270"/>
      <c r="AZ106" s="270"/>
      <c r="BA106" s="270"/>
      <c r="BB106" s="270"/>
      <c r="BC106" s="270"/>
      <c r="BD106" s="270"/>
      <c r="BE106" s="270"/>
      <c r="BF106" s="270"/>
      <c r="BG106" s="270"/>
      <c r="BH106" s="270"/>
      <c r="BI106" s="270"/>
      <c r="BJ106" s="270"/>
      <c r="BK106" s="270"/>
      <c r="BL106" s="270"/>
      <c r="BM106" s="270"/>
      <c r="BN106" s="270"/>
      <c r="BO106" s="270"/>
      <c r="BP106" s="270"/>
      <c r="BQ106" s="270"/>
      <c r="BR106" s="270"/>
      <c r="BS106" s="270"/>
      <c r="BT106" s="270"/>
      <c r="BU106" s="270"/>
      <c r="BV106" s="270"/>
      <c r="BW106" s="270"/>
      <c r="BX106" s="270"/>
    </row>
    <row r="107" spans="1:76" ht="25.5">
      <c r="A107" s="301"/>
      <c r="B107" s="270"/>
      <c r="C107" s="302" t="s">
        <v>662</v>
      </c>
      <c r="D107" s="302" t="s">
        <v>544</v>
      </c>
      <c r="E107" s="270"/>
      <c r="F107" s="303">
        <v>5.6</v>
      </c>
      <c r="G107" s="270"/>
      <c r="H107" s="270"/>
      <c r="I107" s="270"/>
      <c r="J107" s="270"/>
      <c r="K107" s="270"/>
      <c r="L107" s="270"/>
      <c r="M107" s="270"/>
      <c r="N107" s="270"/>
      <c r="O107" s="304"/>
      <c r="P107" s="270"/>
      <c r="Q107" s="270"/>
      <c r="R107" s="270"/>
      <c r="S107" s="270"/>
      <c r="T107" s="270"/>
      <c r="U107" s="270"/>
      <c r="V107" s="270"/>
      <c r="W107" s="270"/>
      <c r="X107" s="270"/>
      <c r="Y107" s="270"/>
      <c r="Z107" s="270"/>
      <c r="AA107" s="270"/>
      <c r="AB107" s="270"/>
      <c r="AC107" s="270"/>
      <c r="AD107" s="270"/>
      <c r="AE107" s="270"/>
      <c r="AF107" s="270"/>
      <c r="AG107" s="270"/>
      <c r="AH107" s="270"/>
      <c r="AI107" s="270"/>
      <c r="AJ107" s="270"/>
      <c r="AK107" s="270"/>
      <c r="AL107" s="270"/>
      <c r="AM107" s="270"/>
      <c r="AN107" s="270"/>
      <c r="AO107" s="270"/>
      <c r="AP107" s="270"/>
      <c r="AQ107" s="270"/>
      <c r="AR107" s="270"/>
      <c r="AS107" s="270"/>
      <c r="AT107" s="270"/>
      <c r="AU107" s="270"/>
      <c r="AV107" s="270"/>
      <c r="AW107" s="270"/>
      <c r="AX107" s="270"/>
      <c r="AY107" s="270"/>
      <c r="AZ107" s="270"/>
      <c r="BA107" s="270"/>
      <c r="BB107" s="270"/>
      <c r="BC107" s="270"/>
      <c r="BD107" s="270"/>
      <c r="BE107" s="270"/>
      <c r="BF107" s="270"/>
      <c r="BG107" s="270"/>
      <c r="BH107" s="270"/>
      <c r="BI107" s="270"/>
      <c r="BJ107" s="270"/>
      <c r="BK107" s="270"/>
      <c r="BL107" s="270"/>
      <c r="BM107" s="270"/>
      <c r="BN107" s="270"/>
      <c r="BO107" s="270"/>
      <c r="BP107" s="270"/>
      <c r="BQ107" s="270"/>
      <c r="BR107" s="270"/>
      <c r="BS107" s="270"/>
      <c r="BT107" s="270"/>
      <c r="BU107" s="270"/>
      <c r="BV107" s="270"/>
      <c r="BW107" s="270"/>
      <c r="BX107" s="270"/>
    </row>
    <row r="108" spans="1:76" ht="15">
      <c r="A108" s="301"/>
      <c r="B108" s="270"/>
      <c r="C108" s="302" t="s">
        <v>663</v>
      </c>
      <c r="D108" s="302" t="s">
        <v>546</v>
      </c>
      <c r="E108" s="270"/>
      <c r="F108" s="303">
        <v>0.59499999999999997</v>
      </c>
      <c r="G108" s="270"/>
      <c r="H108" s="270"/>
      <c r="I108" s="270"/>
      <c r="J108" s="270"/>
      <c r="K108" s="270"/>
      <c r="L108" s="270"/>
      <c r="M108" s="270"/>
      <c r="N108" s="270"/>
      <c r="O108" s="304"/>
      <c r="P108" s="270"/>
      <c r="Q108" s="270"/>
      <c r="R108" s="270"/>
      <c r="S108" s="270"/>
      <c r="T108" s="270"/>
      <c r="U108" s="270"/>
      <c r="V108" s="270"/>
      <c r="W108" s="270"/>
      <c r="X108" s="270"/>
      <c r="Y108" s="270"/>
      <c r="Z108" s="270"/>
      <c r="AA108" s="270"/>
      <c r="AB108" s="270"/>
      <c r="AC108" s="270"/>
      <c r="AD108" s="270"/>
      <c r="AE108" s="270"/>
      <c r="AF108" s="270"/>
      <c r="AG108" s="270"/>
      <c r="AH108" s="270"/>
      <c r="AI108" s="270"/>
      <c r="AJ108" s="270"/>
      <c r="AK108" s="270"/>
      <c r="AL108" s="270"/>
      <c r="AM108" s="270"/>
      <c r="AN108" s="270"/>
      <c r="AO108" s="270"/>
      <c r="AP108" s="270"/>
      <c r="AQ108" s="270"/>
      <c r="AR108" s="270"/>
      <c r="AS108" s="270"/>
      <c r="AT108" s="270"/>
      <c r="AU108" s="270"/>
      <c r="AV108" s="270"/>
      <c r="AW108" s="270"/>
      <c r="AX108" s="270"/>
      <c r="AY108" s="270"/>
      <c r="AZ108" s="270"/>
      <c r="BA108" s="270"/>
      <c r="BB108" s="270"/>
      <c r="BC108" s="270"/>
      <c r="BD108" s="270"/>
      <c r="BE108" s="270"/>
      <c r="BF108" s="270"/>
      <c r="BG108" s="270"/>
      <c r="BH108" s="270"/>
      <c r="BI108" s="270"/>
      <c r="BJ108" s="270"/>
      <c r="BK108" s="270"/>
      <c r="BL108" s="270"/>
      <c r="BM108" s="270"/>
      <c r="BN108" s="270"/>
      <c r="BO108" s="270"/>
      <c r="BP108" s="270"/>
      <c r="BQ108" s="270"/>
      <c r="BR108" s="270"/>
      <c r="BS108" s="270"/>
      <c r="BT108" s="270"/>
      <c r="BU108" s="270"/>
      <c r="BV108" s="270"/>
      <c r="BW108" s="270"/>
      <c r="BX108" s="270"/>
    </row>
    <row r="109" spans="1:76" ht="15">
      <c r="A109" s="301"/>
      <c r="B109" s="270"/>
      <c r="C109" s="302" t="s">
        <v>664</v>
      </c>
      <c r="D109" s="302" t="s">
        <v>634</v>
      </c>
      <c r="E109" s="270"/>
      <c r="F109" s="303">
        <v>21</v>
      </c>
      <c r="G109" s="270"/>
      <c r="H109" s="270"/>
      <c r="I109" s="270"/>
      <c r="J109" s="270"/>
      <c r="K109" s="270"/>
      <c r="L109" s="270"/>
      <c r="M109" s="270"/>
      <c r="N109" s="270"/>
      <c r="O109" s="304"/>
      <c r="P109" s="270"/>
      <c r="Q109" s="270"/>
      <c r="R109" s="270"/>
      <c r="S109" s="270"/>
      <c r="T109" s="270"/>
      <c r="U109" s="270"/>
      <c r="V109" s="270"/>
      <c r="W109" s="270"/>
      <c r="X109" s="270"/>
      <c r="Y109" s="270"/>
      <c r="Z109" s="270"/>
      <c r="AA109" s="270"/>
      <c r="AB109" s="270"/>
      <c r="AC109" s="270"/>
      <c r="AD109" s="270"/>
      <c r="AE109" s="270"/>
      <c r="AF109" s="270"/>
      <c r="AG109" s="270"/>
      <c r="AH109" s="270"/>
      <c r="AI109" s="270"/>
      <c r="AJ109" s="270"/>
      <c r="AK109" s="270"/>
      <c r="AL109" s="270"/>
      <c r="AM109" s="270"/>
      <c r="AN109" s="270"/>
      <c r="AO109" s="270"/>
      <c r="AP109" s="270"/>
      <c r="AQ109" s="270"/>
      <c r="AR109" s="270"/>
      <c r="AS109" s="270"/>
      <c r="AT109" s="270"/>
      <c r="AU109" s="270"/>
      <c r="AV109" s="270"/>
      <c r="AW109" s="270"/>
      <c r="AX109" s="270"/>
      <c r="AY109" s="270"/>
      <c r="AZ109" s="270"/>
      <c r="BA109" s="270"/>
      <c r="BB109" s="270"/>
      <c r="BC109" s="270"/>
      <c r="BD109" s="270"/>
      <c r="BE109" s="270"/>
      <c r="BF109" s="270"/>
      <c r="BG109" s="270"/>
      <c r="BH109" s="270"/>
      <c r="BI109" s="270"/>
      <c r="BJ109" s="270"/>
      <c r="BK109" s="270"/>
      <c r="BL109" s="270"/>
      <c r="BM109" s="270"/>
      <c r="BN109" s="270"/>
      <c r="BO109" s="270"/>
      <c r="BP109" s="270"/>
      <c r="BQ109" s="270"/>
      <c r="BR109" s="270"/>
      <c r="BS109" s="270"/>
      <c r="BT109" s="270"/>
      <c r="BU109" s="270"/>
      <c r="BV109" s="270"/>
      <c r="BW109" s="270"/>
      <c r="BX109" s="270"/>
    </row>
    <row r="110" spans="1:76" ht="15">
      <c r="A110" s="301"/>
      <c r="B110" s="270"/>
      <c r="C110" s="302" t="s">
        <v>665</v>
      </c>
      <c r="D110" s="302" t="s">
        <v>552</v>
      </c>
      <c r="E110" s="270"/>
      <c r="F110" s="303">
        <v>36.96</v>
      </c>
      <c r="G110" s="270"/>
      <c r="H110" s="270"/>
      <c r="I110" s="270"/>
      <c r="J110" s="270"/>
      <c r="K110" s="270"/>
      <c r="L110" s="270"/>
      <c r="M110" s="270"/>
      <c r="N110" s="270"/>
      <c r="O110" s="304"/>
      <c r="P110" s="270"/>
      <c r="Q110" s="270"/>
      <c r="R110" s="270"/>
      <c r="S110" s="270"/>
      <c r="T110" s="270"/>
      <c r="U110" s="270"/>
      <c r="V110" s="270"/>
      <c r="W110" s="270"/>
      <c r="X110" s="270"/>
      <c r="Y110" s="270"/>
      <c r="Z110" s="270"/>
      <c r="AA110" s="270"/>
      <c r="AB110" s="270"/>
      <c r="AC110" s="270"/>
      <c r="AD110" s="270"/>
      <c r="AE110" s="270"/>
      <c r="AF110" s="270"/>
      <c r="AG110" s="270"/>
      <c r="AH110" s="270"/>
      <c r="AI110" s="270"/>
      <c r="AJ110" s="270"/>
      <c r="AK110" s="270"/>
      <c r="AL110" s="270"/>
      <c r="AM110" s="270"/>
      <c r="AN110" s="270"/>
      <c r="AO110" s="270"/>
      <c r="AP110" s="270"/>
      <c r="AQ110" s="270"/>
      <c r="AR110" s="270"/>
      <c r="AS110" s="270"/>
      <c r="AT110" s="270"/>
      <c r="AU110" s="270"/>
      <c r="AV110" s="270"/>
      <c r="AW110" s="270"/>
      <c r="AX110" s="270"/>
      <c r="AY110" s="270"/>
      <c r="AZ110" s="270"/>
      <c r="BA110" s="270"/>
      <c r="BB110" s="270"/>
      <c r="BC110" s="270"/>
      <c r="BD110" s="270"/>
      <c r="BE110" s="270"/>
      <c r="BF110" s="270"/>
      <c r="BG110" s="270"/>
      <c r="BH110" s="270"/>
      <c r="BI110" s="270"/>
      <c r="BJ110" s="270"/>
      <c r="BK110" s="270"/>
      <c r="BL110" s="270"/>
      <c r="BM110" s="270"/>
      <c r="BN110" s="270"/>
      <c r="BO110" s="270"/>
      <c r="BP110" s="270"/>
      <c r="BQ110" s="270"/>
      <c r="BR110" s="270"/>
      <c r="BS110" s="270"/>
      <c r="BT110" s="270"/>
      <c r="BU110" s="270"/>
      <c r="BV110" s="270"/>
      <c r="BW110" s="270"/>
      <c r="BX110" s="270"/>
    </row>
    <row r="111" spans="1:76" ht="25.5">
      <c r="A111" s="301"/>
      <c r="B111" s="270"/>
      <c r="C111" s="302" t="s">
        <v>659</v>
      </c>
      <c r="D111" s="302" t="s">
        <v>555</v>
      </c>
      <c r="E111" s="270"/>
      <c r="F111" s="303">
        <v>6.72</v>
      </c>
      <c r="G111" s="270"/>
      <c r="H111" s="270"/>
      <c r="I111" s="270"/>
      <c r="J111" s="270"/>
      <c r="K111" s="270"/>
      <c r="L111" s="270"/>
      <c r="M111" s="270"/>
      <c r="N111" s="270"/>
      <c r="O111" s="304"/>
      <c r="P111" s="270"/>
      <c r="Q111" s="270"/>
      <c r="R111" s="270"/>
      <c r="S111" s="270"/>
      <c r="T111" s="270"/>
      <c r="U111" s="270"/>
      <c r="V111" s="270"/>
      <c r="W111" s="270"/>
      <c r="X111" s="270"/>
      <c r="Y111" s="270"/>
      <c r="Z111" s="270"/>
      <c r="AA111" s="270"/>
      <c r="AB111" s="270"/>
      <c r="AC111" s="270"/>
      <c r="AD111" s="270"/>
      <c r="AE111" s="270"/>
      <c r="AF111" s="270"/>
      <c r="AG111" s="270"/>
      <c r="AH111" s="270"/>
      <c r="AI111" s="270"/>
      <c r="AJ111" s="270"/>
      <c r="AK111" s="270"/>
      <c r="AL111" s="270"/>
      <c r="AM111" s="270"/>
      <c r="AN111" s="270"/>
      <c r="AO111" s="270"/>
      <c r="AP111" s="270"/>
      <c r="AQ111" s="270"/>
      <c r="AR111" s="270"/>
      <c r="AS111" s="270"/>
      <c r="AT111" s="270"/>
      <c r="AU111" s="270"/>
      <c r="AV111" s="270"/>
      <c r="AW111" s="270"/>
      <c r="AX111" s="270"/>
      <c r="AY111" s="270"/>
      <c r="AZ111" s="270"/>
      <c r="BA111" s="270"/>
      <c r="BB111" s="270"/>
      <c r="BC111" s="270"/>
      <c r="BD111" s="270"/>
      <c r="BE111" s="270"/>
      <c r="BF111" s="270"/>
      <c r="BG111" s="270"/>
      <c r="BH111" s="270"/>
      <c r="BI111" s="270"/>
      <c r="BJ111" s="270"/>
      <c r="BK111" s="270"/>
      <c r="BL111" s="270"/>
      <c r="BM111" s="270"/>
      <c r="BN111" s="270"/>
      <c r="BO111" s="270"/>
      <c r="BP111" s="270"/>
      <c r="BQ111" s="270"/>
      <c r="BR111" s="270"/>
      <c r="BS111" s="270"/>
      <c r="BT111" s="270"/>
      <c r="BU111" s="270"/>
      <c r="BV111" s="270"/>
      <c r="BW111" s="270"/>
      <c r="BX111" s="270"/>
    </row>
    <row r="112" spans="1:76" ht="15">
      <c r="A112" s="301"/>
      <c r="B112" s="270"/>
      <c r="C112" s="302" t="s">
        <v>666</v>
      </c>
      <c r="D112" s="302" t="s">
        <v>557</v>
      </c>
      <c r="E112" s="270"/>
      <c r="F112" s="303">
        <v>17.0625</v>
      </c>
      <c r="G112" s="270"/>
      <c r="H112" s="270"/>
      <c r="I112" s="270"/>
      <c r="J112" s="270"/>
      <c r="K112" s="270"/>
      <c r="L112" s="270"/>
      <c r="M112" s="270"/>
      <c r="N112" s="270"/>
      <c r="O112" s="304"/>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70"/>
      <c r="AL112" s="270"/>
      <c r="AM112" s="270"/>
      <c r="AN112" s="270"/>
      <c r="AO112" s="270"/>
      <c r="AP112" s="270"/>
      <c r="AQ112" s="270"/>
      <c r="AR112" s="270"/>
      <c r="AS112" s="270"/>
      <c r="AT112" s="270"/>
      <c r="AU112" s="270"/>
      <c r="AV112" s="270"/>
      <c r="AW112" s="270"/>
      <c r="AX112" s="270"/>
      <c r="AY112" s="270"/>
      <c r="AZ112" s="270"/>
      <c r="BA112" s="270"/>
      <c r="BB112" s="270"/>
      <c r="BC112" s="270"/>
      <c r="BD112" s="270"/>
      <c r="BE112" s="270"/>
      <c r="BF112" s="270"/>
      <c r="BG112" s="270"/>
      <c r="BH112" s="270"/>
      <c r="BI112" s="270"/>
      <c r="BJ112" s="270"/>
      <c r="BK112" s="270"/>
      <c r="BL112" s="270"/>
      <c r="BM112" s="270"/>
      <c r="BN112" s="270"/>
      <c r="BO112" s="270"/>
      <c r="BP112" s="270"/>
      <c r="BQ112" s="270"/>
      <c r="BR112" s="270"/>
      <c r="BS112" s="270"/>
      <c r="BT112" s="270"/>
      <c r="BU112" s="270"/>
      <c r="BV112" s="270"/>
      <c r="BW112" s="270"/>
      <c r="BX112" s="270"/>
    </row>
    <row r="113" spans="1:76" ht="15">
      <c r="A113" s="301"/>
      <c r="B113" s="270"/>
      <c r="C113" s="302" t="s">
        <v>667</v>
      </c>
      <c r="D113" s="302" t="s">
        <v>563</v>
      </c>
      <c r="E113" s="270"/>
      <c r="F113" s="303">
        <v>28.56</v>
      </c>
      <c r="G113" s="270"/>
      <c r="H113" s="270"/>
      <c r="I113" s="270"/>
      <c r="J113" s="270"/>
      <c r="K113" s="270"/>
      <c r="L113" s="270"/>
      <c r="M113" s="270"/>
      <c r="N113" s="270"/>
      <c r="O113" s="304"/>
      <c r="P113" s="270"/>
      <c r="Q113" s="270"/>
      <c r="R113" s="270"/>
      <c r="S113" s="270"/>
      <c r="T113" s="270"/>
      <c r="U113" s="270"/>
      <c r="V113" s="270"/>
      <c r="W113" s="270"/>
      <c r="X113" s="270"/>
      <c r="Y113" s="270"/>
      <c r="Z113" s="270"/>
      <c r="AA113" s="270"/>
      <c r="AB113" s="270"/>
      <c r="AC113" s="270"/>
      <c r="AD113" s="270"/>
      <c r="AE113" s="270"/>
      <c r="AF113" s="270"/>
      <c r="AG113" s="270"/>
      <c r="AH113" s="270"/>
      <c r="AI113" s="270"/>
      <c r="AJ113" s="270"/>
      <c r="AK113" s="270"/>
      <c r="AL113" s="270"/>
      <c r="AM113" s="270"/>
      <c r="AN113" s="270"/>
      <c r="AO113" s="270"/>
      <c r="AP113" s="270"/>
      <c r="AQ113" s="270"/>
      <c r="AR113" s="270"/>
      <c r="AS113" s="270"/>
      <c r="AT113" s="270"/>
      <c r="AU113" s="270"/>
      <c r="AV113" s="270"/>
      <c r="AW113" s="270"/>
      <c r="AX113" s="270"/>
      <c r="AY113" s="270"/>
      <c r="AZ113" s="270"/>
      <c r="BA113" s="270"/>
      <c r="BB113" s="270"/>
      <c r="BC113" s="270"/>
      <c r="BD113" s="270"/>
      <c r="BE113" s="270"/>
      <c r="BF113" s="270"/>
      <c r="BG113" s="270"/>
      <c r="BH113" s="270"/>
      <c r="BI113" s="270"/>
      <c r="BJ113" s="270"/>
      <c r="BK113" s="270"/>
      <c r="BL113" s="270"/>
      <c r="BM113" s="270"/>
      <c r="BN113" s="270"/>
      <c r="BO113" s="270"/>
      <c r="BP113" s="270"/>
      <c r="BQ113" s="270"/>
      <c r="BR113" s="270"/>
      <c r="BS113" s="270"/>
      <c r="BT113" s="270"/>
      <c r="BU113" s="270"/>
      <c r="BV113" s="270"/>
      <c r="BW113" s="270"/>
      <c r="BX113" s="270"/>
    </row>
    <row r="114" spans="1:76" ht="15">
      <c r="A114" s="301"/>
      <c r="B114" s="270"/>
      <c r="C114" s="302" t="s">
        <v>668</v>
      </c>
      <c r="D114" s="302" t="s">
        <v>559</v>
      </c>
      <c r="E114" s="270"/>
      <c r="F114" s="303">
        <v>9.1349999999999998</v>
      </c>
      <c r="G114" s="270"/>
      <c r="H114" s="270"/>
      <c r="I114" s="270"/>
      <c r="J114" s="270"/>
      <c r="K114" s="270"/>
      <c r="L114" s="270"/>
      <c r="M114" s="270"/>
      <c r="N114" s="270"/>
      <c r="O114" s="304"/>
      <c r="P114" s="270"/>
      <c r="Q114" s="270"/>
      <c r="R114" s="270"/>
      <c r="S114" s="270"/>
      <c r="T114" s="270"/>
      <c r="U114" s="270"/>
      <c r="V114" s="270"/>
      <c r="W114" s="270"/>
      <c r="X114" s="270"/>
      <c r="Y114" s="270"/>
      <c r="Z114" s="270"/>
      <c r="AA114" s="270"/>
      <c r="AB114" s="270"/>
      <c r="AC114" s="270"/>
      <c r="AD114" s="270"/>
      <c r="AE114" s="270"/>
      <c r="AF114" s="270"/>
      <c r="AG114" s="270"/>
      <c r="AH114" s="270"/>
      <c r="AI114" s="270"/>
      <c r="AJ114" s="270"/>
      <c r="AK114" s="270"/>
      <c r="AL114" s="270"/>
      <c r="AM114" s="270"/>
      <c r="AN114" s="270"/>
      <c r="AO114" s="270"/>
      <c r="AP114" s="270"/>
      <c r="AQ114" s="270"/>
      <c r="AR114" s="270"/>
      <c r="AS114" s="270"/>
      <c r="AT114" s="270"/>
      <c r="AU114" s="270"/>
      <c r="AV114" s="270"/>
      <c r="AW114" s="270"/>
      <c r="AX114" s="270"/>
      <c r="AY114" s="270"/>
      <c r="AZ114" s="270"/>
      <c r="BA114" s="270"/>
      <c r="BB114" s="270"/>
      <c r="BC114" s="270"/>
      <c r="BD114" s="270"/>
      <c r="BE114" s="270"/>
      <c r="BF114" s="270"/>
      <c r="BG114" s="270"/>
      <c r="BH114" s="270"/>
      <c r="BI114" s="270"/>
      <c r="BJ114" s="270"/>
      <c r="BK114" s="270"/>
      <c r="BL114" s="270"/>
      <c r="BM114" s="270"/>
      <c r="BN114" s="270"/>
      <c r="BO114" s="270"/>
      <c r="BP114" s="270"/>
      <c r="BQ114" s="270"/>
      <c r="BR114" s="270"/>
      <c r="BS114" s="270"/>
      <c r="BT114" s="270"/>
      <c r="BU114" s="270"/>
      <c r="BV114" s="270"/>
      <c r="BW114" s="270"/>
      <c r="BX114" s="270"/>
    </row>
    <row r="115" spans="1:76" ht="15">
      <c r="A115" s="301"/>
      <c r="B115" s="270"/>
      <c r="C115" s="302" t="s">
        <v>669</v>
      </c>
      <c r="D115" s="302" t="s">
        <v>561</v>
      </c>
      <c r="E115" s="270"/>
      <c r="F115" s="303">
        <v>5.0750000000000002</v>
      </c>
      <c r="G115" s="270"/>
      <c r="H115" s="270"/>
      <c r="I115" s="270"/>
      <c r="J115" s="270"/>
      <c r="K115" s="270"/>
      <c r="L115" s="270"/>
      <c r="M115" s="270"/>
      <c r="N115" s="270"/>
      <c r="O115" s="304"/>
      <c r="P115" s="270"/>
      <c r="Q115" s="270"/>
      <c r="R115" s="270"/>
      <c r="S115" s="270"/>
      <c r="T115" s="270"/>
      <c r="U115" s="270"/>
      <c r="V115" s="270"/>
      <c r="W115" s="270"/>
      <c r="X115" s="270"/>
      <c r="Y115" s="270"/>
      <c r="Z115" s="270"/>
      <c r="AA115" s="270"/>
      <c r="AB115" s="270"/>
      <c r="AC115" s="270"/>
      <c r="AD115" s="270"/>
      <c r="AE115" s="270"/>
      <c r="AF115" s="270"/>
      <c r="AG115" s="270"/>
      <c r="AH115" s="270"/>
      <c r="AI115" s="270"/>
      <c r="AJ115" s="270"/>
      <c r="AK115" s="270"/>
      <c r="AL115" s="270"/>
      <c r="AM115" s="270"/>
      <c r="AN115" s="270"/>
      <c r="AO115" s="270"/>
      <c r="AP115" s="270"/>
      <c r="AQ115" s="270"/>
      <c r="AR115" s="270"/>
      <c r="AS115" s="270"/>
      <c r="AT115" s="270"/>
      <c r="AU115" s="270"/>
      <c r="AV115" s="270"/>
      <c r="AW115" s="270"/>
      <c r="AX115" s="270"/>
      <c r="AY115" s="270"/>
      <c r="AZ115" s="270"/>
      <c r="BA115" s="270"/>
      <c r="BB115" s="270"/>
      <c r="BC115" s="270"/>
      <c r="BD115" s="270"/>
      <c r="BE115" s="270"/>
      <c r="BF115" s="270"/>
      <c r="BG115" s="270"/>
      <c r="BH115" s="270"/>
      <c r="BI115" s="270"/>
      <c r="BJ115" s="270"/>
      <c r="BK115" s="270"/>
      <c r="BL115" s="270"/>
      <c r="BM115" s="270"/>
      <c r="BN115" s="270"/>
      <c r="BO115" s="270"/>
      <c r="BP115" s="270"/>
      <c r="BQ115" s="270"/>
      <c r="BR115" s="270"/>
      <c r="BS115" s="270"/>
      <c r="BT115" s="270"/>
      <c r="BU115" s="270"/>
      <c r="BV115" s="270"/>
      <c r="BW115" s="270"/>
      <c r="BX115" s="270"/>
    </row>
    <row r="116" spans="1:76" ht="25.5">
      <c r="A116" s="301"/>
      <c r="B116" s="270"/>
      <c r="C116" s="302" t="s">
        <v>670</v>
      </c>
      <c r="D116" s="302" t="s">
        <v>567</v>
      </c>
      <c r="E116" s="270"/>
      <c r="F116" s="303">
        <v>18.48</v>
      </c>
      <c r="G116" s="270"/>
      <c r="H116" s="270"/>
      <c r="I116" s="270"/>
      <c r="J116" s="270"/>
      <c r="K116" s="270"/>
      <c r="L116" s="270"/>
      <c r="M116" s="270"/>
      <c r="N116" s="270"/>
      <c r="O116" s="304"/>
      <c r="P116" s="270"/>
      <c r="Q116" s="270"/>
      <c r="R116" s="270"/>
      <c r="S116" s="270"/>
      <c r="T116" s="270"/>
      <c r="U116" s="270"/>
      <c r="V116" s="270"/>
      <c r="W116" s="270"/>
      <c r="X116" s="270"/>
      <c r="Y116" s="270"/>
      <c r="Z116" s="270"/>
      <c r="AA116" s="270"/>
      <c r="AB116" s="270"/>
      <c r="AC116" s="270"/>
      <c r="AD116" s="270"/>
      <c r="AE116" s="270"/>
      <c r="AF116" s="270"/>
      <c r="AG116" s="270"/>
      <c r="AH116" s="270"/>
      <c r="AI116" s="270"/>
      <c r="AJ116" s="270"/>
      <c r="AK116" s="270"/>
      <c r="AL116" s="270"/>
      <c r="AM116" s="270"/>
      <c r="AN116" s="270"/>
      <c r="AO116" s="270"/>
      <c r="AP116" s="270"/>
      <c r="AQ116" s="270"/>
      <c r="AR116" s="270"/>
      <c r="AS116" s="270"/>
      <c r="AT116" s="270"/>
      <c r="AU116" s="270"/>
      <c r="AV116" s="270"/>
      <c r="AW116" s="270"/>
      <c r="AX116" s="270"/>
      <c r="AY116" s="270"/>
      <c r="AZ116" s="270"/>
      <c r="BA116" s="270"/>
      <c r="BB116" s="270"/>
      <c r="BC116" s="270"/>
      <c r="BD116" s="270"/>
      <c r="BE116" s="270"/>
      <c r="BF116" s="270"/>
      <c r="BG116" s="270"/>
      <c r="BH116" s="270"/>
      <c r="BI116" s="270"/>
      <c r="BJ116" s="270"/>
      <c r="BK116" s="270"/>
      <c r="BL116" s="270"/>
      <c r="BM116" s="270"/>
      <c r="BN116" s="270"/>
      <c r="BO116" s="270"/>
      <c r="BP116" s="270"/>
      <c r="BQ116" s="270"/>
      <c r="BR116" s="270"/>
      <c r="BS116" s="270"/>
      <c r="BT116" s="270"/>
      <c r="BU116" s="270"/>
      <c r="BV116" s="270"/>
      <c r="BW116" s="270"/>
      <c r="BX116" s="270"/>
    </row>
    <row r="117" spans="1:76" ht="25.5">
      <c r="A117" s="301"/>
      <c r="B117" s="270"/>
      <c r="C117" s="302" t="s">
        <v>671</v>
      </c>
      <c r="D117" s="302" t="s">
        <v>569</v>
      </c>
      <c r="E117" s="270"/>
      <c r="F117" s="303">
        <v>18.27</v>
      </c>
      <c r="G117" s="270"/>
      <c r="H117" s="270"/>
      <c r="I117" s="270"/>
      <c r="J117" s="270"/>
      <c r="K117" s="270"/>
      <c r="L117" s="270"/>
      <c r="M117" s="270"/>
      <c r="N117" s="270"/>
      <c r="O117" s="304"/>
      <c r="P117" s="270"/>
      <c r="Q117" s="270"/>
      <c r="R117" s="270"/>
      <c r="S117" s="270"/>
      <c r="T117" s="270"/>
      <c r="U117" s="270"/>
      <c r="V117" s="270"/>
      <c r="W117" s="270"/>
      <c r="X117" s="270"/>
      <c r="Y117" s="270"/>
      <c r="Z117" s="270"/>
      <c r="AA117" s="270"/>
      <c r="AB117" s="270"/>
      <c r="AC117" s="270"/>
      <c r="AD117" s="270"/>
      <c r="AE117" s="270"/>
      <c r="AF117" s="270"/>
      <c r="AG117" s="270"/>
      <c r="AH117" s="270"/>
      <c r="AI117" s="270"/>
      <c r="AJ117" s="270"/>
      <c r="AK117" s="270"/>
      <c r="AL117" s="270"/>
      <c r="AM117" s="270"/>
      <c r="AN117" s="270"/>
      <c r="AO117" s="270"/>
      <c r="AP117" s="270"/>
      <c r="AQ117" s="270"/>
      <c r="AR117" s="270"/>
      <c r="AS117" s="270"/>
      <c r="AT117" s="270"/>
      <c r="AU117" s="270"/>
      <c r="AV117" s="270"/>
      <c r="AW117" s="270"/>
      <c r="AX117" s="270"/>
      <c r="AY117" s="270"/>
      <c r="AZ117" s="270"/>
      <c r="BA117" s="270"/>
      <c r="BB117" s="270"/>
      <c r="BC117" s="270"/>
      <c r="BD117" s="270"/>
      <c r="BE117" s="270"/>
      <c r="BF117" s="270"/>
      <c r="BG117" s="270"/>
      <c r="BH117" s="270"/>
      <c r="BI117" s="270"/>
      <c r="BJ117" s="270"/>
      <c r="BK117" s="270"/>
      <c r="BL117" s="270"/>
      <c r="BM117" s="270"/>
      <c r="BN117" s="270"/>
      <c r="BO117" s="270"/>
      <c r="BP117" s="270"/>
      <c r="BQ117" s="270"/>
      <c r="BR117" s="270"/>
      <c r="BS117" s="270"/>
      <c r="BT117" s="270"/>
      <c r="BU117" s="270"/>
      <c r="BV117" s="270"/>
      <c r="BW117" s="270"/>
      <c r="BX117" s="270"/>
    </row>
    <row r="118" spans="1:76" ht="25.5">
      <c r="A118" s="295" t="s">
        <v>672</v>
      </c>
      <c r="B118" s="296" t="s">
        <v>402</v>
      </c>
      <c r="C118" s="316" t="s">
        <v>673</v>
      </c>
      <c r="D118" s="296"/>
      <c r="E118" s="296" t="s">
        <v>107</v>
      </c>
      <c r="F118" s="297">
        <v>2103.33</v>
      </c>
      <c r="G118" s="298"/>
      <c r="H118" s="299" t="s">
        <v>508</v>
      </c>
      <c r="I118" s="297">
        <f>F118*AO118</f>
        <v>0</v>
      </c>
      <c r="J118" s="297">
        <f>F118*AP118</f>
        <v>0</v>
      </c>
      <c r="K118" s="297">
        <f>F118*G118</f>
        <v>0</v>
      </c>
      <c r="L118" s="297">
        <f>K118*(1+BW118/100)</f>
        <v>0</v>
      </c>
      <c r="M118" s="297">
        <v>0</v>
      </c>
      <c r="N118" s="297">
        <f>F118*M118</f>
        <v>0</v>
      </c>
      <c r="O118" s="300" t="s">
        <v>509</v>
      </c>
      <c r="P118" s="270"/>
      <c r="Q118" s="270"/>
      <c r="R118" s="270"/>
      <c r="S118" s="270"/>
      <c r="T118" s="270"/>
      <c r="U118" s="270"/>
      <c r="V118" s="270"/>
      <c r="W118" s="270"/>
      <c r="X118" s="270"/>
      <c r="Y118" s="270"/>
      <c r="Z118" s="297">
        <f>IF(AQ118="5",BJ118,0)</f>
        <v>0</v>
      </c>
      <c r="AA118" s="270"/>
      <c r="AB118" s="297">
        <f>IF(AQ118="1",BH118,0)</f>
        <v>0</v>
      </c>
      <c r="AC118" s="297">
        <f>IF(AQ118="1",BI118,0)</f>
        <v>0</v>
      </c>
      <c r="AD118" s="297">
        <f>IF(AQ118="7",BH118,0)</f>
        <v>0</v>
      </c>
      <c r="AE118" s="297">
        <f>IF(AQ118="7",BI118,0)</f>
        <v>0</v>
      </c>
      <c r="AF118" s="297">
        <f>IF(AQ118="2",BH118,0)</f>
        <v>0</v>
      </c>
      <c r="AG118" s="297">
        <f>IF(AQ118="2",BI118,0)</f>
        <v>0</v>
      </c>
      <c r="AH118" s="297">
        <f>IF(AQ118="0",BJ118,0)</f>
        <v>0</v>
      </c>
      <c r="AI118" s="282"/>
      <c r="AJ118" s="297">
        <f>IF(AN118=0,K118,0)</f>
        <v>0</v>
      </c>
      <c r="AK118" s="297">
        <f>IF(AN118=12,K118,0)</f>
        <v>0</v>
      </c>
      <c r="AL118" s="297">
        <f>IF(AN118=21,K118,0)</f>
        <v>0</v>
      </c>
      <c r="AM118" s="270"/>
      <c r="AN118" s="297">
        <v>21</v>
      </c>
      <c r="AO118" s="297">
        <f>G118*0</f>
        <v>0</v>
      </c>
      <c r="AP118" s="297">
        <f>G118*(1-0)</f>
        <v>0</v>
      </c>
      <c r="AQ118" s="299" t="s">
        <v>320</v>
      </c>
      <c r="AR118" s="270"/>
      <c r="AS118" s="270"/>
      <c r="AT118" s="270"/>
      <c r="AU118" s="270"/>
      <c r="AV118" s="297">
        <f>AW118+AX118</f>
        <v>0</v>
      </c>
      <c r="AW118" s="297">
        <f>F118*AO118</f>
        <v>0</v>
      </c>
      <c r="AX118" s="297">
        <f>F118*AP118</f>
        <v>0</v>
      </c>
      <c r="AY118" s="299" t="s">
        <v>621</v>
      </c>
      <c r="AZ118" s="299" t="s">
        <v>511</v>
      </c>
      <c r="BA118" s="282" t="s">
        <v>512</v>
      </c>
      <c r="BB118" s="270"/>
      <c r="BC118" s="297">
        <f>AW118+AX118</f>
        <v>0</v>
      </c>
      <c r="BD118" s="297">
        <f>G118/(100-BE118)*100</f>
        <v>0</v>
      </c>
      <c r="BE118" s="297">
        <v>0</v>
      </c>
      <c r="BF118" s="297">
        <f>N118</f>
        <v>0</v>
      </c>
      <c r="BG118" s="270"/>
      <c r="BH118" s="297">
        <f>F118*AO118</f>
        <v>0</v>
      </c>
      <c r="BI118" s="297">
        <f>F118*AP118</f>
        <v>0</v>
      </c>
      <c r="BJ118" s="297">
        <f>F118*G118</f>
        <v>0</v>
      </c>
      <c r="BK118" s="297"/>
      <c r="BL118" s="297">
        <v>16</v>
      </c>
      <c r="BM118" s="270"/>
      <c r="BN118" s="270"/>
      <c r="BO118" s="270"/>
      <c r="BP118" s="270"/>
      <c r="BQ118" s="270"/>
      <c r="BR118" s="270"/>
      <c r="BS118" s="270"/>
      <c r="BT118" s="270"/>
      <c r="BU118" s="270"/>
      <c r="BV118" s="270"/>
      <c r="BW118" s="297" t="str">
        <f>H118</f>
        <v>21</v>
      </c>
      <c r="BX118" s="296" t="s">
        <v>674</v>
      </c>
    </row>
    <row r="119" spans="1:76" ht="15">
      <c r="A119" s="301"/>
      <c r="B119" s="270"/>
      <c r="C119" s="317" t="s">
        <v>675</v>
      </c>
      <c r="D119" s="302" t="s">
        <v>676</v>
      </c>
      <c r="E119" s="270"/>
      <c r="F119" s="303">
        <v>1236.4269999999999</v>
      </c>
      <c r="G119" s="270"/>
      <c r="H119" s="270"/>
      <c r="I119" s="270"/>
      <c r="J119" s="270"/>
      <c r="K119" s="270"/>
      <c r="L119" s="270"/>
      <c r="M119" s="270"/>
      <c r="N119" s="270"/>
      <c r="O119" s="304"/>
      <c r="P119" s="270"/>
      <c r="Q119" s="270"/>
      <c r="R119" s="270"/>
      <c r="S119" s="270"/>
      <c r="T119" s="270"/>
      <c r="U119" s="270"/>
      <c r="V119" s="270"/>
      <c r="W119" s="270"/>
      <c r="X119" s="270"/>
      <c r="Y119" s="270"/>
      <c r="Z119" s="270"/>
      <c r="AA119" s="270"/>
      <c r="AB119" s="270"/>
      <c r="AC119" s="270"/>
      <c r="AD119" s="270"/>
      <c r="AE119" s="270"/>
      <c r="AF119" s="270"/>
      <c r="AG119" s="270"/>
      <c r="AH119" s="270"/>
      <c r="AI119" s="270"/>
      <c r="AJ119" s="270"/>
      <c r="AK119" s="270"/>
      <c r="AL119" s="270"/>
      <c r="AM119" s="270"/>
      <c r="AN119" s="270"/>
      <c r="AO119" s="270"/>
      <c r="AP119" s="270"/>
      <c r="AQ119" s="270"/>
      <c r="AR119" s="270"/>
      <c r="AS119" s="270"/>
      <c r="AT119" s="270"/>
      <c r="AU119" s="270"/>
      <c r="AV119" s="270"/>
      <c r="AW119" s="270"/>
      <c r="AX119" s="270"/>
      <c r="AY119" s="270"/>
      <c r="AZ119" s="270"/>
      <c r="BA119" s="270"/>
      <c r="BB119" s="270"/>
      <c r="BC119" s="270"/>
      <c r="BD119" s="270"/>
      <c r="BE119" s="270"/>
      <c r="BF119" s="270"/>
      <c r="BG119" s="270"/>
      <c r="BH119" s="270"/>
      <c r="BI119" s="270"/>
      <c r="BJ119" s="270"/>
      <c r="BK119" s="270"/>
      <c r="BL119" s="270"/>
      <c r="BM119" s="270"/>
      <c r="BN119" s="270"/>
      <c r="BO119" s="270"/>
      <c r="BP119" s="270"/>
      <c r="BQ119" s="270"/>
      <c r="BR119" s="270"/>
      <c r="BS119" s="270"/>
      <c r="BT119" s="270"/>
      <c r="BU119" s="270"/>
      <c r="BV119" s="270"/>
      <c r="BW119" s="270"/>
      <c r="BX119" s="270"/>
    </row>
    <row r="120" spans="1:76" ht="15">
      <c r="A120" s="301"/>
      <c r="B120" s="270"/>
      <c r="C120" s="317" t="s">
        <v>677</v>
      </c>
      <c r="D120" s="302" t="s">
        <v>678</v>
      </c>
      <c r="E120" s="270"/>
      <c r="F120" s="303">
        <v>1689.11</v>
      </c>
      <c r="G120" s="270"/>
      <c r="H120" s="270"/>
      <c r="I120" s="270"/>
      <c r="J120" s="270"/>
      <c r="K120" s="270"/>
      <c r="L120" s="270"/>
      <c r="M120" s="270"/>
      <c r="N120" s="270"/>
      <c r="O120" s="304"/>
      <c r="P120" s="270"/>
      <c r="Q120" s="270"/>
      <c r="R120" s="270"/>
      <c r="S120" s="270"/>
      <c r="T120" s="270"/>
      <c r="U120" s="270"/>
      <c r="V120" s="270"/>
      <c r="W120" s="270"/>
      <c r="X120" s="270"/>
      <c r="Y120" s="270"/>
      <c r="Z120" s="270"/>
      <c r="AA120" s="270"/>
      <c r="AB120" s="270"/>
      <c r="AC120" s="270"/>
      <c r="AD120" s="270"/>
      <c r="AE120" s="270"/>
      <c r="AF120" s="270"/>
      <c r="AG120" s="270"/>
      <c r="AH120" s="270"/>
      <c r="AI120" s="270"/>
      <c r="AJ120" s="270"/>
      <c r="AK120" s="270"/>
      <c r="AL120" s="270"/>
      <c r="AM120" s="270"/>
      <c r="AN120" s="270"/>
      <c r="AO120" s="270"/>
      <c r="AP120" s="270"/>
      <c r="AQ120" s="270"/>
      <c r="AR120" s="270"/>
      <c r="AS120" s="270"/>
      <c r="AT120" s="270"/>
      <c r="AU120" s="270"/>
      <c r="AV120" s="270"/>
      <c r="AW120" s="270"/>
      <c r="AX120" s="270"/>
      <c r="AY120" s="270"/>
      <c r="AZ120" s="270"/>
      <c r="BA120" s="270"/>
      <c r="BB120" s="270"/>
      <c r="BC120" s="270"/>
      <c r="BD120" s="270"/>
      <c r="BE120" s="270"/>
      <c r="BF120" s="270"/>
      <c r="BG120" s="270"/>
      <c r="BH120" s="270"/>
      <c r="BI120" s="270"/>
      <c r="BJ120" s="270"/>
      <c r="BK120" s="270"/>
      <c r="BL120" s="270"/>
      <c r="BM120" s="270"/>
      <c r="BN120" s="270"/>
      <c r="BO120" s="270"/>
      <c r="BP120" s="270"/>
      <c r="BQ120" s="270"/>
      <c r="BR120" s="270"/>
      <c r="BS120" s="270"/>
      <c r="BT120" s="270"/>
      <c r="BU120" s="270"/>
      <c r="BV120" s="270"/>
      <c r="BW120" s="270"/>
      <c r="BX120" s="270"/>
    </row>
    <row r="121" spans="1:76" ht="15">
      <c r="A121" s="301"/>
      <c r="B121" s="270"/>
      <c r="C121" s="317" t="s">
        <v>679</v>
      </c>
      <c r="D121" s="302" t="s">
        <v>680</v>
      </c>
      <c r="E121" s="270"/>
      <c r="F121" s="303">
        <v>26.68</v>
      </c>
      <c r="G121" s="270"/>
      <c r="H121" s="270"/>
      <c r="I121" s="270"/>
      <c r="J121" s="270"/>
      <c r="K121" s="270"/>
      <c r="L121" s="270"/>
      <c r="M121" s="270"/>
      <c r="N121" s="270"/>
      <c r="O121" s="304"/>
      <c r="P121" s="270"/>
      <c r="Q121" s="270"/>
      <c r="R121" s="270"/>
      <c r="S121" s="270"/>
      <c r="T121" s="270"/>
      <c r="U121" s="270"/>
      <c r="V121" s="270"/>
      <c r="W121" s="270"/>
      <c r="X121" s="270"/>
      <c r="Y121" s="270"/>
      <c r="Z121" s="270"/>
      <c r="AA121" s="270"/>
      <c r="AB121" s="270"/>
      <c r="AC121" s="270"/>
      <c r="AD121" s="270"/>
      <c r="AE121" s="270"/>
      <c r="AF121" s="270"/>
      <c r="AG121" s="270"/>
      <c r="AH121" s="270"/>
      <c r="AI121" s="270"/>
      <c r="AJ121" s="270"/>
      <c r="AK121" s="270"/>
      <c r="AL121" s="270"/>
      <c r="AM121" s="270"/>
      <c r="AN121" s="270"/>
      <c r="AO121" s="270"/>
      <c r="AP121" s="270"/>
      <c r="AQ121" s="270"/>
      <c r="AR121" s="270"/>
      <c r="AS121" s="270"/>
      <c r="AT121" s="270"/>
      <c r="AU121" s="270"/>
      <c r="AV121" s="270"/>
      <c r="AW121" s="270"/>
      <c r="AX121" s="270"/>
      <c r="AY121" s="270"/>
      <c r="AZ121" s="270"/>
      <c r="BA121" s="270"/>
      <c r="BB121" s="270"/>
      <c r="BC121" s="270"/>
      <c r="BD121" s="270"/>
      <c r="BE121" s="270"/>
      <c r="BF121" s="270"/>
      <c r="BG121" s="270"/>
      <c r="BH121" s="270"/>
      <c r="BI121" s="270"/>
      <c r="BJ121" s="270"/>
      <c r="BK121" s="270"/>
      <c r="BL121" s="270"/>
      <c r="BM121" s="270"/>
      <c r="BN121" s="270"/>
      <c r="BO121" s="270"/>
      <c r="BP121" s="270"/>
      <c r="BQ121" s="270"/>
      <c r="BR121" s="270"/>
      <c r="BS121" s="270"/>
      <c r="BT121" s="270"/>
      <c r="BU121" s="270"/>
      <c r="BV121" s="270"/>
      <c r="BW121" s="270"/>
      <c r="BX121" s="270"/>
    </row>
    <row r="122" spans="1:76" ht="15">
      <c r="A122" s="301"/>
      <c r="B122" s="270"/>
      <c r="C122" s="317"/>
      <c r="D122" s="302" t="s">
        <v>681</v>
      </c>
      <c r="E122" s="270"/>
      <c r="F122" s="303">
        <v>-1550</v>
      </c>
      <c r="G122" s="270"/>
      <c r="H122" s="270"/>
      <c r="I122" s="270"/>
      <c r="J122" s="270"/>
      <c r="K122" s="270"/>
      <c r="L122" s="270"/>
      <c r="M122" s="270"/>
      <c r="N122" s="270"/>
      <c r="O122" s="304"/>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0"/>
      <c r="AT122" s="270"/>
      <c r="AU122" s="270"/>
      <c r="AV122" s="270"/>
      <c r="AW122" s="270"/>
      <c r="AX122" s="270"/>
      <c r="AY122" s="270"/>
      <c r="AZ122" s="270"/>
      <c r="BA122" s="270"/>
      <c r="BB122" s="270"/>
      <c r="BC122" s="270"/>
      <c r="BD122" s="270"/>
      <c r="BE122" s="270"/>
      <c r="BF122" s="270"/>
      <c r="BG122" s="270"/>
      <c r="BH122" s="270"/>
      <c r="BI122" s="270"/>
      <c r="BJ122" s="270"/>
      <c r="BK122" s="270"/>
      <c r="BL122" s="270"/>
      <c r="BM122" s="270"/>
      <c r="BN122" s="270"/>
      <c r="BO122" s="270"/>
      <c r="BP122" s="270"/>
      <c r="BQ122" s="270"/>
      <c r="BR122" s="270"/>
      <c r="BS122" s="270"/>
      <c r="BT122" s="270"/>
      <c r="BU122" s="270"/>
      <c r="BV122" s="270"/>
      <c r="BW122" s="270"/>
      <c r="BX122" s="270"/>
    </row>
    <row r="123" spans="1:76" ht="15">
      <c r="A123" s="301"/>
      <c r="B123" s="270"/>
      <c r="C123" s="317"/>
      <c r="D123" s="302" t="s">
        <v>682</v>
      </c>
      <c r="E123" s="270"/>
      <c r="F123" s="303">
        <v>1402.22</v>
      </c>
      <c r="G123" s="270"/>
      <c r="H123" s="270"/>
      <c r="I123" s="270"/>
      <c r="J123" s="270"/>
      <c r="K123" s="270"/>
      <c r="L123" s="270"/>
      <c r="M123" s="270"/>
      <c r="N123" s="270"/>
      <c r="O123" s="304"/>
      <c r="P123" s="270"/>
      <c r="Q123" s="270"/>
      <c r="R123" s="270"/>
      <c r="S123" s="270"/>
      <c r="T123" s="270"/>
      <c r="U123" s="270"/>
      <c r="V123" s="270"/>
      <c r="W123" s="270"/>
      <c r="X123" s="270"/>
      <c r="Y123" s="270"/>
      <c r="Z123" s="270"/>
      <c r="AA123" s="270"/>
      <c r="AB123" s="270"/>
      <c r="AC123" s="270"/>
      <c r="AD123" s="270"/>
      <c r="AE123" s="270"/>
      <c r="AF123" s="270"/>
      <c r="AG123" s="270"/>
      <c r="AH123" s="270"/>
      <c r="AI123" s="270"/>
      <c r="AJ123" s="270"/>
      <c r="AK123" s="270"/>
      <c r="AL123" s="270"/>
      <c r="AM123" s="270"/>
      <c r="AN123" s="270"/>
      <c r="AO123" s="270"/>
      <c r="AP123" s="270"/>
      <c r="AQ123" s="270"/>
      <c r="AR123" s="270"/>
      <c r="AS123" s="270"/>
      <c r="AT123" s="270"/>
      <c r="AU123" s="270"/>
      <c r="AV123" s="270"/>
      <c r="AW123" s="270"/>
      <c r="AX123" s="270"/>
      <c r="AY123" s="270"/>
      <c r="AZ123" s="270"/>
      <c r="BA123" s="270"/>
      <c r="BB123" s="270"/>
      <c r="BC123" s="270"/>
      <c r="BD123" s="270"/>
      <c r="BE123" s="270"/>
      <c r="BF123" s="270"/>
      <c r="BG123" s="270"/>
      <c r="BH123" s="270"/>
      <c r="BI123" s="270"/>
      <c r="BJ123" s="270"/>
      <c r="BK123" s="270"/>
      <c r="BL123" s="270"/>
      <c r="BM123" s="270"/>
      <c r="BN123" s="270"/>
      <c r="BO123" s="270"/>
      <c r="BP123" s="270"/>
      <c r="BQ123" s="270"/>
      <c r="BR123" s="270"/>
      <c r="BS123" s="270"/>
      <c r="BT123" s="270"/>
      <c r="BU123" s="270"/>
      <c r="BV123" s="270"/>
      <c r="BW123" s="270"/>
      <c r="BX123" s="270"/>
    </row>
    <row r="124" spans="1:76" ht="15">
      <c r="A124" s="301"/>
      <c r="B124" s="270"/>
      <c r="C124" s="317" t="s">
        <v>683</v>
      </c>
      <c r="D124" s="302" t="s">
        <v>684</v>
      </c>
      <c r="E124" s="270"/>
      <c r="F124" s="303">
        <v>2103.33</v>
      </c>
      <c r="G124" s="270"/>
      <c r="H124" s="270"/>
      <c r="I124" s="270"/>
      <c r="J124" s="270"/>
      <c r="K124" s="270"/>
      <c r="L124" s="270"/>
      <c r="M124" s="270"/>
      <c r="N124" s="270"/>
      <c r="O124" s="304"/>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c r="AP124" s="270"/>
      <c r="AQ124" s="270"/>
      <c r="AR124" s="270"/>
      <c r="AS124" s="270"/>
      <c r="AT124" s="270"/>
      <c r="AU124" s="270"/>
      <c r="AV124" s="270"/>
      <c r="AW124" s="270"/>
      <c r="AX124" s="270"/>
      <c r="AY124" s="270"/>
      <c r="AZ124" s="270"/>
      <c r="BA124" s="270"/>
      <c r="BB124" s="270"/>
      <c r="BC124" s="270"/>
      <c r="BD124" s="270"/>
      <c r="BE124" s="270"/>
      <c r="BF124" s="270"/>
      <c r="BG124" s="270"/>
      <c r="BH124" s="270"/>
      <c r="BI124" s="270"/>
      <c r="BJ124" s="270"/>
      <c r="BK124" s="270"/>
      <c r="BL124" s="270"/>
      <c r="BM124" s="270"/>
      <c r="BN124" s="270"/>
      <c r="BO124" s="270"/>
      <c r="BP124" s="270"/>
      <c r="BQ124" s="270"/>
      <c r="BR124" s="270"/>
      <c r="BS124" s="270"/>
      <c r="BT124" s="270"/>
      <c r="BU124" s="270"/>
      <c r="BV124" s="270"/>
      <c r="BW124" s="270"/>
      <c r="BX124" s="270"/>
    </row>
    <row r="125" spans="1:76" ht="15">
      <c r="A125" s="301"/>
      <c r="B125" s="306" t="s">
        <v>572</v>
      </c>
      <c r="C125" s="318" t="s">
        <v>685</v>
      </c>
      <c r="D125" s="319"/>
      <c r="E125" s="319"/>
      <c r="F125" s="319"/>
      <c r="G125" s="319"/>
      <c r="H125" s="319"/>
      <c r="I125" s="319"/>
      <c r="J125" s="319"/>
      <c r="K125" s="319"/>
      <c r="L125" s="308"/>
      <c r="M125" s="308"/>
      <c r="N125" s="308"/>
      <c r="O125" s="308"/>
      <c r="P125" s="270"/>
      <c r="Q125" s="270"/>
      <c r="R125" s="270"/>
      <c r="S125" s="270"/>
      <c r="T125" s="270"/>
      <c r="U125" s="270"/>
      <c r="V125" s="270"/>
      <c r="W125" s="270"/>
      <c r="X125" s="270"/>
      <c r="Y125" s="270"/>
      <c r="Z125" s="270"/>
      <c r="AA125" s="270"/>
      <c r="AB125" s="270"/>
      <c r="AC125" s="270"/>
      <c r="AD125" s="270"/>
      <c r="AE125" s="270"/>
      <c r="AF125" s="270"/>
      <c r="AG125" s="270"/>
      <c r="AH125" s="270"/>
      <c r="AI125" s="270"/>
      <c r="AJ125" s="270"/>
      <c r="AK125" s="270"/>
      <c r="AL125" s="270"/>
      <c r="AM125" s="270"/>
      <c r="AN125" s="270"/>
      <c r="AO125" s="270"/>
      <c r="AP125" s="270"/>
      <c r="AQ125" s="270"/>
      <c r="AR125" s="270"/>
      <c r="AS125" s="270"/>
      <c r="AT125" s="270"/>
      <c r="AU125" s="270"/>
      <c r="AV125" s="270"/>
      <c r="AW125" s="270"/>
      <c r="AX125" s="270"/>
      <c r="AY125" s="270"/>
      <c r="AZ125" s="270"/>
      <c r="BA125" s="270"/>
      <c r="BB125" s="270"/>
      <c r="BC125" s="270"/>
      <c r="BD125" s="270"/>
      <c r="BE125" s="270"/>
      <c r="BF125" s="270"/>
      <c r="BG125" s="270"/>
      <c r="BH125" s="270"/>
      <c r="BI125" s="270"/>
      <c r="BJ125" s="270"/>
      <c r="BK125" s="270"/>
      <c r="BL125" s="270"/>
      <c r="BM125" s="270"/>
      <c r="BN125" s="270"/>
      <c r="BO125" s="270"/>
      <c r="BP125" s="270"/>
      <c r="BQ125" s="270"/>
      <c r="BR125" s="270"/>
      <c r="BS125" s="270"/>
      <c r="BT125" s="270"/>
      <c r="BU125" s="270"/>
      <c r="BV125" s="270"/>
      <c r="BW125" s="270"/>
      <c r="BX125" s="270"/>
    </row>
    <row r="126" spans="1:76" ht="25.5">
      <c r="A126" s="295" t="s">
        <v>686</v>
      </c>
      <c r="B126" s="296" t="s">
        <v>687</v>
      </c>
      <c r="C126" s="316" t="s">
        <v>688</v>
      </c>
      <c r="D126" s="296"/>
      <c r="E126" s="296" t="s">
        <v>132</v>
      </c>
      <c r="F126" s="297">
        <v>2524</v>
      </c>
      <c r="G126" s="298"/>
      <c r="H126" s="299" t="s">
        <v>508</v>
      </c>
      <c r="I126" s="297">
        <f>F126*AO126</f>
        <v>0</v>
      </c>
      <c r="J126" s="297">
        <f>F126*AP126</f>
        <v>0</v>
      </c>
      <c r="K126" s="297">
        <f>F126*G126</f>
        <v>0</v>
      </c>
      <c r="L126" s="297">
        <f>K126*(1+BW126/100)</f>
        <v>0</v>
      </c>
      <c r="M126" s="297">
        <v>0</v>
      </c>
      <c r="N126" s="297">
        <f>F126*M126</f>
        <v>0</v>
      </c>
      <c r="O126" s="300" t="s">
        <v>509</v>
      </c>
      <c r="P126" s="270"/>
      <c r="Q126" s="270"/>
      <c r="R126" s="270"/>
      <c r="S126" s="270"/>
      <c r="T126" s="270"/>
      <c r="U126" s="270"/>
      <c r="V126" s="270"/>
      <c r="W126" s="270"/>
      <c r="X126" s="270"/>
      <c r="Y126" s="270"/>
      <c r="Z126" s="297">
        <f>IF(AQ126="5",BJ126,0)</f>
        <v>0</v>
      </c>
      <c r="AA126" s="270"/>
      <c r="AB126" s="297">
        <f>IF(AQ126="1",BH126,0)</f>
        <v>0</v>
      </c>
      <c r="AC126" s="297">
        <f>IF(AQ126="1",BI126,0)</f>
        <v>0</v>
      </c>
      <c r="AD126" s="297">
        <f>IF(AQ126="7",BH126,0)</f>
        <v>0</v>
      </c>
      <c r="AE126" s="297">
        <f>IF(AQ126="7",BI126,0)</f>
        <v>0</v>
      </c>
      <c r="AF126" s="297">
        <f>IF(AQ126="2",BH126,0)</f>
        <v>0</v>
      </c>
      <c r="AG126" s="297">
        <f>IF(AQ126="2",BI126,0)</f>
        <v>0</v>
      </c>
      <c r="AH126" s="297">
        <f>IF(AQ126="0",BJ126,0)</f>
        <v>0</v>
      </c>
      <c r="AI126" s="282"/>
      <c r="AJ126" s="297">
        <f>IF(AN126=0,K126,0)</f>
        <v>0</v>
      </c>
      <c r="AK126" s="297">
        <f>IF(AN126=12,K126,0)</f>
        <v>0</v>
      </c>
      <c r="AL126" s="297">
        <f>IF(AN126=21,K126,0)</f>
        <v>0</v>
      </c>
      <c r="AM126" s="270"/>
      <c r="AN126" s="297">
        <v>21</v>
      </c>
      <c r="AO126" s="297">
        <f>G126*0</f>
        <v>0</v>
      </c>
      <c r="AP126" s="297">
        <f>G126*(1-0)</f>
        <v>0</v>
      </c>
      <c r="AQ126" s="299" t="s">
        <v>320</v>
      </c>
      <c r="AR126" s="270"/>
      <c r="AS126" s="270"/>
      <c r="AT126" s="270"/>
      <c r="AU126" s="270"/>
      <c r="AV126" s="297">
        <f>AW126+AX126</f>
        <v>0</v>
      </c>
      <c r="AW126" s="297">
        <f>F126*AO126</f>
        <v>0</v>
      </c>
      <c r="AX126" s="297">
        <f>F126*AP126</f>
        <v>0</v>
      </c>
      <c r="AY126" s="299" t="s">
        <v>621</v>
      </c>
      <c r="AZ126" s="299" t="s">
        <v>511</v>
      </c>
      <c r="BA126" s="282" t="s">
        <v>512</v>
      </c>
      <c r="BB126" s="270"/>
      <c r="BC126" s="297">
        <f>AW126+AX126</f>
        <v>0</v>
      </c>
      <c r="BD126" s="297">
        <f>G126/(100-BE126)*100</f>
        <v>0</v>
      </c>
      <c r="BE126" s="297">
        <v>0</v>
      </c>
      <c r="BF126" s="297">
        <f>N126</f>
        <v>0</v>
      </c>
      <c r="BG126" s="270"/>
      <c r="BH126" s="297">
        <f>F126*AO126</f>
        <v>0</v>
      </c>
      <c r="BI126" s="297">
        <f>F126*AP126</f>
        <v>0</v>
      </c>
      <c r="BJ126" s="297">
        <f>F126*G126</f>
        <v>0</v>
      </c>
      <c r="BK126" s="297"/>
      <c r="BL126" s="297">
        <v>16</v>
      </c>
      <c r="BM126" s="270"/>
      <c r="BN126" s="270"/>
      <c r="BO126" s="270"/>
      <c r="BP126" s="270"/>
      <c r="BQ126" s="270"/>
      <c r="BR126" s="270"/>
      <c r="BS126" s="270"/>
      <c r="BT126" s="270"/>
      <c r="BU126" s="270"/>
      <c r="BV126" s="270"/>
      <c r="BW126" s="297" t="str">
        <f>H126</f>
        <v>21</v>
      </c>
      <c r="BX126" s="296" t="s">
        <v>688</v>
      </c>
    </row>
    <row r="127" spans="1:76" ht="25.5">
      <c r="A127" s="301"/>
      <c r="B127" s="270"/>
      <c r="C127" s="302" t="s">
        <v>689</v>
      </c>
      <c r="D127" s="302" t="s">
        <v>690</v>
      </c>
      <c r="E127" s="270"/>
      <c r="F127" s="303">
        <v>2524</v>
      </c>
      <c r="G127" s="270"/>
      <c r="H127" s="270"/>
      <c r="I127" s="270"/>
      <c r="J127" s="270"/>
      <c r="K127" s="270"/>
      <c r="L127" s="270"/>
      <c r="M127" s="270"/>
      <c r="N127" s="270"/>
      <c r="O127" s="304"/>
      <c r="P127" s="270"/>
      <c r="Q127" s="270"/>
      <c r="R127" s="270"/>
      <c r="S127" s="270"/>
      <c r="T127" s="270"/>
      <c r="U127" s="270"/>
      <c r="V127" s="270"/>
      <c r="W127" s="270"/>
      <c r="X127" s="270"/>
      <c r="Y127" s="270"/>
      <c r="Z127" s="270"/>
      <c r="AA127" s="270"/>
      <c r="AB127" s="270"/>
      <c r="AC127" s="270"/>
      <c r="AD127" s="270"/>
      <c r="AE127" s="270"/>
      <c r="AF127" s="270"/>
      <c r="AG127" s="270"/>
      <c r="AH127" s="270"/>
      <c r="AI127" s="270"/>
      <c r="AJ127" s="270"/>
      <c r="AK127" s="270"/>
      <c r="AL127" s="270"/>
      <c r="AM127" s="270"/>
      <c r="AN127" s="270"/>
      <c r="AO127" s="270"/>
      <c r="AP127" s="270"/>
      <c r="AQ127" s="270"/>
      <c r="AR127" s="270"/>
      <c r="AS127" s="270"/>
      <c r="AT127" s="270"/>
      <c r="AU127" s="270"/>
      <c r="AV127" s="270"/>
      <c r="AW127" s="270"/>
      <c r="AX127" s="270"/>
      <c r="AY127" s="270"/>
      <c r="AZ127" s="270"/>
      <c r="BA127" s="270"/>
      <c r="BB127" s="270"/>
      <c r="BC127" s="270"/>
      <c r="BD127" s="270"/>
      <c r="BE127" s="270"/>
      <c r="BF127" s="270"/>
      <c r="BG127" s="270"/>
      <c r="BH127" s="270"/>
      <c r="BI127" s="270"/>
      <c r="BJ127" s="270"/>
      <c r="BK127" s="270"/>
      <c r="BL127" s="270"/>
      <c r="BM127" s="270"/>
      <c r="BN127" s="270"/>
      <c r="BO127" s="270"/>
      <c r="BP127" s="270"/>
      <c r="BQ127" s="270"/>
      <c r="BR127" s="270"/>
      <c r="BS127" s="270"/>
      <c r="BT127" s="270"/>
      <c r="BU127" s="270"/>
      <c r="BV127" s="270"/>
      <c r="BW127" s="270"/>
      <c r="BX127" s="270"/>
    </row>
    <row r="128" spans="1:76" ht="15">
      <c r="A128" s="290"/>
      <c r="B128" s="291" t="s">
        <v>691</v>
      </c>
      <c r="C128" s="291" t="s">
        <v>692</v>
      </c>
      <c r="D128" s="291"/>
      <c r="E128" s="292" t="s">
        <v>485</v>
      </c>
      <c r="F128" s="292" t="s">
        <v>485</v>
      </c>
      <c r="G128" s="292" t="s">
        <v>485</v>
      </c>
      <c r="H128" s="292" t="s">
        <v>485</v>
      </c>
      <c r="I128" s="293">
        <f>SUM(I129:I145)</f>
        <v>0</v>
      </c>
      <c r="J128" s="293">
        <f>SUM(J129:J145)</f>
        <v>0</v>
      </c>
      <c r="K128" s="293">
        <f>SUM(K129:K145)</f>
        <v>0</v>
      </c>
      <c r="L128" s="293">
        <f>SUM(L129:L145)</f>
        <v>0</v>
      </c>
      <c r="M128" s="282"/>
      <c r="N128" s="293">
        <f>SUM(N129:N145)</f>
        <v>658.14480000000003</v>
      </c>
      <c r="O128" s="294"/>
      <c r="P128" s="270"/>
      <c r="Q128" s="270"/>
      <c r="R128" s="270"/>
      <c r="S128" s="270"/>
      <c r="T128" s="270"/>
      <c r="U128" s="270"/>
      <c r="V128" s="270"/>
      <c r="W128" s="270"/>
      <c r="X128" s="270"/>
      <c r="Y128" s="270"/>
      <c r="Z128" s="270"/>
      <c r="AA128" s="270"/>
      <c r="AB128" s="270"/>
      <c r="AC128" s="270"/>
      <c r="AD128" s="270"/>
      <c r="AE128" s="270"/>
      <c r="AF128" s="270"/>
      <c r="AG128" s="270"/>
      <c r="AH128" s="270"/>
      <c r="AI128" s="282"/>
      <c r="AJ128" s="270"/>
      <c r="AK128" s="270"/>
      <c r="AL128" s="270"/>
      <c r="AM128" s="270"/>
      <c r="AN128" s="270"/>
      <c r="AO128" s="270"/>
      <c r="AP128" s="270"/>
      <c r="AQ128" s="270"/>
      <c r="AR128" s="270"/>
      <c r="AS128" s="293">
        <f>SUM(AJ129:AJ145)</f>
        <v>0</v>
      </c>
      <c r="AT128" s="293">
        <f>SUM(AK129:AK145)</f>
        <v>0</v>
      </c>
      <c r="AU128" s="293">
        <f>SUM(AL129:AL145)</f>
        <v>0</v>
      </c>
      <c r="AV128" s="270"/>
      <c r="AW128" s="270"/>
      <c r="AX128" s="270"/>
      <c r="AY128" s="270"/>
      <c r="AZ128" s="270"/>
      <c r="BA128" s="270"/>
      <c r="BB128" s="270"/>
      <c r="BC128" s="270"/>
      <c r="BD128" s="270"/>
      <c r="BE128" s="270"/>
      <c r="BF128" s="270"/>
      <c r="BG128" s="270"/>
      <c r="BH128" s="270"/>
      <c r="BI128" s="270"/>
      <c r="BJ128" s="270"/>
      <c r="BK128" s="270"/>
      <c r="BL128" s="270"/>
      <c r="BM128" s="270"/>
      <c r="BN128" s="270"/>
      <c r="BO128" s="270"/>
      <c r="BP128" s="270"/>
      <c r="BQ128" s="270"/>
      <c r="BR128" s="270"/>
      <c r="BS128" s="270"/>
      <c r="BT128" s="270"/>
      <c r="BU128" s="270"/>
      <c r="BV128" s="270"/>
      <c r="BW128" s="270"/>
      <c r="BX128" s="270"/>
    </row>
    <row r="129" spans="1:76" ht="25.5">
      <c r="A129" s="295" t="s">
        <v>693</v>
      </c>
      <c r="B129" s="296" t="s">
        <v>694</v>
      </c>
      <c r="C129" s="296" t="s">
        <v>695</v>
      </c>
      <c r="D129" s="296"/>
      <c r="E129" s="296" t="s">
        <v>107</v>
      </c>
      <c r="F129" s="297">
        <v>387.14400000000001</v>
      </c>
      <c r="G129" s="298"/>
      <c r="H129" s="299" t="s">
        <v>508</v>
      </c>
      <c r="I129" s="297">
        <f>F129*AO129</f>
        <v>0</v>
      </c>
      <c r="J129" s="297">
        <f>F129*AP129</f>
        <v>0</v>
      </c>
      <c r="K129" s="297">
        <f>F129*G129</f>
        <v>0</v>
      </c>
      <c r="L129" s="297">
        <f>K129*(1+BW129/100)</f>
        <v>0</v>
      </c>
      <c r="M129" s="297">
        <v>1.7</v>
      </c>
      <c r="N129" s="297">
        <f>F129*M129</f>
        <v>658.14480000000003</v>
      </c>
      <c r="O129" s="300" t="s">
        <v>509</v>
      </c>
      <c r="P129" s="270"/>
      <c r="Q129" s="270"/>
      <c r="R129" s="270"/>
      <c r="S129" s="270"/>
      <c r="T129" s="270"/>
      <c r="U129" s="270"/>
      <c r="V129" s="270"/>
      <c r="W129" s="270"/>
      <c r="X129" s="270"/>
      <c r="Y129" s="270"/>
      <c r="Z129" s="297">
        <f>IF(AQ129="5",BJ129,0)</f>
        <v>0</v>
      </c>
      <c r="AA129" s="270"/>
      <c r="AB129" s="297">
        <f>IF(AQ129="1",BH129,0)</f>
        <v>0</v>
      </c>
      <c r="AC129" s="297">
        <f>IF(AQ129="1",BI129,0)</f>
        <v>0</v>
      </c>
      <c r="AD129" s="297">
        <f>IF(AQ129="7",BH129,0)</f>
        <v>0</v>
      </c>
      <c r="AE129" s="297">
        <f>IF(AQ129="7",BI129,0)</f>
        <v>0</v>
      </c>
      <c r="AF129" s="297">
        <f>IF(AQ129="2",BH129,0)</f>
        <v>0</v>
      </c>
      <c r="AG129" s="297">
        <f>IF(AQ129="2",BI129,0)</f>
        <v>0</v>
      </c>
      <c r="AH129" s="297">
        <f>IF(AQ129="0",BJ129,0)</f>
        <v>0</v>
      </c>
      <c r="AI129" s="282"/>
      <c r="AJ129" s="297">
        <f>IF(AN129=0,K129,0)</f>
        <v>0</v>
      </c>
      <c r="AK129" s="297">
        <f>IF(AN129=12,K129,0)</f>
        <v>0</v>
      </c>
      <c r="AL129" s="297">
        <f>IF(AN129=21,K129,0)</f>
        <v>0</v>
      </c>
      <c r="AM129" s="270"/>
      <c r="AN129" s="297">
        <v>21</v>
      </c>
      <c r="AO129" s="297">
        <f>G129*0.496426706</f>
        <v>0</v>
      </c>
      <c r="AP129" s="297">
        <f>G129*(1-0.496426706)</f>
        <v>0</v>
      </c>
      <c r="AQ129" s="299" t="s">
        <v>320</v>
      </c>
      <c r="AR129" s="270"/>
      <c r="AS129" s="270"/>
      <c r="AT129" s="270"/>
      <c r="AU129" s="270"/>
      <c r="AV129" s="297">
        <f>AW129+AX129</f>
        <v>0</v>
      </c>
      <c r="AW129" s="297">
        <f>F129*AO129</f>
        <v>0</v>
      </c>
      <c r="AX129" s="297">
        <f>F129*AP129</f>
        <v>0</v>
      </c>
      <c r="AY129" s="299" t="s">
        <v>696</v>
      </c>
      <c r="AZ129" s="299" t="s">
        <v>511</v>
      </c>
      <c r="BA129" s="282" t="s">
        <v>512</v>
      </c>
      <c r="BB129" s="270"/>
      <c r="BC129" s="297">
        <f>AW129+AX129</f>
        <v>0</v>
      </c>
      <c r="BD129" s="297">
        <f>G129/(100-BE129)*100</f>
        <v>0</v>
      </c>
      <c r="BE129" s="297">
        <v>0</v>
      </c>
      <c r="BF129" s="297">
        <f>N129</f>
        <v>658.14480000000003</v>
      </c>
      <c r="BG129" s="270"/>
      <c r="BH129" s="297">
        <f>F129*AO129</f>
        <v>0</v>
      </c>
      <c r="BI129" s="297">
        <f>F129*AP129</f>
        <v>0</v>
      </c>
      <c r="BJ129" s="297">
        <f>F129*G129</f>
        <v>0</v>
      </c>
      <c r="BK129" s="297"/>
      <c r="BL129" s="297">
        <v>17</v>
      </c>
      <c r="BM129" s="270"/>
      <c r="BN129" s="270"/>
      <c r="BO129" s="270"/>
      <c r="BP129" s="270"/>
      <c r="BQ129" s="270"/>
      <c r="BR129" s="270"/>
      <c r="BS129" s="270"/>
      <c r="BT129" s="270"/>
      <c r="BU129" s="270"/>
      <c r="BV129" s="270"/>
      <c r="BW129" s="297" t="str">
        <f>H129</f>
        <v>21</v>
      </c>
      <c r="BX129" s="296" t="s">
        <v>695</v>
      </c>
    </row>
    <row r="130" spans="1:76" ht="15">
      <c r="A130" s="301"/>
      <c r="B130" s="270"/>
      <c r="C130" s="302" t="s">
        <v>697</v>
      </c>
      <c r="D130" s="302" t="s">
        <v>698</v>
      </c>
      <c r="E130" s="270"/>
      <c r="F130" s="303">
        <v>31.5</v>
      </c>
      <c r="G130" s="270"/>
      <c r="H130" s="270"/>
      <c r="I130" s="270"/>
      <c r="J130" s="270"/>
      <c r="K130" s="270"/>
      <c r="L130" s="270"/>
      <c r="M130" s="270"/>
      <c r="N130" s="270"/>
      <c r="O130" s="304"/>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0"/>
      <c r="AW130" s="270"/>
      <c r="AX130" s="270"/>
      <c r="AY130" s="270"/>
      <c r="AZ130" s="270"/>
      <c r="BA130" s="270"/>
      <c r="BB130" s="270"/>
      <c r="BC130" s="270"/>
      <c r="BD130" s="270"/>
      <c r="BE130" s="270"/>
      <c r="BF130" s="270"/>
      <c r="BG130" s="270"/>
      <c r="BH130" s="270"/>
      <c r="BI130" s="270"/>
      <c r="BJ130" s="270"/>
      <c r="BK130" s="270"/>
      <c r="BL130" s="270"/>
      <c r="BM130" s="270"/>
      <c r="BN130" s="270"/>
      <c r="BO130" s="270"/>
      <c r="BP130" s="270"/>
      <c r="BQ130" s="270"/>
      <c r="BR130" s="270"/>
      <c r="BS130" s="270"/>
      <c r="BT130" s="270"/>
      <c r="BU130" s="270"/>
      <c r="BV130" s="270"/>
      <c r="BW130" s="270"/>
      <c r="BX130" s="270"/>
    </row>
    <row r="131" spans="1:76" ht="25.5">
      <c r="A131" s="301"/>
      <c r="B131" s="270"/>
      <c r="C131" s="302" t="s">
        <v>699</v>
      </c>
      <c r="D131" s="302" t="s">
        <v>700</v>
      </c>
      <c r="E131" s="270"/>
      <c r="F131" s="303">
        <v>52.536000000000001</v>
      </c>
      <c r="G131" s="270"/>
      <c r="H131" s="270"/>
      <c r="I131" s="270"/>
      <c r="J131" s="270"/>
      <c r="K131" s="270"/>
      <c r="L131" s="270"/>
      <c r="M131" s="270"/>
      <c r="N131" s="270"/>
      <c r="O131" s="304"/>
      <c r="P131" s="270"/>
      <c r="Q131" s="270"/>
      <c r="R131" s="270"/>
      <c r="S131" s="270"/>
      <c r="T131" s="270"/>
      <c r="U131" s="270"/>
      <c r="V131" s="270"/>
      <c r="W131" s="270"/>
      <c r="X131" s="270"/>
      <c r="Y131" s="270"/>
      <c r="Z131" s="270"/>
      <c r="AA131" s="270"/>
      <c r="AB131" s="270"/>
      <c r="AC131" s="270"/>
      <c r="AD131" s="270"/>
      <c r="AE131" s="270"/>
      <c r="AF131" s="270"/>
      <c r="AG131" s="270"/>
      <c r="AH131" s="270"/>
      <c r="AI131" s="270"/>
      <c r="AJ131" s="270"/>
      <c r="AK131" s="270"/>
      <c r="AL131" s="270"/>
      <c r="AM131" s="270"/>
      <c r="AN131" s="270"/>
      <c r="AO131" s="270"/>
      <c r="AP131" s="270"/>
      <c r="AQ131" s="270"/>
      <c r="AR131" s="270"/>
      <c r="AS131" s="270"/>
      <c r="AT131" s="270"/>
      <c r="AU131" s="270"/>
      <c r="AV131" s="270"/>
      <c r="AW131" s="270"/>
      <c r="AX131" s="270"/>
      <c r="AY131" s="270"/>
      <c r="AZ131" s="270"/>
      <c r="BA131" s="270"/>
      <c r="BB131" s="270"/>
      <c r="BC131" s="270"/>
      <c r="BD131" s="270"/>
      <c r="BE131" s="270"/>
      <c r="BF131" s="270"/>
      <c r="BG131" s="270"/>
      <c r="BH131" s="270"/>
      <c r="BI131" s="270"/>
      <c r="BJ131" s="270"/>
      <c r="BK131" s="270"/>
      <c r="BL131" s="270"/>
      <c r="BM131" s="270"/>
      <c r="BN131" s="270"/>
      <c r="BO131" s="270"/>
      <c r="BP131" s="270"/>
      <c r="BQ131" s="270"/>
      <c r="BR131" s="270"/>
      <c r="BS131" s="270"/>
      <c r="BT131" s="270"/>
      <c r="BU131" s="270"/>
      <c r="BV131" s="270"/>
      <c r="BW131" s="270"/>
      <c r="BX131" s="270"/>
    </row>
    <row r="132" spans="1:76" ht="15">
      <c r="A132" s="301"/>
      <c r="B132" s="270"/>
      <c r="C132" s="302" t="s">
        <v>701</v>
      </c>
      <c r="D132" s="302" t="s">
        <v>702</v>
      </c>
      <c r="E132" s="270"/>
      <c r="F132" s="303">
        <v>7.2</v>
      </c>
      <c r="G132" s="270"/>
      <c r="H132" s="270"/>
      <c r="I132" s="270"/>
      <c r="J132" s="270"/>
      <c r="K132" s="270"/>
      <c r="L132" s="270"/>
      <c r="M132" s="270"/>
      <c r="N132" s="270"/>
      <c r="O132" s="304"/>
      <c r="P132" s="270"/>
      <c r="Q132" s="270"/>
      <c r="R132" s="270"/>
      <c r="S132" s="270"/>
      <c r="T132" s="270"/>
      <c r="U132" s="270"/>
      <c r="V132" s="270"/>
      <c r="W132" s="270"/>
      <c r="X132" s="270"/>
      <c r="Y132" s="270"/>
      <c r="Z132" s="270"/>
      <c r="AA132" s="270"/>
      <c r="AB132" s="270"/>
      <c r="AC132" s="270"/>
      <c r="AD132" s="270"/>
      <c r="AE132" s="270"/>
      <c r="AF132" s="270"/>
      <c r="AG132" s="270"/>
      <c r="AH132" s="270"/>
      <c r="AI132" s="270"/>
      <c r="AJ132" s="270"/>
      <c r="AK132" s="270"/>
      <c r="AL132" s="270"/>
      <c r="AM132" s="270"/>
      <c r="AN132" s="270"/>
      <c r="AO132" s="270"/>
      <c r="AP132" s="270"/>
      <c r="AQ132" s="270"/>
      <c r="AR132" s="270"/>
      <c r="AS132" s="270"/>
      <c r="AT132" s="270"/>
      <c r="AU132" s="270"/>
      <c r="AV132" s="270"/>
      <c r="AW132" s="270"/>
      <c r="AX132" s="270"/>
      <c r="AY132" s="270"/>
      <c r="AZ132" s="270"/>
      <c r="BA132" s="270"/>
      <c r="BB132" s="270"/>
      <c r="BC132" s="270"/>
      <c r="BD132" s="270"/>
      <c r="BE132" s="270"/>
      <c r="BF132" s="270"/>
      <c r="BG132" s="270"/>
      <c r="BH132" s="270"/>
      <c r="BI132" s="270"/>
      <c r="BJ132" s="270"/>
      <c r="BK132" s="270"/>
      <c r="BL132" s="270"/>
      <c r="BM132" s="270"/>
      <c r="BN132" s="270"/>
      <c r="BO132" s="270"/>
      <c r="BP132" s="270"/>
      <c r="BQ132" s="270"/>
      <c r="BR132" s="270"/>
      <c r="BS132" s="270"/>
      <c r="BT132" s="270"/>
      <c r="BU132" s="270"/>
      <c r="BV132" s="270"/>
      <c r="BW132" s="270"/>
      <c r="BX132" s="270"/>
    </row>
    <row r="133" spans="1:76" ht="15">
      <c r="A133" s="301"/>
      <c r="B133" s="270"/>
      <c r="C133" s="302" t="s">
        <v>703</v>
      </c>
      <c r="D133" s="302" t="s">
        <v>704</v>
      </c>
      <c r="E133" s="270"/>
      <c r="F133" s="303">
        <v>32.076000000000001</v>
      </c>
      <c r="G133" s="270"/>
      <c r="H133" s="270"/>
      <c r="I133" s="270"/>
      <c r="J133" s="270"/>
      <c r="K133" s="270"/>
      <c r="L133" s="270"/>
      <c r="M133" s="270"/>
      <c r="N133" s="270"/>
      <c r="O133" s="304"/>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BA133" s="270"/>
      <c r="BB133" s="270"/>
      <c r="BC133" s="270"/>
      <c r="BD133" s="270"/>
      <c r="BE133" s="270"/>
      <c r="BF133" s="270"/>
      <c r="BG133" s="270"/>
      <c r="BH133" s="270"/>
      <c r="BI133" s="270"/>
      <c r="BJ133" s="270"/>
      <c r="BK133" s="270"/>
      <c r="BL133" s="270"/>
      <c r="BM133" s="270"/>
      <c r="BN133" s="270"/>
      <c r="BO133" s="270"/>
      <c r="BP133" s="270"/>
      <c r="BQ133" s="270"/>
      <c r="BR133" s="270"/>
      <c r="BS133" s="270"/>
      <c r="BT133" s="270"/>
      <c r="BU133" s="270"/>
      <c r="BV133" s="270"/>
      <c r="BW133" s="270"/>
      <c r="BX133" s="270"/>
    </row>
    <row r="134" spans="1:76" ht="15">
      <c r="A134" s="301"/>
      <c r="B134" s="270"/>
      <c r="C134" s="302" t="s">
        <v>705</v>
      </c>
      <c r="D134" s="302" t="s">
        <v>542</v>
      </c>
      <c r="E134" s="270"/>
      <c r="F134" s="303">
        <v>16.170000000000002</v>
      </c>
      <c r="G134" s="270"/>
      <c r="H134" s="270"/>
      <c r="I134" s="270"/>
      <c r="J134" s="270"/>
      <c r="K134" s="270"/>
      <c r="L134" s="270"/>
      <c r="M134" s="270"/>
      <c r="N134" s="270"/>
      <c r="O134" s="304"/>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c r="AO134" s="270"/>
      <c r="AP134" s="270"/>
      <c r="AQ134" s="270"/>
      <c r="AR134" s="270"/>
      <c r="AS134" s="270"/>
      <c r="AT134" s="270"/>
      <c r="AU134" s="270"/>
      <c r="AV134" s="270"/>
      <c r="AW134" s="270"/>
      <c r="AX134" s="270"/>
      <c r="AY134" s="270"/>
      <c r="AZ134" s="270"/>
      <c r="BA134" s="270"/>
      <c r="BB134" s="270"/>
      <c r="BC134" s="270"/>
      <c r="BD134" s="270"/>
      <c r="BE134" s="270"/>
      <c r="BF134" s="270"/>
      <c r="BG134" s="270"/>
      <c r="BH134" s="270"/>
      <c r="BI134" s="270"/>
      <c r="BJ134" s="270"/>
      <c r="BK134" s="270"/>
      <c r="BL134" s="270"/>
      <c r="BM134" s="270"/>
      <c r="BN134" s="270"/>
      <c r="BO134" s="270"/>
      <c r="BP134" s="270"/>
      <c r="BQ134" s="270"/>
      <c r="BR134" s="270"/>
      <c r="BS134" s="270"/>
      <c r="BT134" s="270"/>
      <c r="BU134" s="270"/>
      <c r="BV134" s="270"/>
      <c r="BW134" s="270"/>
      <c r="BX134" s="270"/>
    </row>
    <row r="135" spans="1:76" ht="25.5">
      <c r="A135" s="301"/>
      <c r="B135" s="270"/>
      <c r="C135" s="302" t="s">
        <v>706</v>
      </c>
      <c r="D135" s="302" t="s">
        <v>544</v>
      </c>
      <c r="E135" s="270"/>
      <c r="F135" s="303">
        <v>15.3</v>
      </c>
      <c r="G135" s="270"/>
      <c r="H135" s="270"/>
      <c r="I135" s="270"/>
      <c r="J135" s="270"/>
      <c r="K135" s="270"/>
      <c r="L135" s="270"/>
      <c r="M135" s="270"/>
      <c r="N135" s="270"/>
      <c r="O135" s="304"/>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0"/>
      <c r="AP135" s="270"/>
      <c r="AQ135" s="270"/>
      <c r="AR135" s="270"/>
      <c r="AS135" s="270"/>
      <c r="AT135" s="270"/>
      <c r="AU135" s="270"/>
      <c r="AV135" s="270"/>
      <c r="AW135" s="270"/>
      <c r="AX135" s="270"/>
      <c r="AY135" s="270"/>
      <c r="AZ135" s="270"/>
      <c r="BA135" s="270"/>
      <c r="BB135" s="270"/>
      <c r="BC135" s="270"/>
      <c r="BD135" s="270"/>
      <c r="BE135" s="270"/>
      <c r="BF135" s="270"/>
      <c r="BG135" s="270"/>
      <c r="BH135" s="270"/>
      <c r="BI135" s="270"/>
      <c r="BJ135" s="270"/>
      <c r="BK135" s="270"/>
      <c r="BL135" s="270"/>
      <c r="BM135" s="270"/>
      <c r="BN135" s="270"/>
      <c r="BO135" s="270"/>
      <c r="BP135" s="270"/>
      <c r="BQ135" s="270"/>
      <c r="BR135" s="270"/>
      <c r="BS135" s="270"/>
      <c r="BT135" s="270"/>
      <c r="BU135" s="270"/>
      <c r="BV135" s="270"/>
      <c r="BW135" s="270"/>
      <c r="BX135" s="270"/>
    </row>
    <row r="136" spans="1:76" ht="15">
      <c r="A136" s="301"/>
      <c r="B136" s="270"/>
      <c r="C136" s="302" t="s">
        <v>707</v>
      </c>
      <c r="D136" s="302" t="s">
        <v>546</v>
      </c>
      <c r="E136" s="270"/>
      <c r="F136" s="303">
        <v>0.76500000000000001</v>
      </c>
      <c r="G136" s="270"/>
      <c r="H136" s="270"/>
      <c r="I136" s="270"/>
      <c r="J136" s="270"/>
      <c r="K136" s="270"/>
      <c r="L136" s="270"/>
      <c r="M136" s="270"/>
      <c r="N136" s="270"/>
      <c r="O136" s="304"/>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270"/>
      <c r="AL136" s="270"/>
      <c r="AM136" s="270"/>
      <c r="AN136" s="270"/>
      <c r="AO136" s="270"/>
      <c r="AP136" s="270"/>
      <c r="AQ136" s="270"/>
      <c r="AR136" s="270"/>
      <c r="AS136" s="270"/>
      <c r="AT136" s="270"/>
      <c r="AU136" s="270"/>
      <c r="AV136" s="270"/>
      <c r="AW136" s="270"/>
      <c r="AX136" s="270"/>
      <c r="AY136" s="270"/>
      <c r="AZ136" s="270"/>
      <c r="BA136" s="270"/>
      <c r="BB136" s="270"/>
      <c r="BC136" s="270"/>
      <c r="BD136" s="270"/>
      <c r="BE136" s="270"/>
      <c r="BF136" s="270"/>
      <c r="BG136" s="270"/>
      <c r="BH136" s="270"/>
      <c r="BI136" s="270"/>
      <c r="BJ136" s="270"/>
      <c r="BK136" s="270"/>
      <c r="BL136" s="270"/>
      <c r="BM136" s="270"/>
      <c r="BN136" s="270"/>
      <c r="BO136" s="270"/>
      <c r="BP136" s="270"/>
      <c r="BQ136" s="270"/>
      <c r="BR136" s="270"/>
      <c r="BS136" s="270"/>
      <c r="BT136" s="270"/>
      <c r="BU136" s="270"/>
      <c r="BV136" s="270"/>
      <c r="BW136" s="270"/>
      <c r="BX136" s="270"/>
    </row>
    <row r="137" spans="1:76" ht="15">
      <c r="A137" s="301"/>
      <c r="B137" s="270"/>
      <c r="C137" s="302" t="s">
        <v>708</v>
      </c>
      <c r="D137" s="302" t="s">
        <v>548</v>
      </c>
      <c r="E137" s="270"/>
      <c r="F137" s="303">
        <v>52.536000000000001</v>
      </c>
      <c r="G137" s="270"/>
      <c r="H137" s="270"/>
      <c r="I137" s="270"/>
      <c r="J137" s="270"/>
      <c r="K137" s="270"/>
      <c r="L137" s="270"/>
      <c r="M137" s="270"/>
      <c r="N137" s="270"/>
      <c r="O137" s="304"/>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0"/>
      <c r="AW137" s="270"/>
      <c r="AX137" s="270"/>
      <c r="AY137" s="270"/>
      <c r="AZ137" s="270"/>
      <c r="BA137" s="270"/>
      <c r="BB137" s="270"/>
      <c r="BC137" s="270"/>
      <c r="BD137" s="270"/>
      <c r="BE137" s="270"/>
      <c r="BF137" s="270"/>
      <c r="BG137" s="270"/>
      <c r="BH137" s="270"/>
      <c r="BI137" s="270"/>
      <c r="BJ137" s="270"/>
      <c r="BK137" s="270"/>
      <c r="BL137" s="270"/>
      <c r="BM137" s="270"/>
      <c r="BN137" s="270"/>
      <c r="BO137" s="270"/>
      <c r="BP137" s="270"/>
      <c r="BQ137" s="270"/>
      <c r="BR137" s="270"/>
      <c r="BS137" s="270"/>
      <c r="BT137" s="270"/>
      <c r="BU137" s="270"/>
      <c r="BV137" s="270"/>
      <c r="BW137" s="270"/>
      <c r="BX137" s="270"/>
    </row>
    <row r="138" spans="1:76" ht="15">
      <c r="A138" s="301"/>
      <c r="B138" s="270"/>
      <c r="C138" s="302" t="s">
        <v>709</v>
      </c>
      <c r="D138" s="302" t="s">
        <v>550</v>
      </c>
      <c r="E138" s="270"/>
      <c r="F138" s="303">
        <v>8.1</v>
      </c>
      <c r="G138" s="270"/>
      <c r="H138" s="270"/>
      <c r="I138" s="270"/>
      <c r="J138" s="270"/>
      <c r="K138" s="270"/>
      <c r="L138" s="270"/>
      <c r="M138" s="270"/>
      <c r="N138" s="270"/>
      <c r="O138" s="304"/>
      <c r="P138" s="270"/>
      <c r="Q138" s="270"/>
      <c r="R138" s="270"/>
      <c r="S138" s="270"/>
      <c r="T138" s="270"/>
      <c r="U138" s="270"/>
      <c r="V138" s="270"/>
      <c r="W138" s="270"/>
      <c r="X138" s="270"/>
      <c r="Y138" s="270"/>
      <c r="Z138" s="270"/>
      <c r="AA138" s="270"/>
      <c r="AB138" s="270"/>
      <c r="AC138" s="270"/>
      <c r="AD138" s="270"/>
      <c r="AE138" s="270"/>
      <c r="AF138" s="270"/>
      <c r="AG138" s="270"/>
      <c r="AH138" s="270"/>
      <c r="AI138" s="270"/>
      <c r="AJ138" s="270"/>
      <c r="AK138" s="270"/>
      <c r="AL138" s="270"/>
      <c r="AM138" s="270"/>
      <c r="AN138" s="270"/>
      <c r="AO138" s="270"/>
      <c r="AP138" s="270"/>
      <c r="AQ138" s="270"/>
      <c r="AR138" s="270"/>
      <c r="AS138" s="270"/>
      <c r="AT138" s="270"/>
      <c r="AU138" s="270"/>
      <c r="AV138" s="270"/>
      <c r="AW138" s="270"/>
      <c r="AX138" s="270"/>
      <c r="AY138" s="270"/>
      <c r="AZ138" s="270"/>
      <c r="BA138" s="270"/>
      <c r="BB138" s="270"/>
      <c r="BC138" s="270"/>
      <c r="BD138" s="270"/>
      <c r="BE138" s="270"/>
      <c r="BF138" s="270"/>
      <c r="BG138" s="270"/>
      <c r="BH138" s="270"/>
      <c r="BI138" s="270"/>
      <c r="BJ138" s="270"/>
      <c r="BK138" s="270"/>
      <c r="BL138" s="270"/>
      <c r="BM138" s="270"/>
      <c r="BN138" s="270"/>
      <c r="BO138" s="270"/>
      <c r="BP138" s="270"/>
      <c r="BQ138" s="270"/>
      <c r="BR138" s="270"/>
      <c r="BS138" s="270"/>
      <c r="BT138" s="270"/>
      <c r="BU138" s="270"/>
      <c r="BV138" s="270"/>
      <c r="BW138" s="270"/>
      <c r="BX138" s="270"/>
    </row>
    <row r="139" spans="1:76" ht="15">
      <c r="A139" s="301"/>
      <c r="B139" s="270"/>
      <c r="C139" s="302" t="s">
        <v>710</v>
      </c>
      <c r="D139" s="302" t="s">
        <v>552</v>
      </c>
      <c r="E139" s="270"/>
      <c r="F139" s="303">
        <v>63.143999999999998</v>
      </c>
      <c r="G139" s="270"/>
      <c r="H139" s="270"/>
      <c r="I139" s="270"/>
      <c r="J139" s="270"/>
      <c r="K139" s="270"/>
      <c r="L139" s="270"/>
      <c r="M139" s="270"/>
      <c r="N139" s="270"/>
      <c r="O139" s="304"/>
      <c r="P139" s="270"/>
      <c r="Q139" s="270"/>
      <c r="R139" s="270"/>
      <c r="S139" s="270"/>
      <c r="T139" s="270"/>
      <c r="U139" s="270"/>
      <c r="V139" s="270"/>
      <c r="W139" s="270"/>
      <c r="X139" s="270"/>
      <c r="Y139" s="270"/>
      <c r="Z139" s="270"/>
      <c r="AA139" s="270"/>
      <c r="AB139" s="270"/>
      <c r="AC139" s="270"/>
      <c r="AD139" s="270"/>
      <c r="AE139" s="270"/>
      <c r="AF139" s="270"/>
      <c r="AG139" s="270"/>
      <c r="AH139" s="270"/>
      <c r="AI139" s="270"/>
      <c r="AJ139" s="270"/>
      <c r="AK139" s="270"/>
      <c r="AL139" s="270"/>
      <c r="AM139" s="270"/>
      <c r="AN139" s="270"/>
      <c r="AO139" s="270"/>
      <c r="AP139" s="270"/>
      <c r="AQ139" s="270"/>
      <c r="AR139" s="270"/>
      <c r="AS139" s="270"/>
      <c r="AT139" s="270"/>
      <c r="AU139" s="270"/>
      <c r="AV139" s="270"/>
      <c r="AW139" s="270"/>
      <c r="AX139" s="270"/>
      <c r="AY139" s="270"/>
      <c r="AZ139" s="270"/>
      <c r="BA139" s="270"/>
      <c r="BB139" s="270"/>
      <c r="BC139" s="270"/>
      <c r="BD139" s="270"/>
      <c r="BE139" s="270"/>
      <c r="BF139" s="270"/>
      <c r="BG139" s="270"/>
      <c r="BH139" s="270"/>
      <c r="BI139" s="270"/>
      <c r="BJ139" s="270"/>
      <c r="BK139" s="270"/>
      <c r="BL139" s="270"/>
      <c r="BM139" s="270"/>
      <c r="BN139" s="270"/>
      <c r="BO139" s="270"/>
      <c r="BP139" s="270"/>
      <c r="BQ139" s="270"/>
      <c r="BR139" s="270"/>
      <c r="BS139" s="270"/>
      <c r="BT139" s="270"/>
      <c r="BU139" s="270"/>
      <c r="BV139" s="270"/>
      <c r="BW139" s="270"/>
      <c r="BX139" s="270"/>
    </row>
    <row r="140" spans="1:76" ht="15">
      <c r="A140" s="301"/>
      <c r="B140" s="270"/>
      <c r="C140" s="302" t="s">
        <v>709</v>
      </c>
      <c r="D140" s="302" t="s">
        <v>554</v>
      </c>
      <c r="E140" s="270"/>
      <c r="F140" s="303">
        <v>8.1</v>
      </c>
      <c r="G140" s="270"/>
      <c r="H140" s="270"/>
      <c r="I140" s="270"/>
      <c r="J140" s="270"/>
      <c r="K140" s="270"/>
      <c r="L140" s="270"/>
      <c r="M140" s="270"/>
      <c r="N140" s="270"/>
      <c r="O140" s="304"/>
      <c r="P140" s="270"/>
      <c r="Q140" s="270"/>
      <c r="R140" s="270"/>
      <c r="S140" s="270"/>
      <c r="T140" s="270"/>
      <c r="U140" s="270"/>
      <c r="V140" s="270"/>
      <c r="W140" s="270"/>
      <c r="X140" s="270"/>
      <c r="Y140" s="270"/>
      <c r="Z140" s="270"/>
      <c r="AA140" s="270"/>
      <c r="AB140" s="270"/>
      <c r="AC140" s="270"/>
      <c r="AD140" s="270"/>
      <c r="AE140" s="270"/>
      <c r="AF140" s="270"/>
      <c r="AG140" s="270"/>
      <c r="AH140" s="270"/>
      <c r="AI140" s="270"/>
      <c r="AJ140" s="270"/>
      <c r="AK140" s="270"/>
      <c r="AL140" s="270"/>
      <c r="AM140" s="270"/>
      <c r="AN140" s="270"/>
      <c r="AO140" s="270"/>
      <c r="AP140" s="270"/>
      <c r="AQ140" s="270"/>
      <c r="AR140" s="270"/>
      <c r="AS140" s="270"/>
      <c r="AT140" s="270"/>
      <c r="AU140" s="270"/>
      <c r="AV140" s="270"/>
      <c r="AW140" s="270"/>
      <c r="AX140" s="270"/>
      <c r="AY140" s="270"/>
      <c r="AZ140" s="270"/>
      <c r="BA140" s="270"/>
      <c r="BB140" s="270"/>
      <c r="BC140" s="270"/>
      <c r="BD140" s="270"/>
      <c r="BE140" s="270"/>
      <c r="BF140" s="270"/>
      <c r="BG140" s="270"/>
      <c r="BH140" s="270"/>
      <c r="BI140" s="270"/>
      <c r="BJ140" s="270"/>
      <c r="BK140" s="270"/>
      <c r="BL140" s="270"/>
      <c r="BM140" s="270"/>
      <c r="BN140" s="270"/>
      <c r="BO140" s="270"/>
      <c r="BP140" s="270"/>
      <c r="BQ140" s="270"/>
      <c r="BR140" s="270"/>
      <c r="BS140" s="270"/>
      <c r="BT140" s="270"/>
      <c r="BU140" s="270"/>
      <c r="BV140" s="270"/>
      <c r="BW140" s="270"/>
      <c r="BX140" s="270"/>
    </row>
    <row r="141" spans="1:76" ht="25.5">
      <c r="A141" s="301"/>
      <c r="B141" s="270"/>
      <c r="C141" s="302" t="s">
        <v>711</v>
      </c>
      <c r="D141" s="302" t="s">
        <v>555</v>
      </c>
      <c r="E141" s="270"/>
      <c r="F141" s="303">
        <v>5.76</v>
      </c>
      <c r="G141" s="270"/>
      <c r="H141" s="270"/>
      <c r="I141" s="270"/>
      <c r="J141" s="270"/>
      <c r="K141" s="270"/>
      <c r="L141" s="270"/>
      <c r="M141" s="270"/>
      <c r="N141" s="270"/>
      <c r="O141" s="304"/>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270"/>
      <c r="AL141" s="270"/>
      <c r="AM141" s="270"/>
      <c r="AN141" s="270"/>
      <c r="AO141" s="270"/>
      <c r="AP141" s="270"/>
      <c r="AQ141" s="270"/>
      <c r="AR141" s="270"/>
      <c r="AS141" s="270"/>
      <c r="AT141" s="270"/>
      <c r="AU141" s="270"/>
      <c r="AV141" s="270"/>
      <c r="AW141" s="270"/>
      <c r="AX141" s="270"/>
      <c r="AY141" s="270"/>
      <c r="AZ141" s="270"/>
      <c r="BA141" s="270"/>
      <c r="BB141" s="270"/>
      <c r="BC141" s="270"/>
      <c r="BD141" s="270"/>
      <c r="BE141" s="270"/>
      <c r="BF141" s="270"/>
      <c r="BG141" s="270"/>
      <c r="BH141" s="270"/>
      <c r="BI141" s="270"/>
      <c r="BJ141" s="270"/>
      <c r="BK141" s="270"/>
      <c r="BL141" s="270"/>
      <c r="BM141" s="270"/>
      <c r="BN141" s="270"/>
      <c r="BO141" s="270"/>
      <c r="BP141" s="270"/>
      <c r="BQ141" s="270"/>
      <c r="BR141" s="270"/>
      <c r="BS141" s="270"/>
      <c r="BT141" s="270"/>
      <c r="BU141" s="270"/>
      <c r="BV141" s="270"/>
      <c r="BW141" s="270"/>
      <c r="BX141" s="270"/>
    </row>
    <row r="142" spans="1:76" ht="15">
      <c r="A142" s="301"/>
      <c r="B142" s="270"/>
      <c r="C142" s="302" t="s">
        <v>712</v>
      </c>
      <c r="D142" s="302" t="s">
        <v>563</v>
      </c>
      <c r="E142" s="270"/>
      <c r="F142" s="303">
        <v>47.981999999999999</v>
      </c>
      <c r="G142" s="270"/>
      <c r="H142" s="270"/>
      <c r="I142" s="270"/>
      <c r="J142" s="270"/>
      <c r="K142" s="270"/>
      <c r="L142" s="270"/>
      <c r="M142" s="270"/>
      <c r="N142" s="270"/>
      <c r="O142" s="304"/>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270"/>
      <c r="AK142" s="270"/>
      <c r="AL142" s="270"/>
      <c r="AM142" s="270"/>
      <c r="AN142" s="270"/>
      <c r="AO142" s="270"/>
      <c r="AP142" s="270"/>
      <c r="AQ142" s="270"/>
      <c r="AR142" s="270"/>
      <c r="AS142" s="270"/>
      <c r="AT142" s="270"/>
      <c r="AU142" s="270"/>
      <c r="AV142" s="270"/>
      <c r="AW142" s="270"/>
      <c r="AX142" s="270"/>
      <c r="AY142" s="270"/>
      <c r="AZ142" s="270"/>
      <c r="BA142" s="270"/>
      <c r="BB142" s="270"/>
      <c r="BC142" s="270"/>
      <c r="BD142" s="270"/>
      <c r="BE142" s="270"/>
      <c r="BF142" s="270"/>
      <c r="BG142" s="270"/>
      <c r="BH142" s="270"/>
      <c r="BI142" s="270"/>
      <c r="BJ142" s="270"/>
      <c r="BK142" s="270"/>
      <c r="BL142" s="270"/>
      <c r="BM142" s="270"/>
      <c r="BN142" s="270"/>
      <c r="BO142" s="270"/>
      <c r="BP142" s="270"/>
      <c r="BQ142" s="270"/>
      <c r="BR142" s="270"/>
      <c r="BS142" s="270"/>
      <c r="BT142" s="270"/>
      <c r="BU142" s="270"/>
      <c r="BV142" s="270"/>
      <c r="BW142" s="270"/>
      <c r="BX142" s="270"/>
    </row>
    <row r="143" spans="1:76" ht="25.5">
      <c r="A143" s="301"/>
      <c r="B143" s="270"/>
      <c r="C143" s="302" t="s">
        <v>713</v>
      </c>
      <c r="D143" s="302" t="s">
        <v>565</v>
      </c>
      <c r="E143" s="270"/>
      <c r="F143" s="303">
        <v>9.2249999999999996</v>
      </c>
      <c r="G143" s="270"/>
      <c r="H143" s="270"/>
      <c r="I143" s="270"/>
      <c r="J143" s="270"/>
      <c r="K143" s="270"/>
      <c r="L143" s="270"/>
      <c r="M143" s="270"/>
      <c r="N143" s="270"/>
      <c r="O143" s="304"/>
      <c r="P143" s="270"/>
      <c r="Q143" s="270"/>
      <c r="R143" s="270"/>
      <c r="S143" s="270"/>
      <c r="T143" s="270"/>
      <c r="U143" s="270"/>
      <c r="V143" s="270"/>
      <c r="W143" s="270"/>
      <c r="X143" s="270"/>
      <c r="Y143" s="270"/>
      <c r="Z143" s="270"/>
      <c r="AA143" s="270"/>
      <c r="AB143" s="270"/>
      <c r="AC143" s="270"/>
      <c r="AD143" s="270"/>
      <c r="AE143" s="270"/>
      <c r="AF143" s="270"/>
      <c r="AG143" s="270"/>
      <c r="AH143" s="270"/>
      <c r="AI143" s="270"/>
      <c r="AJ143" s="270"/>
      <c r="AK143" s="270"/>
      <c r="AL143" s="270"/>
      <c r="AM143" s="270"/>
      <c r="AN143" s="270"/>
      <c r="AO143" s="270"/>
      <c r="AP143" s="270"/>
      <c r="AQ143" s="270"/>
      <c r="AR143" s="270"/>
      <c r="AS143" s="270"/>
      <c r="AT143" s="270"/>
      <c r="AU143" s="270"/>
      <c r="AV143" s="270"/>
      <c r="AW143" s="270"/>
      <c r="AX143" s="270"/>
      <c r="AY143" s="270"/>
      <c r="AZ143" s="270"/>
      <c r="BA143" s="270"/>
      <c r="BB143" s="270"/>
      <c r="BC143" s="270"/>
      <c r="BD143" s="270"/>
      <c r="BE143" s="270"/>
      <c r="BF143" s="270"/>
      <c r="BG143" s="270"/>
      <c r="BH143" s="270"/>
      <c r="BI143" s="270"/>
      <c r="BJ143" s="270"/>
      <c r="BK143" s="270"/>
      <c r="BL143" s="270"/>
      <c r="BM143" s="270"/>
      <c r="BN143" s="270"/>
      <c r="BO143" s="270"/>
      <c r="BP143" s="270"/>
      <c r="BQ143" s="270"/>
      <c r="BR143" s="270"/>
      <c r="BS143" s="270"/>
      <c r="BT143" s="270"/>
      <c r="BU143" s="270"/>
      <c r="BV143" s="270"/>
      <c r="BW143" s="270"/>
      <c r="BX143" s="270"/>
    </row>
    <row r="144" spans="1:76" ht="25.5">
      <c r="A144" s="301"/>
      <c r="B144" s="270"/>
      <c r="C144" s="302" t="s">
        <v>714</v>
      </c>
      <c r="D144" s="302" t="s">
        <v>567</v>
      </c>
      <c r="E144" s="270"/>
      <c r="F144" s="303">
        <v>18.48</v>
      </c>
      <c r="G144" s="270"/>
      <c r="H144" s="270"/>
      <c r="I144" s="270"/>
      <c r="J144" s="270"/>
      <c r="K144" s="270"/>
      <c r="L144" s="270"/>
      <c r="M144" s="270"/>
      <c r="N144" s="270"/>
      <c r="O144" s="304"/>
      <c r="P144" s="270"/>
      <c r="Q144" s="270"/>
      <c r="R144" s="270"/>
      <c r="S144" s="270"/>
      <c r="T144" s="270"/>
      <c r="U144" s="270"/>
      <c r="V144" s="270"/>
      <c r="W144" s="270"/>
      <c r="X144" s="270"/>
      <c r="Y144" s="270"/>
      <c r="Z144" s="270"/>
      <c r="AA144" s="270"/>
      <c r="AB144" s="270"/>
      <c r="AC144" s="270"/>
      <c r="AD144" s="270"/>
      <c r="AE144" s="270"/>
      <c r="AF144" s="270"/>
      <c r="AG144" s="270"/>
      <c r="AH144" s="270"/>
      <c r="AI144" s="270"/>
      <c r="AJ144" s="270"/>
      <c r="AK144" s="270"/>
      <c r="AL144" s="270"/>
      <c r="AM144" s="270"/>
      <c r="AN144" s="270"/>
      <c r="AO144" s="270"/>
      <c r="AP144" s="270"/>
      <c r="AQ144" s="270"/>
      <c r="AR144" s="270"/>
      <c r="AS144" s="270"/>
      <c r="AT144" s="270"/>
      <c r="AU144" s="270"/>
      <c r="AV144" s="270"/>
      <c r="AW144" s="270"/>
      <c r="AX144" s="270"/>
      <c r="AY144" s="270"/>
      <c r="AZ144" s="270"/>
      <c r="BA144" s="270"/>
      <c r="BB144" s="270"/>
      <c r="BC144" s="270"/>
      <c r="BD144" s="270"/>
      <c r="BE144" s="270"/>
      <c r="BF144" s="270"/>
      <c r="BG144" s="270"/>
      <c r="BH144" s="270"/>
      <c r="BI144" s="270"/>
      <c r="BJ144" s="270"/>
      <c r="BK144" s="270"/>
      <c r="BL144" s="270"/>
      <c r="BM144" s="270"/>
      <c r="BN144" s="270"/>
      <c r="BO144" s="270"/>
      <c r="BP144" s="270"/>
      <c r="BQ144" s="270"/>
      <c r="BR144" s="270"/>
      <c r="BS144" s="270"/>
      <c r="BT144" s="270"/>
      <c r="BU144" s="270"/>
      <c r="BV144" s="270"/>
      <c r="BW144" s="270"/>
      <c r="BX144" s="270"/>
    </row>
    <row r="145" spans="1:76" ht="25.5">
      <c r="A145" s="301"/>
      <c r="B145" s="270"/>
      <c r="C145" s="302" t="s">
        <v>715</v>
      </c>
      <c r="D145" s="302" t="s">
        <v>569</v>
      </c>
      <c r="E145" s="270"/>
      <c r="F145" s="303">
        <v>18.27</v>
      </c>
      <c r="G145" s="270"/>
      <c r="H145" s="270"/>
      <c r="I145" s="270"/>
      <c r="J145" s="270"/>
      <c r="K145" s="270"/>
      <c r="L145" s="270"/>
      <c r="M145" s="270"/>
      <c r="N145" s="270"/>
      <c r="O145" s="304"/>
      <c r="P145" s="270"/>
      <c r="Q145" s="270"/>
      <c r="R145" s="270"/>
      <c r="S145" s="270"/>
      <c r="T145" s="270"/>
      <c r="U145" s="270"/>
      <c r="V145" s="270"/>
      <c r="W145" s="270"/>
      <c r="X145" s="270"/>
      <c r="Y145" s="270"/>
      <c r="Z145" s="270"/>
      <c r="AA145" s="270"/>
      <c r="AB145" s="270"/>
      <c r="AC145" s="270"/>
      <c r="AD145" s="270"/>
      <c r="AE145" s="270"/>
      <c r="AF145" s="270"/>
      <c r="AG145" s="270"/>
      <c r="AH145" s="270"/>
      <c r="AI145" s="270"/>
      <c r="AJ145" s="270"/>
      <c r="AK145" s="270"/>
      <c r="AL145" s="270"/>
      <c r="AM145" s="270"/>
      <c r="AN145" s="270"/>
      <c r="AO145" s="270"/>
      <c r="AP145" s="270"/>
      <c r="AQ145" s="270"/>
      <c r="AR145" s="270"/>
      <c r="AS145" s="270"/>
      <c r="AT145" s="270"/>
      <c r="AU145" s="270"/>
      <c r="AV145" s="270"/>
      <c r="AW145" s="270"/>
      <c r="AX145" s="270"/>
      <c r="AY145" s="270"/>
      <c r="AZ145" s="270"/>
      <c r="BA145" s="270"/>
      <c r="BB145" s="270"/>
      <c r="BC145" s="270"/>
      <c r="BD145" s="270"/>
      <c r="BE145" s="270"/>
      <c r="BF145" s="270"/>
      <c r="BG145" s="270"/>
      <c r="BH145" s="270"/>
      <c r="BI145" s="270"/>
      <c r="BJ145" s="270"/>
      <c r="BK145" s="270"/>
      <c r="BL145" s="270"/>
      <c r="BM145" s="270"/>
      <c r="BN145" s="270"/>
      <c r="BO145" s="270"/>
      <c r="BP145" s="270"/>
      <c r="BQ145" s="270"/>
      <c r="BR145" s="270"/>
      <c r="BS145" s="270"/>
      <c r="BT145" s="270"/>
      <c r="BU145" s="270"/>
      <c r="BV145" s="270"/>
      <c r="BW145" s="270"/>
      <c r="BX145" s="270"/>
    </row>
    <row r="146" spans="1:76" ht="15">
      <c r="A146" s="290"/>
      <c r="B146" s="291" t="s">
        <v>716</v>
      </c>
      <c r="C146" s="291" t="s">
        <v>717</v>
      </c>
      <c r="D146" s="291"/>
      <c r="E146" s="292" t="s">
        <v>485</v>
      </c>
      <c r="F146" s="292" t="s">
        <v>485</v>
      </c>
      <c r="G146" s="292" t="s">
        <v>485</v>
      </c>
      <c r="H146" s="292" t="s">
        <v>485</v>
      </c>
      <c r="I146" s="293">
        <f>SUM(I147:I169)</f>
        <v>0</v>
      </c>
      <c r="J146" s="293">
        <f>SUM(J147:J169)</f>
        <v>0</v>
      </c>
      <c r="K146" s="293">
        <f>SUM(K147:K169)</f>
        <v>0</v>
      </c>
      <c r="L146" s="293">
        <f>SUM(L147:L169)</f>
        <v>0</v>
      </c>
      <c r="M146" s="282"/>
      <c r="N146" s="293">
        <f>SUM(N147:N169)</f>
        <v>72.035603120000005</v>
      </c>
      <c r="O146" s="294"/>
      <c r="P146" s="270"/>
      <c r="Q146" s="270"/>
      <c r="R146" s="270"/>
      <c r="S146" s="270"/>
      <c r="T146" s="270"/>
      <c r="U146" s="270"/>
      <c r="V146" s="270"/>
      <c r="W146" s="270"/>
      <c r="X146" s="270"/>
      <c r="Y146" s="270"/>
      <c r="Z146" s="270"/>
      <c r="AA146" s="270"/>
      <c r="AB146" s="270"/>
      <c r="AC146" s="270"/>
      <c r="AD146" s="270"/>
      <c r="AE146" s="270"/>
      <c r="AF146" s="270"/>
      <c r="AG146" s="270"/>
      <c r="AH146" s="270"/>
      <c r="AI146" s="282"/>
      <c r="AJ146" s="270"/>
      <c r="AK146" s="270"/>
      <c r="AL146" s="270"/>
      <c r="AM146" s="270"/>
      <c r="AN146" s="270"/>
      <c r="AO146" s="270"/>
      <c r="AP146" s="270"/>
      <c r="AQ146" s="270"/>
      <c r="AR146" s="270"/>
      <c r="AS146" s="293">
        <f>SUM(AJ147:AJ169)</f>
        <v>0</v>
      </c>
      <c r="AT146" s="293">
        <f>SUM(AK147:AK169)</f>
        <v>0</v>
      </c>
      <c r="AU146" s="293">
        <f>SUM(AL147:AL169)</f>
        <v>0</v>
      </c>
      <c r="AV146" s="270"/>
      <c r="AW146" s="270"/>
      <c r="AX146" s="270"/>
      <c r="AY146" s="270"/>
      <c r="AZ146" s="270"/>
      <c r="BA146" s="270"/>
      <c r="BB146" s="270"/>
      <c r="BC146" s="270"/>
      <c r="BD146" s="270"/>
      <c r="BE146" s="270"/>
      <c r="BF146" s="270"/>
      <c r="BG146" s="270"/>
      <c r="BH146" s="270"/>
      <c r="BI146" s="270"/>
      <c r="BJ146" s="270"/>
      <c r="BK146" s="270"/>
      <c r="BL146" s="270"/>
      <c r="BM146" s="270"/>
      <c r="BN146" s="270"/>
      <c r="BO146" s="270"/>
      <c r="BP146" s="270"/>
      <c r="BQ146" s="270"/>
      <c r="BR146" s="270"/>
      <c r="BS146" s="270"/>
      <c r="BT146" s="270"/>
      <c r="BU146" s="270"/>
      <c r="BV146" s="270"/>
      <c r="BW146" s="270"/>
      <c r="BX146" s="270"/>
    </row>
    <row r="147" spans="1:76" ht="15">
      <c r="A147" s="295" t="s">
        <v>718</v>
      </c>
      <c r="B147" s="296" t="s">
        <v>719</v>
      </c>
      <c r="C147" s="296" t="s">
        <v>720</v>
      </c>
      <c r="D147" s="296"/>
      <c r="E147" s="296" t="s">
        <v>107</v>
      </c>
      <c r="F147" s="297">
        <v>26.949000000000002</v>
      </c>
      <c r="G147" s="298"/>
      <c r="H147" s="299" t="s">
        <v>508</v>
      </c>
      <c r="I147" s="297">
        <f>F147*AO147</f>
        <v>0</v>
      </c>
      <c r="J147" s="297">
        <f>F147*AP147</f>
        <v>0</v>
      </c>
      <c r="K147" s="297">
        <f>F147*G147</f>
        <v>0</v>
      </c>
      <c r="L147" s="297">
        <f>K147*(1+BW147/100)</f>
        <v>0</v>
      </c>
      <c r="M147" s="297">
        <v>2.5249999999999999</v>
      </c>
      <c r="N147" s="297">
        <f>F147*M147</f>
        <v>68.046225000000007</v>
      </c>
      <c r="O147" s="300" t="s">
        <v>509</v>
      </c>
      <c r="P147" s="270"/>
      <c r="Q147" s="270"/>
      <c r="R147" s="270"/>
      <c r="S147" s="270"/>
      <c r="T147" s="270"/>
      <c r="U147" s="270"/>
      <c r="V147" s="270"/>
      <c r="W147" s="270"/>
      <c r="X147" s="270"/>
      <c r="Y147" s="270"/>
      <c r="Z147" s="297">
        <f>IF(AQ147="5",BJ147,0)</f>
        <v>0</v>
      </c>
      <c r="AA147" s="270"/>
      <c r="AB147" s="297">
        <f>IF(AQ147="1",BH147,0)</f>
        <v>0</v>
      </c>
      <c r="AC147" s="297">
        <f>IF(AQ147="1",BI147,0)</f>
        <v>0</v>
      </c>
      <c r="AD147" s="297">
        <f>IF(AQ147="7",BH147,0)</f>
        <v>0</v>
      </c>
      <c r="AE147" s="297">
        <f>IF(AQ147="7",BI147,0)</f>
        <v>0</v>
      </c>
      <c r="AF147" s="297">
        <f>IF(AQ147="2",BH147,0)</f>
        <v>0</v>
      </c>
      <c r="AG147" s="297">
        <f>IF(AQ147="2",BI147,0)</f>
        <v>0</v>
      </c>
      <c r="AH147" s="297">
        <f>IF(AQ147="0",BJ147,0)</f>
        <v>0</v>
      </c>
      <c r="AI147" s="282"/>
      <c r="AJ147" s="297">
        <f>IF(AN147=0,K147,0)</f>
        <v>0</v>
      </c>
      <c r="AK147" s="297">
        <f>IF(AN147=12,K147,0)</f>
        <v>0</v>
      </c>
      <c r="AL147" s="297">
        <f>IF(AN147=21,K147,0)</f>
        <v>0</v>
      </c>
      <c r="AM147" s="270"/>
      <c r="AN147" s="297">
        <v>21</v>
      </c>
      <c r="AO147" s="297">
        <f>G147*0.90847406</f>
        <v>0</v>
      </c>
      <c r="AP147" s="297">
        <f>G147*(1-0.90847406)</f>
        <v>0</v>
      </c>
      <c r="AQ147" s="299" t="s">
        <v>320</v>
      </c>
      <c r="AR147" s="270"/>
      <c r="AS147" s="270"/>
      <c r="AT147" s="270"/>
      <c r="AU147" s="270"/>
      <c r="AV147" s="297">
        <f>AW147+AX147</f>
        <v>0</v>
      </c>
      <c r="AW147" s="297">
        <f>F147*AO147</f>
        <v>0</v>
      </c>
      <c r="AX147" s="297">
        <f>F147*AP147</f>
        <v>0</v>
      </c>
      <c r="AY147" s="299" t="s">
        <v>721</v>
      </c>
      <c r="AZ147" s="299" t="s">
        <v>722</v>
      </c>
      <c r="BA147" s="282" t="s">
        <v>512</v>
      </c>
      <c r="BB147" s="270"/>
      <c r="BC147" s="297">
        <f>AW147+AX147</f>
        <v>0</v>
      </c>
      <c r="BD147" s="297">
        <f>G147/(100-BE147)*100</f>
        <v>0</v>
      </c>
      <c r="BE147" s="297">
        <v>0</v>
      </c>
      <c r="BF147" s="297">
        <f>N147</f>
        <v>68.046225000000007</v>
      </c>
      <c r="BG147" s="270"/>
      <c r="BH147" s="297">
        <f>F147*AO147</f>
        <v>0</v>
      </c>
      <c r="BI147" s="297">
        <f>F147*AP147</f>
        <v>0</v>
      </c>
      <c r="BJ147" s="297">
        <f>F147*G147</f>
        <v>0</v>
      </c>
      <c r="BK147" s="297"/>
      <c r="BL147" s="297">
        <v>27</v>
      </c>
      <c r="BM147" s="270"/>
      <c r="BN147" s="270"/>
      <c r="BO147" s="270"/>
      <c r="BP147" s="270"/>
      <c r="BQ147" s="270"/>
      <c r="BR147" s="270"/>
      <c r="BS147" s="270"/>
      <c r="BT147" s="270"/>
      <c r="BU147" s="270"/>
      <c r="BV147" s="270"/>
      <c r="BW147" s="297" t="str">
        <f>H147</f>
        <v>21</v>
      </c>
      <c r="BX147" s="296" t="s">
        <v>720</v>
      </c>
    </row>
    <row r="148" spans="1:76" ht="15">
      <c r="A148" s="301"/>
      <c r="B148" s="270"/>
      <c r="C148" s="302" t="s">
        <v>723</v>
      </c>
      <c r="D148" s="302" t="s">
        <v>603</v>
      </c>
      <c r="E148" s="270"/>
      <c r="F148" s="303">
        <v>8.7750000000000004</v>
      </c>
      <c r="G148" s="270"/>
      <c r="H148" s="270"/>
      <c r="I148" s="270"/>
      <c r="J148" s="270"/>
      <c r="K148" s="270"/>
      <c r="L148" s="270"/>
      <c r="M148" s="270"/>
      <c r="N148" s="270"/>
      <c r="O148" s="304"/>
      <c r="P148" s="270"/>
      <c r="Q148" s="270"/>
      <c r="R148" s="270"/>
      <c r="S148" s="270"/>
      <c r="T148" s="270"/>
      <c r="U148" s="270"/>
      <c r="V148" s="270"/>
      <c r="W148" s="270"/>
      <c r="X148" s="270"/>
      <c r="Y148" s="270"/>
      <c r="Z148" s="270"/>
      <c r="AA148" s="270"/>
      <c r="AB148" s="270"/>
      <c r="AC148" s="270"/>
      <c r="AD148" s="270"/>
      <c r="AE148" s="270"/>
      <c r="AF148" s="270"/>
      <c r="AG148" s="270"/>
      <c r="AH148" s="270"/>
      <c r="AI148" s="270"/>
      <c r="AJ148" s="270"/>
      <c r="AK148" s="270"/>
      <c r="AL148" s="270"/>
      <c r="AM148" s="270"/>
      <c r="AN148" s="270"/>
      <c r="AO148" s="270"/>
      <c r="AP148" s="270"/>
      <c r="AQ148" s="270"/>
      <c r="AR148" s="270"/>
      <c r="AS148" s="270"/>
      <c r="AT148" s="270"/>
      <c r="AU148" s="270"/>
      <c r="AV148" s="270"/>
      <c r="AW148" s="270"/>
      <c r="AX148" s="270"/>
      <c r="AY148" s="270"/>
      <c r="AZ148" s="270"/>
      <c r="BA148" s="270"/>
      <c r="BB148" s="270"/>
      <c r="BC148" s="270"/>
      <c r="BD148" s="270"/>
      <c r="BE148" s="270"/>
      <c r="BF148" s="270"/>
      <c r="BG148" s="270"/>
      <c r="BH148" s="270"/>
      <c r="BI148" s="270"/>
      <c r="BJ148" s="270"/>
      <c r="BK148" s="270"/>
      <c r="BL148" s="270"/>
      <c r="BM148" s="270"/>
      <c r="BN148" s="270"/>
      <c r="BO148" s="270"/>
      <c r="BP148" s="270"/>
      <c r="BQ148" s="270"/>
      <c r="BR148" s="270"/>
      <c r="BS148" s="270"/>
      <c r="BT148" s="270"/>
      <c r="BU148" s="270"/>
      <c r="BV148" s="270"/>
      <c r="BW148" s="270"/>
      <c r="BX148" s="270"/>
    </row>
    <row r="149" spans="1:76" ht="15">
      <c r="A149" s="301"/>
      <c r="B149" s="270"/>
      <c r="C149" s="302" t="s">
        <v>724</v>
      </c>
      <c r="D149" s="302" t="s">
        <v>606</v>
      </c>
      <c r="E149" s="270"/>
      <c r="F149" s="303">
        <v>13.747999999999999</v>
      </c>
      <c r="G149" s="270"/>
      <c r="H149" s="270"/>
      <c r="I149" s="270"/>
      <c r="J149" s="270"/>
      <c r="K149" s="270"/>
      <c r="L149" s="270"/>
      <c r="M149" s="270"/>
      <c r="N149" s="270"/>
      <c r="O149" s="304"/>
      <c r="P149" s="270"/>
      <c r="Q149" s="270"/>
      <c r="R149" s="270"/>
      <c r="S149" s="270"/>
      <c r="T149" s="270"/>
      <c r="U149" s="270"/>
      <c r="V149" s="270"/>
      <c r="W149" s="270"/>
      <c r="X149" s="270"/>
      <c r="Y149" s="270"/>
      <c r="Z149" s="270"/>
      <c r="AA149" s="270"/>
      <c r="AB149" s="270"/>
      <c r="AC149" s="270"/>
      <c r="AD149" s="270"/>
      <c r="AE149" s="270"/>
      <c r="AF149" s="270"/>
      <c r="AG149" s="270"/>
      <c r="AH149" s="270"/>
      <c r="AI149" s="270"/>
      <c r="AJ149" s="270"/>
      <c r="AK149" s="270"/>
      <c r="AL149" s="270"/>
      <c r="AM149" s="270"/>
      <c r="AN149" s="270"/>
      <c r="AO149" s="270"/>
      <c r="AP149" s="270"/>
      <c r="AQ149" s="270"/>
      <c r="AR149" s="270"/>
      <c r="AS149" s="270"/>
      <c r="AT149" s="270"/>
      <c r="AU149" s="270"/>
      <c r="AV149" s="270"/>
      <c r="AW149" s="270"/>
      <c r="AX149" s="270"/>
      <c r="AY149" s="270"/>
      <c r="AZ149" s="270"/>
      <c r="BA149" s="270"/>
      <c r="BB149" s="270"/>
      <c r="BC149" s="270"/>
      <c r="BD149" s="270"/>
      <c r="BE149" s="270"/>
      <c r="BF149" s="270"/>
      <c r="BG149" s="270"/>
      <c r="BH149" s="270"/>
      <c r="BI149" s="270"/>
      <c r="BJ149" s="270"/>
      <c r="BK149" s="270"/>
      <c r="BL149" s="270"/>
      <c r="BM149" s="270"/>
      <c r="BN149" s="270"/>
      <c r="BO149" s="270"/>
      <c r="BP149" s="270"/>
      <c r="BQ149" s="270"/>
      <c r="BR149" s="270"/>
      <c r="BS149" s="270"/>
      <c r="BT149" s="270"/>
      <c r="BU149" s="270"/>
      <c r="BV149" s="270"/>
      <c r="BW149" s="270"/>
      <c r="BX149" s="270"/>
    </row>
    <row r="150" spans="1:76" ht="15">
      <c r="A150" s="301"/>
      <c r="B150" s="270"/>
      <c r="C150" s="302" t="s">
        <v>725</v>
      </c>
      <c r="D150" s="302" t="s">
        <v>726</v>
      </c>
      <c r="E150" s="270"/>
      <c r="F150" s="303">
        <v>1.1339999999999999</v>
      </c>
      <c r="G150" s="270"/>
      <c r="H150" s="270"/>
      <c r="I150" s="270"/>
      <c r="J150" s="270"/>
      <c r="K150" s="270"/>
      <c r="L150" s="270"/>
      <c r="M150" s="270"/>
      <c r="N150" s="270"/>
      <c r="O150" s="304"/>
      <c r="P150" s="270"/>
      <c r="Q150" s="270"/>
      <c r="R150" s="270"/>
      <c r="S150" s="270"/>
      <c r="T150" s="270"/>
      <c r="U150" s="270"/>
      <c r="V150" s="270"/>
      <c r="W150" s="270"/>
      <c r="X150" s="270"/>
      <c r="Y150" s="270"/>
      <c r="Z150" s="270"/>
      <c r="AA150" s="270"/>
      <c r="AB150" s="270"/>
      <c r="AC150" s="270"/>
      <c r="AD150" s="270"/>
      <c r="AE150" s="270"/>
      <c r="AF150" s="270"/>
      <c r="AG150" s="270"/>
      <c r="AH150" s="270"/>
      <c r="AI150" s="270"/>
      <c r="AJ150" s="270"/>
      <c r="AK150" s="270"/>
      <c r="AL150" s="270"/>
      <c r="AM150" s="270"/>
      <c r="AN150" s="270"/>
      <c r="AO150" s="270"/>
      <c r="AP150" s="270"/>
      <c r="AQ150" s="270"/>
      <c r="AR150" s="270"/>
      <c r="AS150" s="270"/>
      <c r="AT150" s="270"/>
      <c r="AU150" s="270"/>
      <c r="AV150" s="270"/>
      <c r="AW150" s="270"/>
      <c r="AX150" s="270"/>
      <c r="AY150" s="270"/>
      <c r="AZ150" s="270"/>
      <c r="BA150" s="270"/>
      <c r="BB150" s="270"/>
      <c r="BC150" s="270"/>
      <c r="BD150" s="270"/>
      <c r="BE150" s="270"/>
      <c r="BF150" s="270"/>
      <c r="BG150" s="270"/>
      <c r="BH150" s="270"/>
      <c r="BI150" s="270"/>
      <c r="BJ150" s="270"/>
      <c r="BK150" s="270"/>
      <c r="BL150" s="270"/>
      <c r="BM150" s="270"/>
      <c r="BN150" s="270"/>
      <c r="BO150" s="270"/>
      <c r="BP150" s="270"/>
      <c r="BQ150" s="270"/>
      <c r="BR150" s="270"/>
      <c r="BS150" s="270"/>
      <c r="BT150" s="270"/>
      <c r="BU150" s="270"/>
      <c r="BV150" s="270"/>
      <c r="BW150" s="270"/>
      <c r="BX150" s="270"/>
    </row>
    <row r="151" spans="1:76" ht="15">
      <c r="A151" s="301"/>
      <c r="B151" s="270"/>
      <c r="C151" s="302" t="s">
        <v>727</v>
      </c>
      <c r="D151" s="302" t="s">
        <v>728</v>
      </c>
      <c r="E151" s="270"/>
      <c r="F151" s="303">
        <v>2.3620000000000001</v>
      </c>
      <c r="G151" s="270"/>
      <c r="H151" s="270"/>
      <c r="I151" s="270"/>
      <c r="J151" s="270"/>
      <c r="K151" s="270"/>
      <c r="L151" s="270"/>
      <c r="M151" s="270"/>
      <c r="N151" s="270"/>
      <c r="O151" s="304"/>
      <c r="P151" s="270"/>
      <c r="Q151" s="270"/>
      <c r="R151" s="270"/>
      <c r="S151" s="270"/>
      <c r="T151" s="270"/>
      <c r="U151" s="270"/>
      <c r="V151" s="270"/>
      <c r="W151" s="270"/>
      <c r="X151" s="270"/>
      <c r="Y151" s="270"/>
      <c r="Z151" s="270"/>
      <c r="AA151" s="270"/>
      <c r="AB151" s="270"/>
      <c r="AC151" s="270"/>
      <c r="AD151" s="270"/>
      <c r="AE151" s="270"/>
      <c r="AF151" s="270"/>
      <c r="AG151" s="270"/>
      <c r="AH151" s="270"/>
      <c r="AI151" s="270"/>
      <c r="AJ151" s="270"/>
      <c r="AK151" s="270"/>
      <c r="AL151" s="270"/>
      <c r="AM151" s="270"/>
      <c r="AN151" s="270"/>
      <c r="AO151" s="270"/>
      <c r="AP151" s="270"/>
      <c r="AQ151" s="270"/>
      <c r="AR151" s="270"/>
      <c r="AS151" s="270"/>
      <c r="AT151" s="270"/>
      <c r="AU151" s="270"/>
      <c r="AV151" s="270"/>
      <c r="AW151" s="270"/>
      <c r="AX151" s="270"/>
      <c r="AY151" s="270"/>
      <c r="AZ151" s="270"/>
      <c r="BA151" s="270"/>
      <c r="BB151" s="270"/>
      <c r="BC151" s="270"/>
      <c r="BD151" s="270"/>
      <c r="BE151" s="270"/>
      <c r="BF151" s="270"/>
      <c r="BG151" s="270"/>
      <c r="BH151" s="270"/>
      <c r="BI151" s="270"/>
      <c r="BJ151" s="270"/>
      <c r="BK151" s="270"/>
      <c r="BL151" s="270"/>
      <c r="BM151" s="270"/>
      <c r="BN151" s="270"/>
      <c r="BO151" s="270"/>
      <c r="BP151" s="270"/>
      <c r="BQ151" s="270"/>
      <c r="BR151" s="270"/>
      <c r="BS151" s="270"/>
      <c r="BT151" s="270"/>
      <c r="BU151" s="270"/>
      <c r="BV151" s="270"/>
      <c r="BW151" s="270"/>
      <c r="BX151" s="270"/>
    </row>
    <row r="152" spans="1:76" ht="15">
      <c r="A152" s="301"/>
      <c r="B152" s="270"/>
      <c r="C152" s="302" t="s">
        <v>729</v>
      </c>
      <c r="D152" s="302" t="s">
        <v>559</v>
      </c>
      <c r="E152" s="270"/>
      <c r="F152" s="303">
        <v>0.6</v>
      </c>
      <c r="G152" s="270"/>
      <c r="H152" s="270"/>
      <c r="I152" s="270"/>
      <c r="J152" s="270"/>
      <c r="K152" s="270"/>
      <c r="L152" s="270"/>
      <c r="M152" s="270"/>
      <c r="N152" s="270"/>
      <c r="O152" s="304"/>
      <c r="P152" s="270"/>
      <c r="Q152" s="270"/>
      <c r="R152" s="270"/>
      <c r="S152" s="270"/>
      <c r="T152" s="270"/>
      <c r="U152" s="270"/>
      <c r="V152" s="270"/>
      <c r="W152" s="270"/>
      <c r="X152" s="270"/>
      <c r="Y152" s="270"/>
      <c r="Z152" s="270"/>
      <c r="AA152" s="270"/>
      <c r="AB152" s="270"/>
      <c r="AC152" s="270"/>
      <c r="AD152" s="270"/>
      <c r="AE152" s="270"/>
      <c r="AF152" s="270"/>
      <c r="AG152" s="270"/>
      <c r="AH152" s="270"/>
      <c r="AI152" s="270"/>
      <c r="AJ152" s="270"/>
      <c r="AK152" s="270"/>
      <c r="AL152" s="270"/>
      <c r="AM152" s="270"/>
      <c r="AN152" s="270"/>
      <c r="AO152" s="270"/>
      <c r="AP152" s="270"/>
      <c r="AQ152" s="270"/>
      <c r="AR152" s="270"/>
      <c r="AS152" s="270"/>
      <c r="AT152" s="270"/>
      <c r="AU152" s="270"/>
      <c r="AV152" s="270"/>
      <c r="AW152" s="270"/>
      <c r="AX152" s="270"/>
      <c r="AY152" s="270"/>
      <c r="AZ152" s="270"/>
      <c r="BA152" s="270"/>
      <c r="BB152" s="270"/>
      <c r="BC152" s="270"/>
      <c r="BD152" s="270"/>
      <c r="BE152" s="270"/>
      <c r="BF152" s="270"/>
      <c r="BG152" s="270"/>
      <c r="BH152" s="270"/>
      <c r="BI152" s="270"/>
      <c r="BJ152" s="270"/>
      <c r="BK152" s="270"/>
      <c r="BL152" s="270"/>
      <c r="BM152" s="270"/>
      <c r="BN152" s="270"/>
      <c r="BO152" s="270"/>
      <c r="BP152" s="270"/>
      <c r="BQ152" s="270"/>
      <c r="BR152" s="270"/>
      <c r="BS152" s="270"/>
      <c r="BT152" s="270"/>
      <c r="BU152" s="270"/>
      <c r="BV152" s="270"/>
      <c r="BW152" s="270"/>
      <c r="BX152" s="270"/>
    </row>
    <row r="153" spans="1:76" ht="15">
      <c r="A153" s="301"/>
      <c r="B153" s="270"/>
      <c r="C153" s="302" t="s">
        <v>730</v>
      </c>
      <c r="D153" s="302" t="s">
        <v>561</v>
      </c>
      <c r="E153" s="270"/>
      <c r="F153" s="303">
        <v>0.33</v>
      </c>
      <c r="G153" s="270"/>
      <c r="H153" s="270"/>
      <c r="I153" s="270"/>
      <c r="J153" s="270"/>
      <c r="K153" s="270"/>
      <c r="L153" s="270"/>
      <c r="M153" s="270"/>
      <c r="N153" s="270"/>
      <c r="O153" s="304"/>
      <c r="P153" s="270"/>
      <c r="Q153" s="270"/>
      <c r="R153" s="270"/>
      <c r="S153" s="270"/>
      <c r="T153" s="270"/>
      <c r="U153" s="270"/>
      <c r="V153" s="270"/>
      <c r="W153" s="270"/>
      <c r="X153" s="270"/>
      <c r="Y153" s="270"/>
      <c r="Z153" s="270"/>
      <c r="AA153" s="270"/>
      <c r="AB153" s="270"/>
      <c r="AC153" s="270"/>
      <c r="AD153" s="270"/>
      <c r="AE153" s="270"/>
      <c r="AF153" s="270"/>
      <c r="AG153" s="270"/>
      <c r="AH153" s="270"/>
      <c r="AI153" s="270"/>
      <c r="AJ153" s="270"/>
      <c r="AK153" s="270"/>
      <c r="AL153" s="270"/>
      <c r="AM153" s="270"/>
      <c r="AN153" s="270"/>
      <c r="AO153" s="270"/>
      <c r="AP153" s="270"/>
      <c r="AQ153" s="270"/>
      <c r="AR153" s="270"/>
      <c r="AS153" s="270"/>
      <c r="AT153" s="270"/>
      <c r="AU153" s="270"/>
      <c r="AV153" s="270"/>
      <c r="AW153" s="270"/>
      <c r="AX153" s="270"/>
      <c r="AY153" s="270"/>
      <c r="AZ153" s="270"/>
      <c r="BA153" s="270"/>
      <c r="BB153" s="270"/>
      <c r="BC153" s="270"/>
      <c r="BD153" s="270"/>
      <c r="BE153" s="270"/>
      <c r="BF153" s="270"/>
      <c r="BG153" s="270"/>
      <c r="BH153" s="270"/>
      <c r="BI153" s="270"/>
      <c r="BJ153" s="270"/>
      <c r="BK153" s="270"/>
      <c r="BL153" s="270"/>
      <c r="BM153" s="270"/>
      <c r="BN153" s="270"/>
      <c r="BO153" s="270"/>
      <c r="BP153" s="270"/>
      <c r="BQ153" s="270"/>
      <c r="BR153" s="270"/>
      <c r="BS153" s="270"/>
      <c r="BT153" s="270"/>
      <c r="BU153" s="270"/>
      <c r="BV153" s="270"/>
      <c r="BW153" s="270"/>
      <c r="BX153" s="270"/>
    </row>
    <row r="154" spans="1:76" ht="25.5">
      <c r="A154" s="295" t="s">
        <v>731</v>
      </c>
      <c r="B154" s="296" t="s">
        <v>732</v>
      </c>
      <c r="C154" s="296" t="s">
        <v>733</v>
      </c>
      <c r="D154" s="296"/>
      <c r="E154" s="296" t="s">
        <v>132</v>
      </c>
      <c r="F154" s="297">
        <v>2.8940000000000001</v>
      </c>
      <c r="G154" s="298"/>
      <c r="H154" s="299" t="s">
        <v>508</v>
      </c>
      <c r="I154" s="297">
        <f>F154*AO154</f>
        <v>0</v>
      </c>
      <c r="J154" s="297">
        <f>F154*AP154</f>
        <v>0</v>
      </c>
      <c r="K154" s="297">
        <f>F154*G154</f>
        <v>0</v>
      </c>
      <c r="L154" s="297">
        <f>K154*(1+BW154/100)</f>
        <v>0</v>
      </c>
      <c r="M154" s="297">
        <v>1.0543899999999999</v>
      </c>
      <c r="N154" s="297">
        <f>F154*M154</f>
        <v>3.0514046599999998</v>
      </c>
      <c r="O154" s="300" t="s">
        <v>509</v>
      </c>
      <c r="P154" s="270"/>
      <c r="Q154" s="270"/>
      <c r="R154" s="270"/>
      <c r="S154" s="270"/>
      <c r="T154" s="270"/>
      <c r="U154" s="270"/>
      <c r="V154" s="270"/>
      <c r="W154" s="270"/>
      <c r="X154" s="270"/>
      <c r="Y154" s="270"/>
      <c r="Z154" s="297">
        <f>IF(AQ154="5",BJ154,0)</f>
        <v>0</v>
      </c>
      <c r="AA154" s="270"/>
      <c r="AB154" s="297">
        <f>IF(AQ154="1",BH154,0)</f>
        <v>0</v>
      </c>
      <c r="AC154" s="297">
        <f>IF(AQ154="1",BI154,0)</f>
        <v>0</v>
      </c>
      <c r="AD154" s="297">
        <f>IF(AQ154="7",BH154,0)</f>
        <v>0</v>
      </c>
      <c r="AE154" s="297">
        <f>IF(AQ154="7",BI154,0)</f>
        <v>0</v>
      </c>
      <c r="AF154" s="297">
        <f>IF(AQ154="2",BH154,0)</f>
        <v>0</v>
      </c>
      <c r="AG154" s="297">
        <f>IF(AQ154="2",BI154,0)</f>
        <v>0</v>
      </c>
      <c r="AH154" s="297">
        <f>IF(AQ154="0",BJ154,0)</f>
        <v>0</v>
      </c>
      <c r="AI154" s="282"/>
      <c r="AJ154" s="297">
        <f>IF(AN154=0,K154,0)</f>
        <v>0</v>
      </c>
      <c r="AK154" s="297">
        <f>IF(AN154=12,K154,0)</f>
        <v>0</v>
      </c>
      <c r="AL154" s="297">
        <f>IF(AN154=21,K154,0)</f>
        <v>0</v>
      </c>
      <c r="AM154" s="270"/>
      <c r="AN154" s="297">
        <v>21</v>
      </c>
      <c r="AO154" s="297">
        <f>G154*0.776350473</f>
        <v>0</v>
      </c>
      <c r="AP154" s="297">
        <f>G154*(1-0.776350473)</f>
        <v>0</v>
      </c>
      <c r="AQ154" s="299" t="s">
        <v>320</v>
      </c>
      <c r="AR154" s="270"/>
      <c r="AS154" s="270"/>
      <c r="AT154" s="270"/>
      <c r="AU154" s="270"/>
      <c r="AV154" s="297">
        <f>AW154+AX154</f>
        <v>0</v>
      </c>
      <c r="AW154" s="297">
        <f>F154*AO154</f>
        <v>0</v>
      </c>
      <c r="AX154" s="297">
        <f>F154*AP154</f>
        <v>0</v>
      </c>
      <c r="AY154" s="299" t="s">
        <v>721</v>
      </c>
      <c r="AZ154" s="299" t="s">
        <v>722</v>
      </c>
      <c r="BA154" s="282" t="s">
        <v>512</v>
      </c>
      <c r="BB154" s="270"/>
      <c r="BC154" s="297">
        <f>AW154+AX154</f>
        <v>0</v>
      </c>
      <c r="BD154" s="297">
        <f>G154/(100-BE154)*100</f>
        <v>0</v>
      </c>
      <c r="BE154" s="297">
        <v>0</v>
      </c>
      <c r="BF154" s="297">
        <f>N154</f>
        <v>3.0514046599999998</v>
      </c>
      <c r="BG154" s="270"/>
      <c r="BH154" s="297">
        <f>F154*AO154</f>
        <v>0</v>
      </c>
      <c r="BI154" s="297">
        <f>F154*AP154</f>
        <v>0</v>
      </c>
      <c r="BJ154" s="297">
        <f>F154*G154</f>
        <v>0</v>
      </c>
      <c r="BK154" s="297"/>
      <c r="BL154" s="297">
        <v>27</v>
      </c>
      <c r="BM154" s="270"/>
      <c r="BN154" s="270"/>
      <c r="BO154" s="270"/>
      <c r="BP154" s="270"/>
      <c r="BQ154" s="270"/>
      <c r="BR154" s="270"/>
      <c r="BS154" s="270"/>
      <c r="BT154" s="270"/>
      <c r="BU154" s="270"/>
      <c r="BV154" s="270"/>
      <c r="BW154" s="297" t="str">
        <f>H154</f>
        <v>21</v>
      </c>
      <c r="BX154" s="296" t="s">
        <v>733</v>
      </c>
    </row>
    <row r="155" spans="1:76" ht="15">
      <c r="A155" s="301"/>
      <c r="B155" s="270"/>
      <c r="C155" s="302" t="s">
        <v>734</v>
      </c>
      <c r="D155" s="302" t="s">
        <v>603</v>
      </c>
      <c r="E155" s="270"/>
      <c r="F155" s="303">
        <v>1.038</v>
      </c>
      <c r="G155" s="270"/>
      <c r="H155" s="270"/>
      <c r="I155" s="270"/>
      <c r="J155" s="270"/>
      <c r="K155" s="270"/>
      <c r="L155" s="270"/>
      <c r="M155" s="270"/>
      <c r="N155" s="270"/>
      <c r="O155" s="304"/>
      <c r="P155" s="270"/>
      <c r="Q155" s="270"/>
      <c r="R155" s="270"/>
      <c r="S155" s="270"/>
      <c r="T155" s="270"/>
      <c r="U155" s="270"/>
      <c r="V155" s="270"/>
      <c r="W155" s="270"/>
      <c r="X155" s="270"/>
      <c r="Y155" s="270"/>
      <c r="Z155" s="270"/>
      <c r="AA155" s="270"/>
      <c r="AB155" s="270"/>
      <c r="AC155" s="270"/>
      <c r="AD155" s="270"/>
      <c r="AE155" s="270"/>
      <c r="AF155" s="270"/>
      <c r="AG155" s="270"/>
      <c r="AH155" s="270"/>
      <c r="AI155" s="270"/>
      <c r="AJ155" s="270"/>
      <c r="AK155" s="270"/>
      <c r="AL155" s="270"/>
      <c r="AM155" s="270"/>
      <c r="AN155" s="270"/>
      <c r="AO155" s="270"/>
      <c r="AP155" s="270"/>
      <c r="AQ155" s="270"/>
      <c r="AR155" s="270"/>
      <c r="AS155" s="270"/>
      <c r="AT155" s="270"/>
      <c r="AU155" s="270"/>
      <c r="AV155" s="270"/>
      <c r="AW155" s="270"/>
      <c r="AX155" s="270"/>
      <c r="AY155" s="270"/>
      <c r="AZ155" s="270"/>
      <c r="BA155" s="270"/>
      <c r="BB155" s="270"/>
      <c r="BC155" s="270"/>
      <c r="BD155" s="270"/>
      <c r="BE155" s="270"/>
      <c r="BF155" s="270"/>
      <c r="BG155" s="270"/>
      <c r="BH155" s="270"/>
      <c r="BI155" s="270"/>
      <c r="BJ155" s="270"/>
      <c r="BK155" s="270"/>
      <c r="BL155" s="270"/>
      <c r="BM155" s="270"/>
      <c r="BN155" s="270"/>
      <c r="BO155" s="270"/>
      <c r="BP155" s="270"/>
      <c r="BQ155" s="270"/>
      <c r="BR155" s="270"/>
      <c r="BS155" s="270"/>
      <c r="BT155" s="270"/>
      <c r="BU155" s="270"/>
      <c r="BV155" s="270"/>
      <c r="BW155" s="270"/>
      <c r="BX155" s="270"/>
    </row>
    <row r="156" spans="1:76" ht="15">
      <c r="A156" s="301"/>
      <c r="B156" s="270"/>
      <c r="C156" s="302" t="s">
        <v>735</v>
      </c>
      <c r="D156" s="302" t="s">
        <v>606</v>
      </c>
      <c r="E156" s="270"/>
      <c r="F156" s="303">
        <v>1.635</v>
      </c>
      <c r="G156" s="270"/>
      <c r="H156" s="270"/>
      <c r="I156" s="270"/>
      <c r="J156" s="270"/>
      <c r="K156" s="270"/>
      <c r="L156" s="270"/>
      <c r="M156" s="270"/>
      <c r="N156" s="270"/>
      <c r="O156" s="304"/>
      <c r="P156" s="270"/>
      <c r="Q156" s="270"/>
      <c r="R156" s="270"/>
      <c r="S156" s="270"/>
      <c r="T156" s="270"/>
      <c r="U156" s="270"/>
      <c r="V156" s="270"/>
      <c r="W156" s="270"/>
      <c r="X156" s="270"/>
      <c r="Y156" s="270"/>
      <c r="Z156" s="270"/>
      <c r="AA156" s="270"/>
      <c r="AB156" s="270"/>
      <c r="AC156" s="270"/>
      <c r="AD156" s="270"/>
      <c r="AE156" s="270"/>
      <c r="AF156" s="270"/>
      <c r="AG156" s="270"/>
      <c r="AH156" s="270"/>
      <c r="AI156" s="270"/>
      <c r="AJ156" s="270"/>
      <c r="AK156" s="270"/>
      <c r="AL156" s="270"/>
      <c r="AM156" s="270"/>
      <c r="AN156" s="270"/>
      <c r="AO156" s="270"/>
      <c r="AP156" s="270"/>
      <c r="AQ156" s="270"/>
      <c r="AR156" s="270"/>
      <c r="AS156" s="270"/>
      <c r="AT156" s="270"/>
      <c r="AU156" s="270"/>
      <c r="AV156" s="270"/>
      <c r="AW156" s="270"/>
      <c r="AX156" s="270"/>
      <c r="AY156" s="270"/>
      <c r="AZ156" s="270"/>
      <c r="BA156" s="270"/>
      <c r="BB156" s="270"/>
      <c r="BC156" s="270"/>
      <c r="BD156" s="270"/>
      <c r="BE156" s="270"/>
      <c r="BF156" s="270"/>
      <c r="BG156" s="270"/>
      <c r="BH156" s="270"/>
      <c r="BI156" s="270"/>
      <c r="BJ156" s="270"/>
      <c r="BK156" s="270"/>
      <c r="BL156" s="270"/>
      <c r="BM156" s="270"/>
      <c r="BN156" s="270"/>
      <c r="BO156" s="270"/>
      <c r="BP156" s="270"/>
      <c r="BQ156" s="270"/>
      <c r="BR156" s="270"/>
      <c r="BS156" s="270"/>
      <c r="BT156" s="270"/>
      <c r="BU156" s="270"/>
      <c r="BV156" s="270"/>
      <c r="BW156" s="270"/>
      <c r="BX156" s="270"/>
    </row>
    <row r="157" spans="1:76" ht="15">
      <c r="A157" s="301"/>
      <c r="B157" s="270"/>
      <c r="C157" s="302" t="s">
        <v>736</v>
      </c>
      <c r="D157" s="302" t="s">
        <v>726</v>
      </c>
      <c r="E157" s="270"/>
      <c r="F157" s="303">
        <v>6.2E-2</v>
      </c>
      <c r="G157" s="270"/>
      <c r="H157" s="270"/>
      <c r="I157" s="270"/>
      <c r="J157" s="270"/>
      <c r="K157" s="270"/>
      <c r="L157" s="270"/>
      <c r="M157" s="270"/>
      <c r="N157" s="270"/>
      <c r="O157" s="304"/>
      <c r="P157" s="270"/>
      <c r="Q157" s="270"/>
      <c r="R157" s="270"/>
      <c r="S157" s="270"/>
      <c r="T157" s="270"/>
      <c r="U157" s="270"/>
      <c r="V157" s="270"/>
      <c r="W157" s="270"/>
      <c r="X157" s="270"/>
      <c r="Y157" s="270"/>
      <c r="Z157" s="270"/>
      <c r="AA157" s="270"/>
      <c r="AB157" s="270"/>
      <c r="AC157" s="270"/>
      <c r="AD157" s="270"/>
      <c r="AE157" s="270"/>
      <c r="AF157" s="270"/>
      <c r="AG157" s="270"/>
      <c r="AH157" s="270"/>
      <c r="AI157" s="270"/>
      <c r="AJ157" s="270"/>
      <c r="AK157" s="270"/>
      <c r="AL157" s="270"/>
      <c r="AM157" s="270"/>
      <c r="AN157" s="270"/>
      <c r="AO157" s="270"/>
      <c r="AP157" s="270"/>
      <c r="AQ157" s="270"/>
      <c r="AR157" s="270"/>
      <c r="AS157" s="270"/>
      <c r="AT157" s="270"/>
      <c r="AU157" s="270"/>
      <c r="AV157" s="270"/>
      <c r="AW157" s="270"/>
      <c r="AX157" s="270"/>
      <c r="AY157" s="270"/>
      <c r="AZ157" s="270"/>
      <c r="BA157" s="270"/>
      <c r="BB157" s="270"/>
      <c r="BC157" s="270"/>
      <c r="BD157" s="270"/>
      <c r="BE157" s="270"/>
      <c r="BF157" s="270"/>
      <c r="BG157" s="270"/>
      <c r="BH157" s="270"/>
      <c r="BI157" s="270"/>
      <c r="BJ157" s="270"/>
      <c r="BK157" s="270"/>
      <c r="BL157" s="270"/>
      <c r="BM157" s="270"/>
      <c r="BN157" s="270"/>
      <c r="BO157" s="270"/>
      <c r="BP157" s="270"/>
      <c r="BQ157" s="270"/>
      <c r="BR157" s="270"/>
      <c r="BS157" s="270"/>
      <c r="BT157" s="270"/>
      <c r="BU157" s="270"/>
      <c r="BV157" s="270"/>
      <c r="BW157" s="270"/>
      <c r="BX157" s="270"/>
    </row>
    <row r="158" spans="1:76" ht="15">
      <c r="A158" s="301"/>
      <c r="B158" s="270"/>
      <c r="C158" s="302" t="s">
        <v>737</v>
      </c>
      <c r="D158" s="302" t="s">
        <v>728</v>
      </c>
      <c r="E158" s="270"/>
      <c r="F158" s="303">
        <v>0.112</v>
      </c>
      <c r="G158" s="270"/>
      <c r="H158" s="270"/>
      <c r="I158" s="270"/>
      <c r="J158" s="270"/>
      <c r="K158" s="270"/>
      <c r="L158" s="270"/>
      <c r="M158" s="270"/>
      <c r="N158" s="270"/>
      <c r="O158" s="304"/>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270"/>
      <c r="BP158" s="270"/>
      <c r="BQ158" s="270"/>
      <c r="BR158" s="270"/>
      <c r="BS158" s="270"/>
      <c r="BT158" s="270"/>
      <c r="BU158" s="270"/>
      <c r="BV158" s="270"/>
      <c r="BW158" s="270"/>
      <c r="BX158" s="270"/>
    </row>
    <row r="159" spans="1:76" ht="15">
      <c r="A159" s="301"/>
      <c r="B159" s="270"/>
      <c r="C159" s="302" t="s">
        <v>738</v>
      </c>
      <c r="D159" s="302" t="s">
        <v>559</v>
      </c>
      <c r="E159" s="270"/>
      <c r="F159" s="303">
        <v>3.1E-2</v>
      </c>
      <c r="G159" s="270"/>
      <c r="H159" s="270"/>
      <c r="I159" s="270"/>
      <c r="J159" s="270"/>
      <c r="K159" s="270"/>
      <c r="L159" s="270"/>
      <c r="M159" s="270"/>
      <c r="N159" s="270"/>
      <c r="O159" s="304"/>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0"/>
      <c r="BE159" s="270"/>
      <c r="BF159" s="270"/>
      <c r="BG159" s="270"/>
      <c r="BH159" s="270"/>
      <c r="BI159" s="270"/>
      <c r="BJ159" s="270"/>
      <c r="BK159" s="270"/>
      <c r="BL159" s="270"/>
      <c r="BM159" s="270"/>
      <c r="BN159" s="270"/>
      <c r="BO159" s="270"/>
      <c r="BP159" s="270"/>
      <c r="BQ159" s="270"/>
      <c r="BR159" s="270"/>
      <c r="BS159" s="270"/>
      <c r="BT159" s="270"/>
      <c r="BU159" s="270"/>
      <c r="BV159" s="270"/>
      <c r="BW159" s="270"/>
      <c r="BX159" s="270"/>
    </row>
    <row r="160" spans="1:76" ht="15">
      <c r="A160" s="301"/>
      <c r="B160" s="270"/>
      <c r="C160" s="302" t="s">
        <v>739</v>
      </c>
      <c r="D160" s="302" t="s">
        <v>561</v>
      </c>
      <c r="E160" s="270"/>
      <c r="F160" s="303">
        <v>1.6E-2</v>
      </c>
      <c r="G160" s="270"/>
      <c r="H160" s="270"/>
      <c r="I160" s="270"/>
      <c r="J160" s="270"/>
      <c r="K160" s="270"/>
      <c r="L160" s="270"/>
      <c r="M160" s="270"/>
      <c r="N160" s="270"/>
      <c r="O160" s="304"/>
      <c r="P160" s="270"/>
      <c r="Q160" s="270"/>
      <c r="R160" s="270"/>
      <c r="S160" s="270"/>
      <c r="T160" s="270"/>
      <c r="U160" s="270"/>
      <c r="V160" s="270"/>
      <c r="W160" s="270"/>
      <c r="X160" s="270"/>
      <c r="Y160" s="270"/>
      <c r="Z160" s="270"/>
      <c r="AA160" s="270"/>
      <c r="AB160" s="270"/>
      <c r="AC160" s="270"/>
      <c r="AD160" s="270"/>
      <c r="AE160" s="270"/>
      <c r="AF160" s="270"/>
      <c r="AG160" s="270"/>
      <c r="AH160" s="270"/>
      <c r="AI160" s="270"/>
      <c r="AJ160" s="270"/>
      <c r="AK160" s="270"/>
      <c r="AL160" s="270"/>
      <c r="AM160" s="270"/>
      <c r="AN160" s="270"/>
      <c r="AO160" s="270"/>
      <c r="AP160" s="270"/>
      <c r="AQ160" s="270"/>
      <c r="AR160" s="270"/>
      <c r="AS160" s="270"/>
      <c r="AT160" s="270"/>
      <c r="AU160" s="270"/>
      <c r="AV160" s="270"/>
      <c r="AW160" s="270"/>
      <c r="AX160" s="270"/>
      <c r="AY160" s="270"/>
      <c r="AZ160" s="270"/>
      <c r="BA160" s="270"/>
      <c r="BB160" s="270"/>
      <c r="BC160" s="270"/>
      <c r="BD160" s="270"/>
      <c r="BE160" s="270"/>
      <c r="BF160" s="270"/>
      <c r="BG160" s="270"/>
      <c r="BH160" s="270"/>
      <c r="BI160" s="270"/>
      <c r="BJ160" s="270"/>
      <c r="BK160" s="270"/>
      <c r="BL160" s="270"/>
      <c r="BM160" s="270"/>
      <c r="BN160" s="270"/>
      <c r="BO160" s="270"/>
      <c r="BP160" s="270"/>
      <c r="BQ160" s="270"/>
      <c r="BR160" s="270"/>
      <c r="BS160" s="270"/>
      <c r="BT160" s="270"/>
      <c r="BU160" s="270"/>
      <c r="BV160" s="270"/>
      <c r="BW160" s="270"/>
      <c r="BX160" s="270"/>
    </row>
    <row r="161" spans="1:76" ht="15">
      <c r="A161" s="301"/>
      <c r="B161" s="306" t="s">
        <v>572</v>
      </c>
      <c r="C161" s="307" t="s">
        <v>740</v>
      </c>
      <c r="D161" s="307"/>
      <c r="E161" s="307"/>
      <c r="F161" s="307"/>
      <c r="G161" s="307"/>
      <c r="H161" s="307"/>
      <c r="I161" s="307"/>
      <c r="J161" s="307"/>
      <c r="K161" s="307"/>
      <c r="L161" s="308"/>
      <c r="M161" s="308"/>
      <c r="N161" s="308"/>
      <c r="O161" s="308"/>
      <c r="P161" s="270"/>
      <c r="Q161" s="270"/>
      <c r="R161" s="270"/>
      <c r="S161" s="270"/>
      <c r="T161" s="270"/>
      <c r="U161" s="270"/>
      <c r="V161" s="270"/>
      <c r="W161" s="270"/>
      <c r="X161" s="270"/>
      <c r="Y161" s="270"/>
      <c r="Z161" s="270"/>
      <c r="AA161" s="270"/>
      <c r="AB161" s="270"/>
      <c r="AC161" s="270"/>
      <c r="AD161" s="270"/>
      <c r="AE161" s="270"/>
      <c r="AF161" s="270"/>
      <c r="AG161" s="270"/>
      <c r="AH161" s="270"/>
      <c r="AI161" s="270"/>
      <c r="AJ161" s="270"/>
      <c r="AK161" s="270"/>
      <c r="AL161" s="270"/>
      <c r="AM161" s="270"/>
      <c r="AN161" s="270"/>
      <c r="AO161" s="270"/>
      <c r="AP161" s="270"/>
      <c r="AQ161" s="270"/>
      <c r="AR161" s="270"/>
      <c r="AS161" s="270"/>
      <c r="AT161" s="270"/>
      <c r="AU161" s="270"/>
      <c r="AV161" s="270"/>
      <c r="AW161" s="270"/>
      <c r="AX161" s="270"/>
      <c r="AY161" s="270"/>
      <c r="AZ161" s="270"/>
      <c r="BA161" s="270"/>
      <c r="BB161" s="270"/>
      <c r="BC161" s="270"/>
      <c r="BD161" s="270"/>
      <c r="BE161" s="270"/>
      <c r="BF161" s="270"/>
      <c r="BG161" s="270"/>
      <c r="BH161" s="270"/>
      <c r="BI161" s="270"/>
      <c r="BJ161" s="270"/>
      <c r="BK161" s="270"/>
      <c r="BL161" s="270"/>
      <c r="BM161" s="270"/>
      <c r="BN161" s="270"/>
      <c r="BO161" s="270"/>
      <c r="BP161" s="270"/>
      <c r="BQ161" s="270"/>
      <c r="BR161" s="270"/>
      <c r="BS161" s="270"/>
      <c r="BT161" s="270"/>
      <c r="BU161" s="270"/>
      <c r="BV161" s="270"/>
      <c r="BW161" s="270"/>
      <c r="BX161" s="270"/>
    </row>
    <row r="162" spans="1:76" ht="15">
      <c r="A162" s="295" t="s">
        <v>741</v>
      </c>
      <c r="B162" s="296" t="s">
        <v>742</v>
      </c>
      <c r="C162" s="296" t="s">
        <v>743</v>
      </c>
      <c r="D162" s="296"/>
      <c r="E162" s="296" t="s">
        <v>124</v>
      </c>
      <c r="F162" s="297">
        <v>23.934000000000001</v>
      </c>
      <c r="G162" s="298"/>
      <c r="H162" s="299" t="s">
        <v>508</v>
      </c>
      <c r="I162" s="297">
        <f>F162*AO162</f>
        <v>0</v>
      </c>
      <c r="J162" s="297">
        <f>F162*AP162</f>
        <v>0</v>
      </c>
      <c r="K162" s="297">
        <f>F162*G162</f>
        <v>0</v>
      </c>
      <c r="L162" s="297">
        <f>K162*(1+BW162/100)</f>
        <v>0</v>
      </c>
      <c r="M162" s="297">
        <v>3.9190000000000003E-2</v>
      </c>
      <c r="N162" s="297">
        <f>F162*M162</f>
        <v>0.93797346000000015</v>
      </c>
      <c r="O162" s="300" t="s">
        <v>509</v>
      </c>
      <c r="P162" s="270"/>
      <c r="Q162" s="270"/>
      <c r="R162" s="270"/>
      <c r="S162" s="270"/>
      <c r="T162" s="270"/>
      <c r="U162" s="270"/>
      <c r="V162" s="270"/>
      <c r="W162" s="270"/>
      <c r="X162" s="270"/>
      <c r="Y162" s="270"/>
      <c r="Z162" s="297">
        <f>IF(AQ162="5",BJ162,0)</f>
        <v>0</v>
      </c>
      <c r="AA162" s="270"/>
      <c r="AB162" s="297">
        <f>IF(AQ162="1",BH162,0)</f>
        <v>0</v>
      </c>
      <c r="AC162" s="297">
        <f>IF(AQ162="1",BI162,0)</f>
        <v>0</v>
      </c>
      <c r="AD162" s="297">
        <f>IF(AQ162="7",BH162,0)</f>
        <v>0</v>
      </c>
      <c r="AE162" s="297">
        <f>IF(AQ162="7",BI162,0)</f>
        <v>0</v>
      </c>
      <c r="AF162" s="297">
        <f>IF(AQ162="2",BH162,0)</f>
        <v>0</v>
      </c>
      <c r="AG162" s="297">
        <f>IF(AQ162="2",BI162,0)</f>
        <v>0</v>
      </c>
      <c r="AH162" s="297">
        <f>IF(AQ162="0",BJ162,0)</f>
        <v>0</v>
      </c>
      <c r="AI162" s="282"/>
      <c r="AJ162" s="297">
        <f>IF(AN162=0,K162,0)</f>
        <v>0</v>
      </c>
      <c r="AK162" s="297">
        <f>IF(AN162=12,K162,0)</f>
        <v>0</v>
      </c>
      <c r="AL162" s="297">
        <f>IF(AN162=21,K162,0)</f>
        <v>0</v>
      </c>
      <c r="AM162" s="270"/>
      <c r="AN162" s="297">
        <v>21</v>
      </c>
      <c r="AO162" s="297">
        <f>G162*0.233783273</f>
        <v>0</v>
      </c>
      <c r="AP162" s="297">
        <f>G162*(1-0.233783273)</f>
        <v>0</v>
      </c>
      <c r="AQ162" s="299" t="s">
        <v>320</v>
      </c>
      <c r="AR162" s="270"/>
      <c r="AS162" s="270"/>
      <c r="AT162" s="270"/>
      <c r="AU162" s="270"/>
      <c r="AV162" s="297">
        <f>AW162+AX162</f>
        <v>0</v>
      </c>
      <c r="AW162" s="297">
        <f>F162*AO162</f>
        <v>0</v>
      </c>
      <c r="AX162" s="297">
        <f>F162*AP162</f>
        <v>0</v>
      </c>
      <c r="AY162" s="299" t="s">
        <v>721</v>
      </c>
      <c r="AZ162" s="299" t="s">
        <v>722</v>
      </c>
      <c r="BA162" s="282" t="s">
        <v>512</v>
      </c>
      <c r="BB162" s="270"/>
      <c r="BC162" s="297">
        <f>AW162+AX162</f>
        <v>0</v>
      </c>
      <c r="BD162" s="297">
        <f>G162/(100-BE162)*100</f>
        <v>0</v>
      </c>
      <c r="BE162" s="297">
        <v>0</v>
      </c>
      <c r="BF162" s="297">
        <f>N162</f>
        <v>0.93797346000000015</v>
      </c>
      <c r="BG162" s="270"/>
      <c r="BH162" s="297">
        <f>F162*AO162</f>
        <v>0</v>
      </c>
      <c r="BI162" s="297">
        <f>F162*AP162</f>
        <v>0</v>
      </c>
      <c r="BJ162" s="297">
        <f>F162*G162</f>
        <v>0</v>
      </c>
      <c r="BK162" s="297"/>
      <c r="BL162" s="297">
        <v>27</v>
      </c>
      <c r="BM162" s="270"/>
      <c r="BN162" s="270"/>
      <c r="BO162" s="270"/>
      <c r="BP162" s="270"/>
      <c r="BQ162" s="270"/>
      <c r="BR162" s="270"/>
      <c r="BS162" s="270"/>
      <c r="BT162" s="270"/>
      <c r="BU162" s="270"/>
      <c r="BV162" s="270"/>
      <c r="BW162" s="297" t="str">
        <f>H162</f>
        <v>21</v>
      </c>
      <c r="BX162" s="296" t="s">
        <v>743</v>
      </c>
    </row>
    <row r="163" spans="1:76" ht="15">
      <c r="A163" s="301"/>
      <c r="B163" s="270"/>
      <c r="C163" s="302" t="s">
        <v>744</v>
      </c>
      <c r="D163" s="302" t="s">
        <v>603</v>
      </c>
      <c r="E163" s="270"/>
      <c r="F163" s="303">
        <v>5.67</v>
      </c>
      <c r="G163" s="270"/>
      <c r="H163" s="270"/>
      <c r="I163" s="270"/>
      <c r="J163" s="270"/>
      <c r="K163" s="270"/>
      <c r="L163" s="270"/>
      <c r="M163" s="270"/>
      <c r="N163" s="270"/>
      <c r="O163" s="304"/>
      <c r="P163" s="270"/>
      <c r="Q163" s="270"/>
      <c r="R163" s="270"/>
      <c r="S163" s="270"/>
      <c r="T163" s="270"/>
      <c r="U163" s="270"/>
      <c r="V163" s="270"/>
      <c r="W163" s="270"/>
      <c r="X163" s="270"/>
      <c r="Y163" s="270"/>
      <c r="Z163" s="270"/>
      <c r="AA163" s="270"/>
      <c r="AB163" s="270"/>
      <c r="AC163" s="270"/>
      <c r="AD163" s="270"/>
      <c r="AE163" s="270"/>
      <c r="AF163" s="270"/>
      <c r="AG163" s="270"/>
      <c r="AH163" s="270"/>
      <c r="AI163" s="270"/>
      <c r="AJ163" s="270"/>
      <c r="AK163" s="270"/>
      <c r="AL163" s="270"/>
      <c r="AM163" s="270"/>
      <c r="AN163" s="270"/>
      <c r="AO163" s="270"/>
      <c r="AP163" s="270"/>
      <c r="AQ163" s="270"/>
      <c r="AR163" s="270"/>
      <c r="AS163" s="270"/>
      <c r="AT163" s="270"/>
      <c r="AU163" s="270"/>
      <c r="AV163" s="270"/>
      <c r="AW163" s="270"/>
      <c r="AX163" s="270"/>
      <c r="AY163" s="270"/>
      <c r="AZ163" s="270"/>
      <c r="BA163" s="270"/>
      <c r="BB163" s="270"/>
      <c r="BC163" s="270"/>
      <c r="BD163" s="270"/>
      <c r="BE163" s="270"/>
      <c r="BF163" s="270"/>
      <c r="BG163" s="270"/>
      <c r="BH163" s="270"/>
      <c r="BI163" s="270"/>
      <c r="BJ163" s="270"/>
      <c r="BK163" s="270"/>
      <c r="BL163" s="270"/>
      <c r="BM163" s="270"/>
      <c r="BN163" s="270"/>
      <c r="BO163" s="270"/>
      <c r="BP163" s="270"/>
      <c r="BQ163" s="270"/>
      <c r="BR163" s="270"/>
      <c r="BS163" s="270"/>
      <c r="BT163" s="270"/>
      <c r="BU163" s="270"/>
      <c r="BV163" s="270"/>
      <c r="BW163" s="270"/>
      <c r="BX163" s="270"/>
    </row>
    <row r="164" spans="1:76" ht="15">
      <c r="A164" s="301"/>
      <c r="B164" s="270"/>
      <c r="C164" s="302" t="s">
        <v>745</v>
      </c>
      <c r="D164" s="302" t="s">
        <v>606</v>
      </c>
      <c r="E164" s="270"/>
      <c r="F164" s="303">
        <v>8.2200000000000006</v>
      </c>
      <c r="G164" s="270"/>
      <c r="H164" s="270"/>
      <c r="I164" s="270"/>
      <c r="J164" s="270"/>
      <c r="K164" s="270"/>
      <c r="L164" s="270"/>
      <c r="M164" s="270"/>
      <c r="N164" s="270"/>
      <c r="O164" s="304"/>
      <c r="P164" s="270"/>
      <c r="Q164" s="270"/>
      <c r="R164" s="270"/>
      <c r="S164" s="270"/>
      <c r="T164" s="270"/>
      <c r="U164" s="270"/>
      <c r="V164" s="270"/>
      <c r="W164" s="270"/>
      <c r="X164" s="270"/>
      <c r="Y164" s="270"/>
      <c r="Z164" s="270"/>
      <c r="AA164" s="270"/>
      <c r="AB164" s="270"/>
      <c r="AC164" s="270"/>
      <c r="AD164" s="270"/>
      <c r="AE164" s="270"/>
      <c r="AF164" s="270"/>
      <c r="AG164" s="270"/>
      <c r="AH164" s="270"/>
      <c r="AI164" s="270"/>
      <c r="AJ164" s="270"/>
      <c r="AK164" s="270"/>
      <c r="AL164" s="270"/>
      <c r="AM164" s="270"/>
      <c r="AN164" s="270"/>
      <c r="AO164" s="270"/>
      <c r="AP164" s="270"/>
      <c r="AQ164" s="270"/>
      <c r="AR164" s="270"/>
      <c r="AS164" s="270"/>
      <c r="AT164" s="270"/>
      <c r="AU164" s="270"/>
      <c r="AV164" s="270"/>
      <c r="AW164" s="270"/>
      <c r="AX164" s="270"/>
      <c r="AY164" s="270"/>
      <c r="AZ164" s="270"/>
      <c r="BA164" s="270"/>
      <c r="BB164" s="270"/>
      <c r="BC164" s="270"/>
      <c r="BD164" s="270"/>
      <c r="BE164" s="270"/>
      <c r="BF164" s="270"/>
      <c r="BG164" s="270"/>
      <c r="BH164" s="270"/>
      <c r="BI164" s="270"/>
      <c r="BJ164" s="270"/>
      <c r="BK164" s="270"/>
      <c r="BL164" s="270"/>
      <c r="BM164" s="270"/>
      <c r="BN164" s="270"/>
      <c r="BO164" s="270"/>
      <c r="BP164" s="270"/>
      <c r="BQ164" s="270"/>
      <c r="BR164" s="270"/>
      <c r="BS164" s="270"/>
      <c r="BT164" s="270"/>
      <c r="BU164" s="270"/>
      <c r="BV164" s="270"/>
      <c r="BW164" s="270"/>
      <c r="BX164" s="270"/>
    </row>
    <row r="165" spans="1:76" ht="15">
      <c r="A165" s="301"/>
      <c r="B165" s="270"/>
      <c r="C165" s="302" t="s">
        <v>746</v>
      </c>
      <c r="D165" s="302" t="s">
        <v>726</v>
      </c>
      <c r="E165" s="270"/>
      <c r="F165" s="303">
        <v>1.65</v>
      </c>
      <c r="G165" s="270"/>
      <c r="H165" s="270"/>
      <c r="I165" s="270"/>
      <c r="J165" s="270"/>
      <c r="K165" s="270"/>
      <c r="L165" s="270"/>
      <c r="M165" s="270"/>
      <c r="N165" s="270"/>
      <c r="O165" s="304"/>
      <c r="P165" s="270"/>
      <c r="Q165" s="270"/>
      <c r="R165" s="270"/>
      <c r="S165" s="270"/>
      <c r="T165" s="270"/>
      <c r="U165" s="270"/>
      <c r="V165" s="270"/>
      <c r="W165" s="270"/>
      <c r="X165" s="270"/>
      <c r="Y165" s="270"/>
      <c r="Z165" s="270"/>
      <c r="AA165" s="270"/>
      <c r="AB165" s="270"/>
      <c r="AC165" s="270"/>
      <c r="AD165" s="270"/>
      <c r="AE165" s="270"/>
      <c r="AF165" s="270"/>
      <c r="AG165" s="270"/>
      <c r="AH165" s="270"/>
      <c r="AI165" s="270"/>
      <c r="AJ165" s="270"/>
      <c r="AK165" s="270"/>
      <c r="AL165" s="270"/>
      <c r="AM165" s="270"/>
      <c r="AN165" s="270"/>
      <c r="AO165" s="270"/>
      <c r="AP165" s="270"/>
      <c r="AQ165" s="270"/>
      <c r="AR165" s="270"/>
      <c r="AS165" s="270"/>
      <c r="AT165" s="270"/>
      <c r="AU165" s="270"/>
      <c r="AV165" s="270"/>
      <c r="AW165" s="270"/>
      <c r="AX165" s="270"/>
      <c r="AY165" s="270"/>
      <c r="AZ165" s="270"/>
      <c r="BA165" s="270"/>
      <c r="BB165" s="270"/>
      <c r="BC165" s="270"/>
      <c r="BD165" s="270"/>
      <c r="BE165" s="270"/>
      <c r="BF165" s="270"/>
      <c r="BG165" s="270"/>
      <c r="BH165" s="270"/>
      <c r="BI165" s="270"/>
      <c r="BJ165" s="270"/>
      <c r="BK165" s="270"/>
      <c r="BL165" s="270"/>
      <c r="BM165" s="270"/>
      <c r="BN165" s="270"/>
      <c r="BO165" s="270"/>
      <c r="BP165" s="270"/>
      <c r="BQ165" s="270"/>
      <c r="BR165" s="270"/>
      <c r="BS165" s="270"/>
      <c r="BT165" s="270"/>
      <c r="BU165" s="270"/>
      <c r="BV165" s="270"/>
      <c r="BW165" s="270"/>
      <c r="BX165" s="270"/>
    </row>
    <row r="166" spans="1:76" ht="15">
      <c r="A166" s="301"/>
      <c r="B166" s="270"/>
      <c r="C166" s="302" t="s">
        <v>747</v>
      </c>
      <c r="D166" s="302" t="s">
        <v>728</v>
      </c>
      <c r="E166" s="270"/>
      <c r="F166" s="303">
        <v>6.3</v>
      </c>
      <c r="G166" s="270"/>
      <c r="H166" s="270"/>
      <c r="I166" s="270"/>
      <c r="J166" s="270"/>
      <c r="K166" s="270"/>
      <c r="L166" s="270"/>
      <c r="M166" s="270"/>
      <c r="N166" s="270"/>
      <c r="O166" s="304"/>
      <c r="P166" s="270"/>
      <c r="Q166" s="270"/>
      <c r="R166" s="270"/>
      <c r="S166" s="270"/>
      <c r="T166" s="270"/>
      <c r="U166" s="270"/>
      <c r="V166" s="270"/>
      <c r="W166" s="270"/>
      <c r="X166" s="270"/>
      <c r="Y166" s="270"/>
      <c r="Z166" s="270"/>
      <c r="AA166" s="270"/>
      <c r="AB166" s="270"/>
      <c r="AC166" s="270"/>
      <c r="AD166" s="270"/>
      <c r="AE166" s="270"/>
      <c r="AF166" s="270"/>
      <c r="AG166" s="270"/>
      <c r="AH166" s="270"/>
      <c r="AI166" s="270"/>
      <c r="AJ166" s="270"/>
      <c r="AK166" s="270"/>
      <c r="AL166" s="270"/>
      <c r="AM166" s="270"/>
      <c r="AN166" s="270"/>
      <c r="AO166" s="270"/>
      <c r="AP166" s="270"/>
      <c r="AQ166" s="270"/>
      <c r="AR166" s="270"/>
      <c r="AS166" s="270"/>
      <c r="AT166" s="270"/>
      <c r="AU166" s="270"/>
      <c r="AV166" s="270"/>
      <c r="AW166" s="270"/>
      <c r="AX166" s="270"/>
      <c r="AY166" s="270"/>
      <c r="AZ166" s="270"/>
      <c r="BA166" s="270"/>
      <c r="BB166" s="270"/>
      <c r="BC166" s="270"/>
      <c r="BD166" s="270"/>
      <c r="BE166" s="270"/>
      <c r="BF166" s="270"/>
      <c r="BG166" s="270"/>
      <c r="BH166" s="270"/>
      <c r="BI166" s="270"/>
      <c r="BJ166" s="270"/>
      <c r="BK166" s="270"/>
      <c r="BL166" s="270"/>
      <c r="BM166" s="270"/>
      <c r="BN166" s="270"/>
      <c r="BO166" s="270"/>
      <c r="BP166" s="270"/>
      <c r="BQ166" s="270"/>
      <c r="BR166" s="270"/>
      <c r="BS166" s="270"/>
      <c r="BT166" s="270"/>
      <c r="BU166" s="270"/>
      <c r="BV166" s="270"/>
      <c r="BW166" s="270"/>
      <c r="BX166" s="270"/>
    </row>
    <row r="167" spans="1:76" ht="15">
      <c r="A167" s="301"/>
      <c r="B167" s="270"/>
      <c r="C167" s="302" t="s">
        <v>748</v>
      </c>
      <c r="D167" s="302" t="s">
        <v>559</v>
      </c>
      <c r="E167" s="270"/>
      <c r="F167" s="303">
        <v>1.2</v>
      </c>
      <c r="G167" s="270"/>
      <c r="H167" s="270"/>
      <c r="I167" s="270"/>
      <c r="J167" s="270"/>
      <c r="K167" s="270"/>
      <c r="L167" s="270"/>
      <c r="M167" s="270"/>
      <c r="N167" s="270"/>
      <c r="O167" s="304"/>
      <c r="P167" s="270"/>
      <c r="Q167" s="270"/>
      <c r="R167" s="270"/>
      <c r="S167" s="270"/>
      <c r="T167" s="270"/>
      <c r="U167" s="270"/>
      <c r="V167" s="270"/>
      <c r="W167" s="270"/>
      <c r="X167" s="270"/>
      <c r="Y167" s="270"/>
      <c r="Z167" s="270"/>
      <c r="AA167" s="270"/>
      <c r="AB167" s="270"/>
      <c r="AC167" s="270"/>
      <c r="AD167" s="270"/>
      <c r="AE167" s="270"/>
      <c r="AF167" s="270"/>
      <c r="AG167" s="270"/>
      <c r="AH167" s="270"/>
      <c r="AI167" s="270"/>
      <c r="AJ167" s="270"/>
      <c r="AK167" s="270"/>
      <c r="AL167" s="270"/>
      <c r="AM167" s="270"/>
      <c r="AN167" s="270"/>
      <c r="AO167" s="270"/>
      <c r="AP167" s="270"/>
      <c r="AQ167" s="270"/>
      <c r="AR167" s="270"/>
      <c r="AS167" s="270"/>
      <c r="AT167" s="270"/>
      <c r="AU167" s="270"/>
      <c r="AV167" s="270"/>
      <c r="AW167" s="270"/>
      <c r="AX167" s="270"/>
      <c r="AY167" s="270"/>
      <c r="AZ167" s="270"/>
      <c r="BA167" s="270"/>
      <c r="BB167" s="270"/>
      <c r="BC167" s="270"/>
      <c r="BD167" s="270"/>
      <c r="BE167" s="270"/>
      <c r="BF167" s="270"/>
      <c r="BG167" s="270"/>
      <c r="BH167" s="270"/>
      <c r="BI167" s="270"/>
      <c r="BJ167" s="270"/>
      <c r="BK167" s="270"/>
      <c r="BL167" s="270"/>
      <c r="BM167" s="270"/>
      <c r="BN167" s="270"/>
      <c r="BO167" s="270"/>
      <c r="BP167" s="270"/>
      <c r="BQ167" s="270"/>
      <c r="BR167" s="270"/>
      <c r="BS167" s="270"/>
      <c r="BT167" s="270"/>
      <c r="BU167" s="270"/>
      <c r="BV167" s="270"/>
      <c r="BW167" s="270"/>
      <c r="BX167" s="270"/>
    </row>
    <row r="168" spans="1:76" ht="15">
      <c r="A168" s="301"/>
      <c r="B168" s="270"/>
      <c r="C168" s="302" t="s">
        <v>749</v>
      </c>
      <c r="D168" s="302" t="s">
        <v>561</v>
      </c>
      <c r="E168" s="270"/>
      <c r="F168" s="303">
        <v>0.89400000000000002</v>
      </c>
      <c r="G168" s="270"/>
      <c r="H168" s="270"/>
      <c r="I168" s="270"/>
      <c r="J168" s="270"/>
      <c r="K168" s="270"/>
      <c r="L168" s="270"/>
      <c r="M168" s="270"/>
      <c r="N168" s="270"/>
      <c r="O168" s="304"/>
      <c r="P168" s="270"/>
      <c r="Q168" s="270"/>
      <c r="R168" s="270"/>
      <c r="S168" s="270"/>
      <c r="T168" s="270"/>
      <c r="U168" s="270"/>
      <c r="V168" s="270"/>
      <c r="W168" s="270"/>
      <c r="X168" s="270"/>
      <c r="Y168" s="270"/>
      <c r="Z168" s="270"/>
      <c r="AA168" s="270"/>
      <c r="AB168" s="270"/>
      <c r="AC168" s="270"/>
      <c r="AD168" s="270"/>
      <c r="AE168" s="270"/>
      <c r="AF168" s="270"/>
      <c r="AG168" s="270"/>
      <c r="AH168" s="270"/>
      <c r="AI168" s="270"/>
      <c r="AJ168" s="270"/>
      <c r="AK168" s="270"/>
      <c r="AL168" s="270"/>
      <c r="AM168" s="270"/>
      <c r="AN168" s="270"/>
      <c r="AO168" s="270"/>
      <c r="AP168" s="270"/>
      <c r="AQ168" s="270"/>
      <c r="AR168" s="270"/>
      <c r="AS168" s="270"/>
      <c r="AT168" s="270"/>
      <c r="AU168" s="270"/>
      <c r="AV168" s="270"/>
      <c r="AW168" s="270"/>
      <c r="AX168" s="270"/>
      <c r="AY168" s="270"/>
      <c r="AZ168" s="270"/>
      <c r="BA168" s="270"/>
      <c r="BB168" s="270"/>
      <c r="BC168" s="270"/>
      <c r="BD168" s="270"/>
      <c r="BE168" s="270"/>
      <c r="BF168" s="270"/>
      <c r="BG168" s="270"/>
      <c r="BH168" s="270"/>
      <c r="BI168" s="270"/>
      <c r="BJ168" s="270"/>
      <c r="BK168" s="270"/>
      <c r="BL168" s="270"/>
      <c r="BM168" s="270"/>
      <c r="BN168" s="270"/>
      <c r="BO168" s="270"/>
      <c r="BP168" s="270"/>
      <c r="BQ168" s="270"/>
      <c r="BR168" s="270"/>
      <c r="BS168" s="270"/>
      <c r="BT168" s="270"/>
      <c r="BU168" s="270"/>
      <c r="BV168" s="270"/>
      <c r="BW168" s="270"/>
      <c r="BX168" s="270"/>
    </row>
    <row r="169" spans="1:76" ht="15">
      <c r="A169" s="295" t="s">
        <v>750</v>
      </c>
      <c r="B169" s="296" t="s">
        <v>751</v>
      </c>
      <c r="C169" s="296" t="s">
        <v>752</v>
      </c>
      <c r="D169" s="296"/>
      <c r="E169" s="296" t="s">
        <v>124</v>
      </c>
      <c r="F169" s="297">
        <v>23.934000000000001</v>
      </c>
      <c r="G169" s="298"/>
      <c r="H169" s="299" t="s">
        <v>508</v>
      </c>
      <c r="I169" s="297">
        <f>F169*AO169</f>
        <v>0</v>
      </c>
      <c r="J169" s="297">
        <f>F169*AP169</f>
        <v>0</v>
      </c>
      <c r="K169" s="297">
        <f>F169*G169</f>
        <v>0</v>
      </c>
      <c r="L169" s="297">
        <f>K169*(1+BW169/100)</f>
        <v>0</v>
      </c>
      <c r="M169" s="297">
        <v>0</v>
      </c>
      <c r="N169" s="297">
        <f>F169*M169</f>
        <v>0</v>
      </c>
      <c r="O169" s="300" t="s">
        <v>509</v>
      </c>
      <c r="P169" s="270"/>
      <c r="Q169" s="270"/>
      <c r="R169" s="270"/>
      <c r="S169" s="270"/>
      <c r="T169" s="270"/>
      <c r="U169" s="270"/>
      <c r="V169" s="270"/>
      <c r="W169" s="270"/>
      <c r="X169" s="270"/>
      <c r="Y169" s="270"/>
      <c r="Z169" s="297">
        <f>IF(AQ169="5",BJ169,0)</f>
        <v>0</v>
      </c>
      <c r="AA169" s="270"/>
      <c r="AB169" s="297">
        <f>IF(AQ169="1",BH169,0)</f>
        <v>0</v>
      </c>
      <c r="AC169" s="297">
        <f>IF(AQ169="1",BI169,0)</f>
        <v>0</v>
      </c>
      <c r="AD169" s="297">
        <f>IF(AQ169="7",BH169,0)</f>
        <v>0</v>
      </c>
      <c r="AE169" s="297">
        <f>IF(AQ169="7",BI169,0)</f>
        <v>0</v>
      </c>
      <c r="AF169" s="297">
        <f>IF(AQ169="2",BH169,0)</f>
        <v>0</v>
      </c>
      <c r="AG169" s="297">
        <f>IF(AQ169="2",BI169,0)</f>
        <v>0</v>
      </c>
      <c r="AH169" s="297">
        <f>IF(AQ169="0",BJ169,0)</f>
        <v>0</v>
      </c>
      <c r="AI169" s="282"/>
      <c r="AJ169" s="297">
        <f>IF(AN169=0,K169,0)</f>
        <v>0</v>
      </c>
      <c r="AK169" s="297">
        <f>IF(AN169=12,K169,0)</f>
        <v>0</v>
      </c>
      <c r="AL169" s="297">
        <f>IF(AN169=21,K169,0)</f>
        <v>0</v>
      </c>
      <c r="AM169" s="270"/>
      <c r="AN169" s="297">
        <v>21</v>
      </c>
      <c r="AO169" s="297">
        <f>G169*0</f>
        <v>0</v>
      </c>
      <c r="AP169" s="297">
        <f>G169*(1-0)</f>
        <v>0</v>
      </c>
      <c r="AQ169" s="299" t="s">
        <v>320</v>
      </c>
      <c r="AR169" s="270"/>
      <c r="AS169" s="270"/>
      <c r="AT169" s="270"/>
      <c r="AU169" s="270"/>
      <c r="AV169" s="297">
        <f>AW169+AX169</f>
        <v>0</v>
      </c>
      <c r="AW169" s="297">
        <f>F169*AO169</f>
        <v>0</v>
      </c>
      <c r="AX169" s="297">
        <f>F169*AP169</f>
        <v>0</v>
      </c>
      <c r="AY169" s="299" t="s">
        <v>721</v>
      </c>
      <c r="AZ169" s="299" t="s">
        <v>722</v>
      </c>
      <c r="BA169" s="282" t="s">
        <v>512</v>
      </c>
      <c r="BB169" s="270"/>
      <c r="BC169" s="297">
        <f>AW169+AX169</f>
        <v>0</v>
      </c>
      <c r="BD169" s="297">
        <f>G169/(100-BE169)*100</f>
        <v>0</v>
      </c>
      <c r="BE169" s="297">
        <v>0</v>
      </c>
      <c r="BF169" s="297">
        <f>N169</f>
        <v>0</v>
      </c>
      <c r="BG169" s="270"/>
      <c r="BH169" s="297">
        <f>F169*AO169</f>
        <v>0</v>
      </c>
      <c r="BI169" s="297">
        <f>F169*AP169</f>
        <v>0</v>
      </c>
      <c r="BJ169" s="297">
        <f>F169*G169</f>
        <v>0</v>
      </c>
      <c r="BK169" s="297"/>
      <c r="BL169" s="297">
        <v>27</v>
      </c>
      <c r="BM169" s="270"/>
      <c r="BN169" s="270"/>
      <c r="BO169" s="270"/>
      <c r="BP169" s="270"/>
      <c r="BQ169" s="270"/>
      <c r="BR169" s="270"/>
      <c r="BS169" s="270"/>
      <c r="BT169" s="270"/>
      <c r="BU169" s="270"/>
      <c r="BV169" s="270"/>
      <c r="BW169" s="297" t="str">
        <f>H169</f>
        <v>21</v>
      </c>
      <c r="BX169" s="296" t="s">
        <v>752</v>
      </c>
    </row>
    <row r="170" spans="1:76" ht="25.5">
      <c r="A170" s="290"/>
      <c r="B170" s="291" t="s">
        <v>753</v>
      </c>
      <c r="C170" s="291" t="s">
        <v>754</v>
      </c>
      <c r="D170" s="291"/>
      <c r="E170" s="292" t="s">
        <v>485</v>
      </c>
      <c r="F170" s="292" t="s">
        <v>485</v>
      </c>
      <c r="G170" s="292" t="s">
        <v>485</v>
      </c>
      <c r="H170" s="292" t="s">
        <v>485</v>
      </c>
      <c r="I170" s="293">
        <f>SUM(I171:I195)</f>
        <v>0</v>
      </c>
      <c r="J170" s="293">
        <f>SUM(J171:J195)</f>
        <v>0</v>
      </c>
      <c r="K170" s="293">
        <f>SUM(K171:K196)</f>
        <v>0</v>
      </c>
      <c r="L170" s="293">
        <f>SUM(L171:L195)</f>
        <v>0</v>
      </c>
      <c r="M170" s="282"/>
      <c r="N170" s="293">
        <f>SUM(N171:N195)</f>
        <v>176.20463108000001</v>
      </c>
      <c r="O170" s="294"/>
      <c r="P170" s="270"/>
      <c r="Q170" s="270"/>
      <c r="R170" s="270"/>
      <c r="S170" s="270"/>
      <c r="T170" s="270"/>
      <c r="U170" s="270"/>
      <c r="V170" s="270"/>
      <c r="W170" s="270"/>
      <c r="X170" s="270"/>
      <c r="Y170" s="270"/>
      <c r="Z170" s="270"/>
      <c r="AA170" s="270"/>
      <c r="AB170" s="270"/>
      <c r="AC170" s="270"/>
      <c r="AD170" s="270"/>
      <c r="AE170" s="270"/>
      <c r="AF170" s="270"/>
      <c r="AG170" s="270"/>
      <c r="AH170" s="270"/>
      <c r="AI170" s="282"/>
      <c r="AJ170" s="270"/>
      <c r="AK170" s="270"/>
      <c r="AL170" s="270"/>
      <c r="AM170" s="270"/>
      <c r="AN170" s="270"/>
      <c r="AO170" s="270"/>
      <c r="AP170" s="270"/>
      <c r="AQ170" s="270"/>
      <c r="AR170" s="270"/>
      <c r="AS170" s="293">
        <f>SUM(AJ171:AJ195)</f>
        <v>0</v>
      </c>
      <c r="AT170" s="293">
        <f>SUM(AK171:AK195)</f>
        <v>0</v>
      </c>
      <c r="AU170" s="293">
        <f>SUM(AL171:AL195)</f>
        <v>0</v>
      </c>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row>
    <row r="171" spans="1:76" ht="15">
      <c r="A171" s="295" t="s">
        <v>755</v>
      </c>
      <c r="B171" s="296" t="s">
        <v>756</v>
      </c>
      <c r="C171" s="296" t="s">
        <v>757</v>
      </c>
      <c r="D171" s="296"/>
      <c r="E171" s="296" t="s">
        <v>107</v>
      </c>
      <c r="F171" s="297">
        <v>19.609000000000002</v>
      </c>
      <c r="G171" s="298"/>
      <c r="H171" s="299" t="s">
        <v>508</v>
      </c>
      <c r="I171" s="297">
        <f>F171*AO171</f>
        <v>0</v>
      </c>
      <c r="J171" s="297">
        <f>F171*AP171</f>
        <v>0</v>
      </c>
      <c r="K171" s="297">
        <f>F171*G171</f>
        <v>0</v>
      </c>
      <c r="L171" s="297">
        <f>K171*(1+BW171/100)</f>
        <v>0</v>
      </c>
      <c r="M171" s="297">
        <v>1.7875000000000001</v>
      </c>
      <c r="N171" s="297">
        <f>F171*M171</f>
        <v>35.051087500000008</v>
      </c>
      <c r="O171" s="300" t="s">
        <v>509</v>
      </c>
      <c r="P171" s="270"/>
      <c r="Q171" s="270"/>
      <c r="R171" s="270"/>
      <c r="S171" s="270"/>
      <c r="T171" s="270"/>
      <c r="U171" s="270"/>
      <c r="V171" s="270"/>
      <c r="W171" s="270"/>
      <c r="X171" s="270"/>
      <c r="Y171" s="270"/>
      <c r="Z171" s="297">
        <f>IF(AQ171="5",BJ171,0)</f>
        <v>0</v>
      </c>
      <c r="AA171" s="270"/>
      <c r="AB171" s="297">
        <f>IF(AQ171="1",BH171,0)</f>
        <v>0</v>
      </c>
      <c r="AC171" s="297">
        <f>IF(AQ171="1",BI171,0)</f>
        <v>0</v>
      </c>
      <c r="AD171" s="297">
        <f>IF(AQ171="7",BH171,0)</f>
        <v>0</v>
      </c>
      <c r="AE171" s="297">
        <f>IF(AQ171="7",BI171,0)</f>
        <v>0</v>
      </c>
      <c r="AF171" s="297">
        <f>IF(AQ171="2",BH171,0)</f>
        <v>0</v>
      </c>
      <c r="AG171" s="297">
        <f>IF(AQ171="2",BI171,0)</f>
        <v>0</v>
      </c>
      <c r="AH171" s="297">
        <f>IF(AQ171="0",BJ171,0)</f>
        <v>0</v>
      </c>
      <c r="AI171" s="282"/>
      <c r="AJ171" s="297">
        <f>IF(AN171=0,K171,0)</f>
        <v>0</v>
      </c>
      <c r="AK171" s="297">
        <f>IF(AN171=12,K171,0)</f>
        <v>0</v>
      </c>
      <c r="AL171" s="297">
        <f>IF(AN171=21,K171,0)</f>
        <v>0</v>
      </c>
      <c r="AM171" s="270"/>
      <c r="AN171" s="297">
        <v>21</v>
      </c>
      <c r="AO171" s="297">
        <f>G171*0.655940186</f>
        <v>0</v>
      </c>
      <c r="AP171" s="297">
        <f>G171*(1-0.655940186)</f>
        <v>0</v>
      </c>
      <c r="AQ171" s="299" t="s">
        <v>320</v>
      </c>
      <c r="AR171" s="270"/>
      <c r="AS171" s="270"/>
      <c r="AT171" s="270"/>
      <c r="AU171" s="270"/>
      <c r="AV171" s="297">
        <f>AW171+AX171</f>
        <v>0</v>
      </c>
      <c r="AW171" s="297">
        <f>F171*AO171</f>
        <v>0</v>
      </c>
      <c r="AX171" s="297">
        <f>F171*AP171</f>
        <v>0</v>
      </c>
      <c r="AY171" s="299" t="s">
        <v>758</v>
      </c>
      <c r="AZ171" s="299" t="s">
        <v>759</v>
      </c>
      <c r="BA171" s="282" t="s">
        <v>512</v>
      </c>
      <c r="BB171" s="270"/>
      <c r="BC171" s="297">
        <f>AW171+AX171</f>
        <v>0</v>
      </c>
      <c r="BD171" s="297">
        <f>G171/(100-BE171)*100</f>
        <v>0</v>
      </c>
      <c r="BE171" s="297">
        <v>0</v>
      </c>
      <c r="BF171" s="297">
        <f>N171</f>
        <v>35.051087500000008</v>
      </c>
      <c r="BG171" s="270"/>
      <c r="BH171" s="297">
        <f>F171*AO171</f>
        <v>0</v>
      </c>
      <c r="BI171" s="297">
        <f>F171*AP171</f>
        <v>0</v>
      </c>
      <c r="BJ171" s="297">
        <f>F171*G171</f>
        <v>0</v>
      </c>
      <c r="BK171" s="297"/>
      <c r="BL171" s="297">
        <v>45</v>
      </c>
      <c r="BM171" s="270"/>
      <c r="BN171" s="270"/>
      <c r="BO171" s="270"/>
      <c r="BP171" s="270"/>
      <c r="BQ171" s="270"/>
      <c r="BR171" s="270"/>
      <c r="BS171" s="270"/>
      <c r="BT171" s="270"/>
      <c r="BU171" s="270"/>
      <c r="BV171" s="270"/>
      <c r="BW171" s="297" t="str">
        <f>H171</f>
        <v>21</v>
      </c>
      <c r="BX171" s="296" t="s">
        <v>757</v>
      </c>
    </row>
    <row r="172" spans="1:76" ht="15">
      <c r="A172" s="301"/>
      <c r="B172" s="270"/>
      <c r="C172" s="302" t="s">
        <v>760</v>
      </c>
      <c r="D172" s="302" t="s">
        <v>603</v>
      </c>
      <c r="E172" s="270"/>
      <c r="F172" s="303">
        <v>6.2320000000000002</v>
      </c>
      <c r="G172" s="270"/>
      <c r="H172" s="270"/>
      <c r="I172" s="270"/>
      <c r="J172" s="270"/>
      <c r="K172" s="270"/>
      <c r="L172" s="270"/>
      <c r="M172" s="270"/>
      <c r="N172" s="270"/>
      <c r="O172" s="304"/>
      <c r="P172" s="270"/>
      <c r="Q172" s="270"/>
      <c r="R172" s="270"/>
      <c r="S172" s="270"/>
      <c r="T172" s="270"/>
      <c r="U172" s="270"/>
      <c r="V172" s="270"/>
      <c r="W172" s="270"/>
      <c r="X172" s="270"/>
      <c r="Y172" s="270"/>
      <c r="Z172" s="270"/>
      <c r="AA172" s="270"/>
      <c r="AB172" s="270"/>
      <c r="AC172" s="270"/>
      <c r="AD172" s="270"/>
      <c r="AE172" s="270"/>
      <c r="AF172" s="270"/>
      <c r="AG172" s="270"/>
      <c r="AH172" s="270"/>
      <c r="AI172" s="270"/>
      <c r="AJ172" s="270"/>
      <c r="AK172" s="270"/>
      <c r="AL172" s="270"/>
      <c r="AM172" s="270"/>
      <c r="AN172" s="270"/>
      <c r="AO172" s="270"/>
      <c r="AP172" s="270"/>
      <c r="AQ172" s="270"/>
      <c r="AR172" s="270"/>
      <c r="AS172" s="270"/>
      <c r="AT172" s="270"/>
      <c r="AU172" s="270"/>
      <c r="AV172" s="270"/>
      <c r="AW172" s="270"/>
      <c r="AX172" s="270"/>
      <c r="AY172" s="270"/>
      <c r="AZ172" s="270"/>
      <c r="BA172" s="270"/>
      <c r="BB172" s="270"/>
      <c r="BC172" s="270"/>
      <c r="BD172" s="270"/>
      <c r="BE172" s="270"/>
      <c r="BF172" s="270"/>
      <c r="BG172" s="270"/>
      <c r="BH172" s="270"/>
      <c r="BI172" s="270"/>
      <c r="BJ172" s="270"/>
      <c r="BK172" s="270"/>
      <c r="BL172" s="270"/>
      <c r="BM172" s="270"/>
      <c r="BN172" s="270"/>
      <c r="BO172" s="270"/>
      <c r="BP172" s="270"/>
      <c r="BQ172" s="270"/>
      <c r="BR172" s="270"/>
      <c r="BS172" s="270"/>
      <c r="BT172" s="270"/>
      <c r="BU172" s="270"/>
      <c r="BV172" s="270"/>
      <c r="BW172" s="270"/>
      <c r="BX172" s="270"/>
    </row>
    <row r="173" spans="1:76" ht="15">
      <c r="A173" s="301"/>
      <c r="B173" s="270"/>
      <c r="C173" s="302" t="s">
        <v>761</v>
      </c>
      <c r="D173" s="302" t="s">
        <v>606</v>
      </c>
      <c r="E173" s="270"/>
      <c r="F173" s="303">
        <v>9.7170000000000005</v>
      </c>
      <c r="G173" s="270"/>
      <c r="H173" s="270"/>
      <c r="I173" s="270"/>
      <c r="J173" s="270"/>
      <c r="K173" s="270"/>
      <c r="L173" s="270"/>
      <c r="M173" s="270"/>
      <c r="N173" s="270"/>
      <c r="O173" s="304"/>
      <c r="P173" s="270"/>
      <c r="Q173" s="270"/>
      <c r="R173" s="270"/>
      <c r="S173" s="270"/>
      <c r="T173" s="270"/>
      <c r="U173" s="270"/>
      <c r="V173" s="270"/>
      <c r="W173" s="270"/>
      <c r="X173" s="270"/>
      <c r="Y173" s="270"/>
      <c r="Z173" s="270"/>
      <c r="AA173" s="270"/>
      <c r="AB173" s="270"/>
      <c r="AC173" s="270"/>
      <c r="AD173" s="270"/>
      <c r="AE173" s="270"/>
      <c r="AF173" s="270"/>
      <c r="AG173" s="270"/>
      <c r="AH173" s="270"/>
      <c r="AI173" s="270"/>
      <c r="AJ173" s="270"/>
      <c r="AK173" s="270"/>
      <c r="AL173" s="270"/>
      <c r="AM173" s="270"/>
      <c r="AN173" s="270"/>
      <c r="AO173" s="270"/>
      <c r="AP173" s="270"/>
      <c r="AQ173" s="270"/>
      <c r="AR173" s="270"/>
      <c r="AS173" s="270"/>
      <c r="AT173" s="270"/>
      <c r="AU173" s="270"/>
      <c r="AV173" s="270"/>
      <c r="AW173" s="270"/>
      <c r="AX173" s="270"/>
      <c r="AY173" s="270"/>
      <c r="AZ173" s="270"/>
      <c r="BA173" s="270"/>
      <c r="BB173" s="270"/>
      <c r="BC173" s="270"/>
      <c r="BD173" s="270"/>
      <c r="BE173" s="270"/>
      <c r="BF173" s="270"/>
      <c r="BG173" s="270"/>
      <c r="BH173" s="270"/>
      <c r="BI173" s="270"/>
      <c r="BJ173" s="270"/>
      <c r="BK173" s="270"/>
      <c r="BL173" s="270"/>
      <c r="BM173" s="270"/>
      <c r="BN173" s="270"/>
      <c r="BO173" s="270"/>
      <c r="BP173" s="270"/>
      <c r="BQ173" s="270"/>
      <c r="BR173" s="270"/>
      <c r="BS173" s="270"/>
      <c r="BT173" s="270"/>
      <c r="BU173" s="270"/>
      <c r="BV173" s="270"/>
      <c r="BW173" s="270"/>
      <c r="BX173" s="270"/>
    </row>
    <row r="174" spans="1:76" ht="15">
      <c r="A174" s="301"/>
      <c r="B174" s="270"/>
      <c r="C174" s="302" t="s">
        <v>762</v>
      </c>
      <c r="D174" s="302" t="s">
        <v>726</v>
      </c>
      <c r="E174" s="270"/>
      <c r="F174" s="303">
        <v>0.87</v>
      </c>
      <c r="G174" s="270"/>
      <c r="H174" s="270"/>
      <c r="I174" s="270"/>
      <c r="J174" s="270"/>
      <c r="K174" s="270"/>
      <c r="L174" s="270"/>
      <c r="M174" s="270"/>
      <c r="N174" s="270"/>
      <c r="O174" s="304"/>
      <c r="P174" s="270"/>
      <c r="Q174" s="270"/>
      <c r="R174" s="270"/>
      <c r="S174" s="270"/>
      <c r="T174" s="270"/>
      <c r="U174" s="270"/>
      <c r="V174" s="270"/>
      <c r="W174" s="270"/>
      <c r="X174" s="270"/>
      <c r="Y174" s="270"/>
      <c r="Z174" s="270"/>
      <c r="AA174" s="270"/>
      <c r="AB174" s="270"/>
      <c r="AC174" s="270"/>
      <c r="AD174" s="270"/>
      <c r="AE174" s="270"/>
      <c r="AF174" s="270"/>
      <c r="AG174" s="270"/>
      <c r="AH174" s="270"/>
      <c r="AI174" s="270"/>
      <c r="AJ174" s="270"/>
      <c r="AK174" s="270"/>
      <c r="AL174" s="270"/>
      <c r="AM174" s="270"/>
      <c r="AN174" s="270"/>
      <c r="AO174" s="270"/>
      <c r="AP174" s="270"/>
      <c r="AQ174" s="270"/>
      <c r="AR174" s="270"/>
      <c r="AS174" s="270"/>
      <c r="AT174" s="270"/>
      <c r="AU174" s="270"/>
      <c r="AV174" s="270"/>
      <c r="AW174" s="270"/>
      <c r="AX174" s="270"/>
      <c r="AY174" s="270"/>
      <c r="AZ174" s="270"/>
      <c r="BA174" s="270"/>
      <c r="BB174" s="270"/>
      <c r="BC174" s="270"/>
      <c r="BD174" s="270"/>
      <c r="BE174" s="270"/>
      <c r="BF174" s="270"/>
      <c r="BG174" s="270"/>
      <c r="BH174" s="270"/>
      <c r="BI174" s="270"/>
      <c r="BJ174" s="270"/>
      <c r="BK174" s="270"/>
      <c r="BL174" s="270"/>
      <c r="BM174" s="270"/>
      <c r="BN174" s="270"/>
      <c r="BO174" s="270"/>
      <c r="BP174" s="270"/>
      <c r="BQ174" s="270"/>
      <c r="BR174" s="270"/>
      <c r="BS174" s="270"/>
      <c r="BT174" s="270"/>
      <c r="BU174" s="270"/>
      <c r="BV174" s="270"/>
      <c r="BW174" s="270"/>
      <c r="BX174" s="270"/>
    </row>
    <row r="175" spans="1:76" ht="15">
      <c r="A175" s="301"/>
      <c r="B175" s="270"/>
      <c r="C175" s="302" t="s">
        <v>763</v>
      </c>
      <c r="D175" s="302" t="s">
        <v>728</v>
      </c>
      <c r="E175" s="270"/>
      <c r="F175" s="303">
        <v>2.0230000000000001</v>
      </c>
      <c r="G175" s="270"/>
      <c r="H175" s="270"/>
      <c r="I175" s="270"/>
      <c r="J175" s="270"/>
      <c r="K175" s="270"/>
      <c r="L175" s="270"/>
      <c r="M175" s="270"/>
      <c r="N175" s="270"/>
      <c r="O175" s="304"/>
      <c r="P175" s="270"/>
      <c r="Q175" s="270"/>
      <c r="R175" s="270"/>
      <c r="S175" s="270"/>
      <c r="T175" s="270"/>
      <c r="U175" s="270"/>
      <c r="V175" s="270"/>
      <c r="W175" s="270"/>
      <c r="X175" s="270"/>
      <c r="Y175" s="270"/>
      <c r="Z175" s="270"/>
      <c r="AA175" s="270"/>
      <c r="AB175" s="270"/>
      <c r="AC175" s="270"/>
      <c r="AD175" s="270"/>
      <c r="AE175" s="270"/>
      <c r="AF175" s="270"/>
      <c r="AG175" s="270"/>
      <c r="AH175" s="270"/>
      <c r="AI175" s="270"/>
      <c r="AJ175" s="270"/>
      <c r="AK175" s="270"/>
      <c r="AL175" s="270"/>
      <c r="AM175" s="270"/>
      <c r="AN175" s="270"/>
      <c r="AO175" s="270"/>
      <c r="AP175" s="270"/>
      <c r="AQ175" s="270"/>
      <c r="AR175" s="270"/>
      <c r="AS175" s="270"/>
      <c r="AT175" s="270"/>
      <c r="AU175" s="270"/>
      <c r="AV175" s="270"/>
      <c r="AW175" s="270"/>
      <c r="AX175" s="270"/>
      <c r="AY175" s="270"/>
      <c r="AZ175" s="270"/>
      <c r="BA175" s="270"/>
      <c r="BB175" s="270"/>
      <c r="BC175" s="270"/>
      <c r="BD175" s="270"/>
      <c r="BE175" s="270"/>
      <c r="BF175" s="270"/>
      <c r="BG175" s="270"/>
      <c r="BH175" s="270"/>
      <c r="BI175" s="270"/>
      <c r="BJ175" s="270"/>
      <c r="BK175" s="270"/>
      <c r="BL175" s="270"/>
      <c r="BM175" s="270"/>
      <c r="BN175" s="270"/>
      <c r="BO175" s="270"/>
      <c r="BP175" s="270"/>
      <c r="BQ175" s="270"/>
      <c r="BR175" s="270"/>
      <c r="BS175" s="270"/>
      <c r="BT175" s="270"/>
      <c r="BU175" s="270"/>
      <c r="BV175" s="270"/>
      <c r="BW175" s="270"/>
      <c r="BX175" s="270"/>
    </row>
    <row r="176" spans="1:76" ht="15">
      <c r="A176" s="301"/>
      <c r="B176" s="270"/>
      <c r="C176" s="302" t="s">
        <v>764</v>
      </c>
      <c r="D176" s="302" t="s">
        <v>559</v>
      </c>
      <c r="E176" s="270"/>
      <c r="F176" s="303">
        <v>0.48399999999999999</v>
      </c>
      <c r="G176" s="270"/>
      <c r="H176" s="270"/>
      <c r="I176" s="270"/>
      <c r="J176" s="270"/>
      <c r="K176" s="270"/>
      <c r="L176" s="270"/>
      <c r="M176" s="270"/>
      <c r="N176" s="270"/>
      <c r="O176" s="304"/>
      <c r="P176" s="270"/>
      <c r="Q176" s="270"/>
      <c r="R176" s="270"/>
      <c r="S176" s="270"/>
      <c r="T176" s="270"/>
      <c r="U176" s="270"/>
      <c r="V176" s="270"/>
      <c r="W176" s="270"/>
      <c r="X176" s="270"/>
      <c r="Y176" s="270"/>
      <c r="Z176" s="270"/>
      <c r="AA176" s="270"/>
      <c r="AB176" s="270"/>
      <c r="AC176" s="270"/>
      <c r="AD176" s="270"/>
      <c r="AE176" s="270"/>
      <c r="AF176" s="270"/>
      <c r="AG176" s="270"/>
      <c r="AH176" s="270"/>
      <c r="AI176" s="270"/>
      <c r="AJ176" s="270"/>
      <c r="AK176" s="270"/>
      <c r="AL176" s="270"/>
      <c r="AM176" s="270"/>
      <c r="AN176" s="270"/>
      <c r="AO176" s="270"/>
      <c r="AP176" s="270"/>
      <c r="AQ176" s="270"/>
      <c r="AR176" s="270"/>
      <c r="AS176" s="270"/>
      <c r="AT176" s="270"/>
      <c r="AU176" s="270"/>
      <c r="AV176" s="270"/>
      <c r="AW176" s="270"/>
      <c r="AX176" s="270"/>
      <c r="AY176" s="270"/>
      <c r="AZ176" s="270"/>
      <c r="BA176" s="270"/>
      <c r="BB176" s="270"/>
      <c r="BC176" s="270"/>
      <c r="BD176" s="270"/>
      <c r="BE176" s="270"/>
      <c r="BF176" s="270"/>
      <c r="BG176" s="270"/>
      <c r="BH176" s="270"/>
      <c r="BI176" s="270"/>
      <c r="BJ176" s="270"/>
      <c r="BK176" s="270"/>
      <c r="BL176" s="270"/>
      <c r="BM176" s="270"/>
      <c r="BN176" s="270"/>
      <c r="BO176" s="270"/>
      <c r="BP176" s="270"/>
      <c r="BQ176" s="270"/>
      <c r="BR176" s="270"/>
      <c r="BS176" s="270"/>
      <c r="BT176" s="270"/>
      <c r="BU176" s="270"/>
      <c r="BV176" s="270"/>
      <c r="BW176" s="270"/>
      <c r="BX176" s="270"/>
    </row>
    <row r="177" spans="1:76" ht="15">
      <c r="A177" s="301"/>
      <c r="B177" s="270"/>
      <c r="C177" s="302" t="s">
        <v>765</v>
      </c>
      <c r="D177" s="302" t="s">
        <v>561</v>
      </c>
      <c r="E177" s="270"/>
      <c r="F177" s="303">
        <v>0.28299999999999997</v>
      </c>
      <c r="G177" s="270"/>
      <c r="H177" s="270"/>
      <c r="I177" s="270"/>
      <c r="J177" s="270"/>
      <c r="K177" s="270"/>
      <c r="L177" s="270"/>
      <c r="M177" s="270"/>
      <c r="N177" s="270"/>
      <c r="O177" s="304"/>
      <c r="P177" s="270"/>
      <c r="Q177" s="270"/>
      <c r="R177" s="270"/>
      <c r="S177" s="270"/>
      <c r="T177" s="270"/>
      <c r="U177" s="270"/>
      <c r="V177" s="270"/>
      <c r="W177" s="270"/>
      <c r="X177" s="270"/>
      <c r="Y177" s="270"/>
      <c r="Z177" s="270"/>
      <c r="AA177" s="270"/>
      <c r="AB177" s="270"/>
      <c r="AC177" s="270"/>
      <c r="AD177" s="270"/>
      <c r="AE177" s="270"/>
      <c r="AF177" s="270"/>
      <c r="AG177" s="270"/>
      <c r="AH177" s="270"/>
      <c r="AI177" s="270"/>
      <c r="AJ177" s="270"/>
      <c r="AK177" s="270"/>
      <c r="AL177" s="270"/>
      <c r="AM177" s="270"/>
      <c r="AN177" s="270"/>
      <c r="AO177" s="270"/>
      <c r="AP177" s="270"/>
      <c r="AQ177" s="270"/>
      <c r="AR177" s="270"/>
      <c r="AS177" s="270"/>
      <c r="AT177" s="270"/>
      <c r="AU177" s="270"/>
      <c r="AV177" s="270"/>
      <c r="AW177" s="270"/>
      <c r="AX177" s="270"/>
      <c r="AY177" s="270"/>
      <c r="AZ177" s="270"/>
      <c r="BA177" s="270"/>
      <c r="BB177" s="270"/>
      <c r="BC177" s="270"/>
      <c r="BD177" s="270"/>
      <c r="BE177" s="270"/>
      <c r="BF177" s="270"/>
      <c r="BG177" s="270"/>
      <c r="BH177" s="270"/>
      <c r="BI177" s="270"/>
      <c r="BJ177" s="270"/>
      <c r="BK177" s="270"/>
      <c r="BL177" s="270"/>
      <c r="BM177" s="270"/>
      <c r="BN177" s="270"/>
      <c r="BO177" s="270"/>
      <c r="BP177" s="270"/>
      <c r="BQ177" s="270"/>
      <c r="BR177" s="270"/>
      <c r="BS177" s="270"/>
      <c r="BT177" s="270"/>
      <c r="BU177" s="270"/>
      <c r="BV177" s="270"/>
      <c r="BW177" s="270"/>
      <c r="BX177" s="270"/>
    </row>
    <row r="178" spans="1:76" ht="15">
      <c r="A178" s="301"/>
      <c r="B178" s="270"/>
      <c r="C178" s="302" t="s">
        <v>570</v>
      </c>
      <c r="D178" s="302" t="s">
        <v>571</v>
      </c>
      <c r="E178" s="270"/>
      <c r="F178" s="303">
        <v>20.943000000000001</v>
      </c>
      <c r="G178" s="270"/>
      <c r="H178" s="270"/>
      <c r="I178" s="270"/>
      <c r="J178" s="270"/>
      <c r="K178" s="270"/>
      <c r="L178" s="270"/>
      <c r="M178" s="270"/>
      <c r="N178" s="270"/>
      <c r="O178" s="304"/>
      <c r="P178" s="270"/>
      <c r="Q178" s="270"/>
      <c r="R178" s="270"/>
      <c r="S178" s="270"/>
      <c r="T178" s="270"/>
      <c r="U178" s="270"/>
      <c r="V178" s="270"/>
      <c r="W178" s="270"/>
      <c r="X178" s="270"/>
      <c r="Y178" s="270"/>
      <c r="Z178" s="270"/>
      <c r="AA178" s="270"/>
      <c r="AB178" s="270"/>
      <c r="AC178" s="270"/>
      <c r="AD178" s="270"/>
      <c r="AE178" s="270"/>
      <c r="AF178" s="270"/>
      <c r="AG178" s="270"/>
      <c r="AH178" s="270"/>
      <c r="AI178" s="270"/>
      <c r="AJ178" s="270"/>
      <c r="AK178" s="270"/>
      <c r="AL178" s="270"/>
      <c r="AM178" s="270"/>
      <c r="AN178" s="270"/>
      <c r="AO178" s="270"/>
      <c r="AP178" s="270"/>
      <c r="AQ178" s="270"/>
      <c r="AR178" s="270"/>
      <c r="AS178" s="270"/>
      <c r="AT178" s="270"/>
      <c r="AU178" s="270"/>
      <c r="AV178" s="270"/>
      <c r="AW178" s="270"/>
      <c r="AX178" s="270"/>
      <c r="AY178" s="270"/>
      <c r="AZ178" s="270"/>
      <c r="BA178" s="270"/>
      <c r="BB178" s="270"/>
      <c r="BC178" s="270"/>
      <c r="BD178" s="270"/>
      <c r="BE178" s="270"/>
      <c r="BF178" s="270"/>
      <c r="BG178" s="270"/>
      <c r="BH178" s="270"/>
      <c r="BI178" s="270"/>
      <c r="BJ178" s="270"/>
      <c r="BK178" s="270"/>
      <c r="BL178" s="270"/>
      <c r="BM178" s="270"/>
      <c r="BN178" s="270"/>
      <c r="BO178" s="270"/>
      <c r="BP178" s="270"/>
      <c r="BQ178" s="270"/>
      <c r="BR178" s="270"/>
      <c r="BS178" s="270"/>
      <c r="BT178" s="270"/>
      <c r="BU178" s="270"/>
      <c r="BV178" s="270"/>
      <c r="BW178" s="270"/>
      <c r="BX178" s="270"/>
    </row>
    <row r="179" spans="1:76" ht="15">
      <c r="A179" s="295" t="s">
        <v>766</v>
      </c>
      <c r="B179" s="296" t="s">
        <v>767</v>
      </c>
      <c r="C179" s="296" t="s">
        <v>768</v>
      </c>
      <c r="D179" s="296"/>
      <c r="E179" s="296" t="s">
        <v>107</v>
      </c>
      <c r="F179" s="297">
        <v>74.653999999999996</v>
      </c>
      <c r="G179" s="298"/>
      <c r="H179" s="299" t="s">
        <v>508</v>
      </c>
      <c r="I179" s="297">
        <f>F179*AO179</f>
        <v>0</v>
      </c>
      <c r="J179" s="297">
        <f>F179*AP179</f>
        <v>0</v>
      </c>
      <c r="K179" s="297">
        <f>F179*G179</f>
        <v>0</v>
      </c>
      <c r="L179" s="297">
        <f>K179*(1+BW179/100)</f>
        <v>0</v>
      </c>
      <c r="M179" s="297">
        <v>1.8907700000000001</v>
      </c>
      <c r="N179" s="297">
        <f>F179*M179</f>
        <v>141.15354357999999</v>
      </c>
      <c r="O179" s="300" t="s">
        <v>509</v>
      </c>
      <c r="P179" s="270"/>
      <c r="Q179" s="270"/>
      <c r="R179" s="270"/>
      <c r="S179" s="270"/>
      <c r="T179" s="270"/>
      <c r="U179" s="270"/>
      <c r="V179" s="270"/>
      <c r="W179" s="270"/>
      <c r="X179" s="270"/>
      <c r="Y179" s="270"/>
      <c r="Z179" s="297">
        <f>IF(AQ179="5",BJ179,0)</f>
        <v>0</v>
      </c>
      <c r="AA179" s="270"/>
      <c r="AB179" s="297">
        <f>IF(AQ179="1",BH179,0)</f>
        <v>0</v>
      </c>
      <c r="AC179" s="297">
        <f>IF(AQ179="1",BI179,0)</f>
        <v>0</v>
      </c>
      <c r="AD179" s="297">
        <f>IF(AQ179="7",BH179,0)</f>
        <v>0</v>
      </c>
      <c r="AE179" s="297">
        <f>IF(AQ179="7",BI179,0)</f>
        <v>0</v>
      </c>
      <c r="AF179" s="297">
        <f>IF(AQ179="2",BH179,0)</f>
        <v>0</v>
      </c>
      <c r="AG179" s="297">
        <f>IF(AQ179="2",BI179,0)</f>
        <v>0</v>
      </c>
      <c r="AH179" s="297">
        <f>IF(AQ179="0",BJ179,0)</f>
        <v>0</v>
      </c>
      <c r="AI179" s="282"/>
      <c r="AJ179" s="297">
        <f>IF(AN179=0,K179,0)</f>
        <v>0</v>
      </c>
      <c r="AK179" s="297">
        <f>IF(AN179=12,K179,0)</f>
        <v>0</v>
      </c>
      <c r="AL179" s="297">
        <f>IF(AN179=21,K179,0)</f>
        <v>0</v>
      </c>
      <c r="AM179" s="270"/>
      <c r="AN179" s="297">
        <v>21</v>
      </c>
      <c r="AO179" s="297">
        <f>G179*0.467116105</f>
        <v>0</v>
      </c>
      <c r="AP179" s="297">
        <f>G179*(1-0.467116105)</f>
        <v>0</v>
      </c>
      <c r="AQ179" s="299" t="s">
        <v>320</v>
      </c>
      <c r="AR179" s="270"/>
      <c r="AS179" s="270"/>
      <c r="AT179" s="270"/>
      <c r="AU179" s="270"/>
      <c r="AV179" s="297">
        <f>AW179+AX179</f>
        <v>0</v>
      </c>
      <c r="AW179" s="297">
        <f>F179*AO179</f>
        <v>0</v>
      </c>
      <c r="AX179" s="297">
        <f>F179*AP179</f>
        <v>0</v>
      </c>
      <c r="AY179" s="299" t="s">
        <v>758</v>
      </c>
      <c r="AZ179" s="299" t="s">
        <v>759</v>
      </c>
      <c r="BA179" s="282" t="s">
        <v>512</v>
      </c>
      <c r="BB179" s="270"/>
      <c r="BC179" s="297">
        <f>AW179+AX179</f>
        <v>0</v>
      </c>
      <c r="BD179" s="297">
        <f>G179/(100-BE179)*100</f>
        <v>0</v>
      </c>
      <c r="BE179" s="297">
        <v>0</v>
      </c>
      <c r="BF179" s="297">
        <f>N179</f>
        <v>141.15354357999999</v>
      </c>
      <c r="BG179" s="270"/>
      <c r="BH179" s="297">
        <f>F179*AO179</f>
        <v>0</v>
      </c>
      <c r="BI179" s="297">
        <f>F179*AP179</f>
        <v>0</v>
      </c>
      <c r="BJ179" s="297">
        <f>F179*G179</f>
        <v>0</v>
      </c>
      <c r="BK179" s="297"/>
      <c r="BL179" s="297">
        <v>45</v>
      </c>
      <c r="BM179" s="270"/>
      <c r="BN179" s="270"/>
      <c r="BO179" s="270"/>
      <c r="BP179" s="270"/>
      <c r="BQ179" s="270"/>
      <c r="BR179" s="270"/>
      <c r="BS179" s="270"/>
      <c r="BT179" s="270"/>
      <c r="BU179" s="270"/>
      <c r="BV179" s="270"/>
      <c r="BW179" s="297" t="str">
        <f>H179</f>
        <v>21</v>
      </c>
      <c r="BX179" s="296" t="s">
        <v>768</v>
      </c>
    </row>
    <row r="180" spans="1:76" ht="15">
      <c r="A180" s="301"/>
      <c r="B180" s="270"/>
      <c r="C180" s="302" t="s">
        <v>769</v>
      </c>
      <c r="D180" s="302" t="s">
        <v>698</v>
      </c>
      <c r="E180" s="270"/>
      <c r="F180" s="303">
        <v>5.25</v>
      </c>
      <c r="G180" s="270"/>
      <c r="H180" s="270"/>
      <c r="I180" s="270"/>
      <c r="J180" s="270"/>
      <c r="K180" s="270"/>
      <c r="L180" s="270"/>
      <c r="M180" s="270"/>
      <c r="N180" s="270"/>
      <c r="O180" s="304"/>
      <c r="P180" s="270"/>
      <c r="Q180" s="270"/>
      <c r="R180" s="270"/>
      <c r="S180" s="270"/>
      <c r="T180" s="270"/>
      <c r="U180" s="270"/>
      <c r="V180" s="270"/>
      <c r="W180" s="270"/>
      <c r="X180" s="270"/>
      <c r="Y180" s="270"/>
      <c r="Z180" s="270"/>
      <c r="AA180" s="270"/>
      <c r="AB180" s="270"/>
      <c r="AC180" s="270"/>
      <c r="AD180" s="270"/>
      <c r="AE180" s="270"/>
      <c r="AF180" s="270"/>
      <c r="AG180" s="270"/>
      <c r="AH180" s="270"/>
      <c r="AI180" s="270"/>
      <c r="AJ180" s="270"/>
      <c r="AK180" s="270"/>
      <c r="AL180" s="270"/>
      <c r="AM180" s="270"/>
      <c r="AN180" s="270"/>
      <c r="AO180" s="270"/>
      <c r="AP180" s="270"/>
      <c r="AQ180" s="270"/>
      <c r="AR180" s="270"/>
      <c r="AS180" s="270"/>
      <c r="AT180" s="270"/>
      <c r="AU180" s="270"/>
      <c r="AV180" s="270"/>
      <c r="AW180" s="270"/>
      <c r="AX180" s="270"/>
      <c r="AY180" s="270"/>
      <c r="AZ180" s="270"/>
      <c r="BA180" s="270"/>
      <c r="BB180" s="270"/>
      <c r="BC180" s="270"/>
      <c r="BD180" s="270"/>
      <c r="BE180" s="270"/>
      <c r="BF180" s="270"/>
      <c r="BG180" s="270"/>
      <c r="BH180" s="270"/>
      <c r="BI180" s="270"/>
      <c r="BJ180" s="270"/>
      <c r="BK180" s="270"/>
      <c r="BL180" s="270"/>
      <c r="BM180" s="270"/>
      <c r="BN180" s="270"/>
      <c r="BO180" s="270"/>
      <c r="BP180" s="270"/>
      <c r="BQ180" s="270"/>
      <c r="BR180" s="270"/>
      <c r="BS180" s="270"/>
      <c r="BT180" s="270"/>
      <c r="BU180" s="270"/>
      <c r="BV180" s="270"/>
      <c r="BW180" s="270"/>
      <c r="BX180" s="270"/>
    </row>
    <row r="181" spans="1:76" ht="25.5">
      <c r="A181" s="301"/>
      <c r="B181" s="270"/>
      <c r="C181" s="302" t="s">
        <v>770</v>
      </c>
      <c r="D181" s="302" t="s">
        <v>700</v>
      </c>
      <c r="E181" s="270"/>
      <c r="F181" s="303">
        <v>9.5519999999999996</v>
      </c>
      <c r="G181" s="270"/>
      <c r="H181" s="270"/>
      <c r="I181" s="270"/>
      <c r="J181" s="270"/>
      <c r="K181" s="270"/>
      <c r="L181" s="270"/>
      <c r="M181" s="270"/>
      <c r="N181" s="270"/>
      <c r="O181" s="304"/>
      <c r="P181" s="270"/>
      <c r="Q181" s="270"/>
      <c r="R181" s="270"/>
      <c r="S181" s="270"/>
      <c r="T181" s="270"/>
      <c r="U181" s="270"/>
      <c r="V181" s="270"/>
      <c r="W181" s="270"/>
      <c r="X181" s="270"/>
      <c r="Y181" s="270"/>
      <c r="Z181" s="270"/>
      <c r="AA181" s="270"/>
      <c r="AB181" s="270"/>
      <c r="AC181" s="270"/>
      <c r="AD181" s="270"/>
      <c r="AE181" s="270"/>
      <c r="AF181" s="270"/>
      <c r="AG181" s="270"/>
      <c r="AH181" s="270"/>
      <c r="AI181" s="270"/>
      <c r="AJ181" s="270"/>
      <c r="AK181" s="270"/>
      <c r="AL181" s="270"/>
      <c r="AM181" s="270"/>
      <c r="AN181" s="270"/>
      <c r="AO181" s="270"/>
      <c r="AP181" s="270"/>
      <c r="AQ181" s="270"/>
      <c r="AR181" s="270"/>
      <c r="AS181" s="270"/>
      <c r="AT181" s="270"/>
      <c r="AU181" s="270"/>
      <c r="AV181" s="270"/>
      <c r="AW181" s="270"/>
      <c r="AX181" s="270"/>
      <c r="AY181" s="270"/>
      <c r="AZ181" s="270"/>
      <c r="BA181" s="270"/>
      <c r="BB181" s="270"/>
      <c r="BC181" s="270"/>
      <c r="BD181" s="270"/>
      <c r="BE181" s="270"/>
      <c r="BF181" s="270"/>
      <c r="BG181" s="270"/>
      <c r="BH181" s="270"/>
      <c r="BI181" s="270"/>
      <c r="BJ181" s="270"/>
      <c r="BK181" s="270"/>
      <c r="BL181" s="270"/>
      <c r="BM181" s="270"/>
      <c r="BN181" s="270"/>
      <c r="BO181" s="270"/>
      <c r="BP181" s="270"/>
      <c r="BQ181" s="270"/>
      <c r="BR181" s="270"/>
      <c r="BS181" s="270"/>
      <c r="BT181" s="270"/>
      <c r="BU181" s="270"/>
      <c r="BV181" s="270"/>
      <c r="BW181" s="270"/>
      <c r="BX181" s="270"/>
    </row>
    <row r="182" spans="1:76" ht="15">
      <c r="A182" s="301"/>
      <c r="B182" s="270"/>
      <c r="C182" s="302" t="s">
        <v>771</v>
      </c>
      <c r="D182" s="302" t="s">
        <v>702</v>
      </c>
      <c r="E182" s="270"/>
      <c r="F182" s="303">
        <v>1.6</v>
      </c>
      <c r="G182" s="270"/>
      <c r="H182" s="270"/>
      <c r="I182" s="270"/>
      <c r="J182" s="270"/>
      <c r="K182" s="270"/>
      <c r="L182" s="270"/>
      <c r="M182" s="270"/>
      <c r="N182" s="270"/>
      <c r="O182" s="304"/>
      <c r="P182" s="270"/>
      <c r="Q182" s="270"/>
      <c r="R182" s="270"/>
      <c r="S182" s="270"/>
      <c r="T182" s="270"/>
      <c r="U182" s="270"/>
      <c r="V182" s="270"/>
      <c r="W182" s="270"/>
      <c r="X182" s="270"/>
      <c r="Y182" s="270"/>
      <c r="Z182" s="270"/>
      <c r="AA182" s="270"/>
      <c r="AB182" s="270"/>
      <c r="AC182" s="270"/>
      <c r="AD182" s="270"/>
      <c r="AE182" s="270"/>
      <c r="AF182" s="270"/>
      <c r="AG182" s="270"/>
      <c r="AH182" s="270"/>
      <c r="AI182" s="270"/>
      <c r="AJ182" s="270"/>
      <c r="AK182" s="270"/>
      <c r="AL182" s="270"/>
      <c r="AM182" s="270"/>
      <c r="AN182" s="270"/>
      <c r="AO182" s="270"/>
      <c r="AP182" s="270"/>
      <c r="AQ182" s="270"/>
      <c r="AR182" s="270"/>
      <c r="AS182" s="270"/>
      <c r="AT182" s="270"/>
      <c r="AU182" s="270"/>
      <c r="AV182" s="270"/>
      <c r="AW182" s="270"/>
      <c r="AX182" s="270"/>
      <c r="AY182" s="270"/>
      <c r="AZ182" s="270"/>
      <c r="BA182" s="270"/>
      <c r="BB182" s="270"/>
      <c r="BC182" s="270"/>
      <c r="BD182" s="270"/>
      <c r="BE182" s="270"/>
      <c r="BF182" s="270"/>
      <c r="BG182" s="270"/>
      <c r="BH182" s="270"/>
      <c r="BI182" s="270"/>
      <c r="BJ182" s="270"/>
      <c r="BK182" s="270"/>
      <c r="BL182" s="270"/>
      <c r="BM182" s="270"/>
      <c r="BN182" s="270"/>
      <c r="BO182" s="270"/>
      <c r="BP182" s="270"/>
      <c r="BQ182" s="270"/>
      <c r="BR182" s="270"/>
      <c r="BS182" s="270"/>
      <c r="BT182" s="270"/>
      <c r="BU182" s="270"/>
      <c r="BV182" s="270"/>
      <c r="BW182" s="270"/>
      <c r="BX182" s="270"/>
    </row>
    <row r="183" spans="1:76" ht="15">
      <c r="A183" s="301"/>
      <c r="B183" s="270"/>
      <c r="C183" s="302" t="s">
        <v>772</v>
      </c>
      <c r="D183" s="302" t="s">
        <v>704</v>
      </c>
      <c r="E183" s="270"/>
      <c r="F183" s="303">
        <v>5.8319999999999999</v>
      </c>
      <c r="G183" s="270"/>
      <c r="H183" s="270"/>
      <c r="I183" s="270"/>
      <c r="J183" s="270"/>
      <c r="K183" s="270"/>
      <c r="L183" s="270"/>
      <c r="M183" s="270"/>
      <c r="N183" s="270"/>
      <c r="O183" s="304"/>
      <c r="P183" s="270"/>
      <c r="Q183" s="270"/>
      <c r="R183" s="270"/>
      <c r="S183" s="270"/>
      <c r="T183" s="270"/>
      <c r="U183" s="270"/>
      <c r="V183" s="270"/>
      <c r="W183" s="270"/>
      <c r="X183" s="270"/>
      <c r="Y183" s="270"/>
      <c r="Z183" s="270"/>
      <c r="AA183" s="270"/>
      <c r="AB183" s="270"/>
      <c r="AC183" s="270"/>
      <c r="AD183" s="270"/>
      <c r="AE183" s="270"/>
      <c r="AF183" s="270"/>
      <c r="AG183" s="270"/>
      <c r="AH183" s="270"/>
      <c r="AI183" s="270"/>
      <c r="AJ183" s="270"/>
      <c r="AK183" s="270"/>
      <c r="AL183" s="270"/>
      <c r="AM183" s="270"/>
      <c r="AN183" s="270"/>
      <c r="AO183" s="270"/>
      <c r="AP183" s="270"/>
      <c r="AQ183" s="270"/>
      <c r="AR183" s="270"/>
      <c r="AS183" s="270"/>
      <c r="AT183" s="270"/>
      <c r="AU183" s="270"/>
      <c r="AV183" s="270"/>
      <c r="AW183" s="270"/>
      <c r="AX183" s="270"/>
      <c r="AY183" s="270"/>
      <c r="AZ183" s="270"/>
      <c r="BA183" s="270"/>
      <c r="BB183" s="270"/>
      <c r="BC183" s="270"/>
      <c r="BD183" s="270"/>
      <c r="BE183" s="270"/>
      <c r="BF183" s="270"/>
      <c r="BG183" s="270"/>
      <c r="BH183" s="270"/>
      <c r="BI183" s="270"/>
      <c r="BJ183" s="270"/>
      <c r="BK183" s="270"/>
      <c r="BL183" s="270"/>
      <c r="BM183" s="270"/>
      <c r="BN183" s="270"/>
      <c r="BO183" s="270"/>
      <c r="BP183" s="270"/>
      <c r="BQ183" s="270"/>
      <c r="BR183" s="270"/>
      <c r="BS183" s="270"/>
      <c r="BT183" s="270"/>
      <c r="BU183" s="270"/>
      <c r="BV183" s="270"/>
      <c r="BW183" s="270"/>
      <c r="BX183" s="270"/>
    </row>
    <row r="184" spans="1:76" ht="15">
      <c r="A184" s="301"/>
      <c r="B184" s="270"/>
      <c r="C184" s="302" t="s">
        <v>773</v>
      </c>
      <c r="D184" s="302" t="s">
        <v>542</v>
      </c>
      <c r="E184" s="270"/>
      <c r="F184" s="303">
        <v>2.94</v>
      </c>
      <c r="G184" s="270"/>
      <c r="H184" s="270"/>
      <c r="I184" s="270"/>
      <c r="J184" s="270"/>
      <c r="K184" s="270"/>
      <c r="L184" s="270"/>
      <c r="M184" s="270"/>
      <c r="N184" s="270"/>
      <c r="O184" s="304"/>
      <c r="P184" s="270"/>
      <c r="Q184" s="270"/>
      <c r="R184" s="270"/>
      <c r="S184" s="270"/>
      <c r="T184" s="270"/>
      <c r="U184" s="270"/>
      <c r="V184" s="270"/>
      <c r="W184" s="270"/>
      <c r="X184" s="270"/>
      <c r="Y184" s="270"/>
      <c r="Z184" s="270"/>
      <c r="AA184" s="270"/>
      <c r="AB184" s="270"/>
      <c r="AC184" s="270"/>
      <c r="AD184" s="270"/>
      <c r="AE184" s="270"/>
      <c r="AF184" s="270"/>
      <c r="AG184" s="270"/>
      <c r="AH184" s="270"/>
      <c r="AI184" s="270"/>
      <c r="AJ184" s="270"/>
      <c r="AK184" s="270"/>
      <c r="AL184" s="270"/>
      <c r="AM184" s="270"/>
      <c r="AN184" s="270"/>
      <c r="AO184" s="270"/>
      <c r="AP184" s="270"/>
      <c r="AQ184" s="270"/>
      <c r="AR184" s="270"/>
      <c r="AS184" s="270"/>
      <c r="AT184" s="270"/>
      <c r="AU184" s="270"/>
      <c r="AV184" s="270"/>
      <c r="AW184" s="270"/>
      <c r="AX184" s="270"/>
      <c r="AY184" s="270"/>
      <c r="AZ184" s="270"/>
      <c r="BA184" s="270"/>
      <c r="BB184" s="270"/>
      <c r="BC184" s="270"/>
      <c r="BD184" s="270"/>
      <c r="BE184" s="270"/>
      <c r="BF184" s="270"/>
      <c r="BG184" s="270"/>
      <c r="BH184" s="270"/>
      <c r="BI184" s="270"/>
      <c r="BJ184" s="270"/>
      <c r="BK184" s="270"/>
      <c r="BL184" s="270"/>
      <c r="BM184" s="270"/>
      <c r="BN184" s="270"/>
      <c r="BO184" s="270"/>
      <c r="BP184" s="270"/>
      <c r="BQ184" s="270"/>
      <c r="BR184" s="270"/>
      <c r="BS184" s="270"/>
      <c r="BT184" s="270"/>
      <c r="BU184" s="270"/>
      <c r="BV184" s="270"/>
      <c r="BW184" s="270"/>
      <c r="BX184" s="270"/>
    </row>
    <row r="185" spans="1:76" ht="25.5">
      <c r="A185" s="301"/>
      <c r="B185" s="270"/>
      <c r="C185" s="302" t="s">
        <v>774</v>
      </c>
      <c r="D185" s="302" t="s">
        <v>544</v>
      </c>
      <c r="E185" s="270"/>
      <c r="F185" s="303">
        <v>3.4</v>
      </c>
      <c r="G185" s="270"/>
      <c r="H185" s="270"/>
      <c r="I185" s="270"/>
      <c r="J185" s="270"/>
      <c r="K185" s="270"/>
      <c r="L185" s="270"/>
      <c r="M185" s="270"/>
      <c r="N185" s="270"/>
      <c r="O185" s="304"/>
      <c r="P185" s="270"/>
      <c r="Q185" s="270"/>
      <c r="R185" s="270"/>
      <c r="S185" s="270"/>
      <c r="T185" s="270"/>
      <c r="U185" s="270"/>
      <c r="V185" s="270"/>
      <c r="W185" s="270"/>
      <c r="X185" s="270"/>
      <c r="Y185" s="270"/>
      <c r="Z185" s="270"/>
      <c r="AA185" s="270"/>
      <c r="AB185" s="270"/>
      <c r="AC185" s="270"/>
      <c r="AD185" s="270"/>
      <c r="AE185" s="270"/>
      <c r="AF185" s="270"/>
      <c r="AG185" s="270"/>
      <c r="AH185" s="270"/>
      <c r="AI185" s="270"/>
      <c r="AJ185" s="270"/>
      <c r="AK185" s="270"/>
      <c r="AL185" s="270"/>
      <c r="AM185" s="270"/>
      <c r="AN185" s="270"/>
      <c r="AO185" s="270"/>
      <c r="AP185" s="270"/>
      <c r="AQ185" s="270"/>
      <c r="AR185" s="270"/>
      <c r="AS185" s="270"/>
      <c r="AT185" s="270"/>
      <c r="AU185" s="270"/>
      <c r="AV185" s="270"/>
      <c r="AW185" s="270"/>
      <c r="AX185" s="270"/>
      <c r="AY185" s="270"/>
      <c r="AZ185" s="270"/>
      <c r="BA185" s="270"/>
      <c r="BB185" s="270"/>
      <c r="BC185" s="270"/>
      <c r="BD185" s="270"/>
      <c r="BE185" s="270"/>
      <c r="BF185" s="270"/>
      <c r="BG185" s="270"/>
      <c r="BH185" s="270"/>
      <c r="BI185" s="270"/>
      <c r="BJ185" s="270"/>
      <c r="BK185" s="270"/>
      <c r="BL185" s="270"/>
      <c r="BM185" s="270"/>
      <c r="BN185" s="270"/>
      <c r="BO185" s="270"/>
      <c r="BP185" s="270"/>
      <c r="BQ185" s="270"/>
      <c r="BR185" s="270"/>
      <c r="BS185" s="270"/>
      <c r="BT185" s="270"/>
      <c r="BU185" s="270"/>
      <c r="BV185" s="270"/>
      <c r="BW185" s="270"/>
      <c r="BX185" s="270"/>
    </row>
    <row r="186" spans="1:76" ht="15">
      <c r="A186" s="301"/>
      <c r="B186" s="270"/>
      <c r="C186" s="302" t="s">
        <v>775</v>
      </c>
      <c r="D186" s="302" t="s">
        <v>552</v>
      </c>
      <c r="E186" s="270"/>
      <c r="F186" s="303">
        <v>10.523999999999999</v>
      </c>
      <c r="G186" s="270"/>
      <c r="H186" s="270"/>
      <c r="I186" s="270"/>
      <c r="J186" s="270"/>
      <c r="K186" s="270"/>
      <c r="L186" s="270"/>
      <c r="M186" s="270"/>
      <c r="N186" s="270"/>
      <c r="O186" s="304"/>
      <c r="P186" s="270"/>
      <c r="Q186" s="270"/>
      <c r="R186" s="270"/>
      <c r="S186" s="270"/>
      <c r="T186" s="270"/>
      <c r="U186" s="270"/>
      <c r="V186" s="270"/>
      <c r="W186" s="270"/>
      <c r="X186" s="270"/>
      <c r="Y186" s="270"/>
      <c r="Z186" s="270"/>
      <c r="AA186" s="270"/>
      <c r="AB186" s="270"/>
      <c r="AC186" s="270"/>
      <c r="AD186" s="270"/>
      <c r="AE186" s="270"/>
      <c r="AF186" s="270"/>
      <c r="AG186" s="270"/>
      <c r="AH186" s="270"/>
      <c r="AI186" s="270"/>
      <c r="AJ186" s="270"/>
      <c r="AK186" s="270"/>
      <c r="AL186" s="270"/>
      <c r="AM186" s="270"/>
      <c r="AN186" s="270"/>
      <c r="AO186" s="270"/>
      <c r="AP186" s="270"/>
      <c r="AQ186" s="270"/>
      <c r="AR186" s="270"/>
      <c r="AS186" s="270"/>
      <c r="AT186" s="270"/>
      <c r="AU186" s="270"/>
      <c r="AV186" s="270"/>
      <c r="AW186" s="270"/>
      <c r="AX186" s="270"/>
      <c r="AY186" s="270"/>
      <c r="AZ186" s="270"/>
      <c r="BA186" s="270"/>
      <c r="BB186" s="270"/>
      <c r="BC186" s="270"/>
      <c r="BD186" s="270"/>
      <c r="BE186" s="270"/>
      <c r="BF186" s="270"/>
      <c r="BG186" s="270"/>
      <c r="BH186" s="270"/>
      <c r="BI186" s="270"/>
      <c r="BJ186" s="270"/>
      <c r="BK186" s="270"/>
      <c r="BL186" s="270"/>
      <c r="BM186" s="270"/>
      <c r="BN186" s="270"/>
      <c r="BO186" s="270"/>
      <c r="BP186" s="270"/>
      <c r="BQ186" s="270"/>
      <c r="BR186" s="270"/>
      <c r="BS186" s="270"/>
      <c r="BT186" s="270"/>
      <c r="BU186" s="270"/>
      <c r="BV186" s="270"/>
      <c r="BW186" s="270"/>
      <c r="BX186" s="270"/>
    </row>
    <row r="187" spans="1:76" ht="15">
      <c r="A187" s="301"/>
      <c r="B187" s="270"/>
      <c r="C187" s="302" t="s">
        <v>776</v>
      </c>
      <c r="D187" s="302" t="s">
        <v>554</v>
      </c>
      <c r="E187" s="270"/>
      <c r="F187" s="303">
        <v>1.8</v>
      </c>
      <c r="G187" s="270"/>
      <c r="H187" s="270"/>
      <c r="I187" s="270"/>
      <c r="J187" s="270"/>
      <c r="K187" s="270"/>
      <c r="L187" s="270"/>
      <c r="M187" s="270"/>
      <c r="N187" s="270"/>
      <c r="O187" s="304"/>
      <c r="P187" s="270"/>
      <c r="Q187" s="270"/>
      <c r="R187" s="270"/>
      <c r="S187" s="270"/>
      <c r="T187" s="270"/>
      <c r="U187" s="270"/>
      <c r="V187" s="270"/>
      <c r="W187" s="270"/>
      <c r="X187" s="270"/>
      <c r="Y187" s="270"/>
      <c r="Z187" s="270"/>
      <c r="AA187" s="270"/>
      <c r="AB187" s="270"/>
      <c r="AC187" s="270"/>
      <c r="AD187" s="270"/>
      <c r="AE187" s="270"/>
      <c r="AF187" s="270"/>
      <c r="AG187" s="270"/>
      <c r="AH187" s="270"/>
      <c r="AI187" s="270"/>
      <c r="AJ187" s="270"/>
      <c r="AK187" s="270"/>
      <c r="AL187" s="270"/>
      <c r="AM187" s="270"/>
      <c r="AN187" s="270"/>
      <c r="AO187" s="270"/>
      <c r="AP187" s="270"/>
      <c r="AQ187" s="270"/>
      <c r="AR187" s="270"/>
      <c r="AS187" s="270"/>
      <c r="AT187" s="270"/>
      <c r="AU187" s="270"/>
      <c r="AV187" s="270"/>
      <c r="AW187" s="270"/>
      <c r="AX187" s="270"/>
      <c r="AY187" s="270"/>
      <c r="AZ187" s="270"/>
      <c r="BA187" s="270"/>
      <c r="BB187" s="270"/>
      <c r="BC187" s="270"/>
      <c r="BD187" s="270"/>
      <c r="BE187" s="270"/>
      <c r="BF187" s="270"/>
      <c r="BG187" s="270"/>
      <c r="BH187" s="270"/>
      <c r="BI187" s="270"/>
      <c r="BJ187" s="270"/>
      <c r="BK187" s="270"/>
      <c r="BL187" s="270"/>
      <c r="BM187" s="270"/>
      <c r="BN187" s="270"/>
      <c r="BO187" s="270"/>
      <c r="BP187" s="270"/>
      <c r="BQ187" s="270"/>
      <c r="BR187" s="270"/>
      <c r="BS187" s="270"/>
      <c r="BT187" s="270"/>
      <c r="BU187" s="270"/>
      <c r="BV187" s="270"/>
      <c r="BW187" s="270"/>
      <c r="BX187" s="270"/>
    </row>
    <row r="188" spans="1:76" ht="25.5">
      <c r="A188" s="301"/>
      <c r="B188" s="270"/>
      <c r="C188" s="302" t="s">
        <v>777</v>
      </c>
      <c r="D188" s="302" t="s">
        <v>555</v>
      </c>
      <c r="E188" s="270"/>
      <c r="F188" s="303">
        <v>0.96</v>
      </c>
      <c r="G188" s="270"/>
      <c r="H188" s="270"/>
      <c r="I188" s="270"/>
      <c r="J188" s="270"/>
      <c r="K188" s="270"/>
      <c r="L188" s="270"/>
      <c r="M188" s="270"/>
      <c r="N188" s="270"/>
      <c r="O188" s="304"/>
      <c r="P188" s="270"/>
      <c r="Q188" s="270"/>
      <c r="R188" s="270"/>
      <c r="S188" s="270"/>
      <c r="T188" s="270"/>
      <c r="U188" s="270"/>
      <c r="V188" s="270"/>
      <c r="W188" s="270"/>
      <c r="X188" s="270"/>
      <c r="Y188" s="270"/>
      <c r="Z188" s="270"/>
      <c r="AA188" s="270"/>
      <c r="AB188" s="270"/>
      <c r="AC188" s="270"/>
      <c r="AD188" s="270"/>
      <c r="AE188" s="270"/>
      <c r="AF188" s="270"/>
      <c r="AG188" s="270"/>
      <c r="AH188" s="270"/>
      <c r="AI188" s="270"/>
      <c r="AJ188" s="270"/>
      <c r="AK188" s="270"/>
      <c r="AL188" s="270"/>
      <c r="AM188" s="270"/>
      <c r="AN188" s="270"/>
      <c r="AO188" s="270"/>
      <c r="AP188" s="270"/>
      <c r="AQ188" s="270"/>
      <c r="AR188" s="270"/>
      <c r="AS188" s="270"/>
      <c r="AT188" s="270"/>
      <c r="AU188" s="270"/>
      <c r="AV188" s="270"/>
      <c r="AW188" s="270"/>
      <c r="AX188" s="270"/>
      <c r="AY188" s="270"/>
      <c r="AZ188" s="270"/>
      <c r="BA188" s="270"/>
      <c r="BB188" s="270"/>
      <c r="BC188" s="270"/>
      <c r="BD188" s="270"/>
      <c r="BE188" s="270"/>
      <c r="BF188" s="270"/>
      <c r="BG188" s="270"/>
      <c r="BH188" s="270"/>
      <c r="BI188" s="270"/>
      <c r="BJ188" s="270"/>
      <c r="BK188" s="270"/>
      <c r="BL188" s="270"/>
      <c r="BM188" s="270"/>
      <c r="BN188" s="270"/>
      <c r="BO188" s="270"/>
      <c r="BP188" s="270"/>
      <c r="BQ188" s="270"/>
      <c r="BR188" s="270"/>
      <c r="BS188" s="270"/>
      <c r="BT188" s="270"/>
      <c r="BU188" s="270"/>
      <c r="BV188" s="270"/>
      <c r="BW188" s="270"/>
      <c r="BX188" s="270"/>
    </row>
    <row r="189" spans="1:76" ht="15">
      <c r="A189" s="301"/>
      <c r="B189" s="270"/>
      <c r="C189" s="302" t="s">
        <v>778</v>
      </c>
      <c r="D189" s="302" t="s">
        <v>563</v>
      </c>
      <c r="E189" s="270"/>
      <c r="F189" s="303">
        <v>8.7240000000000002</v>
      </c>
      <c r="G189" s="270"/>
      <c r="H189" s="270"/>
      <c r="I189" s="270"/>
      <c r="J189" s="270"/>
      <c r="K189" s="270"/>
      <c r="L189" s="270"/>
      <c r="M189" s="270"/>
      <c r="N189" s="270"/>
      <c r="O189" s="304"/>
      <c r="P189" s="270"/>
      <c r="Q189" s="270"/>
      <c r="R189" s="270"/>
      <c r="S189" s="270"/>
      <c r="T189" s="270"/>
      <c r="U189" s="270"/>
      <c r="V189" s="270"/>
      <c r="W189" s="270"/>
      <c r="X189" s="270"/>
      <c r="Y189" s="270"/>
      <c r="Z189" s="270"/>
      <c r="AA189" s="270"/>
      <c r="AB189" s="270"/>
      <c r="AC189" s="270"/>
      <c r="AD189" s="270"/>
      <c r="AE189" s="270"/>
      <c r="AF189" s="270"/>
      <c r="AG189" s="270"/>
      <c r="AH189" s="270"/>
      <c r="AI189" s="270"/>
      <c r="AJ189" s="270"/>
      <c r="AK189" s="270"/>
      <c r="AL189" s="270"/>
      <c r="AM189" s="270"/>
      <c r="AN189" s="270"/>
      <c r="AO189" s="270"/>
      <c r="AP189" s="270"/>
      <c r="AQ189" s="270"/>
      <c r="AR189" s="270"/>
      <c r="AS189" s="270"/>
      <c r="AT189" s="270"/>
      <c r="AU189" s="270"/>
      <c r="AV189" s="270"/>
      <c r="AW189" s="270"/>
      <c r="AX189" s="270"/>
      <c r="AY189" s="270"/>
      <c r="AZ189" s="270"/>
      <c r="BA189" s="270"/>
      <c r="BB189" s="270"/>
      <c r="BC189" s="270"/>
      <c r="BD189" s="270"/>
      <c r="BE189" s="270"/>
      <c r="BF189" s="270"/>
      <c r="BG189" s="270"/>
      <c r="BH189" s="270"/>
      <c r="BI189" s="270"/>
      <c r="BJ189" s="270"/>
      <c r="BK189" s="270"/>
      <c r="BL189" s="270"/>
      <c r="BM189" s="270"/>
      <c r="BN189" s="270"/>
      <c r="BO189" s="270"/>
      <c r="BP189" s="270"/>
      <c r="BQ189" s="270"/>
      <c r="BR189" s="270"/>
      <c r="BS189" s="270"/>
      <c r="BT189" s="270"/>
      <c r="BU189" s="270"/>
      <c r="BV189" s="270"/>
      <c r="BW189" s="270"/>
      <c r="BX189" s="270"/>
    </row>
    <row r="190" spans="1:76" ht="25.5">
      <c r="A190" s="301"/>
      <c r="B190" s="270"/>
      <c r="C190" s="302" t="s">
        <v>779</v>
      </c>
      <c r="D190" s="302" t="s">
        <v>565</v>
      </c>
      <c r="E190" s="270"/>
      <c r="F190" s="303">
        <v>2.0499999999999998</v>
      </c>
      <c r="G190" s="270"/>
      <c r="H190" s="270"/>
      <c r="I190" s="270"/>
      <c r="J190" s="270"/>
      <c r="K190" s="270"/>
      <c r="L190" s="270"/>
      <c r="M190" s="270"/>
      <c r="N190" s="270"/>
      <c r="O190" s="304"/>
      <c r="P190" s="270"/>
      <c r="Q190" s="270"/>
      <c r="R190" s="270"/>
      <c r="S190" s="270"/>
      <c r="T190" s="270"/>
      <c r="U190" s="270"/>
      <c r="V190" s="270"/>
      <c r="W190" s="270"/>
      <c r="X190" s="270"/>
      <c r="Y190" s="270"/>
      <c r="Z190" s="270"/>
      <c r="AA190" s="270"/>
      <c r="AB190" s="270"/>
      <c r="AC190" s="270"/>
      <c r="AD190" s="270"/>
      <c r="AE190" s="270"/>
      <c r="AF190" s="270"/>
      <c r="AG190" s="270"/>
      <c r="AH190" s="270"/>
      <c r="AI190" s="270"/>
      <c r="AJ190" s="270"/>
      <c r="AK190" s="270"/>
      <c r="AL190" s="270"/>
      <c r="AM190" s="270"/>
      <c r="AN190" s="270"/>
      <c r="AO190" s="270"/>
      <c r="AP190" s="270"/>
      <c r="AQ190" s="270"/>
      <c r="AR190" s="270"/>
      <c r="AS190" s="270"/>
      <c r="AT190" s="270"/>
      <c r="AU190" s="270"/>
      <c r="AV190" s="270"/>
      <c r="AW190" s="270"/>
      <c r="AX190" s="270"/>
      <c r="AY190" s="270"/>
      <c r="AZ190" s="270"/>
      <c r="BA190" s="270"/>
      <c r="BB190" s="270"/>
      <c r="BC190" s="270"/>
      <c r="BD190" s="270"/>
      <c r="BE190" s="270"/>
      <c r="BF190" s="270"/>
      <c r="BG190" s="270"/>
      <c r="BH190" s="270"/>
      <c r="BI190" s="270"/>
      <c r="BJ190" s="270"/>
      <c r="BK190" s="270"/>
      <c r="BL190" s="270"/>
      <c r="BM190" s="270"/>
      <c r="BN190" s="270"/>
      <c r="BO190" s="270"/>
      <c r="BP190" s="270"/>
      <c r="BQ190" s="270"/>
      <c r="BR190" s="270"/>
      <c r="BS190" s="270"/>
      <c r="BT190" s="270"/>
      <c r="BU190" s="270"/>
      <c r="BV190" s="270"/>
      <c r="BW190" s="270"/>
      <c r="BX190" s="270"/>
    </row>
    <row r="191" spans="1:76" ht="25.5">
      <c r="A191" s="301"/>
      <c r="B191" s="270"/>
      <c r="C191" s="302" t="s">
        <v>780</v>
      </c>
      <c r="D191" s="302" t="s">
        <v>567</v>
      </c>
      <c r="E191" s="270"/>
      <c r="F191" s="303">
        <v>5.28</v>
      </c>
      <c r="G191" s="270"/>
      <c r="H191" s="270"/>
      <c r="I191" s="270"/>
      <c r="J191" s="270"/>
      <c r="K191" s="270"/>
      <c r="L191" s="270"/>
      <c r="M191" s="270"/>
      <c r="N191" s="270"/>
      <c r="O191" s="304"/>
      <c r="P191" s="270"/>
      <c r="Q191" s="270"/>
      <c r="R191" s="270"/>
      <c r="S191" s="270"/>
      <c r="T191" s="270"/>
      <c r="U191" s="270"/>
      <c r="V191" s="270"/>
      <c r="W191" s="270"/>
      <c r="X191" s="270"/>
      <c r="Y191" s="270"/>
      <c r="Z191" s="270"/>
      <c r="AA191" s="270"/>
      <c r="AB191" s="270"/>
      <c r="AC191" s="270"/>
      <c r="AD191" s="270"/>
      <c r="AE191" s="270"/>
      <c r="AF191" s="270"/>
      <c r="AG191" s="270"/>
      <c r="AH191" s="270"/>
      <c r="AI191" s="270"/>
      <c r="AJ191" s="270"/>
      <c r="AK191" s="270"/>
      <c r="AL191" s="270"/>
      <c r="AM191" s="270"/>
      <c r="AN191" s="270"/>
      <c r="AO191" s="270"/>
      <c r="AP191" s="270"/>
      <c r="AQ191" s="270"/>
      <c r="AR191" s="270"/>
      <c r="AS191" s="270"/>
      <c r="AT191" s="270"/>
      <c r="AU191" s="270"/>
      <c r="AV191" s="270"/>
      <c r="AW191" s="270"/>
      <c r="AX191" s="270"/>
      <c r="AY191" s="270"/>
      <c r="AZ191" s="270"/>
      <c r="BA191" s="270"/>
      <c r="BB191" s="270"/>
      <c r="BC191" s="270"/>
      <c r="BD191" s="270"/>
      <c r="BE191" s="270"/>
      <c r="BF191" s="270"/>
      <c r="BG191" s="270"/>
      <c r="BH191" s="270"/>
      <c r="BI191" s="270"/>
      <c r="BJ191" s="270"/>
      <c r="BK191" s="270"/>
      <c r="BL191" s="270"/>
      <c r="BM191" s="270"/>
      <c r="BN191" s="270"/>
      <c r="BO191" s="270"/>
      <c r="BP191" s="270"/>
      <c r="BQ191" s="270"/>
      <c r="BR191" s="270"/>
      <c r="BS191" s="270"/>
      <c r="BT191" s="270"/>
      <c r="BU191" s="270"/>
      <c r="BV191" s="270"/>
      <c r="BW191" s="270"/>
      <c r="BX191" s="270"/>
    </row>
    <row r="192" spans="1:76" ht="25.5">
      <c r="A192" s="301"/>
      <c r="B192" s="270"/>
      <c r="C192" s="302" t="s">
        <v>781</v>
      </c>
      <c r="D192" s="302" t="s">
        <v>569</v>
      </c>
      <c r="E192" s="270"/>
      <c r="F192" s="303">
        <v>5.22</v>
      </c>
      <c r="G192" s="270"/>
      <c r="H192" s="270"/>
      <c r="I192" s="270"/>
      <c r="J192" s="270"/>
      <c r="K192" s="270"/>
      <c r="L192" s="270"/>
      <c r="M192" s="270"/>
      <c r="N192" s="270"/>
      <c r="O192" s="304"/>
      <c r="P192" s="270"/>
      <c r="Q192" s="270"/>
      <c r="R192" s="270"/>
      <c r="S192" s="270"/>
      <c r="T192" s="270"/>
      <c r="U192" s="270"/>
      <c r="V192" s="270"/>
      <c r="W192" s="270"/>
      <c r="X192" s="270"/>
      <c r="Y192" s="270"/>
      <c r="Z192" s="270"/>
      <c r="AA192" s="270"/>
      <c r="AB192" s="270"/>
      <c r="AC192" s="270"/>
      <c r="AD192" s="270"/>
      <c r="AE192" s="270"/>
      <c r="AF192" s="270"/>
      <c r="AG192" s="270"/>
      <c r="AH192" s="270"/>
      <c r="AI192" s="270"/>
      <c r="AJ192" s="270"/>
      <c r="AK192" s="270"/>
      <c r="AL192" s="270"/>
      <c r="AM192" s="270"/>
      <c r="AN192" s="270"/>
      <c r="AO192" s="270"/>
      <c r="AP192" s="270"/>
      <c r="AQ192" s="270"/>
      <c r="AR192" s="270"/>
      <c r="AS192" s="270"/>
      <c r="AT192" s="270"/>
      <c r="AU192" s="270"/>
      <c r="AV192" s="270"/>
      <c r="AW192" s="270"/>
      <c r="AX192" s="270"/>
      <c r="AY192" s="270"/>
      <c r="AZ192" s="270"/>
      <c r="BA192" s="270"/>
      <c r="BB192" s="270"/>
      <c r="BC192" s="270"/>
      <c r="BD192" s="270"/>
      <c r="BE192" s="270"/>
      <c r="BF192" s="270"/>
      <c r="BG192" s="270"/>
      <c r="BH192" s="270"/>
      <c r="BI192" s="270"/>
      <c r="BJ192" s="270"/>
      <c r="BK192" s="270"/>
      <c r="BL192" s="270"/>
      <c r="BM192" s="270"/>
      <c r="BN192" s="270"/>
      <c r="BO192" s="270"/>
      <c r="BP192" s="270"/>
      <c r="BQ192" s="270"/>
      <c r="BR192" s="270"/>
      <c r="BS192" s="270"/>
      <c r="BT192" s="270"/>
      <c r="BU192" s="270"/>
      <c r="BV192" s="270"/>
      <c r="BW192" s="270"/>
      <c r="BX192" s="270"/>
    </row>
    <row r="193" spans="1:76" ht="15">
      <c r="A193" s="301"/>
      <c r="B193" s="270"/>
      <c r="C193" s="302" t="s">
        <v>782</v>
      </c>
      <c r="D193" s="302" t="s">
        <v>546</v>
      </c>
      <c r="E193" s="270"/>
      <c r="F193" s="303">
        <v>0.17</v>
      </c>
      <c r="G193" s="270"/>
      <c r="H193" s="270"/>
      <c r="I193" s="270"/>
      <c r="J193" s="270"/>
      <c r="K193" s="270"/>
      <c r="L193" s="270"/>
      <c r="M193" s="270"/>
      <c r="N193" s="270"/>
      <c r="O193" s="304"/>
      <c r="P193" s="270"/>
      <c r="Q193" s="270"/>
      <c r="R193" s="270"/>
      <c r="S193" s="270"/>
      <c r="T193" s="270"/>
      <c r="U193" s="270"/>
      <c r="V193" s="270"/>
      <c r="W193" s="270"/>
      <c r="X193" s="270"/>
      <c r="Y193" s="270"/>
      <c r="Z193" s="270"/>
      <c r="AA193" s="270"/>
      <c r="AB193" s="270"/>
      <c r="AC193" s="270"/>
      <c r="AD193" s="270"/>
      <c r="AE193" s="270"/>
      <c r="AF193" s="270"/>
      <c r="AG193" s="270"/>
      <c r="AH193" s="270"/>
      <c r="AI193" s="270"/>
      <c r="AJ193" s="270"/>
      <c r="AK193" s="270"/>
      <c r="AL193" s="270"/>
      <c r="AM193" s="270"/>
      <c r="AN193" s="270"/>
      <c r="AO193" s="270"/>
      <c r="AP193" s="270"/>
      <c r="AQ193" s="270"/>
      <c r="AR193" s="270"/>
      <c r="AS193" s="270"/>
      <c r="AT193" s="270"/>
      <c r="AU193" s="270"/>
      <c r="AV193" s="270"/>
      <c r="AW193" s="270"/>
      <c r="AX193" s="270"/>
      <c r="AY193" s="270"/>
      <c r="AZ193" s="270"/>
      <c r="BA193" s="270"/>
      <c r="BB193" s="270"/>
      <c r="BC193" s="270"/>
      <c r="BD193" s="270"/>
      <c r="BE193" s="270"/>
      <c r="BF193" s="270"/>
      <c r="BG193" s="270"/>
      <c r="BH193" s="270"/>
      <c r="BI193" s="270"/>
      <c r="BJ193" s="270"/>
      <c r="BK193" s="270"/>
      <c r="BL193" s="270"/>
      <c r="BM193" s="270"/>
      <c r="BN193" s="270"/>
      <c r="BO193" s="270"/>
      <c r="BP193" s="270"/>
      <c r="BQ193" s="270"/>
      <c r="BR193" s="270"/>
      <c r="BS193" s="270"/>
      <c r="BT193" s="270"/>
      <c r="BU193" s="270"/>
      <c r="BV193" s="270"/>
      <c r="BW193" s="270"/>
      <c r="BX193" s="270"/>
    </row>
    <row r="194" spans="1:76" ht="15">
      <c r="A194" s="301"/>
      <c r="B194" s="270"/>
      <c r="C194" s="302" t="s">
        <v>783</v>
      </c>
      <c r="D194" s="302" t="s">
        <v>548</v>
      </c>
      <c r="E194" s="270"/>
      <c r="F194" s="303">
        <v>9.5519999999999996</v>
      </c>
      <c r="G194" s="270"/>
      <c r="H194" s="270"/>
      <c r="I194" s="270"/>
      <c r="J194" s="270"/>
      <c r="K194" s="270"/>
      <c r="L194" s="270"/>
      <c r="M194" s="270"/>
      <c r="N194" s="270"/>
      <c r="O194" s="304"/>
      <c r="P194" s="270"/>
      <c r="Q194" s="270"/>
      <c r="R194" s="270"/>
      <c r="S194" s="270"/>
      <c r="T194" s="270"/>
      <c r="U194" s="270"/>
      <c r="V194" s="270"/>
      <c r="W194" s="270"/>
      <c r="X194" s="270"/>
      <c r="Y194" s="270"/>
      <c r="Z194" s="270"/>
      <c r="AA194" s="270"/>
      <c r="AB194" s="270"/>
      <c r="AC194" s="270"/>
      <c r="AD194" s="270"/>
      <c r="AE194" s="270"/>
      <c r="AF194" s="270"/>
      <c r="AG194" s="270"/>
      <c r="AH194" s="270"/>
      <c r="AI194" s="270"/>
      <c r="AJ194" s="270"/>
      <c r="AK194" s="270"/>
      <c r="AL194" s="270"/>
      <c r="AM194" s="270"/>
      <c r="AN194" s="270"/>
      <c r="AO194" s="270"/>
      <c r="AP194" s="270"/>
      <c r="AQ194" s="270"/>
      <c r="AR194" s="270"/>
      <c r="AS194" s="270"/>
      <c r="AT194" s="270"/>
      <c r="AU194" s="270"/>
      <c r="AV194" s="270"/>
      <c r="AW194" s="270"/>
      <c r="AX194" s="270"/>
      <c r="AY194" s="270"/>
      <c r="AZ194" s="270"/>
      <c r="BA194" s="270"/>
      <c r="BB194" s="270"/>
      <c r="BC194" s="270"/>
      <c r="BD194" s="270"/>
      <c r="BE194" s="270"/>
      <c r="BF194" s="270"/>
      <c r="BG194" s="270"/>
      <c r="BH194" s="270"/>
      <c r="BI194" s="270"/>
      <c r="BJ194" s="270"/>
      <c r="BK194" s="270"/>
      <c r="BL194" s="270"/>
      <c r="BM194" s="270"/>
      <c r="BN194" s="270"/>
      <c r="BO194" s="270"/>
      <c r="BP194" s="270"/>
      <c r="BQ194" s="270"/>
      <c r="BR194" s="270"/>
      <c r="BS194" s="270"/>
      <c r="BT194" s="270"/>
      <c r="BU194" s="270"/>
      <c r="BV194" s="270"/>
      <c r="BW194" s="270"/>
      <c r="BX194" s="270"/>
    </row>
    <row r="195" spans="1:76" ht="15">
      <c r="A195" s="301"/>
      <c r="B195" s="270"/>
      <c r="C195" s="302" t="s">
        <v>776</v>
      </c>
      <c r="D195" s="302" t="s">
        <v>550</v>
      </c>
      <c r="E195" s="270"/>
      <c r="F195" s="303">
        <v>1.8</v>
      </c>
      <c r="G195" s="270"/>
      <c r="H195" s="270"/>
      <c r="I195" s="270"/>
      <c r="J195" s="270"/>
      <c r="K195" s="270"/>
      <c r="L195" s="270"/>
      <c r="M195" s="270"/>
      <c r="N195" s="270"/>
      <c r="O195" s="304"/>
      <c r="P195" s="270"/>
      <c r="Q195" s="270"/>
      <c r="R195" s="270"/>
      <c r="S195" s="270"/>
      <c r="T195" s="270"/>
      <c r="U195" s="270"/>
      <c r="V195" s="270"/>
      <c r="W195" s="270"/>
      <c r="X195" s="270"/>
      <c r="Y195" s="270"/>
      <c r="Z195" s="270"/>
      <c r="AA195" s="270"/>
      <c r="AB195" s="270"/>
      <c r="AC195" s="270"/>
      <c r="AD195" s="270"/>
      <c r="AE195" s="270"/>
      <c r="AF195" s="270"/>
      <c r="AG195" s="270"/>
      <c r="AH195" s="270"/>
      <c r="AI195" s="270"/>
      <c r="AJ195" s="270"/>
      <c r="AK195" s="270"/>
      <c r="AL195" s="270"/>
      <c r="AM195" s="270"/>
      <c r="AN195" s="270"/>
      <c r="AO195" s="270"/>
      <c r="AP195" s="270"/>
      <c r="AQ195" s="270"/>
      <c r="AR195" s="270"/>
      <c r="AS195" s="270"/>
      <c r="AT195" s="270"/>
      <c r="AU195" s="270"/>
      <c r="AV195" s="270"/>
      <c r="AW195" s="270"/>
      <c r="AX195" s="270"/>
      <c r="AY195" s="270"/>
      <c r="AZ195" s="270"/>
      <c r="BA195" s="270"/>
      <c r="BB195" s="270"/>
      <c r="BC195" s="270"/>
      <c r="BD195" s="270"/>
      <c r="BE195" s="270"/>
      <c r="BF195" s="270"/>
      <c r="BG195" s="270"/>
      <c r="BH195" s="270"/>
      <c r="BI195" s="270"/>
      <c r="BJ195" s="270"/>
      <c r="BK195" s="270"/>
      <c r="BL195" s="270"/>
      <c r="BM195" s="270"/>
      <c r="BN195" s="270"/>
      <c r="BO195" s="270"/>
      <c r="BP195" s="270"/>
      <c r="BQ195" s="270"/>
      <c r="BR195" s="270"/>
      <c r="BS195" s="270"/>
      <c r="BT195" s="270"/>
      <c r="BU195" s="270"/>
      <c r="BV195" s="270"/>
      <c r="BW195" s="270"/>
      <c r="BX195" s="270"/>
    </row>
    <row r="196" spans="1:76" ht="15">
      <c r="A196" s="301">
        <v>53</v>
      </c>
      <c r="B196" s="320" t="s">
        <v>784</v>
      </c>
      <c r="C196" s="296" t="s">
        <v>785</v>
      </c>
      <c r="D196" s="302"/>
      <c r="E196" s="321" t="s">
        <v>107</v>
      </c>
      <c r="F196" s="303">
        <v>20.94</v>
      </c>
      <c r="G196" s="298"/>
      <c r="H196" s="270"/>
      <c r="I196" s="270"/>
      <c r="J196" s="270"/>
      <c r="K196" s="322">
        <f>F196*G196</f>
        <v>0</v>
      </c>
      <c r="L196" s="270"/>
      <c r="M196" s="270"/>
      <c r="N196" s="270"/>
      <c r="O196" s="300" t="s">
        <v>786</v>
      </c>
      <c r="P196" s="270"/>
      <c r="Q196" s="270"/>
      <c r="R196" s="270"/>
      <c r="S196" s="270"/>
      <c r="T196" s="270"/>
      <c r="U196" s="270"/>
      <c r="V196" s="270"/>
      <c r="W196" s="270"/>
      <c r="X196" s="270"/>
      <c r="Y196" s="270"/>
      <c r="Z196" s="270"/>
      <c r="AA196" s="270"/>
      <c r="AB196" s="270"/>
      <c r="AC196" s="270"/>
      <c r="AD196" s="270"/>
      <c r="AE196" s="270"/>
      <c r="AF196" s="270"/>
      <c r="AG196" s="270"/>
      <c r="AH196" s="270"/>
      <c r="AI196" s="270"/>
      <c r="AJ196" s="270"/>
      <c r="AK196" s="270"/>
      <c r="AL196" s="270"/>
      <c r="AM196" s="270"/>
      <c r="AN196" s="270"/>
      <c r="AO196" s="270"/>
      <c r="AP196" s="270"/>
      <c r="AQ196" s="270"/>
      <c r="AR196" s="270"/>
      <c r="AS196" s="270"/>
      <c r="AT196" s="270"/>
      <c r="AU196" s="270"/>
      <c r="AV196" s="270"/>
      <c r="AW196" s="270"/>
      <c r="AX196" s="270"/>
      <c r="AY196" s="270"/>
      <c r="AZ196" s="270"/>
      <c r="BA196" s="270"/>
      <c r="BB196" s="270"/>
      <c r="BC196" s="270"/>
      <c r="BD196" s="270"/>
      <c r="BE196" s="270"/>
      <c r="BF196" s="270"/>
      <c r="BG196" s="270"/>
      <c r="BH196" s="270"/>
      <c r="BI196" s="270"/>
      <c r="BJ196" s="270"/>
      <c r="BK196" s="270"/>
      <c r="BL196" s="270"/>
      <c r="BM196" s="270"/>
      <c r="BN196" s="270"/>
      <c r="BO196" s="270"/>
      <c r="BP196" s="270"/>
      <c r="BQ196" s="270"/>
      <c r="BR196" s="270"/>
      <c r="BS196" s="270"/>
      <c r="BT196" s="270"/>
      <c r="BU196" s="270"/>
      <c r="BV196" s="270"/>
      <c r="BW196" s="270"/>
      <c r="BX196" s="270"/>
    </row>
    <row r="197" spans="1:76" ht="15">
      <c r="A197" s="301"/>
      <c r="B197" s="270"/>
      <c r="C197" s="302" t="s">
        <v>570</v>
      </c>
      <c r="D197" s="302" t="s">
        <v>571</v>
      </c>
      <c r="E197" s="270"/>
      <c r="F197" s="303">
        <v>20.943000000000001</v>
      </c>
      <c r="G197" s="270"/>
      <c r="H197" s="270"/>
      <c r="I197" s="270"/>
      <c r="J197" s="270"/>
      <c r="K197" s="270"/>
      <c r="L197" s="270"/>
      <c r="M197" s="270"/>
      <c r="N197" s="270"/>
      <c r="O197" s="304"/>
      <c r="P197" s="270"/>
      <c r="Q197" s="270"/>
      <c r="R197" s="270"/>
      <c r="S197" s="270"/>
      <c r="T197" s="270"/>
      <c r="U197" s="270"/>
      <c r="V197" s="270"/>
      <c r="W197" s="270"/>
      <c r="X197" s="270"/>
      <c r="Y197" s="270"/>
      <c r="Z197" s="270"/>
      <c r="AA197" s="270"/>
      <c r="AB197" s="270"/>
      <c r="AC197" s="270"/>
      <c r="AD197" s="270"/>
      <c r="AE197" s="270"/>
      <c r="AF197" s="270"/>
      <c r="AG197" s="270"/>
      <c r="AH197" s="270"/>
      <c r="AI197" s="270"/>
      <c r="AJ197" s="270"/>
      <c r="AK197" s="270"/>
      <c r="AL197" s="270"/>
      <c r="AM197" s="270"/>
      <c r="AN197" s="270"/>
      <c r="AO197" s="270"/>
      <c r="AP197" s="270"/>
      <c r="AQ197" s="270"/>
      <c r="AR197" s="270"/>
      <c r="AS197" s="270"/>
      <c r="AT197" s="270"/>
      <c r="AU197" s="270"/>
      <c r="AV197" s="270"/>
      <c r="AW197" s="270"/>
      <c r="AX197" s="270"/>
      <c r="AY197" s="270"/>
      <c r="AZ197" s="270"/>
      <c r="BA197" s="270"/>
      <c r="BB197" s="270"/>
      <c r="BC197" s="270"/>
      <c r="BD197" s="270"/>
      <c r="BE197" s="270"/>
      <c r="BF197" s="270"/>
      <c r="BG197" s="270"/>
      <c r="BH197" s="270"/>
      <c r="BI197" s="270"/>
      <c r="BJ197" s="270"/>
      <c r="BK197" s="270"/>
      <c r="BL197" s="270"/>
      <c r="BM197" s="270"/>
      <c r="BN197" s="270"/>
      <c r="BO197" s="270"/>
      <c r="BP197" s="270"/>
      <c r="BQ197" s="270"/>
      <c r="BR197" s="270"/>
      <c r="BS197" s="270"/>
      <c r="BT197" s="270"/>
      <c r="BU197" s="270"/>
      <c r="BV197" s="270"/>
      <c r="BW197" s="270"/>
      <c r="BX197" s="270"/>
    </row>
    <row r="198" spans="1:76" ht="25.5">
      <c r="A198" s="290"/>
      <c r="B198" s="291" t="s">
        <v>787</v>
      </c>
      <c r="C198" s="291" t="s">
        <v>788</v>
      </c>
      <c r="D198" s="291"/>
      <c r="E198" s="292" t="s">
        <v>485</v>
      </c>
      <c r="F198" s="292" t="s">
        <v>485</v>
      </c>
      <c r="G198" s="292" t="s">
        <v>485</v>
      </c>
      <c r="H198" s="292" t="s">
        <v>485</v>
      </c>
      <c r="I198" s="293">
        <f>SUM(I199:I303)</f>
        <v>0</v>
      </c>
      <c r="J198" s="293">
        <f>SUM(J199:J303)</f>
        <v>0</v>
      </c>
      <c r="K198" s="293">
        <f>SUM(K199:K303)</f>
        <v>0</v>
      </c>
      <c r="L198" s="293">
        <f>SUM(L199:L303)</f>
        <v>0</v>
      </c>
      <c r="M198" s="282"/>
      <c r="N198" s="293">
        <f>SUM(N199:N303)</f>
        <v>24.167909999999988</v>
      </c>
      <c r="O198" s="294"/>
      <c r="P198" s="270"/>
      <c r="Q198" s="270"/>
      <c r="R198" s="270"/>
      <c r="S198" s="270"/>
      <c r="T198" s="270"/>
      <c r="U198" s="270"/>
      <c r="V198" s="270"/>
      <c r="W198" s="270"/>
      <c r="X198" s="270"/>
      <c r="Y198" s="270"/>
      <c r="Z198" s="270"/>
      <c r="AA198" s="270"/>
      <c r="AB198" s="270"/>
      <c r="AC198" s="270"/>
      <c r="AD198" s="270"/>
      <c r="AE198" s="270"/>
      <c r="AF198" s="270"/>
      <c r="AG198" s="270"/>
      <c r="AH198" s="270"/>
      <c r="AI198" s="282"/>
      <c r="AJ198" s="270"/>
      <c r="AK198" s="270"/>
      <c r="AL198" s="270"/>
      <c r="AM198" s="270"/>
      <c r="AN198" s="270"/>
      <c r="AO198" s="270"/>
      <c r="AP198" s="270"/>
      <c r="AQ198" s="270"/>
      <c r="AR198" s="270"/>
      <c r="AS198" s="293">
        <f>SUM(AJ199:AJ303)</f>
        <v>0</v>
      </c>
      <c r="AT198" s="293">
        <f>SUM(AK199:AK303)</f>
        <v>0</v>
      </c>
      <c r="AU198" s="293">
        <f>SUM(AL199:AL303)</f>
        <v>0</v>
      </c>
      <c r="AV198" s="270"/>
      <c r="AW198" s="270"/>
      <c r="AX198" s="270"/>
      <c r="AY198" s="270"/>
      <c r="AZ198" s="270"/>
      <c r="BA198" s="270"/>
      <c r="BB198" s="270"/>
      <c r="BC198" s="270"/>
      <c r="BD198" s="270"/>
      <c r="BE198" s="270"/>
      <c r="BF198" s="270"/>
      <c r="BG198" s="270"/>
      <c r="BH198" s="270"/>
      <c r="BI198" s="270"/>
      <c r="BJ198" s="270"/>
      <c r="BK198" s="270"/>
      <c r="BL198" s="270"/>
      <c r="BM198" s="270"/>
      <c r="BN198" s="270"/>
      <c r="BO198" s="270"/>
      <c r="BP198" s="270"/>
      <c r="BQ198" s="270"/>
      <c r="BR198" s="270"/>
      <c r="BS198" s="270"/>
      <c r="BT198" s="270"/>
      <c r="BU198" s="270"/>
      <c r="BV198" s="270"/>
      <c r="BW198" s="270"/>
      <c r="BX198" s="270"/>
    </row>
    <row r="199" spans="1:76" ht="25.5">
      <c r="A199" s="295" t="s">
        <v>789</v>
      </c>
      <c r="B199" s="296" t="s">
        <v>790</v>
      </c>
      <c r="C199" s="296" t="s">
        <v>791</v>
      </c>
      <c r="D199" s="296"/>
      <c r="E199" s="296" t="s">
        <v>276</v>
      </c>
      <c r="F199" s="297">
        <v>52</v>
      </c>
      <c r="G199" s="298"/>
      <c r="H199" s="299" t="s">
        <v>508</v>
      </c>
      <c r="I199" s="297">
        <f>F199*AO199</f>
        <v>0</v>
      </c>
      <c r="J199" s="297">
        <f>F199*AP199</f>
        <v>0</v>
      </c>
      <c r="K199" s="297">
        <f>F199*G199</f>
        <v>0</v>
      </c>
      <c r="L199" s="297">
        <f>K199*(1+BW199/100)</f>
        <v>0</v>
      </c>
      <c r="M199" s="297">
        <v>0.11259</v>
      </c>
      <c r="N199" s="297">
        <f>F199*M199</f>
        <v>5.8546800000000001</v>
      </c>
      <c r="O199" s="300" t="s">
        <v>509</v>
      </c>
      <c r="P199" s="270"/>
      <c r="Q199" s="270"/>
      <c r="R199" s="270"/>
      <c r="S199" s="270"/>
      <c r="T199" s="270"/>
      <c r="U199" s="270"/>
      <c r="V199" s="270"/>
      <c r="W199" s="270"/>
      <c r="X199" s="270"/>
      <c r="Y199" s="270"/>
      <c r="Z199" s="297">
        <f>IF(AQ199="5",BJ199,0)</f>
        <v>0</v>
      </c>
      <c r="AA199" s="270"/>
      <c r="AB199" s="297">
        <f>IF(AQ199="1",BH199,0)</f>
        <v>0</v>
      </c>
      <c r="AC199" s="297">
        <f>IF(AQ199="1",BI199,0)</f>
        <v>0</v>
      </c>
      <c r="AD199" s="297">
        <f>IF(AQ199="7",BH199,0)</f>
        <v>0</v>
      </c>
      <c r="AE199" s="297">
        <f>IF(AQ199="7",BI199,0)</f>
        <v>0</v>
      </c>
      <c r="AF199" s="297">
        <f>IF(AQ199="2",BH199,0)</f>
        <v>0</v>
      </c>
      <c r="AG199" s="297">
        <f>IF(AQ199="2",BI199,0)</f>
        <v>0</v>
      </c>
      <c r="AH199" s="297">
        <f>IF(AQ199="0",BJ199,0)</f>
        <v>0</v>
      </c>
      <c r="AI199" s="282"/>
      <c r="AJ199" s="297">
        <f>IF(AN199=0,K199,0)</f>
        <v>0</v>
      </c>
      <c r="AK199" s="297">
        <f>IF(AN199=12,K199,0)</f>
        <v>0</v>
      </c>
      <c r="AL199" s="297">
        <f>IF(AN199=21,K199,0)</f>
        <v>0</v>
      </c>
      <c r="AM199" s="270"/>
      <c r="AN199" s="297">
        <v>21</v>
      </c>
      <c r="AO199" s="297">
        <f>G199*0.330041322</f>
        <v>0</v>
      </c>
      <c r="AP199" s="297">
        <f>G199*(1-0.330041322)</f>
        <v>0</v>
      </c>
      <c r="AQ199" s="299" t="s">
        <v>320</v>
      </c>
      <c r="AR199" s="270"/>
      <c r="AS199" s="270"/>
      <c r="AT199" s="270"/>
      <c r="AU199" s="270"/>
      <c r="AV199" s="297">
        <f>AW199+AX199</f>
        <v>0</v>
      </c>
      <c r="AW199" s="297">
        <f>F199*AO199</f>
        <v>0</v>
      </c>
      <c r="AX199" s="297">
        <f>F199*AP199</f>
        <v>0</v>
      </c>
      <c r="AY199" s="299" t="s">
        <v>792</v>
      </c>
      <c r="AZ199" s="299" t="s">
        <v>793</v>
      </c>
      <c r="BA199" s="282" t="s">
        <v>512</v>
      </c>
      <c r="BB199" s="270"/>
      <c r="BC199" s="297">
        <f>AW199+AX199</f>
        <v>0</v>
      </c>
      <c r="BD199" s="297">
        <f>G199/(100-BE199)*100</f>
        <v>0</v>
      </c>
      <c r="BE199" s="297">
        <v>0</v>
      </c>
      <c r="BF199" s="297">
        <f>N199</f>
        <v>5.8546800000000001</v>
      </c>
      <c r="BG199" s="270"/>
      <c r="BH199" s="297">
        <f>F199*AO199</f>
        <v>0</v>
      </c>
      <c r="BI199" s="297">
        <f>F199*AP199</f>
        <v>0</v>
      </c>
      <c r="BJ199" s="297">
        <f>F199*G199</f>
        <v>0</v>
      </c>
      <c r="BK199" s="297"/>
      <c r="BL199" s="297">
        <v>59</v>
      </c>
      <c r="BM199" s="270"/>
      <c r="BN199" s="270"/>
      <c r="BO199" s="270"/>
      <c r="BP199" s="270"/>
      <c r="BQ199" s="270"/>
      <c r="BR199" s="270"/>
      <c r="BS199" s="270"/>
      <c r="BT199" s="270"/>
      <c r="BU199" s="270"/>
      <c r="BV199" s="270"/>
      <c r="BW199" s="297" t="str">
        <f>H199</f>
        <v>21</v>
      </c>
      <c r="BX199" s="296" t="s">
        <v>791</v>
      </c>
    </row>
    <row r="200" spans="1:76" ht="15">
      <c r="A200" s="301"/>
      <c r="B200" s="270"/>
      <c r="C200" s="302" t="s">
        <v>794</v>
      </c>
      <c r="D200" s="302" t="s">
        <v>795</v>
      </c>
      <c r="E200" s="270"/>
      <c r="F200" s="303">
        <v>42</v>
      </c>
      <c r="G200" s="270"/>
      <c r="H200" s="270"/>
      <c r="I200" s="270"/>
      <c r="J200" s="270"/>
      <c r="K200" s="270"/>
      <c r="L200" s="270"/>
      <c r="M200" s="270"/>
      <c r="N200" s="270"/>
      <c r="O200" s="304"/>
      <c r="P200" s="270"/>
      <c r="Q200" s="270"/>
      <c r="R200" s="270"/>
      <c r="S200" s="270"/>
      <c r="T200" s="270"/>
      <c r="U200" s="270"/>
      <c r="V200" s="270"/>
      <c r="W200" s="270"/>
      <c r="X200" s="270"/>
      <c r="Y200" s="270"/>
      <c r="Z200" s="270"/>
      <c r="AA200" s="270"/>
      <c r="AB200" s="270"/>
      <c r="AC200" s="270"/>
      <c r="AD200" s="270"/>
      <c r="AE200" s="270"/>
      <c r="AF200" s="270"/>
      <c r="AG200" s="270"/>
      <c r="AH200" s="270"/>
      <c r="AI200" s="270"/>
      <c r="AJ200" s="270"/>
      <c r="AK200" s="270"/>
      <c r="AL200" s="270"/>
      <c r="AM200" s="270"/>
      <c r="AN200" s="270"/>
      <c r="AO200" s="270"/>
      <c r="AP200" s="270"/>
      <c r="AQ200" s="270"/>
      <c r="AR200" s="270"/>
      <c r="AS200" s="270"/>
      <c r="AT200" s="270"/>
      <c r="AU200" s="270"/>
      <c r="AV200" s="270"/>
      <c r="AW200" s="270"/>
      <c r="AX200" s="270"/>
      <c r="AY200" s="270"/>
      <c r="AZ200" s="270"/>
      <c r="BA200" s="270"/>
      <c r="BB200" s="270"/>
      <c r="BC200" s="270"/>
      <c r="BD200" s="270"/>
      <c r="BE200" s="270"/>
      <c r="BF200" s="270"/>
      <c r="BG200" s="270"/>
      <c r="BH200" s="270"/>
      <c r="BI200" s="270"/>
      <c r="BJ200" s="270"/>
      <c r="BK200" s="270"/>
      <c r="BL200" s="270"/>
      <c r="BM200" s="270"/>
      <c r="BN200" s="270"/>
      <c r="BO200" s="270"/>
      <c r="BP200" s="270"/>
      <c r="BQ200" s="270"/>
      <c r="BR200" s="270"/>
      <c r="BS200" s="270"/>
      <c r="BT200" s="270"/>
      <c r="BU200" s="270"/>
      <c r="BV200" s="270"/>
      <c r="BW200" s="270"/>
      <c r="BX200" s="270"/>
    </row>
    <row r="201" spans="1:76" ht="15">
      <c r="A201" s="301"/>
      <c r="B201" s="270"/>
      <c r="C201" s="302" t="s">
        <v>796</v>
      </c>
      <c r="D201" s="302" t="s">
        <v>797</v>
      </c>
      <c r="E201" s="270"/>
      <c r="F201" s="303">
        <v>10</v>
      </c>
      <c r="G201" s="270"/>
      <c r="H201" s="270"/>
      <c r="I201" s="270"/>
      <c r="J201" s="270"/>
      <c r="K201" s="270"/>
      <c r="L201" s="270"/>
      <c r="M201" s="270"/>
      <c r="N201" s="270"/>
      <c r="O201" s="304"/>
      <c r="P201" s="270"/>
      <c r="Q201" s="270"/>
      <c r="R201" s="270"/>
      <c r="S201" s="270"/>
      <c r="T201" s="270"/>
      <c r="U201" s="270"/>
      <c r="V201" s="270"/>
      <c r="W201" s="270"/>
      <c r="X201" s="270"/>
      <c r="Y201" s="270"/>
      <c r="Z201" s="270"/>
      <c r="AA201" s="270"/>
      <c r="AB201" s="270"/>
      <c r="AC201" s="270"/>
      <c r="AD201" s="270"/>
      <c r="AE201" s="270"/>
      <c r="AF201" s="270"/>
      <c r="AG201" s="270"/>
      <c r="AH201" s="270"/>
      <c r="AI201" s="270"/>
      <c r="AJ201" s="270"/>
      <c r="AK201" s="270"/>
      <c r="AL201" s="270"/>
      <c r="AM201" s="270"/>
      <c r="AN201" s="270"/>
      <c r="AO201" s="270"/>
      <c r="AP201" s="270"/>
      <c r="AQ201" s="270"/>
      <c r="AR201" s="270"/>
      <c r="AS201" s="270"/>
      <c r="AT201" s="270"/>
      <c r="AU201" s="270"/>
      <c r="AV201" s="270"/>
      <c r="AW201" s="270"/>
      <c r="AX201" s="270"/>
      <c r="AY201" s="270"/>
      <c r="AZ201" s="270"/>
      <c r="BA201" s="270"/>
      <c r="BB201" s="270"/>
      <c r="BC201" s="270"/>
      <c r="BD201" s="270"/>
      <c r="BE201" s="270"/>
      <c r="BF201" s="270"/>
      <c r="BG201" s="270"/>
      <c r="BH201" s="270"/>
      <c r="BI201" s="270"/>
      <c r="BJ201" s="270"/>
      <c r="BK201" s="270"/>
      <c r="BL201" s="270"/>
      <c r="BM201" s="270"/>
      <c r="BN201" s="270"/>
      <c r="BO201" s="270"/>
      <c r="BP201" s="270"/>
      <c r="BQ201" s="270"/>
      <c r="BR201" s="270"/>
      <c r="BS201" s="270"/>
      <c r="BT201" s="270"/>
      <c r="BU201" s="270"/>
      <c r="BV201" s="270"/>
      <c r="BW201" s="270"/>
      <c r="BX201" s="270"/>
    </row>
    <row r="202" spans="1:76" ht="25.5">
      <c r="A202" s="295" t="s">
        <v>798</v>
      </c>
      <c r="B202" s="296" t="s">
        <v>799</v>
      </c>
      <c r="C202" s="296" t="s">
        <v>800</v>
      </c>
      <c r="D202" s="296"/>
      <c r="E202" s="296" t="s">
        <v>276</v>
      </c>
      <c r="F202" s="297">
        <v>55.5</v>
      </c>
      <c r="G202" s="298"/>
      <c r="H202" s="299" t="s">
        <v>508</v>
      </c>
      <c r="I202" s="297">
        <f>F202*AO202</f>
        <v>0</v>
      </c>
      <c r="J202" s="297">
        <f>F202*AP202</f>
        <v>0</v>
      </c>
      <c r="K202" s="297">
        <f>F202*G202</f>
        <v>0</v>
      </c>
      <c r="L202" s="297">
        <f>K202*(1+BW202/100)</f>
        <v>0</v>
      </c>
      <c r="M202" s="297">
        <v>0.25206000000000001</v>
      </c>
      <c r="N202" s="297">
        <f>F202*M202</f>
        <v>13.989330000000001</v>
      </c>
      <c r="O202" s="300" t="s">
        <v>509</v>
      </c>
      <c r="P202" s="270"/>
      <c r="Q202" s="270"/>
      <c r="R202" s="270"/>
      <c r="S202" s="270"/>
      <c r="T202" s="270"/>
      <c r="U202" s="270"/>
      <c r="V202" s="270"/>
      <c r="W202" s="270"/>
      <c r="X202" s="270"/>
      <c r="Y202" s="270"/>
      <c r="Z202" s="297">
        <f>IF(AQ202="5",BJ202,0)</f>
        <v>0</v>
      </c>
      <c r="AA202" s="270"/>
      <c r="AB202" s="297">
        <f>IF(AQ202="1",BH202,0)</f>
        <v>0</v>
      </c>
      <c r="AC202" s="297">
        <f>IF(AQ202="1",BI202,0)</f>
        <v>0</v>
      </c>
      <c r="AD202" s="297">
        <f>IF(AQ202="7",BH202,0)</f>
        <v>0</v>
      </c>
      <c r="AE202" s="297">
        <f>IF(AQ202="7",BI202,0)</f>
        <v>0</v>
      </c>
      <c r="AF202" s="297">
        <f>IF(AQ202="2",BH202,0)</f>
        <v>0</v>
      </c>
      <c r="AG202" s="297">
        <f>IF(AQ202="2",BI202,0)</f>
        <v>0</v>
      </c>
      <c r="AH202" s="297">
        <f>IF(AQ202="0",BJ202,0)</f>
        <v>0</v>
      </c>
      <c r="AI202" s="282"/>
      <c r="AJ202" s="297">
        <f>IF(AN202=0,K202,0)</f>
        <v>0</v>
      </c>
      <c r="AK202" s="297">
        <f>IF(AN202=12,K202,0)</f>
        <v>0</v>
      </c>
      <c r="AL202" s="297">
        <f>IF(AN202=21,K202,0)</f>
        <v>0</v>
      </c>
      <c r="AM202" s="270"/>
      <c r="AN202" s="297">
        <v>21</v>
      </c>
      <c r="AO202" s="297">
        <f>G202*0.487482483</f>
        <v>0</v>
      </c>
      <c r="AP202" s="297">
        <f>G202*(1-0.487482483)</f>
        <v>0</v>
      </c>
      <c r="AQ202" s="299" t="s">
        <v>320</v>
      </c>
      <c r="AR202" s="270"/>
      <c r="AS202" s="270"/>
      <c r="AT202" s="270"/>
      <c r="AU202" s="270"/>
      <c r="AV202" s="297">
        <f>AW202+AX202</f>
        <v>0</v>
      </c>
      <c r="AW202" s="297">
        <f>F202*AO202</f>
        <v>0</v>
      </c>
      <c r="AX202" s="297">
        <f>F202*AP202</f>
        <v>0</v>
      </c>
      <c r="AY202" s="299" t="s">
        <v>792</v>
      </c>
      <c r="AZ202" s="299" t="s">
        <v>793</v>
      </c>
      <c r="BA202" s="282" t="s">
        <v>512</v>
      </c>
      <c r="BB202" s="270"/>
      <c r="BC202" s="297">
        <f>AW202+AX202</f>
        <v>0</v>
      </c>
      <c r="BD202" s="297">
        <f>G202/(100-BE202)*100</f>
        <v>0</v>
      </c>
      <c r="BE202" s="297">
        <v>0</v>
      </c>
      <c r="BF202" s="297">
        <f>N202</f>
        <v>13.989330000000001</v>
      </c>
      <c r="BG202" s="270"/>
      <c r="BH202" s="297">
        <f>F202*AO202</f>
        <v>0</v>
      </c>
      <c r="BI202" s="297">
        <f>F202*AP202</f>
        <v>0</v>
      </c>
      <c r="BJ202" s="297">
        <f>F202*G202</f>
        <v>0</v>
      </c>
      <c r="BK202" s="297"/>
      <c r="BL202" s="297">
        <v>59</v>
      </c>
      <c r="BM202" s="270"/>
      <c r="BN202" s="270"/>
      <c r="BO202" s="270"/>
      <c r="BP202" s="270"/>
      <c r="BQ202" s="270"/>
      <c r="BR202" s="270"/>
      <c r="BS202" s="270"/>
      <c r="BT202" s="270"/>
      <c r="BU202" s="270"/>
      <c r="BV202" s="270"/>
      <c r="BW202" s="297" t="str">
        <f>H202</f>
        <v>21</v>
      </c>
      <c r="BX202" s="296" t="s">
        <v>800</v>
      </c>
    </row>
    <row r="203" spans="1:76" ht="15">
      <c r="A203" s="301"/>
      <c r="B203" s="270"/>
      <c r="C203" s="302" t="s">
        <v>801</v>
      </c>
      <c r="D203" s="302" t="s">
        <v>802</v>
      </c>
      <c r="E203" s="270"/>
      <c r="F203" s="303">
        <v>4.5</v>
      </c>
      <c r="G203" s="270"/>
      <c r="H203" s="270"/>
      <c r="I203" s="270"/>
      <c r="J203" s="270"/>
      <c r="K203" s="270"/>
      <c r="L203" s="270"/>
      <c r="M203" s="270"/>
      <c r="N203" s="270"/>
      <c r="O203" s="304"/>
      <c r="P203" s="270"/>
      <c r="Q203" s="270"/>
      <c r="R203" s="270"/>
      <c r="S203" s="270"/>
      <c r="T203" s="270"/>
      <c r="U203" s="270"/>
      <c r="V203" s="270"/>
      <c r="W203" s="270"/>
      <c r="X203" s="270"/>
      <c r="Y203" s="270"/>
      <c r="Z203" s="270"/>
      <c r="AA203" s="270"/>
      <c r="AB203" s="270"/>
      <c r="AC203" s="270"/>
      <c r="AD203" s="270"/>
      <c r="AE203" s="270"/>
      <c r="AF203" s="270"/>
      <c r="AG203" s="270"/>
      <c r="AH203" s="270"/>
      <c r="AI203" s="270"/>
      <c r="AJ203" s="270"/>
      <c r="AK203" s="270"/>
      <c r="AL203" s="270"/>
      <c r="AM203" s="270"/>
      <c r="AN203" s="270"/>
      <c r="AO203" s="270"/>
      <c r="AP203" s="270"/>
      <c r="AQ203" s="270"/>
      <c r="AR203" s="270"/>
      <c r="AS203" s="270"/>
      <c r="AT203" s="270"/>
      <c r="AU203" s="270"/>
      <c r="AV203" s="270"/>
      <c r="AW203" s="270"/>
      <c r="AX203" s="270"/>
      <c r="AY203" s="270"/>
      <c r="AZ203" s="270"/>
      <c r="BA203" s="270"/>
      <c r="BB203" s="270"/>
      <c r="BC203" s="270"/>
      <c r="BD203" s="270"/>
      <c r="BE203" s="270"/>
      <c r="BF203" s="270"/>
      <c r="BG203" s="270"/>
      <c r="BH203" s="270"/>
      <c r="BI203" s="270"/>
      <c r="BJ203" s="270"/>
      <c r="BK203" s="270"/>
      <c r="BL203" s="270"/>
      <c r="BM203" s="270"/>
      <c r="BN203" s="270"/>
      <c r="BO203" s="270"/>
      <c r="BP203" s="270"/>
      <c r="BQ203" s="270"/>
      <c r="BR203" s="270"/>
      <c r="BS203" s="270"/>
      <c r="BT203" s="270"/>
      <c r="BU203" s="270"/>
      <c r="BV203" s="270"/>
      <c r="BW203" s="270"/>
      <c r="BX203" s="270"/>
    </row>
    <row r="204" spans="1:76" ht="15">
      <c r="A204" s="301"/>
      <c r="B204" s="270"/>
      <c r="C204" s="302" t="s">
        <v>803</v>
      </c>
      <c r="D204" s="302" t="s">
        <v>804</v>
      </c>
      <c r="E204" s="270"/>
      <c r="F204" s="303">
        <v>10.5</v>
      </c>
      <c r="G204" s="270"/>
      <c r="H204" s="270"/>
      <c r="I204" s="270"/>
      <c r="J204" s="270"/>
      <c r="K204" s="270"/>
      <c r="L204" s="270"/>
      <c r="M204" s="270"/>
      <c r="N204" s="270"/>
      <c r="O204" s="304"/>
      <c r="P204" s="270"/>
      <c r="Q204" s="270"/>
      <c r="R204" s="270"/>
      <c r="S204" s="270"/>
      <c r="T204" s="270"/>
      <c r="U204" s="270"/>
      <c r="V204" s="270"/>
      <c r="W204" s="270"/>
      <c r="X204" s="270"/>
      <c r="Y204" s="270"/>
      <c r="Z204" s="270"/>
      <c r="AA204" s="270"/>
      <c r="AB204" s="270"/>
      <c r="AC204" s="270"/>
      <c r="AD204" s="270"/>
      <c r="AE204" s="270"/>
      <c r="AF204" s="270"/>
      <c r="AG204" s="270"/>
      <c r="AH204" s="270"/>
      <c r="AI204" s="270"/>
      <c r="AJ204" s="270"/>
      <c r="AK204" s="270"/>
      <c r="AL204" s="270"/>
      <c r="AM204" s="270"/>
      <c r="AN204" s="270"/>
      <c r="AO204" s="270"/>
      <c r="AP204" s="270"/>
      <c r="AQ204" s="270"/>
      <c r="AR204" s="270"/>
      <c r="AS204" s="270"/>
      <c r="AT204" s="270"/>
      <c r="AU204" s="270"/>
      <c r="AV204" s="270"/>
      <c r="AW204" s="270"/>
      <c r="AX204" s="270"/>
      <c r="AY204" s="270"/>
      <c r="AZ204" s="270"/>
      <c r="BA204" s="270"/>
      <c r="BB204" s="270"/>
      <c r="BC204" s="270"/>
      <c r="BD204" s="270"/>
      <c r="BE204" s="270"/>
      <c r="BF204" s="270"/>
      <c r="BG204" s="270"/>
      <c r="BH204" s="270"/>
      <c r="BI204" s="270"/>
      <c r="BJ204" s="270"/>
      <c r="BK204" s="270"/>
      <c r="BL204" s="270"/>
      <c r="BM204" s="270"/>
      <c r="BN204" s="270"/>
      <c r="BO204" s="270"/>
      <c r="BP204" s="270"/>
      <c r="BQ204" s="270"/>
      <c r="BR204" s="270"/>
      <c r="BS204" s="270"/>
      <c r="BT204" s="270"/>
      <c r="BU204" s="270"/>
      <c r="BV204" s="270"/>
      <c r="BW204" s="270"/>
      <c r="BX204" s="270"/>
    </row>
    <row r="205" spans="1:76" ht="15">
      <c r="A205" s="301"/>
      <c r="B205" s="270"/>
      <c r="C205" s="302" t="s">
        <v>805</v>
      </c>
      <c r="D205" s="302" t="s">
        <v>806</v>
      </c>
      <c r="E205" s="270"/>
      <c r="F205" s="303">
        <v>17.5</v>
      </c>
      <c r="G205" s="270"/>
      <c r="H205" s="270"/>
      <c r="I205" s="270"/>
      <c r="J205" s="270"/>
      <c r="K205" s="270"/>
      <c r="L205" s="270"/>
      <c r="M205" s="270"/>
      <c r="N205" s="270"/>
      <c r="O205" s="304"/>
      <c r="P205" s="270"/>
      <c r="Q205" s="270"/>
      <c r="R205" s="270"/>
      <c r="S205" s="270"/>
      <c r="T205" s="270"/>
      <c r="U205" s="270"/>
      <c r="V205" s="270"/>
      <c r="W205" s="270"/>
      <c r="X205" s="270"/>
      <c r="Y205" s="270"/>
      <c r="Z205" s="270"/>
      <c r="AA205" s="270"/>
      <c r="AB205" s="270"/>
      <c r="AC205" s="270"/>
      <c r="AD205" s="270"/>
      <c r="AE205" s="270"/>
      <c r="AF205" s="270"/>
      <c r="AG205" s="270"/>
      <c r="AH205" s="270"/>
      <c r="AI205" s="270"/>
      <c r="AJ205" s="270"/>
      <c r="AK205" s="270"/>
      <c r="AL205" s="270"/>
      <c r="AM205" s="270"/>
      <c r="AN205" s="270"/>
      <c r="AO205" s="270"/>
      <c r="AP205" s="270"/>
      <c r="AQ205" s="270"/>
      <c r="AR205" s="270"/>
      <c r="AS205" s="270"/>
      <c r="AT205" s="270"/>
      <c r="AU205" s="270"/>
      <c r="AV205" s="270"/>
      <c r="AW205" s="270"/>
      <c r="AX205" s="270"/>
      <c r="AY205" s="270"/>
      <c r="AZ205" s="270"/>
      <c r="BA205" s="270"/>
      <c r="BB205" s="270"/>
      <c r="BC205" s="270"/>
      <c r="BD205" s="270"/>
      <c r="BE205" s="270"/>
      <c r="BF205" s="270"/>
      <c r="BG205" s="270"/>
      <c r="BH205" s="270"/>
      <c r="BI205" s="270"/>
      <c r="BJ205" s="270"/>
      <c r="BK205" s="270"/>
      <c r="BL205" s="270"/>
      <c r="BM205" s="270"/>
      <c r="BN205" s="270"/>
      <c r="BO205" s="270"/>
      <c r="BP205" s="270"/>
      <c r="BQ205" s="270"/>
      <c r="BR205" s="270"/>
      <c r="BS205" s="270"/>
      <c r="BT205" s="270"/>
      <c r="BU205" s="270"/>
      <c r="BV205" s="270"/>
      <c r="BW205" s="270"/>
      <c r="BX205" s="270"/>
    </row>
    <row r="206" spans="1:76" ht="15">
      <c r="A206" s="301"/>
      <c r="B206" s="270"/>
      <c r="C206" s="302" t="s">
        <v>807</v>
      </c>
      <c r="D206" s="302" t="s">
        <v>808</v>
      </c>
      <c r="E206" s="270"/>
      <c r="F206" s="303">
        <v>23</v>
      </c>
      <c r="G206" s="270"/>
      <c r="H206" s="270"/>
      <c r="I206" s="270"/>
      <c r="J206" s="270"/>
      <c r="K206" s="270"/>
      <c r="L206" s="270"/>
      <c r="M206" s="270"/>
      <c r="N206" s="270"/>
      <c r="O206" s="304"/>
      <c r="P206" s="270"/>
      <c r="Q206" s="270"/>
      <c r="R206" s="270"/>
      <c r="S206" s="270"/>
      <c r="T206" s="270"/>
      <c r="U206" s="270"/>
      <c r="V206" s="270"/>
      <c r="W206" s="270"/>
      <c r="X206" s="270"/>
      <c r="Y206" s="270"/>
      <c r="Z206" s="270"/>
      <c r="AA206" s="270"/>
      <c r="AB206" s="270"/>
      <c r="AC206" s="270"/>
      <c r="AD206" s="270"/>
      <c r="AE206" s="270"/>
      <c r="AF206" s="270"/>
      <c r="AG206" s="270"/>
      <c r="AH206" s="270"/>
      <c r="AI206" s="270"/>
      <c r="AJ206" s="270"/>
      <c r="AK206" s="270"/>
      <c r="AL206" s="270"/>
      <c r="AM206" s="270"/>
      <c r="AN206" s="270"/>
      <c r="AO206" s="270"/>
      <c r="AP206" s="270"/>
      <c r="AQ206" s="270"/>
      <c r="AR206" s="270"/>
      <c r="AS206" s="270"/>
      <c r="AT206" s="270"/>
      <c r="AU206" s="270"/>
      <c r="AV206" s="270"/>
      <c r="AW206" s="270"/>
      <c r="AX206" s="270"/>
      <c r="AY206" s="270"/>
      <c r="AZ206" s="270"/>
      <c r="BA206" s="270"/>
      <c r="BB206" s="270"/>
      <c r="BC206" s="270"/>
      <c r="BD206" s="270"/>
      <c r="BE206" s="270"/>
      <c r="BF206" s="270"/>
      <c r="BG206" s="270"/>
      <c r="BH206" s="270"/>
      <c r="BI206" s="270"/>
      <c r="BJ206" s="270"/>
      <c r="BK206" s="270"/>
      <c r="BL206" s="270"/>
      <c r="BM206" s="270"/>
      <c r="BN206" s="270"/>
      <c r="BO206" s="270"/>
      <c r="BP206" s="270"/>
      <c r="BQ206" s="270"/>
      <c r="BR206" s="270"/>
      <c r="BS206" s="270"/>
      <c r="BT206" s="270"/>
      <c r="BU206" s="270"/>
      <c r="BV206" s="270"/>
      <c r="BW206" s="270"/>
      <c r="BX206" s="270"/>
    </row>
    <row r="207" spans="1:76" ht="15">
      <c r="A207" s="323" t="s">
        <v>809</v>
      </c>
      <c r="B207" s="324" t="s">
        <v>810</v>
      </c>
      <c r="C207" s="324" t="s">
        <v>811</v>
      </c>
      <c r="D207" s="324"/>
      <c r="E207" s="324" t="s">
        <v>78</v>
      </c>
      <c r="F207" s="325">
        <v>84</v>
      </c>
      <c r="G207" s="326"/>
      <c r="H207" s="327" t="s">
        <v>508</v>
      </c>
      <c r="I207" s="325">
        <f>F207*AO207</f>
        <v>0</v>
      </c>
      <c r="J207" s="325">
        <f>F207*AP207</f>
        <v>0</v>
      </c>
      <c r="K207" s="325">
        <f>F207*G207</f>
        <v>0</v>
      </c>
      <c r="L207" s="325">
        <f>K207*(1+BW207/100)</f>
        <v>0</v>
      </c>
      <c r="M207" s="325">
        <v>3.3E-3</v>
      </c>
      <c r="N207" s="325">
        <f>F207*M207</f>
        <v>0.2772</v>
      </c>
      <c r="O207" s="328" t="s">
        <v>509</v>
      </c>
      <c r="P207" s="270"/>
      <c r="Q207" s="270"/>
      <c r="R207" s="270"/>
      <c r="S207" s="270"/>
      <c r="T207" s="270"/>
      <c r="U207" s="270"/>
      <c r="V207" s="270"/>
      <c r="W207" s="270"/>
      <c r="X207" s="270"/>
      <c r="Y207" s="270"/>
      <c r="Z207" s="297">
        <f>IF(AQ207="5",BJ207,0)</f>
        <v>0</v>
      </c>
      <c r="AA207" s="270"/>
      <c r="AB207" s="297">
        <f>IF(AQ207="1",BH207,0)</f>
        <v>0</v>
      </c>
      <c r="AC207" s="297">
        <f>IF(AQ207="1",BI207,0)</f>
        <v>0</v>
      </c>
      <c r="AD207" s="297">
        <f>IF(AQ207="7",BH207,0)</f>
        <v>0</v>
      </c>
      <c r="AE207" s="297">
        <f>IF(AQ207="7",BI207,0)</f>
        <v>0</v>
      </c>
      <c r="AF207" s="297">
        <f>IF(AQ207="2",BH207,0)</f>
        <v>0</v>
      </c>
      <c r="AG207" s="297">
        <f>IF(AQ207="2",BI207,0)</f>
        <v>0</v>
      </c>
      <c r="AH207" s="297">
        <f>IF(AQ207="0",BJ207,0)</f>
        <v>0</v>
      </c>
      <c r="AI207" s="282"/>
      <c r="AJ207" s="325">
        <f>IF(AN207=0,K207,0)</f>
        <v>0</v>
      </c>
      <c r="AK207" s="325">
        <f>IF(AN207=12,K207,0)</f>
        <v>0</v>
      </c>
      <c r="AL207" s="325">
        <f>IF(AN207=21,K207,0)</f>
        <v>0</v>
      </c>
      <c r="AM207" s="270"/>
      <c r="AN207" s="297">
        <v>21</v>
      </c>
      <c r="AO207" s="297">
        <f>G207*1</f>
        <v>0</v>
      </c>
      <c r="AP207" s="297">
        <f>G207*(1-1)</f>
        <v>0</v>
      </c>
      <c r="AQ207" s="327" t="s">
        <v>320</v>
      </c>
      <c r="AR207" s="270"/>
      <c r="AS207" s="270"/>
      <c r="AT207" s="270"/>
      <c r="AU207" s="270"/>
      <c r="AV207" s="297">
        <f>AW207+AX207</f>
        <v>0</v>
      </c>
      <c r="AW207" s="297">
        <f>F207*AO207</f>
        <v>0</v>
      </c>
      <c r="AX207" s="297">
        <f>F207*AP207</f>
        <v>0</v>
      </c>
      <c r="AY207" s="299" t="s">
        <v>792</v>
      </c>
      <c r="AZ207" s="299" t="s">
        <v>793</v>
      </c>
      <c r="BA207" s="282" t="s">
        <v>512</v>
      </c>
      <c r="BB207" s="270"/>
      <c r="BC207" s="297">
        <f>AW207+AX207</f>
        <v>0</v>
      </c>
      <c r="BD207" s="297">
        <f>G207/(100-BE207)*100</f>
        <v>0</v>
      </c>
      <c r="BE207" s="297">
        <v>0</v>
      </c>
      <c r="BF207" s="297">
        <f>N207</f>
        <v>0.2772</v>
      </c>
      <c r="BG207" s="270"/>
      <c r="BH207" s="325">
        <f>F207*AO207</f>
        <v>0</v>
      </c>
      <c r="BI207" s="325">
        <f>F207*AP207</f>
        <v>0</v>
      </c>
      <c r="BJ207" s="325">
        <f>F207*G207</f>
        <v>0</v>
      </c>
      <c r="BK207" s="325"/>
      <c r="BL207" s="297">
        <v>59</v>
      </c>
      <c r="BM207" s="270"/>
      <c r="BN207" s="270"/>
      <c r="BO207" s="270"/>
      <c r="BP207" s="270"/>
      <c r="BQ207" s="270"/>
      <c r="BR207" s="270"/>
      <c r="BS207" s="270"/>
      <c r="BT207" s="270"/>
      <c r="BU207" s="270"/>
      <c r="BV207" s="270"/>
      <c r="BW207" s="297" t="str">
        <f>H207</f>
        <v>21</v>
      </c>
      <c r="BX207" s="324" t="s">
        <v>811</v>
      </c>
    </row>
    <row r="208" spans="1:76" ht="15">
      <c r="A208" s="301"/>
      <c r="B208" s="270"/>
      <c r="C208" s="302" t="s">
        <v>812</v>
      </c>
      <c r="D208" s="302" t="s">
        <v>795</v>
      </c>
      <c r="E208" s="270"/>
      <c r="F208" s="303">
        <v>84</v>
      </c>
      <c r="G208" s="270"/>
      <c r="H208" s="270"/>
      <c r="I208" s="270"/>
      <c r="J208" s="270"/>
      <c r="K208" s="270"/>
      <c r="L208" s="270"/>
      <c r="M208" s="270"/>
      <c r="N208" s="270"/>
      <c r="O208" s="304"/>
      <c r="P208" s="270"/>
      <c r="Q208" s="270"/>
      <c r="R208" s="270"/>
      <c r="S208" s="270"/>
      <c r="T208" s="270"/>
      <c r="U208" s="270"/>
      <c r="V208" s="270"/>
      <c r="W208" s="270"/>
      <c r="X208" s="270"/>
      <c r="Y208" s="270"/>
      <c r="Z208" s="270"/>
      <c r="AA208" s="270"/>
      <c r="AB208" s="270"/>
      <c r="AC208" s="270"/>
      <c r="AD208" s="270"/>
      <c r="AE208" s="270"/>
      <c r="AF208" s="270"/>
      <c r="AG208" s="270"/>
      <c r="AH208" s="270"/>
      <c r="AI208" s="270"/>
      <c r="AJ208" s="270"/>
      <c r="AK208" s="270"/>
      <c r="AL208" s="270"/>
      <c r="AM208" s="270"/>
      <c r="AN208" s="270"/>
      <c r="AO208" s="270"/>
      <c r="AP208" s="270"/>
      <c r="AQ208" s="270"/>
      <c r="AR208" s="270"/>
      <c r="AS208" s="270"/>
      <c r="AT208" s="270"/>
      <c r="AU208" s="270"/>
      <c r="AV208" s="270"/>
      <c r="AW208" s="270"/>
      <c r="AX208" s="270"/>
      <c r="AY208" s="270"/>
      <c r="AZ208" s="270"/>
      <c r="BA208" s="270"/>
      <c r="BB208" s="270"/>
      <c r="BC208" s="270"/>
      <c r="BD208" s="270"/>
      <c r="BE208" s="270"/>
      <c r="BF208" s="270"/>
      <c r="BG208" s="270"/>
      <c r="BH208" s="270"/>
      <c r="BI208" s="270"/>
      <c r="BJ208" s="270"/>
      <c r="BK208" s="270"/>
      <c r="BL208" s="270"/>
      <c r="BM208" s="270"/>
      <c r="BN208" s="270"/>
      <c r="BO208" s="270"/>
      <c r="BP208" s="270"/>
      <c r="BQ208" s="270"/>
      <c r="BR208" s="270"/>
      <c r="BS208" s="270"/>
      <c r="BT208" s="270"/>
      <c r="BU208" s="270"/>
      <c r="BV208" s="270"/>
      <c r="BW208" s="270"/>
      <c r="BX208" s="270"/>
    </row>
    <row r="209" spans="1:76" ht="15">
      <c r="A209" s="323" t="s">
        <v>813</v>
      </c>
      <c r="B209" s="324" t="s">
        <v>814</v>
      </c>
      <c r="C209" s="324" t="s">
        <v>815</v>
      </c>
      <c r="D209" s="324"/>
      <c r="E209" s="324" t="s">
        <v>78</v>
      </c>
      <c r="F209" s="325">
        <v>20</v>
      </c>
      <c r="G209" s="326"/>
      <c r="H209" s="327" t="s">
        <v>508</v>
      </c>
      <c r="I209" s="325">
        <f>F209*AO209</f>
        <v>0</v>
      </c>
      <c r="J209" s="325">
        <f>F209*AP209</f>
        <v>0</v>
      </c>
      <c r="K209" s="325">
        <f>F209*G209</f>
        <v>0</v>
      </c>
      <c r="L209" s="325">
        <f>K209*(1+BW209/100)</f>
        <v>0</v>
      </c>
      <c r="M209" s="325">
        <v>5.3E-3</v>
      </c>
      <c r="N209" s="325">
        <f>F209*M209</f>
        <v>0.106</v>
      </c>
      <c r="O209" s="328" t="s">
        <v>509</v>
      </c>
      <c r="P209" s="270"/>
      <c r="Q209" s="270"/>
      <c r="R209" s="270"/>
      <c r="S209" s="270"/>
      <c r="T209" s="270"/>
      <c r="U209" s="270"/>
      <c r="V209" s="270"/>
      <c r="W209" s="270"/>
      <c r="X209" s="270"/>
      <c r="Y209" s="270"/>
      <c r="Z209" s="297">
        <f>IF(AQ209="5",BJ209,0)</f>
        <v>0</v>
      </c>
      <c r="AA209" s="270"/>
      <c r="AB209" s="297">
        <f>IF(AQ209="1",BH209,0)</f>
        <v>0</v>
      </c>
      <c r="AC209" s="297">
        <f>IF(AQ209="1",BI209,0)</f>
        <v>0</v>
      </c>
      <c r="AD209" s="297">
        <f>IF(AQ209="7",BH209,0)</f>
        <v>0</v>
      </c>
      <c r="AE209" s="297">
        <f>IF(AQ209="7",BI209,0)</f>
        <v>0</v>
      </c>
      <c r="AF209" s="297">
        <f>IF(AQ209="2",BH209,0)</f>
        <v>0</v>
      </c>
      <c r="AG209" s="297">
        <f>IF(AQ209="2",BI209,0)</f>
        <v>0</v>
      </c>
      <c r="AH209" s="297">
        <f>IF(AQ209="0",BJ209,0)</f>
        <v>0</v>
      </c>
      <c r="AI209" s="282"/>
      <c r="AJ209" s="325">
        <f>IF(AN209=0,K209,0)</f>
        <v>0</v>
      </c>
      <c r="AK209" s="325">
        <f>IF(AN209=12,K209,0)</f>
        <v>0</v>
      </c>
      <c r="AL209" s="325">
        <f>IF(AN209=21,K209,0)</f>
        <v>0</v>
      </c>
      <c r="AM209" s="270"/>
      <c r="AN209" s="297">
        <v>21</v>
      </c>
      <c r="AO209" s="297">
        <f>G209*1</f>
        <v>0</v>
      </c>
      <c r="AP209" s="297">
        <f>G209*(1-1)</f>
        <v>0</v>
      </c>
      <c r="AQ209" s="327" t="s">
        <v>320</v>
      </c>
      <c r="AR209" s="270"/>
      <c r="AS209" s="270"/>
      <c r="AT209" s="270"/>
      <c r="AU209" s="270"/>
      <c r="AV209" s="297">
        <f>AW209+AX209</f>
        <v>0</v>
      </c>
      <c r="AW209" s="297">
        <f>F209*AO209</f>
        <v>0</v>
      </c>
      <c r="AX209" s="297">
        <f>F209*AP209</f>
        <v>0</v>
      </c>
      <c r="AY209" s="299" t="s">
        <v>792</v>
      </c>
      <c r="AZ209" s="299" t="s">
        <v>793</v>
      </c>
      <c r="BA209" s="282" t="s">
        <v>512</v>
      </c>
      <c r="BB209" s="270"/>
      <c r="BC209" s="297">
        <f>AW209+AX209</f>
        <v>0</v>
      </c>
      <c r="BD209" s="297">
        <f>G209/(100-BE209)*100</f>
        <v>0</v>
      </c>
      <c r="BE209" s="297">
        <v>0</v>
      </c>
      <c r="BF209" s="297">
        <f>N209</f>
        <v>0.106</v>
      </c>
      <c r="BG209" s="270"/>
      <c r="BH209" s="325">
        <f>F209*AO209</f>
        <v>0</v>
      </c>
      <c r="BI209" s="325">
        <f>F209*AP209</f>
        <v>0</v>
      </c>
      <c r="BJ209" s="325">
        <f>F209*G209</f>
        <v>0</v>
      </c>
      <c r="BK209" s="325"/>
      <c r="BL209" s="297">
        <v>59</v>
      </c>
      <c r="BM209" s="270"/>
      <c r="BN209" s="270"/>
      <c r="BO209" s="270"/>
      <c r="BP209" s="270"/>
      <c r="BQ209" s="270"/>
      <c r="BR209" s="270"/>
      <c r="BS209" s="270"/>
      <c r="BT209" s="270"/>
      <c r="BU209" s="270"/>
      <c r="BV209" s="270"/>
      <c r="BW209" s="297" t="str">
        <f>H209</f>
        <v>21</v>
      </c>
      <c r="BX209" s="324" t="s">
        <v>815</v>
      </c>
    </row>
    <row r="210" spans="1:76" ht="15">
      <c r="A210" s="301"/>
      <c r="B210" s="270"/>
      <c r="C210" s="302" t="s">
        <v>816</v>
      </c>
      <c r="D210" s="302" t="s">
        <v>797</v>
      </c>
      <c r="E210" s="270"/>
      <c r="F210" s="303">
        <v>20</v>
      </c>
      <c r="G210" s="270"/>
      <c r="H210" s="270"/>
      <c r="I210" s="270"/>
      <c r="J210" s="270"/>
      <c r="K210" s="270"/>
      <c r="L210" s="270"/>
      <c r="M210" s="270"/>
      <c r="N210" s="270"/>
      <c r="O210" s="304"/>
      <c r="P210" s="270"/>
      <c r="Q210" s="270"/>
      <c r="R210" s="270"/>
      <c r="S210" s="270"/>
      <c r="T210" s="270"/>
      <c r="U210" s="270"/>
      <c r="V210" s="270"/>
      <c r="W210" s="270"/>
      <c r="X210" s="270"/>
      <c r="Y210" s="270"/>
      <c r="Z210" s="270"/>
      <c r="AA210" s="270"/>
      <c r="AB210" s="270"/>
      <c r="AC210" s="270"/>
      <c r="AD210" s="270"/>
      <c r="AE210" s="270"/>
      <c r="AF210" s="270"/>
      <c r="AG210" s="270"/>
      <c r="AH210" s="270"/>
      <c r="AI210" s="270"/>
      <c r="AJ210" s="270"/>
      <c r="AK210" s="270"/>
      <c r="AL210" s="270"/>
      <c r="AM210" s="270"/>
      <c r="AN210" s="270"/>
      <c r="AO210" s="270"/>
      <c r="AP210" s="270"/>
      <c r="AQ210" s="270"/>
      <c r="AR210" s="270"/>
      <c r="AS210" s="270"/>
      <c r="AT210" s="270"/>
      <c r="AU210" s="270"/>
      <c r="AV210" s="270"/>
      <c r="AW210" s="270"/>
      <c r="AX210" s="270"/>
      <c r="AY210" s="270"/>
      <c r="AZ210" s="270"/>
      <c r="BA210" s="270"/>
      <c r="BB210" s="270"/>
      <c r="BC210" s="270"/>
      <c r="BD210" s="270"/>
      <c r="BE210" s="270"/>
      <c r="BF210" s="270"/>
      <c r="BG210" s="270"/>
      <c r="BH210" s="270"/>
      <c r="BI210" s="270"/>
      <c r="BJ210" s="270"/>
      <c r="BK210" s="270"/>
      <c r="BL210" s="270"/>
      <c r="BM210" s="270"/>
      <c r="BN210" s="270"/>
      <c r="BO210" s="270"/>
      <c r="BP210" s="270"/>
      <c r="BQ210" s="270"/>
      <c r="BR210" s="270"/>
      <c r="BS210" s="270"/>
      <c r="BT210" s="270"/>
      <c r="BU210" s="270"/>
      <c r="BV210" s="270"/>
      <c r="BW210" s="270"/>
      <c r="BX210" s="270"/>
    </row>
    <row r="211" spans="1:76" ht="15">
      <c r="A211" s="323" t="s">
        <v>817</v>
      </c>
      <c r="B211" s="324" t="s">
        <v>818</v>
      </c>
      <c r="C211" s="324" t="s">
        <v>819</v>
      </c>
      <c r="D211" s="324"/>
      <c r="E211" s="324" t="s">
        <v>78</v>
      </c>
      <c r="F211" s="325">
        <v>30</v>
      </c>
      <c r="G211" s="326"/>
      <c r="H211" s="327" t="s">
        <v>508</v>
      </c>
      <c r="I211" s="325">
        <f>F211*AO211</f>
        <v>0</v>
      </c>
      <c r="J211" s="325">
        <f>F211*AP211</f>
        <v>0</v>
      </c>
      <c r="K211" s="325">
        <f>F211*G211</f>
        <v>0</v>
      </c>
      <c r="L211" s="325">
        <f>K211*(1+BW211/100)</f>
        <v>0</v>
      </c>
      <c r="M211" s="325">
        <v>4.0000000000000001E-3</v>
      </c>
      <c r="N211" s="325">
        <f>F211*M211</f>
        <v>0.12</v>
      </c>
      <c r="O211" s="328" t="s">
        <v>509</v>
      </c>
      <c r="P211" s="270"/>
      <c r="Q211" s="270"/>
      <c r="R211" s="270"/>
      <c r="S211" s="270"/>
      <c r="T211" s="270"/>
      <c r="U211" s="270"/>
      <c r="V211" s="270"/>
      <c r="W211" s="270"/>
      <c r="X211" s="270"/>
      <c r="Y211" s="270"/>
      <c r="Z211" s="297">
        <f>IF(AQ211="5",BJ211,0)</f>
        <v>0</v>
      </c>
      <c r="AA211" s="270"/>
      <c r="AB211" s="297">
        <f>IF(AQ211="1",BH211,0)</f>
        <v>0</v>
      </c>
      <c r="AC211" s="297">
        <f>IF(AQ211="1",BI211,0)</f>
        <v>0</v>
      </c>
      <c r="AD211" s="297">
        <f>IF(AQ211="7",BH211,0)</f>
        <v>0</v>
      </c>
      <c r="AE211" s="297">
        <f>IF(AQ211="7",BI211,0)</f>
        <v>0</v>
      </c>
      <c r="AF211" s="297">
        <f>IF(AQ211="2",BH211,0)</f>
        <v>0</v>
      </c>
      <c r="AG211" s="297">
        <f>IF(AQ211="2",BI211,0)</f>
        <v>0</v>
      </c>
      <c r="AH211" s="297">
        <f>IF(AQ211="0",BJ211,0)</f>
        <v>0</v>
      </c>
      <c r="AI211" s="282"/>
      <c r="AJ211" s="325">
        <f>IF(AN211=0,K211,0)</f>
        <v>0</v>
      </c>
      <c r="AK211" s="325">
        <f>IF(AN211=12,K211,0)</f>
        <v>0</v>
      </c>
      <c r="AL211" s="325">
        <f>IF(AN211=21,K211,0)</f>
        <v>0</v>
      </c>
      <c r="AM211" s="270"/>
      <c r="AN211" s="297">
        <v>21</v>
      </c>
      <c r="AO211" s="297">
        <f>G211*1</f>
        <v>0</v>
      </c>
      <c r="AP211" s="297">
        <f>G211*(1-1)</f>
        <v>0</v>
      </c>
      <c r="AQ211" s="327" t="s">
        <v>320</v>
      </c>
      <c r="AR211" s="270"/>
      <c r="AS211" s="270"/>
      <c r="AT211" s="270"/>
      <c r="AU211" s="270"/>
      <c r="AV211" s="297">
        <f>AW211+AX211</f>
        <v>0</v>
      </c>
      <c r="AW211" s="297">
        <f>F211*AO211</f>
        <v>0</v>
      </c>
      <c r="AX211" s="297">
        <f>F211*AP211</f>
        <v>0</v>
      </c>
      <c r="AY211" s="299" t="s">
        <v>792</v>
      </c>
      <c r="AZ211" s="299" t="s">
        <v>793</v>
      </c>
      <c r="BA211" s="282" t="s">
        <v>512</v>
      </c>
      <c r="BB211" s="270"/>
      <c r="BC211" s="297">
        <f>AW211+AX211</f>
        <v>0</v>
      </c>
      <c r="BD211" s="297">
        <f>G211/(100-BE211)*100</f>
        <v>0</v>
      </c>
      <c r="BE211" s="297">
        <v>0</v>
      </c>
      <c r="BF211" s="297">
        <f>N211</f>
        <v>0.12</v>
      </c>
      <c r="BG211" s="270"/>
      <c r="BH211" s="325">
        <f>F211*AO211</f>
        <v>0</v>
      </c>
      <c r="BI211" s="325">
        <f>F211*AP211</f>
        <v>0</v>
      </c>
      <c r="BJ211" s="325">
        <f>F211*G211</f>
        <v>0</v>
      </c>
      <c r="BK211" s="325"/>
      <c r="BL211" s="297">
        <v>59</v>
      </c>
      <c r="BM211" s="270"/>
      <c r="BN211" s="270"/>
      <c r="BO211" s="270"/>
      <c r="BP211" s="270"/>
      <c r="BQ211" s="270"/>
      <c r="BR211" s="270"/>
      <c r="BS211" s="270"/>
      <c r="BT211" s="270"/>
      <c r="BU211" s="270"/>
      <c r="BV211" s="270"/>
      <c r="BW211" s="297" t="str">
        <f>H211</f>
        <v>21</v>
      </c>
      <c r="BX211" s="324" t="s">
        <v>819</v>
      </c>
    </row>
    <row r="212" spans="1:76" ht="15">
      <c r="A212" s="301"/>
      <c r="B212" s="270"/>
      <c r="C212" s="302" t="s">
        <v>820</v>
      </c>
      <c r="D212" s="302" t="s">
        <v>802</v>
      </c>
      <c r="E212" s="270"/>
      <c r="F212" s="303">
        <v>9</v>
      </c>
      <c r="G212" s="270"/>
      <c r="H212" s="270"/>
      <c r="I212" s="270"/>
      <c r="J212" s="270"/>
      <c r="K212" s="270"/>
      <c r="L212" s="270"/>
      <c r="M212" s="270"/>
      <c r="N212" s="270"/>
      <c r="O212" s="304"/>
      <c r="P212" s="270"/>
      <c r="Q212" s="270"/>
      <c r="R212" s="270"/>
      <c r="S212" s="270"/>
      <c r="T212" s="270"/>
      <c r="U212" s="270"/>
      <c r="V212" s="270"/>
      <c r="W212" s="270"/>
      <c r="X212" s="270"/>
      <c r="Y212" s="270"/>
      <c r="Z212" s="270"/>
      <c r="AA212" s="270"/>
      <c r="AB212" s="270"/>
      <c r="AC212" s="270"/>
      <c r="AD212" s="270"/>
      <c r="AE212" s="270"/>
      <c r="AF212" s="270"/>
      <c r="AG212" s="270"/>
      <c r="AH212" s="270"/>
      <c r="AI212" s="270"/>
      <c r="AJ212" s="270"/>
      <c r="AK212" s="270"/>
      <c r="AL212" s="270"/>
      <c r="AM212" s="270"/>
      <c r="AN212" s="270"/>
      <c r="AO212" s="270"/>
      <c r="AP212" s="270"/>
      <c r="AQ212" s="270"/>
      <c r="AR212" s="270"/>
      <c r="AS212" s="270"/>
      <c r="AT212" s="270"/>
      <c r="AU212" s="270"/>
      <c r="AV212" s="270"/>
      <c r="AW212" s="270"/>
      <c r="AX212" s="270"/>
      <c r="AY212" s="270"/>
      <c r="AZ212" s="270"/>
      <c r="BA212" s="270"/>
      <c r="BB212" s="270"/>
      <c r="BC212" s="270"/>
      <c r="BD212" s="270"/>
      <c r="BE212" s="270"/>
      <c r="BF212" s="270"/>
      <c r="BG212" s="270"/>
      <c r="BH212" s="270"/>
      <c r="BI212" s="270"/>
      <c r="BJ212" s="270"/>
      <c r="BK212" s="270"/>
      <c r="BL212" s="270"/>
      <c r="BM212" s="270"/>
      <c r="BN212" s="270"/>
      <c r="BO212" s="270"/>
      <c r="BP212" s="270"/>
      <c r="BQ212" s="270"/>
      <c r="BR212" s="270"/>
      <c r="BS212" s="270"/>
      <c r="BT212" s="270"/>
      <c r="BU212" s="270"/>
      <c r="BV212" s="270"/>
      <c r="BW212" s="270"/>
      <c r="BX212" s="270"/>
    </row>
    <row r="213" spans="1:76" ht="15">
      <c r="A213" s="301"/>
      <c r="B213" s="270"/>
      <c r="C213" s="302" t="s">
        <v>821</v>
      </c>
      <c r="D213" s="302" t="s">
        <v>804</v>
      </c>
      <c r="E213" s="270"/>
      <c r="F213" s="303">
        <v>21</v>
      </c>
      <c r="G213" s="270"/>
      <c r="H213" s="270"/>
      <c r="I213" s="270"/>
      <c r="J213" s="270"/>
      <c r="K213" s="270"/>
      <c r="L213" s="270"/>
      <c r="M213" s="270"/>
      <c r="N213" s="270"/>
      <c r="O213" s="304"/>
      <c r="P213" s="270"/>
      <c r="Q213" s="270"/>
      <c r="R213" s="270"/>
      <c r="S213" s="270"/>
      <c r="T213" s="270"/>
      <c r="U213" s="270"/>
      <c r="V213" s="270"/>
      <c r="W213" s="270"/>
      <c r="X213" s="270"/>
      <c r="Y213" s="270"/>
      <c r="Z213" s="270"/>
      <c r="AA213" s="270"/>
      <c r="AB213" s="270"/>
      <c r="AC213" s="270"/>
      <c r="AD213" s="270"/>
      <c r="AE213" s="270"/>
      <c r="AF213" s="270"/>
      <c r="AG213" s="270"/>
      <c r="AH213" s="270"/>
      <c r="AI213" s="270"/>
      <c r="AJ213" s="270"/>
      <c r="AK213" s="270"/>
      <c r="AL213" s="270"/>
      <c r="AM213" s="270"/>
      <c r="AN213" s="270"/>
      <c r="AO213" s="270"/>
      <c r="AP213" s="270"/>
      <c r="AQ213" s="270"/>
      <c r="AR213" s="270"/>
      <c r="AS213" s="270"/>
      <c r="AT213" s="270"/>
      <c r="AU213" s="270"/>
      <c r="AV213" s="270"/>
      <c r="AW213" s="270"/>
      <c r="AX213" s="270"/>
      <c r="AY213" s="270"/>
      <c r="AZ213" s="270"/>
      <c r="BA213" s="270"/>
      <c r="BB213" s="270"/>
      <c r="BC213" s="270"/>
      <c r="BD213" s="270"/>
      <c r="BE213" s="270"/>
      <c r="BF213" s="270"/>
      <c r="BG213" s="270"/>
      <c r="BH213" s="270"/>
      <c r="BI213" s="270"/>
      <c r="BJ213" s="270"/>
      <c r="BK213" s="270"/>
      <c r="BL213" s="270"/>
      <c r="BM213" s="270"/>
      <c r="BN213" s="270"/>
      <c r="BO213" s="270"/>
      <c r="BP213" s="270"/>
      <c r="BQ213" s="270"/>
      <c r="BR213" s="270"/>
      <c r="BS213" s="270"/>
      <c r="BT213" s="270"/>
      <c r="BU213" s="270"/>
      <c r="BV213" s="270"/>
      <c r="BW213" s="270"/>
      <c r="BX213" s="270"/>
    </row>
    <row r="214" spans="1:76" ht="15">
      <c r="A214" s="323" t="s">
        <v>822</v>
      </c>
      <c r="B214" s="324" t="s">
        <v>823</v>
      </c>
      <c r="C214" s="324" t="s">
        <v>824</v>
      </c>
      <c r="D214" s="324"/>
      <c r="E214" s="324" t="s">
        <v>78</v>
      </c>
      <c r="F214" s="325">
        <v>35</v>
      </c>
      <c r="G214" s="326"/>
      <c r="H214" s="327" t="s">
        <v>508</v>
      </c>
      <c r="I214" s="325">
        <f>F214*AO214</f>
        <v>0</v>
      </c>
      <c r="J214" s="325">
        <f>F214*AP214</f>
        <v>0</v>
      </c>
      <c r="K214" s="325">
        <f>F214*G214</f>
        <v>0</v>
      </c>
      <c r="L214" s="325">
        <f>K214*(1+BW214/100)</f>
        <v>0</v>
      </c>
      <c r="M214" s="325">
        <v>7.7999999999999996E-3</v>
      </c>
      <c r="N214" s="325">
        <f>F214*M214</f>
        <v>0.27299999999999996</v>
      </c>
      <c r="O214" s="328" t="s">
        <v>509</v>
      </c>
      <c r="P214" s="270"/>
      <c r="Q214" s="270"/>
      <c r="R214" s="270"/>
      <c r="S214" s="270"/>
      <c r="T214" s="270"/>
      <c r="U214" s="270"/>
      <c r="V214" s="270"/>
      <c r="W214" s="270"/>
      <c r="X214" s="270"/>
      <c r="Y214" s="270"/>
      <c r="Z214" s="297">
        <f>IF(AQ214="5",BJ214,0)</f>
        <v>0</v>
      </c>
      <c r="AA214" s="270"/>
      <c r="AB214" s="297">
        <f>IF(AQ214="1",BH214,0)</f>
        <v>0</v>
      </c>
      <c r="AC214" s="297">
        <f>IF(AQ214="1",BI214,0)</f>
        <v>0</v>
      </c>
      <c r="AD214" s="297">
        <f>IF(AQ214="7",BH214,0)</f>
        <v>0</v>
      </c>
      <c r="AE214" s="297">
        <f>IF(AQ214="7",BI214,0)</f>
        <v>0</v>
      </c>
      <c r="AF214" s="297">
        <f>IF(AQ214="2",BH214,0)</f>
        <v>0</v>
      </c>
      <c r="AG214" s="297">
        <f>IF(AQ214="2",BI214,0)</f>
        <v>0</v>
      </c>
      <c r="AH214" s="297">
        <f>IF(AQ214="0",BJ214,0)</f>
        <v>0</v>
      </c>
      <c r="AI214" s="282"/>
      <c r="AJ214" s="325">
        <f>IF(AN214=0,K214,0)</f>
        <v>0</v>
      </c>
      <c r="AK214" s="325">
        <f>IF(AN214=12,K214,0)</f>
        <v>0</v>
      </c>
      <c r="AL214" s="325">
        <f>IF(AN214=21,K214,0)</f>
        <v>0</v>
      </c>
      <c r="AM214" s="270"/>
      <c r="AN214" s="297">
        <v>21</v>
      </c>
      <c r="AO214" s="297">
        <f>G214*1</f>
        <v>0</v>
      </c>
      <c r="AP214" s="297">
        <f>G214*(1-1)</f>
        <v>0</v>
      </c>
      <c r="AQ214" s="327" t="s">
        <v>320</v>
      </c>
      <c r="AR214" s="270"/>
      <c r="AS214" s="270"/>
      <c r="AT214" s="270"/>
      <c r="AU214" s="270"/>
      <c r="AV214" s="297">
        <f>AW214+AX214</f>
        <v>0</v>
      </c>
      <c r="AW214" s="297">
        <f>F214*AO214</f>
        <v>0</v>
      </c>
      <c r="AX214" s="297">
        <f>F214*AP214</f>
        <v>0</v>
      </c>
      <c r="AY214" s="299" t="s">
        <v>792</v>
      </c>
      <c r="AZ214" s="299" t="s">
        <v>793</v>
      </c>
      <c r="BA214" s="282" t="s">
        <v>512</v>
      </c>
      <c r="BB214" s="270"/>
      <c r="BC214" s="297">
        <f>AW214+AX214</f>
        <v>0</v>
      </c>
      <c r="BD214" s="297">
        <f>G214/(100-BE214)*100</f>
        <v>0</v>
      </c>
      <c r="BE214" s="297">
        <v>0</v>
      </c>
      <c r="BF214" s="297">
        <f>N214</f>
        <v>0.27299999999999996</v>
      </c>
      <c r="BG214" s="270"/>
      <c r="BH214" s="325">
        <f>F214*AO214</f>
        <v>0</v>
      </c>
      <c r="BI214" s="325">
        <f>F214*AP214</f>
        <v>0</v>
      </c>
      <c r="BJ214" s="325">
        <f>F214*G214</f>
        <v>0</v>
      </c>
      <c r="BK214" s="325"/>
      <c r="BL214" s="297">
        <v>59</v>
      </c>
      <c r="BM214" s="270"/>
      <c r="BN214" s="270"/>
      <c r="BO214" s="270"/>
      <c r="BP214" s="270"/>
      <c r="BQ214" s="270"/>
      <c r="BR214" s="270"/>
      <c r="BS214" s="270"/>
      <c r="BT214" s="270"/>
      <c r="BU214" s="270"/>
      <c r="BV214" s="270"/>
      <c r="BW214" s="297" t="str">
        <f>H214</f>
        <v>21</v>
      </c>
      <c r="BX214" s="324" t="s">
        <v>824</v>
      </c>
    </row>
    <row r="215" spans="1:76" ht="15">
      <c r="A215" s="301"/>
      <c r="B215" s="270"/>
      <c r="C215" s="302" t="s">
        <v>825</v>
      </c>
      <c r="D215" s="302" t="s">
        <v>806</v>
      </c>
      <c r="E215" s="270"/>
      <c r="F215" s="303">
        <v>35</v>
      </c>
      <c r="G215" s="270"/>
      <c r="H215" s="270"/>
      <c r="I215" s="270"/>
      <c r="J215" s="270"/>
      <c r="K215" s="270"/>
      <c r="L215" s="270"/>
      <c r="M215" s="270"/>
      <c r="N215" s="270"/>
      <c r="O215" s="304"/>
      <c r="P215" s="270"/>
      <c r="Q215" s="270"/>
      <c r="R215" s="270"/>
      <c r="S215" s="270"/>
      <c r="T215" s="270"/>
      <c r="U215" s="270"/>
      <c r="V215" s="270"/>
      <c r="W215" s="270"/>
      <c r="X215" s="270"/>
      <c r="Y215" s="270"/>
      <c r="Z215" s="270"/>
      <c r="AA215" s="270"/>
      <c r="AB215" s="270"/>
      <c r="AC215" s="270"/>
      <c r="AD215" s="270"/>
      <c r="AE215" s="270"/>
      <c r="AF215" s="270"/>
      <c r="AG215" s="270"/>
      <c r="AH215" s="270"/>
      <c r="AI215" s="270"/>
      <c r="AJ215" s="270"/>
      <c r="AK215" s="270"/>
      <c r="AL215" s="270"/>
      <c r="AM215" s="270"/>
      <c r="AN215" s="270"/>
      <c r="AO215" s="270"/>
      <c r="AP215" s="270"/>
      <c r="AQ215" s="270"/>
      <c r="AR215" s="270"/>
      <c r="AS215" s="270"/>
      <c r="AT215" s="270"/>
      <c r="AU215" s="270"/>
      <c r="AV215" s="270"/>
      <c r="AW215" s="270"/>
      <c r="AX215" s="270"/>
      <c r="AY215" s="270"/>
      <c r="AZ215" s="270"/>
      <c r="BA215" s="270"/>
      <c r="BB215" s="270"/>
      <c r="BC215" s="270"/>
      <c r="BD215" s="270"/>
      <c r="BE215" s="270"/>
      <c r="BF215" s="270"/>
      <c r="BG215" s="270"/>
      <c r="BH215" s="270"/>
      <c r="BI215" s="270"/>
      <c r="BJ215" s="270"/>
      <c r="BK215" s="270"/>
      <c r="BL215" s="270"/>
      <c r="BM215" s="270"/>
      <c r="BN215" s="270"/>
      <c r="BO215" s="270"/>
      <c r="BP215" s="270"/>
      <c r="BQ215" s="270"/>
      <c r="BR215" s="270"/>
      <c r="BS215" s="270"/>
      <c r="BT215" s="270"/>
      <c r="BU215" s="270"/>
      <c r="BV215" s="270"/>
      <c r="BW215" s="270"/>
      <c r="BX215" s="270"/>
    </row>
    <row r="216" spans="1:76" ht="15">
      <c r="A216" s="323" t="s">
        <v>826</v>
      </c>
      <c r="B216" s="324" t="s">
        <v>827</v>
      </c>
      <c r="C216" s="324" t="s">
        <v>828</v>
      </c>
      <c r="D216" s="324"/>
      <c r="E216" s="324" t="s">
        <v>78</v>
      </c>
      <c r="F216" s="325">
        <v>46</v>
      </c>
      <c r="G216" s="326"/>
      <c r="H216" s="327" t="s">
        <v>508</v>
      </c>
      <c r="I216" s="325">
        <f>F216*AO216</f>
        <v>0</v>
      </c>
      <c r="J216" s="325">
        <f>F216*AP216</f>
        <v>0</v>
      </c>
      <c r="K216" s="325">
        <f>F216*G216</f>
        <v>0</v>
      </c>
      <c r="L216" s="325">
        <f>K216*(1+BW216/100)</f>
        <v>0</v>
      </c>
      <c r="M216" s="325">
        <v>1.1900000000000001E-2</v>
      </c>
      <c r="N216" s="325">
        <f>F216*M216</f>
        <v>0.5474</v>
      </c>
      <c r="O216" s="328" t="s">
        <v>509</v>
      </c>
      <c r="P216" s="270"/>
      <c r="Q216" s="270"/>
      <c r="R216" s="270"/>
      <c r="S216" s="270"/>
      <c r="T216" s="270"/>
      <c r="U216" s="270"/>
      <c r="V216" s="270"/>
      <c r="W216" s="270"/>
      <c r="X216" s="270"/>
      <c r="Y216" s="270"/>
      <c r="Z216" s="297">
        <f>IF(AQ216="5",BJ216,0)</f>
        <v>0</v>
      </c>
      <c r="AA216" s="270"/>
      <c r="AB216" s="297">
        <f>IF(AQ216="1",BH216,0)</f>
        <v>0</v>
      </c>
      <c r="AC216" s="297">
        <f>IF(AQ216="1",BI216,0)</f>
        <v>0</v>
      </c>
      <c r="AD216" s="297">
        <f>IF(AQ216="7",BH216,0)</f>
        <v>0</v>
      </c>
      <c r="AE216" s="297">
        <f>IF(AQ216="7",BI216,0)</f>
        <v>0</v>
      </c>
      <c r="AF216" s="297">
        <f>IF(AQ216="2",BH216,0)</f>
        <v>0</v>
      </c>
      <c r="AG216" s="297">
        <f>IF(AQ216="2",BI216,0)</f>
        <v>0</v>
      </c>
      <c r="AH216" s="297">
        <f>IF(AQ216="0",BJ216,0)</f>
        <v>0</v>
      </c>
      <c r="AI216" s="282"/>
      <c r="AJ216" s="325">
        <f>IF(AN216=0,K216,0)</f>
        <v>0</v>
      </c>
      <c r="AK216" s="325">
        <f>IF(AN216=12,K216,0)</f>
        <v>0</v>
      </c>
      <c r="AL216" s="325">
        <f>IF(AN216=21,K216,0)</f>
        <v>0</v>
      </c>
      <c r="AM216" s="270"/>
      <c r="AN216" s="297">
        <v>21</v>
      </c>
      <c r="AO216" s="297">
        <f>G216*1</f>
        <v>0</v>
      </c>
      <c r="AP216" s="297">
        <f>G216*(1-1)</f>
        <v>0</v>
      </c>
      <c r="AQ216" s="327" t="s">
        <v>320</v>
      </c>
      <c r="AR216" s="270"/>
      <c r="AS216" s="270"/>
      <c r="AT216" s="270"/>
      <c r="AU216" s="270"/>
      <c r="AV216" s="297">
        <f>AW216+AX216</f>
        <v>0</v>
      </c>
      <c r="AW216" s="297">
        <f>F216*AO216</f>
        <v>0</v>
      </c>
      <c r="AX216" s="297">
        <f>F216*AP216</f>
        <v>0</v>
      </c>
      <c r="AY216" s="299" t="s">
        <v>792</v>
      </c>
      <c r="AZ216" s="299" t="s">
        <v>793</v>
      </c>
      <c r="BA216" s="282" t="s">
        <v>512</v>
      </c>
      <c r="BB216" s="270"/>
      <c r="BC216" s="297">
        <f>AW216+AX216</f>
        <v>0</v>
      </c>
      <c r="BD216" s="297">
        <f>G216/(100-BE216)*100</f>
        <v>0</v>
      </c>
      <c r="BE216" s="297">
        <v>0</v>
      </c>
      <c r="BF216" s="297">
        <f>N216</f>
        <v>0.5474</v>
      </c>
      <c r="BG216" s="270"/>
      <c r="BH216" s="325">
        <f>F216*AO216</f>
        <v>0</v>
      </c>
      <c r="BI216" s="325">
        <f>F216*AP216</f>
        <v>0</v>
      </c>
      <c r="BJ216" s="325">
        <f>F216*G216</f>
        <v>0</v>
      </c>
      <c r="BK216" s="325"/>
      <c r="BL216" s="297">
        <v>59</v>
      </c>
      <c r="BM216" s="270"/>
      <c r="BN216" s="270"/>
      <c r="BO216" s="270"/>
      <c r="BP216" s="270"/>
      <c r="BQ216" s="270"/>
      <c r="BR216" s="270"/>
      <c r="BS216" s="270"/>
      <c r="BT216" s="270"/>
      <c r="BU216" s="270"/>
      <c r="BV216" s="270"/>
      <c r="BW216" s="297" t="str">
        <f>H216</f>
        <v>21</v>
      </c>
      <c r="BX216" s="324" t="s">
        <v>828</v>
      </c>
    </row>
    <row r="217" spans="1:76" ht="15">
      <c r="A217" s="301"/>
      <c r="B217" s="270"/>
      <c r="C217" s="302" t="s">
        <v>829</v>
      </c>
      <c r="D217" s="302" t="s">
        <v>808</v>
      </c>
      <c r="E217" s="270"/>
      <c r="F217" s="303">
        <v>46</v>
      </c>
      <c r="G217" s="270"/>
      <c r="H217" s="270"/>
      <c r="I217" s="270"/>
      <c r="J217" s="270"/>
      <c r="K217" s="270"/>
      <c r="L217" s="270"/>
      <c r="M217" s="270"/>
      <c r="N217" s="270"/>
      <c r="O217" s="304"/>
      <c r="P217" s="270"/>
      <c r="Q217" s="270"/>
      <c r="R217" s="270"/>
      <c r="S217" s="270"/>
      <c r="T217" s="270"/>
      <c r="U217" s="270"/>
      <c r="V217" s="270"/>
      <c r="W217" s="270"/>
      <c r="X217" s="270"/>
      <c r="Y217" s="270"/>
      <c r="Z217" s="270"/>
      <c r="AA217" s="270"/>
      <c r="AB217" s="270"/>
      <c r="AC217" s="270"/>
      <c r="AD217" s="270"/>
      <c r="AE217" s="270"/>
      <c r="AF217" s="270"/>
      <c r="AG217" s="270"/>
      <c r="AH217" s="270"/>
      <c r="AI217" s="270"/>
      <c r="AJ217" s="270"/>
      <c r="AK217" s="270"/>
      <c r="AL217" s="270"/>
      <c r="AM217" s="270"/>
      <c r="AN217" s="270"/>
      <c r="AO217" s="270"/>
      <c r="AP217" s="270"/>
      <c r="AQ217" s="270"/>
      <c r="AR217" s="270"/>
      <c r="AS217" s="270"/>
      <c r="AT217" s="270"/>
      <c r="AU217" s="270"/>
      <c r="AV217" s="270"/>
      <c r="AW217" s="270"/>
      <c r="AX217" s="270"/>
      <c r="AY217" s="270"/>
      <c r="AZ217" s="270"/>
      <c r="BA217" s="270"/>
      <c r="BB217" s="270"/>
      <c r="BC217" s="270"/>
      <c r="BD217" s="270"/>
      <c r="BE217" s="270"/>
      <c r="BF217" s="270"/>
      <c r="BG217" s="270"/>
      <c r="BH217" s="270"/>
      <c r="BI217" s="270"/>
      <c r="BJ217" s="270"/>
      <c r="BK217" s="270"/>
      <c r="BL217" s="270"/>
      <c r="BM217" s="270"/>
      <c r="BN217" s="270"/>
      <c r="BO217" s="270"/>
      <c r="BP217" s="270"/>
      <c r="BQ217" s="270"/>
      <c r="BR217" s="270"/>
      <c r="BS217" s="270"/>
      <c r="BT217" s="270"/>
      <c r="BU217" s="270"/>
      <c r="BV217" s="270"/>
      <c r="BW217" s="270"/>
      <c r="BX217" s="270"/>
    </row>
    <row r="218" spans="1:76" ht="25.5">
      <c r="A218" s="323" t="s">
        <v>830</v>
      </c>
      <c r="B218" s="324" t="s">
        <v>831</v>
      </c>
      <c r="C218" s="324" t="s">
        <v>832</v>
      </c>
      <c r="D218" s="324"/>
      <c r="E218" s="324" t="s">
        <v>78</v>
      </c>
      <c r="F218" s="325">
        <v>2</v>
      </c>
      <c r="G218" s="326"/>
      <c r="H218" s="327" t="s">
        <v>508</v>
      </c>
      <c r="I218" s="325">
        <f>F218*AO218</f>
        <v>0</v>
      </c>
      <c r="J218" s="325">
        <f>F218*AP218</f>
        <v>0</v>
      </c>
      <c r="K218" s="325">
        <f>F218*G218</f>
        <v>0</v>
      </c>
      <c r="L218" s="325">
        <f>K218*(1+BW218/100)</f>
        <v>0</v>
      </c>
      <c r="M218" s="325">
        <v>3.4700000000000002E-2</v>
      </c>
      <c r="N218" s="325">
        <f>F218*M218</f>
        <v>6.9400000000000003E-2</v>
      </c>
      <c r="O218" s="328" t="s">
        <v>509</v>
      </c>
      <c r="P218" s="270"/>
      <c r="Q218" s="270"/>
      <c r="R218" s="270"/>
      <c r="S218" s="270"/>
      <c r="T218" s="270"/>
      <c r="U218" s="270"/>
      <c r="V218" s="270"/>
      <c r="W218" s="270"/>
      <c r="X218" s="270"/>
      <c r="Y218" s="270"/>
      <c r="Z218" s="297">
        <f>IF(AQ218="5",BJ218,0)</f>
        <v>0</v>
      </c>
      <c r="AA218" s="270"/>
      <c r="AB218" s="297">
        <f>IF(AQ218="1",BH218,0)</f>
        <v>0</v>
      </c>
      <c r="AC218" s="297">
        <f>IF(AQ218="1",BI218,0)</f>
        <v>0</v>
      </c>
      <c r="AD218" s="297">
        <f>IF(AQ218="7",BH218,0)</f>
        <v>0</v>
      </c>
      <c r="AE218" s="297">
        <f>IF(AQ218="7",BI218,0)</f>
        <v>0</v>
      </c>
      <c r="AF218" s="297">
        <f>IF(AQ218="2",BH218,0)</f>
        <v>0</v>
      </c>
      <c r="AG218" s="297">
        <f>IF(AQ218="2",BI218,0)</f>
        <v>0</v>
      </c>
      <c r="AH218" s="297">
        <f>IF(AQ218="0",BJ218,0)</f>
        <v>0</v>
      </c>
      <c r="AI218" s="282"/>
      <c r="AJ218" s="325">
        <f>IF(AN218=0,K218,0)</f>
        <v>0</v>
      </c>
      <c r="AK218" s="325">
        <f>IF(AN218=12,K218,0)</f>
        <v>0</v>
      </c>
      <c r="AL218" s="325">
        <f>IF(AN218=21,K218,0)</f>
        <v>0</v>
      </c>
      <c r="AM218" s="270"/>
      <c r="AN218" s="297">
        <v>21</v>
      </c>
      <c r="AO218" s="297">
        <f>G218*1</f>
        <v>0</v>
      </c>
      <c r="AP218" s="297">
        <f>G218*(1-1)</f>
        <v>0</v>
      </c>
      <c r="AQ218" s="327" t="s">
        <v>320</v>
      </c>
      <c r="AR218" s="270"/>
      <c r="AS218" s="270"/>
      <c r="AT218" s="270"/>
      <c r="AU218" s="270"/>
      <c r="AV218" s="297">
        <f>AW218+AX218</f>
        <v>0</v>
      </c>
      <c r="AW218" s="297">
        <f>F218*AO218</f>
        <v>0</v>
      </c>
      <c r="AX218" s="297">
        <f>F218*AP218</f>
        <v>0</v>
      </c>
      <c r="AY218" s="299" t="s">
        <v>792</v>
      </c>
      <c r="AZ218" s="299" t="s">
        <v>793</v>
      </c>
      <c r="BA218" s="282" t="s">
        <v>512</v>
      </c>
      <c r="BB218" s="270"/>
      <c r="BC218" s="297">
        <f>AW218+AX218</f>
        <v>0</v>
      </c>
      <c r="BD218" s="297">
        <f>G218/(100-BE218)*100</f>
        <v>0</v>
      </c>
      <c r="BE218" s="297">
        <v>0</v>
      </c>
      <c r="BF218" s="297">
        <f>N218</f>
        <v>6.9400000000000003E-2</v>
      </c>
      <c r="BG218" s="270"/>
      <c r="BH218" s="325">
        <f>F218*AO218</f>
        <v>0</v>
      </c>
      <c r="BI218" s="325">
        <f>F218*AP218</f>
        <v>0</v>
      </c>
      <c r="BJ218" s="325">
        <f>F218*G218</f>
        <v>0</v>
      </c>
      <c r="BK218" s="325"/>
      <c r="BL218" s="297">
        <v>59</v>
      </c>
      <c r="BM218" s="270"/>
      <c r="BN218" s="270"/>
      <c r="BO218" s="270"/>
      <c r="BP218" s="270"/>
      <c r="BQ218" s="270"/>
      <c r="BR218" s="270"/>
      <c r="BS218" s="270"/>
      <c r="BT218" s="270"/>
      <c r="BU218" s="270"/>
      <c r="BV218" s="270"/>
      <c r="BW218" s="297" t="str">
        <f>H218</f>
        <v>21</v>
      </c>
      <c r="BX218" s="324" t="s">
        <v>832</v>
      </c>
    </row>
    <row r="219" spans="1:76" ht="15">
      <c r="A219" s="301"/>
      <c r="B219" s="270"/>
      <c r="C219" s="302" t="s">
        <v>320</v>
      </c>
      <c r="D219" s="302" t="s">
        <v>802</v>
      </c>
      <c r="E219" s="270"/>
      <c r="F219" s="303">
        <v>1</v>
      </c>
      <c r="G219" s="270"/>
      <c r="H219" s="270"/>
      <c r="I219" s="270"/>
      <c r="J219" s="270"/>
      <c r="K219" s="270"/>
      <c r="L219" s="270"/>
      <c r="M219" s="270"/>
      <c r="N219" s="270"/>
      <c r="O219" s="304"/>
      <c r="P219" s="270"/>
      <c r="Q219" s="270"/>
      <c r="R219" s="270"/>
      <c r="S219" s="270"/>
      <c r="T219" s="270"/>
      <c r="U219" s="270"/>
      <c r="V219" s="270"/>
      <c r="W219" s="270"/>
      <c r="X219" s="270"/>
      <c r="Y219" s="270"/>
      <c r="Z219" s="270"/>
      <c r="AA219" s="270"/>
      <c r="AB219" s="270"/>
      <c r="AC219" s="270"/>
      <c r="AD219" s="270"/>
      <c r="AE219" s="270"/>
      <c r="AF219" s="270"/>
      <c r="AG219" s="270"/>
      <c r="AH219" s="270"/>
      <c r="AI219" s="270"/>
      <c r="AJ219" s="270"/>
      <c r="AK219" s="270"/>
      <c r="AL219" s="270"/>
      <c r="AM219" s="270"/>
      <c r="AN219" s="270"/>
      <c r="AO219" s="270"/>
      <c r="AP219" s="270"/>
      <c r="AQ219" s="270"/>
      <c r="AR219" s="270"/>
      <c r="AS219" s="270"/>
      <c r="AT219" s="270"/>
      <c r="AU219" s="270"/>
      <c r="AV219" s="270"/>
      <c r="AW219" s="270"/>
      <c r="AX219" s="270"/>
      <c r="AY219" s="270"/>
      <c r="AZ219" s="270"/>
      <c r="BA219" s="270"/>
      <c r="BB219" s="270"/>
      <c r="BC219" s="270"/>
      <c r="BD219" s="270"/>
      <c r="BE219" s="270"/>
      <c r="BF219" s="270"/>
      <c r="BG219" s="270"/>
      <c r="BH219" s="270"/>
      <c r="BI219" s="270"/>
      <c r="BJ219" s="270"/>
      <c r="BK219" s="270"/>
      <c r="BL219" s="270"/>
      <c r="BM219" s="270"/>
      <c r="BN219" s="270"/>
      <c r="BO219" s="270"/>
      <c r="BP219" s="270"/>
      <c r="BQ219" s="270"/>
      <c r="BR219" s="270"/>
      <c r="BS219" s="270"/>
      <c r="BT219" s="270"/>
      <c r="BU219" s="270"/>
      <c r="BV219" s="270"/>
      <c r="BW219" s="270"/>
      <c r="BX219" s="270"/>
    </row>
    <row r="220" spans="1:76" ht="15">
      <c r="A220" s="301"/>
      <c r="B220" s="270"/>
      <c r="C220" s="302" t="s">
        <v>320</v>
      </c>
      <c r="D220" s="302" t="s">
        <v>804</v>
      </c>
      <c r="E220" s="270"/>
      <c r="F220" s="303">
        <v>1</v>
      </c>
      <c r="G220" s="270"/>
      <c r="H220" s="270"/>
      <c r="I220" s="270"/>
      <c r="J220" s="270"/>
      <c r="K220" s="270"/>
      <c r="L220" s="270"/>
      <c r="M220" s="270"/>
      <c r="N220" s="270"/>
      <c r="O220" s="304"/>
      <c r="P220" s="270"/>
      <c r="Q220" s="270"/>
      <c r="R220" s="270"/>
      <c r="S220" s="270"/>
      <c r="T220" s="270"/>
      <c r="U220" s="270"/>
      <c r="V220" s="270"/>
      <c r="W220" s="270"/>
      <c r="X220" s="270"/>
      <c r="Y220" s="270"/>
      <c r="Z220" s="270"/>
      <c r="AA220" s="270"/>
      <c r="AB220" s="270"/>
      <c r="AC220" s="270"/>
      <c r="AD220" s="270"/>
      <c r="AE220" s="270"/>
      <c r="AF220" s="270"/>
      <c r="AG220" s="270"/>
      <c r="AH220" s="270"/>
      <c r="AI220" s="270"/>
      <c r="AJ220" s="270"/>
      <c r="AK220" s="270"/>
      <c r="AL220" s="270"/>
      <c r="AM220" s="270"/>
      <c r="AN220" s="270"/>
      <c r="AO220" s="270"/>
      <c r="AP220" s="270"/>
      <c r="AQ220" s="270"/>
      <c r="AR220" s="270"/>
      <c r="AS220" s="270"/>
      <c r="AT220" s="270"/>
      <c r="AU220" s="270"/>
      <c r="AV220" s="270"/>
      <c r="AW220" s="270"/>
      <c r="AX220" s="270"/>
      <c r="AY220" s="270"/>
      <c r="AZ220" s="270"/>
      <c r="BA220" s="270"/>
      <c r="BB220" s="270"/>
      <c r="BC220" s="270"/>
      <c r="BD220" s="270"/>
      <c r="BE220" s="270"/>
      <c r="BF220" s="270"/>
      <c r="BG220" s="270"/>
      <c r="BH220" s="270"/>
      <c r="BI220" s="270"/>
      <c r="BJ220" s="270"/>
      <c r="BK220" s="270"/>
      <c r="BL220" s="270"/>
      <c r="BM220" s="270"/>
      <c r="BN220" s="270"/>
      <c r="BO220" s="270"/>
      <c r="BP220" s="270"/>
      <c r="BQ220" s="270"/>
      <c r="BR220" s="270"/>
      <c r="BS220" s="270"/>
      <c r="BT220" s="270"/>
      <c r="BU220" s="270"/>
      <c r="BV220" s="270"/>
      <c r="BW220" s="270"/>
      <c r="BX220" s="270"/>
    </row>
    <row r="221" spans="1:76" ht="25.5">
      <c r="A221" s="323" t="s">
        <v>833</v>
      </c>
      <c r="B221" s="324" t="s">
        <v>834</v>
      </c>
      <c r="C221" s="324" t="s">
        <v>835</v>
      </c>
      <c r="D221" s="324"/>
      <c r="E221" s="324" t="s">
        <v>78</v>
      </c>
      <c r="F221" s="325">
        <v>15</v>
      </c>
      <c r="G221" s="326"/>
      <c r="H221" s="327" t="s">
        <v>508</v>
      </c>
      <c r="I221" s="325">
        <f>F221*AO221</f>
        <v>0</v>
      </c>
      <c r="J221" s="325">
        <f>F221*AP221</f>
        <v>0</v>
      </c>
      <c r="K221" s="325">
        <f>F221*G221</f>
        <v>0</v>
      </c>
      <c r="L221" s="325">
        <f>K221*(1+BW221/100)</f>
        <v>0</v>
      </c>
      <c r="M221" s="325">
        <v>1.6799999999999999E-2</v>
      </c>
      <c r="N221" s="325">
        <f>F221*M221</f>
        <v>0.252</v>
      </c>
      <c r="O221" s="328" t="s">
        <v>509</v>
      </c>
      <c r="P221" s="270"/>
      <c r="Q221" s="270"/>
      <c r="R221" s="270"/>
      <c r="S221" s="270"/>
      <c r="T221" s="270"/>
      <c r="U221" s="270"/>
      <c r="V221" s="270"/>
      <c r="W221" s="270"/>
      <c r="X221" s="270"/>
      <c r="Y221" s="270"/>
      <c r="Z221" s="297">
        <f>IF(AQ221="5",BJ221,0)</f>
        <v>0</v>
      </c>
      <c r="AA221" s="270"/>
      <c r="AB221" s="297">
        <f>IF(AQ221="1",BH221,0)</f>
        <v>0</v>
      </c>
      <c r="AC221" s="297">
        <f>IF(AQ221="1",BI221,0)</f>
        <v>0</v>
      </c>
      <c r="AD221" s="297">
        <f>IF(AQ221="7",BH221,0)</f>
        <v>0</v>
      </c>
      <c r="AE221" s="297">
        <f>IF(AQ221="7",BI221,0)</f>
        <v>0</v>
      </c>
      <c r="AF221" s="297">
        <f>IF(AQ221="2",BH221,0)</f>
        <v>0</v>
      </c>
      <c r="AG221" s="297">
        <f>IF(AQ221="2",BI221,0)</f>
        <v>0</v>
      </c>
      <c r="AH221" s="297">
        <f>IF(AQ221="0",BJ221,0)</f>
        <v>0</v>
      </c>
      <c r="AI221" s="282"/>
      <c r="AJ221" s="325">
        <f>IF(AN221=0,K221,0)</f>
        <v>0</v>
      </c>
      <c r="AK221" s="325">
        <f>IF(AN221=12,K221,0)</f>
        <v>0</v>
      </c>
      <c r="AL221" s="325">
        <f>IF(AN221=21,K221,0)</f>
        <v>0</v>
      </c>
      <c r="AM221" s="270"/>
      <c r="AN221" s="297">
        <v>21</v>
      </c>
      <c r="AO221" s="297">
        <f>G221*1</f>
        <v>0</v>
      </c>
      <c r="AP221" s="297">
        <f>G221*(1-1)</f>
        <v>0</v>
      </c>
      <c r="AQ221" s="327" t="s">
        <v>320</v>
      </c>
      <c r="AR221" s="270"/>
      <c r="AS221" s="270"/>
      <c r="AT221" s="270"/>
      <c r="AU221" s="270"/>
      <c r="AV221" s="297">
        <f>AW221+AX221</f>
        <v>0</v>
      </c>
      <c r="AW221" s="297">
        <f>F221*AO221</f>
        <v>0</v>
      </c>
      <c r="AX221" s="297">
        <f>F221*AP221</f>
        <v>0</v>
      </c>
      <c r="AY221" s="299" t="s">
        <v>792</v>
      </c>
      <c r="AZ221" s="299" t="s">
        <v>793</v>
      </c>
      <c r="BA221" s="282" t="s">
        <v>512</v>
      </c>
      <c r="BB221" s="270"/>
      <c r="BC221" s="297">
        <f>AW221+AX221</f>
        <v>0</v>
      </c>
      <c r="BD221" s="297">
        <f>G221/(100-BE221)*100</f>
        <v>0</v>
      </c>
      <c r="BE221" s="297">
        <v>0</v>
      </c>
      <c r="BF221" s="297">
        <f>N221</f>
        <v>0.252</v>
      </c>
      <c r="BG221" s="270"/>
      <c r="BH221" s="325">
        <f>F221*AO221</f>
        <v>0</v>
      </c>
      <c r="BI221" s="325">
        <f>F221*AP221</f>
        <v>0</v>
      </c>
      <c r="BJ221" s="325">
        <f>F221*G221</f>
        <v>0</v>
      </c>
      <c r="BK221" s="325"/>
      <c r="BL221" s="297">
        <v>59</v>
      </c>
      <c r="BM221" s="270"/>
      <c r="BN221" s="270"/>
      <c r="BO221" s="270"/>
      <c r="BP221" s="270"/>
      <c r="BQ221" s="270"/>
      <c r="BR221" s="270"/>
      <c r="BS221" s="270"/>
      <c r="BT221" s="270"/>
      <c r="BU221" s="270"/>
      <c r="BV221" s="270"/>
      <c r="BW221" s="297" t="str">
        <f>H221</f>
        <v>21</v>
      </c>
      <c r="BX221" s="324" t="s">
        <v>836</v>
      </c>
    </row>
    <row r="222" spans="1:76" ht="15">
      <c r="A222" s="301"/>
      <c r="B222" s="270"/>
      <c r="C222" s="302" t="s">
        <v>518</v>
      </c>
      <c r="D222" s="302" t="s">
        <v>795</v>
      </c>
      <c r="E222" s="270"/>
      <c r="F222" s="303">
        <v>9</v>
      </c>
      <c r="G222" s="270"/>
      <c r="H222" s="270"/>
      <c r="I222" s="270"/>
      <c r="J222" s="270"/>
      <c r="K222" s="270"/>
      <c r="L222" s="270"/>
      <c r="M222" s="270"/>
      <c r="N222" s="270"/>
      <c r="O222" s="304"/>
      <c r="P222" s="270"/>
      <c r="Q222" s="270"/>
      <c r="R222" s="270"/>
      <c r="S222" s="270"/>
      <c r="T222" s="270"/>
      <c r="U222" s="270"/>
      <c r="V222" s="270"/>
      <c r="W222" s="270"/>
      <c r="X222" s="270"/>
      <c r="Y222" s="270"/>
      <c r="Z222" s="270"/>
      <c r="AA222" s="270"/>
      <c r="AB222" s="270"/>
      <c r="AC222" s="270"/>
      <c r="AD222" s="270"/>
      <c r="AE222" s="270"/>
      <c r="AF222" s="270"/>
      <c r="AG222" s="270"/>
      <c r="AH222" s="270"/>
      <c r="AI222" s="270"/>
      <c r="AJ222" s="270"/>
      <c r="AK222" s="270"/>
      <c r="AL222" s="270"/>
      <c r="AM222" s="270"/>
      <c r="AN222" s="270"/>
      <c r="AO222" s="270"/>
      <c r="AP222" s="270"/>
      <c r="AQ222" s="270"/>
      <c r="AR222" s="270"/>
      <c r="AS222" s="270"/>
      <c r="AT222" s="270"/>
      <c r="AU222" s="270"/>
      <c r="AV222" s="270"/>
      <c r="AW222" s="270"/>
      <c r="AX222" s="270"/>
      <c r="AY222" s="270"/>
      <c r="AZ222" s="270"/>
      <c r="BA222" s="270"/>
      <c r="BB222" s="270"/>
      <c r="BC222" s="270"/>
      <c r="BD222" s="270"/>
      <c r="BE222" s="270"/>
      <c r="BF222" s="270"/>
      <c r="BG222" s="270"/>
      <c r="BH222" s="270"/>
      <c r="BI222" s="270"/>
      <c r="BJ222" s="270"/>
      <c r="BK222" s="270"/>
      <c r="BL222" s="270"/>
      <c r="BM222" s="270"/>
      <c r="BN222" s="270"/>
      <c r="BO222" s="270"/>
      <c r="BP222" s="270"/>
      <c r="BQ222" s="270"/>
      <c r="BR222" s="270"/>
      <c r="BS222" s="270"/>
      <c r="BT222" s="270"/>
      <c r="BU222" s="270"/>
      <c r="BV222" s="270"/>
      <c r="BW222" s="270"/>
      <c r="BX222" s="270"/>
    </row>
    <row r="223" spans="1:76" ht="15">
      <c r="A223" s="301"/>
      <c r="B223" s="270"/>
      <c r="C223" s="302" t="s">
        <v>837</v>
      </c>
      <c r="D223" s="302" t="s">
        <v>804</v>
      </c>
      <c r="E223" s="270"/>
      <c r="F223" s="303">
        <v>6</v>
      </c>
      <c r="G223" s="270"/>
      <c r="H223" s="270"/>
      <c r="I223" s="270"/>
      <c r="J223" s="270"/>
      <c r="K223" s="270"/>
      <c r="L223" s="270"/>
      <c r="M223" s="270"/>
      <c r="N223" s="270"/>
      <c r="O223" s="304"/>
      <c r="P223" s="270"/>
      <c r="Q223" s="270"/>
      <c r="R223" s="270"/>
      <c r="S223" s="270"/>
      <c r="T223" s="270"/>
      <c r="U223" s="270"/>
      <c r="V223" s="270"/>
      <c r="W223" s="270"/>
      <c r="X223" s="270"/>
      <c r="Y223" s="270"/>
      <c r="Z223" s="270"/>
      <c r="AA223" s="270"/>
      <c r="AB223" s="270"/>
      <c r="AC223" s="270"/>
      <c r="AD223" s="270"/>
      <c r="AE223" s="270"/>
      <c r="AF223" s="270"/>
      <c r="AG223" s="270"/>
      <c r="AH223" s="270"/>
      <c r="AI223" s="270"/>
      <c r="AJ223" s="270"/>
      <c r="AK223" s="270"/>
      <c r="AL223" s="270"/>
      <c r="AM223" s="270"/>
      <c r="AN223" s="270"/>
      <c r="AO223" s="270"/>
      <c r="AP223" s="270"/>
      <c r="AQ223" s="270"/>
      <c r="AR223" s="270"/>
      <c r="AS223" s="270"/>
      <c r="AT223" s="270"/>
      <c r="AU223" s="270"/>
      <c r="AV223" s="270"/>
      <c r="AW223" s="270"/>
      <c r="AX223" s="270"/>
      <c r="AY223" s="270"/>
      <c r="AZ223" s="270"/>
      <c r="BA223" s="270"/>
      <c r="BB223" s="270"/>
      <c r="BC223" s="270"/>
      <c r="BD223" s="270"/>
      <c r="BE223" s="270"/>
      <c r="BF223" s="270"/>
      <c r="BG223" s="270"/>
      <c r="BH223" s="270"/>
      <c r="BI223" s="270"/>
      <c r="BJ223" s="270"/>
      <c r="BK223" s="270"/>
      <c r="BL223" s="270"/>
      <c r="BM223" s="270"/>
      <c r="BN223" s="270"/>
      <c r="BO223" s="270"/>
      <c r="BP223" s="270"/>
      <c r="BQ223" s="270"/>
      <c r="BR223" s="270"/>
      <c r="BS223" s="270"/>
      <c r="BT223" s="270"/>
      <c r="BU223" s="270"/>
      <c r="BV223" s="270"/>
      <c r="BW223" s="270"/>
      <c r="BX223" s="270"/>
    </row>
    <row r="224" spans="1:76" ht="25.5">
      <c r="A224" s="323" t="s">
        <v>838</v>
      </c>
      <c r="B224" s="324" t="s">
        <v>839</v>
      </c>
      <c r="C224" s="324" t="s">
        <v>840</v>
      </c>
      <c r="D224" s="324"/>
      <c r="E224" s="324" t="s">
        <v>78</v>
      </c>
      <c r="F224" s="325">
        <v>1</v>
      </c>
      <c r="G224" s="326"/>
      <c r="H224" s="327" t="s">
        <v>508</v>
      </c>
      <c r="I224" s="325">
        <f>F224*AO224</f>
        <v>0</v>
      </c>
      <c r="J224" s="325">
        <f>F224*AP224</f>
        <v>0</v>
      </c>
      <c r="K224" s="325">
        <f>F224*G224</f>
        <v>0</v>
      </c>
      <c r="L224" s="325">
        <f>K224*(1+BW224/100)</f>
        <v>0</v>
      </c>
      <c r="M224" s="325">
        <v>9.4999999999999998E-3</v>
      </c>
      <c r="N224" s="325">
        <f>F224*M224</f>
        <v>9.4999999999999998E-3</v>
      </c>
      <c r="O224" s="328" t="s">
        <v>509</v>
      </c>
      <c r="P224" s="270"/>
      <c r="Q224" s="270"/>
      <c r="R224" s="270"/>
      <c r="S224" s="270"/>
      <c r="T224" s="270"/>
      <c r="U224" s="270"/>
      <c r="V224" s="270"/>
      <c r="W224" s="270"/>
      <c r="X224" s="270"/>
      <c r="Y224" s="270"/>
      <c r="Z224" s="297">
        <f>IF(AQ224="5",BJ224,0)</f>
        <v>0</v>
      </c>
      <c r="AA224" s="270"/>
      <c r="AB224" s="297">
        <f>IF(AQ224="1",BH224,0)</f>
        <v>0</v>
      </c>
      <c r="AC224" s="297">
        <f>IF(AQ224="1",BI224,0)</f>
        <v>0</v>
      </c>
      <c r="AD224" s="297">
        <f>IF(AQ224="7",BH224,0)</f>
        <v>0</v>
      </c>
      <c r="AE224" s="297">
        <f>IF(AQ224="7",BI224,0)</f>
        <v>0</v>
      </c>
      <c r="AF224" s="297">
        <f>IF(AQ224="2",BH224,0)</f>
        <v>0</v>
      </c>
      <c r="AG224" s="297">
        <f>IF(AQ224="2",BI224,0)</f>
        <v>0</v>
      </c>
      <c r="AH224" s="297">
        <f>IF(AQ224="0",BJ224,0)</f>
        <v>0</v>
      </c>
      <c r="AI224" s="282"/>
      <c r="AJ224" s="325">
        <f>IF(AN224=0,K224,0)</f>
        <v>0</v>
      </c>
      <c r="AK224" s="325">
        <f>IF(AN224=12,K224,0)</f>
        <v>0</v>
      </c>
      <c r="AL224" s="325">
        <f>IF(AN224=21,K224,0)</f>
        <v>0</v>
      </c>
      <c r="AM224" s="270"/>
      <c r="AN224" s="297">
        <v>21</v>
      </c>
      <c r="AO224" s="297">
        <f>G224*1</f>
        <v>0</v>
      </c>
      <c r="AP224" s="297">
        <f>G224*(1-1)</f>
        <v>0</v>
      </c>
      <c r="AQ224" s="327" t="s">
        <v>320</v>
      </c>
      <c r="AR224" s="270"/>
      <c r="AS224" s="270"/>
      <c r="AT224" s="270"/>
      <c r="AU224" s="270"/>
      <c r="AV224" s="297">
        <f>AW224+AX224</f>
        <v>0</v>
      </c>
      <c r="AW224" s="297">
        <f>F224*AO224</f>
        <v>0</v>
      </c>
      <c r="AX224" s="297">
        <f>F224*AP224</f>
        <v>0</v>
      </c>
      <c r="AY224" s="299" t="s">
        <v>792</v>
      </c>
      <c r="AZ224" s="299" t="s">
        <v>793</v>
      </c>
      <c r="BA224" s="282" t="s">
        <v>512</v>
      </c>
      <c r="BB224" s="270"/>
      <c r="BC224" s="297">
        <f>AW224+AX224</f>
        <v>0</v>
      </c>
      <c r="BD224" s="297">
        <f>G224/(100-BE224)*100</f>
        <v>0</v>
      </c>
      <c r="BE224" s="297">
        <v>0</v>
      </c>
      <c r="BF224" s="297">
        <f>N224</f>
        <v>9.4999999999999998E-3</v>
      </c>
      <c r="BG224" s="270"/>
      <c r="BH224" s="325">
        <f>F224*AO224</f>
        <v>0</v>
      </c>
      <c r="BI224" s="325">
        <f>F224*AP224</f>
        <v>0</v>
      </c>
      <c r="BJ224" s="325">
        <f>F224*G224</f>
        <v>0</v>
      </c>
      <c r="BK224" s="325"/>
      <c r="BL224" s="297">
        <v>59</v>
      </c>
      <c r="BM224" s="270"/>
      <c r="BN224" s="270"/>
      <c r="BO224" s="270"/>
      <c r="BP224" s="270"/>
      <c r="BQ224" s="270"/>
      <c r="BR224" s="270"/>
      <c r="BS224" s="270"/>
      <c r="BT224" s="270"/>
      <c r="BU224" s="270"/>
      <c r="BV224" s="270"/>
      <c r="BW224" s="297" t="str">
        <f>H224</f>
        <v>21</v>
      </c>
      <c r="BX224" s="324" t="s">
        <v>840</v>
      </c>
    </row>
    <row r="225" spans="1:76" ht="15">
      <c r="A225" s="301"/>
      <c r="B225" s="270"/>
      <c r="C225" s="302" t="s">
        <v>320</v>
      </c>
      <c r="D225" s="302" t="s">
        <v>804</v>
      </c>
      <c r="E225" s="270"/>
      <c r="F225" s="303">
        <v>1</v>
      </c>
      <c r="G225" s="270"/>
      <c r="H225" s="270"/>
      <c r="I225" s="270"/>
      <c r="J225" s="270"/>
      <c r="K225" s="270"/>
      <c r="L225" s="270"/>
      <c r="M225" s="270"/>
      <c r="N225" s="270"/>
      <c r="O225" s="304"/>
      <c r="P225" s="270"/>
      <c r="Q225" s="270"/>
      <c r="R225" s="270"/>
      <c r="S225" s="270"/>
      <c r="T225" s="270"/>
      <c r="U225" s="270"/>
      <c r="V225" s="270"/>
      <c r="W225" s="270"/>
      <c r="X225" s="270"/>
      <c r="Y225" s="270"/>
      <c r="Z225" s="270"/>
      <c r="AA225" s="270"/>
      <c r="AB225" s="270"/>
      <c r="AC225" s="270"/>
      <c r="AD225" s="270"/>
      <c r="AE225" s="270"/>
      <c r="AF225" s="270"/>
      <c r="AG225" s="270"/>
      <c r="AH225" s="270"/>
      <c r="AI225" s="270"/>
      <c r="AJ225" s="270"/>
      <c r="AK225" s="270"/>
      <c r="AL225" s="270"/>
      <c r="AM225" s="270"/>
      <c r="AN225" s="270"/>
      <c r="AO225" s="270"/>
      <c r="AP225" s="270"/>
      <c r="AQ225" s="270"/>
      <c r="AR225" s="270"/>
      <c r="AS225" s="270"/>
      <c r="AT225" s="270"/>
      <c r="AU225" s="270"/>
      <c r="AV225" s="270"/>
      <c r="AW225" s="270"/>
      <c r="AX225" s="270"/>
      <c r="AY225" s="270"/>
      <c r="AZ225" s="270"/>
      <c r="BA225" s="270"/>
      <c r="BB225" s="270"/>
      <c r="BC225" s="270"/>
      <c r="BD225" s="270"/>
      <c r="BE225" s="270"/>
      <c r="BF225" s="270"/>
      <c r="BG225" s="270"/>
      <c r="BH225" s="270"/>
      <c r="BI225" s="270"/>
      <c r="BJ225" s="270"/>
      <c r="BK225" s="270"/>
      <c r="BL225" s="270"/>
      <c r="BM225" s="270"/>
      <c r="BN225" s="270"/>
      <c r="BO225" s="270"/>
      <c r="BP225" s="270"/>
      <c r="BQ225" s="270"/>
      <c r="BR225" s="270"/>
      <c r="BS225" s="270"/>
      <c r="BT225" s="270"/>
      <c r="BU225" s="270"/>
      <c r="BV225" s="270"/>
      <c r="BW225" s="270"/>
      <c r="BX225" s="270"/>
    </row>
    <row r="226" spans="1:76" ht="25.5">
      <c r="A226" s="323" t="s">
        <v>841</v>
      </c>
      <c r="B226" s="324" t="s">
        <v>842</v>
      </c>
      <c r="C226" s="324" t="s">
        <v>843</v>
      </c>
      <c r="D226" s="324"/>
      <c r="E226" s="324" t="s">
        <v>78</v>
      </c>
      <c r="F226" s="325">
        <v>1</v>
      </c>
      <c r="G226" s="326"/>
      <c r="H226" s="327" t="s">
        <v>508</v>
      </c>
      <c r="I226" s="325">
        <f>F226*AO226</f>
        <v>0</v>
      </c>
      <c r="J226" s="325">
        <f>F226*AP226</f>
        <v>0</v>
      </c>
      <c r="K226" s="325">
        <f>F226*G226</f>
        <v>0</v>
      </c>
      <c r="L226" s="325">
        <f>K226*(1+BW226/100)</f>
        <v>0</v>
      </c>
      <c r="M226" s="325">
        <v>1.06E-2</v>
      </c>
      <c r="N226" s="325">
        <f>F226*M226</f>
        <v>1.06E-2</v>
      </c>
      <c r="O226" s="328" t="s">
        <v>509</v>
      </c>
      <c r="P226" s="270"/>
      <c r="Q226" s="270"/>
      <c r="R226" s="270"/>
      <c r="S226" s="270"/>
      <c r="T226" s="270"/>
      <c r="U226" s="270"/>
      <c r="V226" s="270"/>
      <c r="W226" s="270"/>
      <c r="X226" s="270"/>
      <c r="Y226" s="270"/>
      <c r="Z226" s="297">
        <f>IF(AQ226="5",BJ226,0)</f>
        <v>0</v>
      </c>
      <c r="AA226" s="270"/>
      <c r="AB226" s="297">
        <f>IF(AQ226="1",BH226,0)</f>
        <v>0</v>
      </c>
      <c r="AC226" s="297">
        <f>IF(AQ226="1",BI226,0)</f>
        <v>0</v>
      </c>
      <c r="AD226" s="297">
        <f>IF(AQ226="7",BH226,0)</f>
        <v>0</v>
      </c>
      <c r="AE226" s="297">
        <f>IF(AQ226="7",BI226,0)</f>
        <v>0</v>
      </c>
      <c r="AF226" s="297">
        <f>IF(AQ226="2",BH226,0)</f>
        <v>0</v>
      </c>
      <c r="AG226" s="297">
        <f>IF(AQ226="2",BI226,0)</f>
        <v>0</v>
      </c>
      <c r="AH226" s="297">
        <f>IF(AQ226="0",BJ226,0)</f>
        <v>0</v>
      </c>
      <c r="AI226" s="282"/>
      <c r="AJ226" s="325">
        <f>IF(AN226=0,K226,0)</f>
        <v>0</v>
      </c>
      <c r="AK226" s="325">
        <f>IF(AN226=12,K226,0)</f>
        <v>0</v>
      </c>
      <c r="AL226" s="325">
        <f>IF(AN226=21,K226,0)</f>
        <v>0</v>
      </c>
      <c r="AM226" s="270"/>
      <c r="AN226" s="297">
        <v>21</v>
      </c>
      <c r="AO226" s="297">
        <f>G226*1</f>
        <v>0</v>
      </c>
      <c r="AP226" s="297">
        <f>G226*(1-1)</f>
        <v>0</v>
      </c>
      <c r="AQ226" s="327" t="s">
        <v>320</v>
      </c>
      <c r="AR226" s="270"/>
      <c r="AS226" s="270"/>
      <c r="AT226" s="270"/>
      <c r="AU226" s="270"/>
      <c r="AV226" s="297">
        <f>AW226+AX226</f>
        <v>0</v>
      </c>
      <c r="AW226" s="297">
        <f>F226*AO226</f>
        <v>0</v>
      </c>
      <c r="AX226" s="297">
        <f>F226*AP226</f>
        <v>0</v>
      </c>
      <c r="AY226" s="299" t="s">
        <v>792</v>
      </c>
      <c r="AZ226" s="299" t="s">
        <v>793</v>
      </c>
      <c r="BA226" s="282" t="s">
        <v>512</v>
      </c>
      <c r="BB226" s="270"/>
      <c r="BC226" s="297">
        <f>AW226+AX226</f>
        <v>0</v>
      </c>
      <c r="BD226" s="297">
        <f>G226/(100-BE226)*100</f>
        <v>0</v>
      </c>
      <c r="BE226" s="297">
        <v>0</v>
      </c>
      <c r="BF226" s="297">
        <f>N226</f>
        <v>1.06E-2</v>
      </c>
      <c r="BG226" s="270"/>
      <c r="BH226" s="325">
        <f>F226*AO226</f>
        <v>0</v>
      </c>
      <c r="BI226" s="325">
        <f>F226*AP226</f>
        <v>0</v>
      </c>
      <c r="BJ226" s="325">
        <f>F226*G226</f>
        <v>0</v>
      </c>
      <c r="BK226" s="325"/>
      <c r="BL226" s="297">
        <v>59</v>
      </c>
      <c r="BM226" s="270"/>
      <c r="BN226" s="270"/>
      <c r="BO226" s="270"/>
      <c r="BP226" s="270"/>
      <c r="BQ226" s="270"/>
      <c r="BR226" s="270"/>
      <c r="BS226" s="270"/>
      <c r="BT226" s="270"/>
      <c r="BU226" s="270"/>
      <c r="BV226" s="270"/>
      <c r="BW226" s="297" t="str">
        <f>H226</f>
        <v>21</v>
      </c>
      <c r="BX226" s="324" t="s">
        <v>843</v>
      </c>
    </row>
    <row r="227" spans="1:76" ht="15">
      <c r="A227" s="301"/>
      <c r="B227" s="270"/>
      <c r="C227" s="302" t="s">
        <v>320</v>
      </c>
      <c r="D227" s="302" t="s">
        <v>804</v>
      </c>
      <c r="E227" s="270"/>
      <c r="F227" s="303">
        <v>1</v>
      </c>
      <c r="G227" s="270"/>
      <c r="H227" s="270"/>
      <c r="I227" s="270"/>
      <c r="J227" s="270"/>
      <c r="K227" s="270"/>
      <c r="L227" s="270"/>
      <c r="M227" s="270"/>
      <c r="N227" s="270"/>
      <c r="O227" s="304"/>
      <c r="P227" s="270"/>
      <c r="Q227" s="270"/>
      <c r="R227" s="270"/>
      <c r="S227" s="270"/>
      <c r="T227" s="270"/>
      <c r="U227" s="270"/>
      <c r="V227" s="270"/>
      <c r="W227" s="270"/>
      <c r="X227" s="270"/>
      <c r="Y227" s="270"/>
      <c r="Z227" s="270"/>
      <c r="AA227" s="270"/>
      <c r="AB227" s="270"/>
      <c r="AC227" s="270"/>
      <c r="AD227" s="270"/>
      <c r="AE227" s="270"/>
      <c r="AF227" s="270"/>
      <c r="AG227" s="270"/>
      <c r="AH227" s="270"/>
      <c r="AI227" s="270"/>
      <c r="AJ227" s="270"/>
      <c r="AK227" s="270"/>
      <c r="AL227" s="270"/>
      <c r="AM227" s="270"/>
      <c r="AN227" s="270"/>
      <c r="AO227" s="270"/>
      <c r="AP227" s="270"/>
      <c r="AQ227" s="270"/>
      <c r="AR227" s="270"/>
      <c r="AS227" s="270"/>
      <c r="AT227" s="270"/>
      <c r="AU227" s="270"/>
      <c r="AV227" s="270"/>
      <c r="AW227" s="270"/>
      <c r="AX227" s="270"/>
      <c r="AY227" s="270"/>
      <c r="AZ227" s="270"/>
      <c r="BA227" s="270"/>
      <c r="BB227" s="270"/>
      <c r="BC227" s="270"/>
      <c r="BD227" s="270"/>
      <c r="BE227" s="270"/>
      <c r="BF227" s="270"/>
      <c r="BG227" s="270"/>
      <c r="BH227" s="270"/>
      <c r="BI227" s="270"/>
      <c r="BJ227" s="270"/>
      <c r="BK227" s="270"/>
      <c r="BL227" s="270"/>
      <c r="BM227" s="270"/>
      <c r="BN227" s="270"/>
      <c r="BO227" s="270"/>
      <c r="BP227" s="270"/>
      <c r="BQ227" s="270"/>
      <c r="BR227" s="270"/>
      <c r="BS227" s="270"/>
      <c r="BT227" s="270"/>
      <c r="BU227" s="270"/>
      <c r="BV227" s="270"/>
      <c r="BW227" s="270"/>
      <c r="BX227" s="270"/>
    </row>
    <row r="228" spans="1:76" ht="25.5">
      <c r="A228" s="323" t="s">
        <v>844</v>
      </c>
      <c r="B228" s="324" t="s">
        <v>845</v>
      </c>
      <c r="C228" s="324" t="s">
        <v>846</v>
      </c>
      <c r="D228" s="324"/>
      <c r="E228" s="324" t="s">
        <v>78</v>
      </c>
      <c r="F228" s="325">
        <v>1</v>
      </c>
      <c r="G228" s="326"/>
      <c r="H228" s="327" t="s">
        <v>508</v>
      </c>
      <c r="I228" s="325">
        <f>F228*AO228</f>
        <v>0</v>
      </c>
      <c r="J228" s="325">
        <f>F228*AP228</f>
        <v>0</v>
      </c>
      <c r="K228" s="325">
        <f>F228*G228</f>
        <v>0</v>
      </c>
      <c r="L228" s="325">
        <f>K228*(1+BW228/100)</f>
        <v>0</v>
      </c>
      <c r="M228" s="325">
        <v>1.17E-2</v>
      </c>
      <c r="N228" s="325">
        <f>F228*M228</f>
        <v>1.17E-2</v>
      </c>
      <c r="O228" s="328" t="s">
        <v>509</v>
      </c>
      <c r="P228" s="270"/>
      <c r="Q228" s="270"/>
      <c r="R228" s="270"/>
      <c r="S228" s="270"/>
      <c r="T228" s="270"/>
      <c r="U228" s="270"/>
      <c r="V228" s="270"/>
      <c r="W228" s="270"/>
      <c r="X228" s="270"/>
      <c r="Y228" s="270"/>
      <c r="Z228" s="297">
        <f>IF(AQ228="5",BJ228,0)</f>
        <v>0</v>
      </c>
      <c r="AA228" s="270"/>
      <c r="AB228" s="297">
        <f>IF(AQ228="1",BH228,0)</f>
        <v>0</v>
      </c>
      <c r="AC228" s="297">
        <f>IF(AQ228="1",BI228,0)</f>
        <v>0</v>
      </c>
      <c r="AD228" s="297">
        <f>IF(AQ228="7",BH228,0)</f>
        <v>0</v>
      </c>
      <c r="AE228" s="297">
        <f>IF(AQ228="7",BI228,0)</f>
        <v>0</v>
      </c>
      <c r="AF228" s="297">
        <f>IF(AQ228="2",BH228,0)</f>
        <v>0</v>
      </c>
      <c r="AG228" s="297">
        <f>IF(AQ228="2",BI228,0)</f>
        <v>0</v>
      </c>
      <c r="AH228" s="297">
        <f>IF(AQ228="0",BJ228,0)</f>
        <v>0</v>
      </c>
      <c r="AI228" s="282"/>
      <c r="AJ228" s="325">
        <f>IF(AN228=0,K228,0)</f>
        <v>0</v>
      </c>
      <c r="AK228" s="325">
        <f>IF(AN228=12,K228,0)</f>
        <v>0</v>
      </c>
      <c r="AL228" s="325">
        <f>IF(AN228=21,K228,0)</f>
        <v>0</v>
      </c>
      <c r="AM228" s="270"/>
      <c r="AN228" s="297">
        <v>21</v>
      </c>
      <c r="AO228" s="297">
        <f>G228*1</f>
        <v>0</v>
      </c>
      <c r="AP228" s="297">
        <f>G228*(1-1)</f>
        <v>0</v>
      </c>
      <c r="AQ228" s="327" t="s">
        <v>320</v>
      </c>
      <c r="AR228" s="270"/>
      <c r="AS228" s="270"/>
      <c r="AT228" s="270"/>
      <c r="AU228" s="270"/>
      <c r="AV228" s="297">
        <f>AW228+AX228</f>
        <v>0</v>
      </c>
      <c r="AW228" s="297">
        <f>F228*AO228</f>
        <v>0</v>
      </c>
      <c r="AX228" s="297">
        <f>F228*AP228</f>
        <v>0</v>
      </c>
      <c r="AY228" s="299" t="s">
        <v>792</v>
      </c>
      <c r="AZ228" s="299" t="s">
        <v>793</v>
      </c>
      <c r="BA228" s="282" t="s">
        <v>512</v>
      </c>
      <c r="BB228" s="270"/>
      <c r="BC228" s="297">
        <f>AW228+AX228</f>
        <v>0</v>
      </c>
      <c r="BD228" s="297">
        <f>G228/(100-BE228)*100</f>
        <v>0</v>
      </c>
      <c r="BE228" s="297">
        <v>0</v>
      </c>
      <c r="BF228" s="297">
        <f>N228</f>
        <v>1.17E-2</v>
      </c>
      <c r="BG228" s="270"/>
      <c r="BH228" s="325">
        <f>F228*AO228</f>
        <v>0</v>
      </c>
      <c r="BI228" s="325">
        <f>F228*AP228</f>
        <v>0</v>
      </c>
      <c r="BJ228" s="325">
        <f>F228*G228</f>
        <v>0</v>
      </c>
      <c r="BK228" s="325"/>
      <c r="BL228" s="297">
        <v>59</v>
      </c>
      <c r="BM228" s="270"/>
      <c r="BN228" s="270"/>
      <c r="BO228" s="270"/>
      <c r="BP228" s="270"/>
      <c r="BQ228" s="270"/>
      <c r="BR228" s="270"/>
      <c r="BS228" s="270"/>
      <c r="BT228" s="270"/>
      <c r="BU228" s="270"/>
      <c r="BV228" s="270"/>
      <c r="BW228" s="297" t="str">
        <f>H228</f>
        <v>21</v>
      </c>
      <c r="BX228" s="324" t="s">
        <v>846</v>
      </c>
    </row>
    <row r="229" spans="1:76" ht="15">
      <c r="A229" s="301"/>
      <c r="B229" s="270"/>
      <c r="C229" s="302" t="s">
        <v>320</v>
      </c>
      <c r="D229" s="302" t="s">
        <v>804</v>
      </c>
      <c r="E229" s="270"/>
      <c r="F229" s="303">
        <v>1</v>
      </c>
      <c r="G229" s="270"/>
      <c r="H229" s="270"/>
      <c r="I229" s="270"/>
      <c r="J229" s="270"/>
      <c r="K229" s="270"/>
      <c r="L229" s="270"/>
      <c r="M229" s="270"/>
      <c r="N229" s="270"/>
      <c r="O229" s="304"/>
      <c r="P229" s="270"/>
      <c r="Q229" s="270"/>
      <c r="R229" s="270"/>
      <c r="S229" s="270"/>
      <c r="T229" s="270"/>
      <c r="U229" s="270"/>
      <c r="V229" s="270"/>
      <c r="W229" s="270"/>
      <c r="X229" s="270"/>
      <c r="Y229" s="270"/>
      <c r="Z229" s="270"/>
      <c r="AA229" s="270"/>
      <c r="AB229" s="270"/>
      <c r="AC229" s="270"/>
      <c r="AD229" s="270"/>
      <c r="AE229" s="270"/>
      <c r="AF229" s="270"/>
      <c r="AG229" s="270"/>
      <c r="AH229" s="270"/>
      <c r="AI229" s="270"/>
      <c r="AJ229" s="270"/>
      <c r="AK229" s="270"/>
      <c r="AL229" s="270"/>
      <c r="AM229" s="270"/>
      <c r="AN229" s="270"/>
      <c r="AO229" s="270"/>
      <c r="AP229" s="270"/>
      <c r="AQ229" s="270"/>
      <c r="AR229" s="270"/>
      <c r="AS229" s="270"/>
      <c r="AT229" s="270"/>
      <c r="AU229" s="270"/>
      <c r="AV229" s="270"/>
      <c r="AW229" s="270"/>
      <c r="AX229" s="270"/>
      <c r="AY229" s="270"/>
      <c r="AZ229" s="270"/>
      <c r="BA229" s="270"/>
      <c r="BB229" s="270"/>
      <c r="BC229" s="270"/>
      <c r="BD229" s="270"/>
      <c r="BE229" s="270"/>
      <c r="BF229" s="270"/>
      <c r="BG229" s="270"/>
      <c r="BH229" s="270"/>
      <c r="BI229" s="270"/>
      <c r="BJ229" s="270"/>
      <c r="BK229" s="270"/>
      <c r="BL229" s="270"/>
      <c r="BM229" s="270"/>
      <c r="BN229" s="270"/>
      <c r="BO229" s="270"/>
      <c r="BP229" s="270"/>
      <c r="BQ229" s="270"/>
      <c r="BR229" s="270"/>
      <c r="BS229" s="270"/>
      <c r="BT229" s="270"/>
      <c r="BU229" s="270"/>
      <c r="BV229" s="270"/>
      <c r="BW229" s="270"/>
      <c r="BX229" s="270"/>
    </row>
    <row r="230" spans="1:76" ht="25.5">
      <c r="A230" s="323" t="s">
        <v>847</v>
      </c>
      <c r="B230" s="324" t="s">
        <v>848</v>
      </c>
      <c r="C230" s="324" t="s">
        <v>849</v>
      </c>
      <c r="D230" s="324"/>
      <c r="E230" s="324" t="s">
        <v>78</v>
      </c>
      <c r="F230" s="325">
        <v>1</v>
      </c>
      <c r="G230" s="326"/>
      <c r="H230" s="327" t="s">
        <v>508</v>
      </c>
      <c r="I230" s="325">
        <f>F230*AO230</f>
        <v>0</v>
      </c>
      <c r="J230" s="325">
        <f>F230*AP230</f>
        <v>0</v>
      </c>
      <c r="K230" s="325">
        <f>F230*G230</f>
        <v>0</v>
      </c>
      <c r="L230" s="325">
        <f>K230*(1+BW230/100)</f>
        <v>0</v>
      </c>
      <c r="M230" s="325">
        <v>1.29E-2</v>
      </c>
      <c r="N230" s="325">
        <f>F230*M230</f>
        <v>1.29E-2</v>
      </c>
      <c r="O230" s="328" t="s">
        <v>509</v>
      </c>
      <c r="P230" s="270"/>
      <c r="Q230" s="270"/>
      <c r="R230" s="270"/>
      <c r="S230" s="270"/>
      <c r="T230" s="270"/>
      <c r="U230" s="270"/>
      <c r="V230" s="270"/>
      <c r="W230" s="270"/>
      <c r="X230" s="270"/>
      <c r="Y230" s="270"/>
      <c r="Z230" s="297">
        <f>IF(AQ230="5",BJ230,0)</f>
        <v>0</v>
      </c>
      <c r="AA230" s="270"/>
      <c r="AB230" s="297">
        <f>IF(AQ230="1",BH230,0)</f>
        <v>0</v>
      </c>
      <c r="AC230" s="297">
        <f>IF(AQ230="1",BI230,0)</f>
        <v>0</v>
      </c>
      <c r="AD230" s="297">
        <f>IF(AQ230="7",BH230,0)</f>
        <v>0</v>
      </c>
      <c r="AE230" s="297">
        <f>IF(AQ230="7",BI230,0)</f>
        <v>0</v>
      </c>
      <c r="AF230" s="297">
        <f>IF(AQ230="2",BH230,0)</f>
        <v>0</v>
      </c>
      <c r="AG230" s="297">
        <f>IF(AQ230="2",BI230,0)</f>
        <v>0</v>
      </c>
      <c r="AH230" s="297">
        <f>IF(AQ230="0",BJ230,0)</f>
        <v>0</v>
      </c>
      <c r="AI230" s="282"/>
      <c r="AJ230" s="325">
        <f>IF(AN230=0,K230,0)</f>
        <v>0</v>
      </c>
      <c r="AK230" s="325">
        <f>IF(AN230=12,K230,0)</f>
        <v>0</v>
      </c>
      <c r="AL230" s="325">
        <f>IF(AN230=21,K230,0)</f>
        <v>0</v>
      </c>
      <c r="AM230" s="270"/>
      <c r="AN230" s="297">
        <v>21</v>
      </c>
      <c r="AO230" s="297">
        <f>G230*1</f>
        <v>0</v>
      </c>
      <c r="AP230" s="297">
        <f>G230*(1-1)</f>
        <v>0</v>
      </c>
      <c r="AQ230" s="327" t="s">
        <v>320</v>
      </c>
      <c r="AR230" s="270"/>
      <c r="AS230" s="270"/>
      <c r="AT230" s="270"/>
      <c r="AU230" s="270"/>
      <c r="AV230" s="297">
        <f>AW230+AX230</f>
        <v>0</v>
      </c>
      <c r="AW230" s="297">
        <f>F230*AO230</f>
        <v>0</v>
      </c>
      <c r="AX230" s="297">
        <f>F230*AP230</f>
        <v>0</v>
      </c>
      <c r="AY230" s="299" t="s">
        <v>792</v>
      </c>
      <c r="AZ230" s="299" t="s">
        <v>793</v>
      </c>
      <c r="BA230" s="282" t="s">
        <v>512</v>
      </c>
      <c r="BB230" s="270"/>
      <c r="BC230" s="297">
        <f>AW230+AX230</f>
        <v>0</v>
      </c>
      <c r="BD230" s="297">
        <f>G230/(100-BE230)*100</f>
        <v>0</v>
      </c>
      <c r="BE230" s="297">
        <v>0</v>
      </c>
      <c r="BF230" s="297">
        <f>N230</f>
        <v>1.29E-2</v>
      </c>
      <c r="BG230" s="270"/>
      <c r="BH230" s="325">
        <f>F230*AO230</f>
        <v>0</v>
      </c>
      <c r="BI230" s="325">
        <f>F230*AP230</f>
        <v>0</v>
      </c>
      <c r="BJ230" s="325">
        <f>F230*G230</f>
        <v>0</v>
      </c>
      <c r="BK230" s="325"/>
      <c r="BL230" s="297">
        <v>59</v>
      </c>
      <c r="BM230" s="270"/>
      <c r="BN230" s="270"/>
      <c r="BO230" s="270"/>
      <c r="BP230" s="270"/>
      <c r="BQ230" s="270"/>
      <c r="BR230" s="270"/>
      <c r="BS230" s="270"/>
      <c r="BT230" s="270"/>
      <c r="BU230" s="270"/>
      <c r="BV230" s="270"/>
      <c r="BW230" s="297" t="str">
        <f>H230</f>
        <v>21</v>
      </c>
      <c r="BX230" s="324" t="s">
        <v>849</v>
      </c>
    </row>
    <row r="231" spans="1:76" ht="15">
      <c r="A231" s="301"/>
      <c r="B231" s="270"/>
      <c r="C231" s="302" t="s">
        <v>320</v>
      </c>
      <c r="D231" s="302" t="s">
        <v>804</v>
      </c>
      <c r="E231" s="270"/>
      <c r="F231" s="303">
        <v>1</v>
      </c>
      <c r="G231" s="270"/>
      <c r="H231" s="270"/>
      <c r="I231" s="270"/>
      <c r="J231" s="270"/>
      <c r="K231" s="270"/>
      <c r="L231" s="270"/>
      <c r="M231" s="270"/>
      <c r="N231" s="270"/>
      <c r="O231" s="304"/>
      <c r="P231" s="270"/>
      <c r="Q231" s="270"/>
      <c r="R231" s="270"/>
      <c r="S231" s="270"/>
      <c r="T231" s="270"/>
      <c r="U231" s="270"/>
      <c r="V231" s="270"/>
      <c r="W231" s="270"/>
      <c r="X231" s="270"/>
      <c r="Y231" s="270"/>
      <c r="Z231" s="270"/>
      <c r="AA231" s="270"/>
      <c r="AB231" s="270"/>
      <c r="AC231" s="270"/>
      <c r="AD231" s="270"/>
      <c r="AE231" s="270"/>
      <c r="AF231" s="270"/>
      <c r="AG231" s="270"/>
      <c r="AH231" s="270"/>
      <c r="AI231" s="270"/>
      <c r="AJ231" s="270"/>
      <c r="AK231" s="270"/>
      <c r="AL231" s="270"/>
      <c r="AM231" s="270"/>
      <c r="AN231" s="270"/>
      <c r="AO231" s="270"/>
      <c r="AP231" s="270"/>
      <c r="AQ231" s="270"/>
      <c r="AR231" s="270"/>
      <c r="AS231" s="270"/>
      <c r="AT231" s="270"/>
      <c r="AU231" s="270"/>
      <c r="AV231" s="270"/>
      <c r="AW231" s="270"/>
      <c r="AX231" s="270"/>
      <c r="AY231" s="270"/>
      <c r="AZ231" s="270"/>
      <c r="BA231" s="270"/>
      <c r="BB231" s="270"/>
      <c r="BC231" s="270"/>
      <c r="BD231" s="270"/>
      <c r="BE231" s="270"/>
      <c r="BF231" s="270"/>
      <c r="BG231" s="270"/>
      <c r="BH231" s="270"/>
      <c r="BI231" s="270"/>
      <c r="BJ231" s="270"/>
      <c r="BK231" s="270"/>
      <c r="BL231" s="270"/>
      <c r="BM231" s="270"/>
      <c r="BN231" s="270"/>
      <c r="BO231" s="270"/>
      <c r="BP231" s="270"/>
      <c r="BQ231" s="270"/>
      <c r="BR231" s="270"/>
      <c r="BS231" s="270"/>
      <c r="BT231" s="270"/>
      <c r="BU231" s="270"/>
      <c r="BV231" s="270"/>
      <c r="BW231" s="270"/>
      <c r="BX231" s="270"/>
    </row>
    <row r="232" spans="1:76" ht="25.5">
      <c r="A232" s="323" t="s">
        <v>850</v>
      </c>
      <c r="B232" s="324" t="s">
        <v>851</v>
      </c>
      <c r="C232" s="324" t="s">
        <v>852</v>
      </c>
      <c r="D232" s="324"/>
      <c r="E232" s="324" t="s">
        <v>78</v>
      </c>
      <c r="F232" s="325">
        <v>8</v>
      </c>
      <c r="G232" s="326"/>
      <c r="H232" s="327" t="s">
        <v>508</v>
      </c>
      <c r="I232" s="325">
        <f>F232*AO232</f>
        <v>0</v>
      </c>
      <c r="J232" s="325">
        <f>F232*AP232</f>
        <v>0</v>
      </c>
      <c r="K232" s="325">
        <f>F232*G232</f>
        <v>0</v>
      </c>
      <c r="L232" s="325">
        <f>K232*(1+BW232/100)</f>
        <v>0</v>
      </c>
      <c r="M232" s="325">
        <v>1.89E-2</v>
      </c>
      <c r="N232" s="325">
        <f>F232*M232</f>
        <v>0.1512</v>
      </c>
      <c r="O232" s="328" t="s">
        <v>509</v>
      </c>
      <c r="P232" s="270"/>
      <c r="Q232" s="270"/>
      <c r="R232" s="270"/>
      <c r="S232" s="270"/>
      <c r="T232" s="270"/>
      <c r="U232" s="270"/>
      <c r="V232" s="270"/>
      <c r="W232" s="270"/>
      <c r="X232" s="270"/>
      <c r="Y232" s="270"/>
      <c r="Z232" s="297">
        <f>IF(AQ232="5",BJ232,0)</f>
        <v>0</v>
      </c>
      <c r="AA232" s="270"/>
      <c r="AB232" s="297">
        <f>IF(AQ232="1",BH232,0)</f>
        <v>0</v>
      </c>
      <c r="AC232" s="297">
        <f>IF(AQ232="1",BI232,0)</f>
        <v>0</v>
      </c>
      <c r="AD232" s="297">
        <f>IF(AQ232="7",BH232,0)</f>
        <v>0</v>
      </c>
      <c r="AE232" s="297">
        <f>IF(AQ232="7",BI232,0)</f>
        <v>0</v>
      </c>
      <c r="AF232" s="297">
        <f>IF(AQ232="2",BH232,0)</f>
        <v>0</v>
      </c>
      <c r="AG232" s="297">
        <f>IF(AQ232="2",BI232,0)</f>
        <v>0</v>
      </c>
      <c r="AH232" s="297">
        <f>IF(AQ232="0",BJ232,0)</f>
        <v>0</v>
      </c>
      <c r="AI232" s="282"/>
      <c r="AJ232" s="325">
        <f>IF(AN232=0,K232,0)</f>
        <v>0</v>
      </c>
      <c r="AK232" s="325">
        <f>IF(AN232=12,K232,0)</f>
        <v>0</v>
      </c>
      <c r="AL232" s="325">
        <f>IF(AN232=21,K232,0)</f>
        <v>0</v>
      </c>
      <c r="AM232" s="270"/>
      <c r="AN232" s="297">
        <v>21</v>
      </c>
      <c r="AO232" s="297">
        <f>G232*1</f>
        <v>0</v>
      </c>
      <c r="AP232" s="297">
        <f>G232*(1-1)</f>
        <v>0</v>
      </c>
      <c r="AQ232" s="327" t="s">
        <v>320</v>
      </c>
      <c r="AR232" s="270"/>
      <c r="AS232" s="270"/>
      <c r="AT232" s="270"/>
      <c r="AU232" s="270"/>
      <c r="AV232" s="297">
        <f>AW232+AX232</f>
        <v>0</v>
      </c>
      <c r="AW232" s="297">
        <f>F232*AO232</f>
        <v>0</v>
      </c>
      <c r="AX232" s="297">
        <f>F232*AP232</f>
        <v>0</v>
      </c>
      <c r="AY232" s="299" t="s">
        <v>792</v>
      </c>
      <c r="AZ232" s="299" t="s">
        <v>793</v>
      </c>
      <c r="BA232" s="282" t="s">
        <v>512</v>
      </c>
      <c r="BB232" s="270"/>
      <c r="BC232" s="297">
        <f>AW232+AX232</f>
        <v>0</v>
      </c>
      <c r="BD232" s="297">
        <f>G232/(100-BE232)*100</f>
        <v>0</v>
      </c>
      <c r="BE232" s="297">
        <v>0</v>
      </c>
      <c r="BF232" s="297">
        <f>N232</f>
        <v>0.1512</v>
      </c>
      <c r="BG232" s="270"/>
      <c r="BH232" s="325">
        <f>F232*AO232</f>
        <v>0</v>
      </c>
      <c r="BI232" s="325">
        <f>F232*AP232</f>
        <v>0</v>
      </c>
      <c r="BJ232" s="325">
        <f>F232*G232</f>
        <v>0</v>
      </c>
      <c r="BK232" s="325"/>
      <c r="BL232" s="297">
        <v>59</v>
      </c>
      <c r="BM232" s="270"/>
      <c r="BN232" s="270"/>
      <c r="BO232" s="270"/>
      <c r="BP232" s="270"/>
      <c r="BQ232" s="270"/>
      <c r="BR232" s="270"/>
      <c r="BS232" s="270"/>
      <c r="BT232" s="270"/>
      <c r="BU232" s="270"/>
      <c r="BV232" s="270"/>
      <c r="BW232" s="297" t="str">
        <f>H232</f>
        <v>21</v>
      </c>
      <c r="BX232" s="324" t="s">
        <v>852</v>
      </c>
    </row>
    <row r="233" spans="1:76" ht="15">
      <c r="A233" s="301"/>
      <c r="B233" s="270"/>
      <c r="C233" s="302" t="s">
        <v>853</v>
      </c>
      <c r="D233" s="302" t="s">
        <v>795</v>
      </c>
      <c r="E233" s="270"/>
      <c r="F233" s="303">
        <v>8</v>
      </c>
      <c r="G233" s="270"/>
      <c r="H233" s="270"/>
      <c r="I233" s="270"/>
      <c r="J233" s="270"/>
      <c r="K233" s="270"/>
      <c r="L233" s="270"/>
      <c r="M233" s="270"/>
      <c r="N233" s="270"/>
      <c r="O233" s="304"/>
      <c r="P233" s="270"/>
      <c r="Q233" s="270"/>
      <c r="R233" s="270"/>
      <c r="S233" s="270"/>
      <c r="T233" s="270"/>
      <c r="U233" s="270"/>
      <c r="V233" s="270"/>
      <c r="W233" s="270"/>
      <c r="X233" s="270"/>
      <c r="Y233" s="270"/>
      <c r="Z233" s="270"/>
      <c r="AA233" s="270"/>
      <c r="AB233" s="270"/>
      <c r="AC233" s="270"/>
      <c r="AD233" s="270"/>
      <c r="AE233" s="270"/>
      <c r="AF233" s="270"/>
      <c r="AG233" s="270"/>
      <c r="AH233" s="270"/>
      <c r="AI233" s="270"/>
      <c r="AJ233" s="270"/>
      <c r="AK233" s="270"/>
      <c r="AL233" s="270"/>
      <c r="AM233" s="270"/>
      <c r="AN233" s="270"/>
      <c r="AO233" s="270"/>
      <c r="AP233" s="270"/>
      <c r="AQ233" s="270"/>
      <c r="AR233" s="270"/>
      <c r="AS233" s="270"/>
      <c r="AT233" s="270"/>
      <c r="AU233" s="270"/>
      <c r="AV233" s="270"/>
      <c r="AW233" s="270"/>
      <c r="AX233" s="270"/>
      <c r="AY233" s="270"/>
      <c r="AZ233" s="270"/>
      <c r="BA233" s="270"/>
      <c r="BB233" s="270"/>
      <c r="BC233" s="270"/>
      <c r="BD233" s="270"/>
      <c r="BE233" s="270"/>
      <c r="BF233" s="270"/>
      <c r="BG233" s="270"/>
      <c r="BH233" s="270"/>
      <c r="BI233" s="270"/>
      <c r="BJ233" s="270"/>
      <c r="BK233" s="270"/>
      <c r="BL233" s="270"/>
      <c r="BM233" s="270"/>
      <c r="BN233" s="270"/>
      <c r="BO233" s="270"/>
      <c r="BP233" s="270"/>
      <c r="BQ233" s="270"/>
      <c r="BR233" s="270"/>
      <c r="BS233" s="270"/>
      <c r="BT233" s="270"/>
      <c r="BU233" s="270"/>
      <c r="BV233" s="270"/>
      <c r="BW233" s="270"/>
      <c r="BX233" s="270"/>
    </row>
    <row r="234" spans="1:76" ht="25.5">
      <c r="A234" s="323" t="s">
        <v>854</v>
      </c>
      <c r="B234" s="324" t="s">
        <v>855</v>
      </c>
      <c r="C234" s="324" t="s">
        <v>856</v>
      </c>
      <c r="D234" s="324"/>
      <c r="E234" s="324" t="s">
        <v>78</v>
      </c>
      <c r="F234" s="325">
        <v>12</v>
      </c>
      <c r="G234" s="326"/>
      <c r="H234" s="327" t="s">
        <v>508</v>
      </c>
      <c r="I234" s="325">
        <f>F234*AO234</f>
        <v>0</v>
      </c>
      <c r="J234" s="325">
        <f>F234*AP234</f>
        <v>0</v>
      </c>
      <c r="K234" s="325">
        <f>F234*G234</f>
        <v>0</v>
      </c>
      <c r="L234" s="325">
        <f>K234*(1+BW234/100)</f>
        <v>0</v>
      </c>
      <c r="M234" s="325">
        <v>2.1000000000000001E-2</v>
      </c>
      <c r="N234" s="325">
        <f>F234*M234</f>
        <v>0.252</v>
      </c>
      <c r="O234" s="328" t="s">
        <v>509</v>
      </c>
      <c r="P234" s="270"/>
      <c r="Q234" s="270"/>
      <c r="R234" s="270"/>
      <c r="S234" s="270"/>
      <c r="T234" s="270"/>
      <c r="U234" s="270"/>
      <c r="V234" s="270"/>
      <c r="W234" s="270"/>
      <c r="X234" s="270"/>
      <c r="Y234" s="270"/>
      <c r="Z234" s="297">
        <f>IF(AQ234="5",BJ234,0)</f>
        <v>0</v>
      </c>
      <c r="AA234" s="270"/>
      <c r="AB234" s="297">
        <f>IF(AQ234="1",BH234,0)</f>
        <v>0</v>
      </c>
      <c r="AC234" s="297">
        <f>IF(AQ234="1",BI234,0)</f>
        <v>0</v>
      </c>
      <c r="AD234" s="297">
        <f>IF(AQ234="7",BH234,0)</f>
        <v>0</v>
      </c>
      <c r="AE234" s="297">
        <f>IF(AQ234="7",BI234,0)</f>
        <v>0</v>
      </c>
      <c r="AF234" s="297">
        <f>IF(AQ234="2",BH234,0)</f>
        <v>0</v>
      </c>
      <c r="AG234" s="297">
        <f>IF(AQ234="2",BI234,0)</f>
        <v>0</v>
      </c>
      <c r="AH234" s="297">
        <f>IF(AQ234="0",BJ234,0)</f>
        <v>0</v>
      </c>
      <c r="AI234" s="282"/>
      <c r="AJ234" s="325">
        <f>IF(AN234=0,K234,0)</f>
        <v>0</v>
      </c>
      <c r="AK234" s="325">
        <f>IF(AN234=12,K234,0)</f>
        <v>0</v>
      </c>
      <c r="AL234" s="325">
        <f>IF(AN234=21,K234,0)</f>
        <v>0</v>
      </c>
      <c r="AM234" s="270"/>
      <c r="AN234" s="297">
        <v>21</v>
      </c>
      <c r="AO234" s="297">
        <f>G234*1</f>
        <v>0</v>
      </c>
      <c r="AP234" s="297">
        <f>G234*(1-1)</f>
        <v>0</v>
      </c>
      <c r="AQ234" s="327" t="s">
        <v>320</v>
      </c>
      <c r="AR234" s="270"/>
      <c r="AS234" s="270"/>
      <c r="AT234" s="270"/>
      <c r="AU234" s="270"/>
      <c r="AV234" s="297">
        <f>AW234+AX234</f>
        <v>0</v>
      </c>
      <c r="AW234" s="297">
        <f>F234*AO234</f>
        <v>0</v>
      </c>
      <c r="AX234" s="297">
        <f>F234*AP234</f>
        <v>0</v>
      </c>
      <c r="AY234" s="299" t="s">
        <v>792</v>
      </c>
      <c r="AZ234" s="299" t="s">
        <v>793</v>
      </c>
      <c r="BA234" s="282" t="s">
        <v>512</v>
      </c>
      <c r="BB234" s="270"/>
      <c r="BC234" s="297">
        <f>AW234+AX234</f>
        <v>0</v>
      </c>
      <c r="BD234" s="297">
        <f>G234/(100-BE234)*100</f>
        <v>0</v>
      </c>
      <c r="BE234" s="297">
        <v>0</v>
      </c>
      <c r="BF234" s="297">
        <f>N234</f>
        <v>0.252</v>
      </c>
      <c r="BG234" s="270"/>
      <c r="BH234" s="325">
        <f>F234*AO234</f>
        <v>0</v>
      </c>
      <c r="BI234" s="325">
        <f>F234*AP234</f>
        <v>0</v>
      </c>
      <c r="BJ234" s="325">
        <f>F234*G234</f>
        <v>0</v>
      </c>
      <c r="BK234" s="325"/>
      <c r="BL234" s="297">
        <v>59</v>
      </c>
      <c r="BM234" s="270"/>
      <c r="BN234" s="270"/>
      <c r="BO234" s="270"/>
      <c r="BP234" s="270"/>
      <c r="BQ234" s="270"/>
      <c r="BR234" s="270"/>
      <c r="BS234" s="270"/>
      <c r="BT234" s="270"/>
      <c r="BU234" s="270"/>
      <c r="BV234" s="270"/>
      <c r="BW234" s="297" t="str">
        <f>H234</f>
        <v>21</v>
      </c>
      <c r="BX234" s="324" t="s">
        <v>856</v>
      </c>
    </row>
    <row r="235" spans="1:76" ht="15">
      <c r="A235" s="301"/>
      <c r="B235" s="270"/>
      <c r="C235" s="302" t="s">
        <v>853</v>
      </c>
      <c r="D235" s="302" t="s">
        <v>795</v>
      </c>
      <c r="E235" s="270"/>
      <c r="F235" s="303">
        <v>8</v>
      </c>
      <c r="G235" s="270"/>
      <c r="H235" s="270"/>
      <c r="I235" s="270"/>
      <c r="J235" s="270"/>
      <c r="K235" s="270"/>
      <c r="L235" s="270"/>
      <c r="M235" s="270"/>
      <c r="N235" s="270"/>
      <c r="O235" s="304"/>
      <c r="P235" s="270"/>
      <c r="Q235" s="270"/>
      <c r="R235" s="270"/>
      <c r="S235" s="270"/>
      <c r="T235" s="270"/>
      <c r="U235" s="270"/>
      <c r="V235" s="270"/>
      <c r="W235" s="270"/>
      <c r="X235" s="270"/>
      <c r="Y235" s="270"/>
      <c r="Z235" s="270"/>
      <c r="AA235" s="270"/>
      <c r="AB235" s="270"/>
      <c r="AC235" s="270"/>
      <c r="AD235" s="270"/>
      <c r="AE235" s="270"/>
      <c r="AF235" s="270"/>
      <c r="AG235" s="270"/>
      <c r="AH235" s="270"/>
      <c r="AI235" s="270"/>
      <c r="AJ235" s="270"/>
      <c r="AK235" s="270"/>
      <c r="AL235" s="270"/>
      <c r="AM235" s="270"/>
      <c r="AN235" s="270"/>
      <c r="AO235" s="270"/>
      <c r="AP235" s="270"/>
      <c r="AQ235" s="270"/>
      <c r="AR235" s="270"/>
      <c r="AS235" s="270"/>
      <c r="AT235" s="270"/>
      <c r="AU235" s="270"/>
      <c r="AV235" s="270"/>
      <c r="AW235" s="270"/>
      <c r="AX235" s="270"/>
      <c r="AY235" s="270"/>
      <c r="AZ235" s="270"/>
      <c r="BA235" s="270"/>
      <c r="BB235" s="270"/>
      <c r="BC235" s="270"/>
      <c r="BD235" s="270"/>
      <c r="BE235" s="270"/>
      <c r="BF235" s="270"/>
      <c r="BG235" s="270"/>
      <c r="BH235" s="270"/>
      <c r="BI235" s="270"/>
      <c r="BJ235" s="270"/>
      <c r="BK235" s="270"/>
      <c r="BL235" s="270"/>
      <c r="BM235" s="270"/>
      <c r="BN235" s="270"/>
      <c r="BO235" s="270"/>
      <c r="BP235" s="270"/>
      <c r="BQ235" s="270"/>
      <c r="BR235" s="270"/>
      <c r="BS235" s="270"/>
      <c r="BT235" s="270"/>
      <c r="BU235" s="270"/>
      <c r="BV235" s="270"/>
      <c r="BW235" s="270"/>
      <c r="BX235" s="270"/>
    </row>
    <row r="236" spans="1:76" ht="15">
      <c r="A236" s="301"/>
      <c r="B236" s="270"/>
      <c r="C236" s="302" t="s">
        <v>857</v>
      </c>
      <c r="D236" s="302" t="s">
        <v>802</v>
      </c>
      <c r="E236" s="270"/>
      <c r="F236" s="303">
        <v>4</v>
      </c>
      <c r="G236" s="270"/>
      <c r="H236" s="270"/>
      <c r="I236" s="270"/>
      <c r="J236" s="270"/>
      <c r="K236" s="270"/>
      <c r="L236" s="270"/>
      <c r="M236" s="270"/>
      <c r="N236" s="270"/>
      <c r="O236" s="304"/>
      <c r="P236" s="270"/>
      <c r="Q236" s="270"/>
      <c r="R236" s="270"/>
      <c r="S236" s="270"/>
      <c r="T236" s="270"/>
      <c r="U236" s="270"/>
      <c r="V236" s="270"/>
      <c r="W236" s="270"/>
      <c r="X236" s="270"/>
      <c r="Y236" s="270"/>
      <c r="Z236" s="270"/>
      <c r="AA236" s="270"/>
      <c r="AB236" s="270"/>
      <c r="AC236" s="270"/>
      <c r="AD236" s="270"/>
      <c r="AE236" s="270"/>
      <c r="AF236" s="270"/>
      <c r="AG236" s="270"/>
      <c r="AH236" s="270"/>
      <c r="AI236" s="270"/>
      <c r="AJ236" s="270"/>
      <c r="AK236" s="270"/>
      <c r="AL236" s="270"/>
      <c r="AM236" s="270"/>
      <c r="AN236" s="270"/>
      <c r="AO236" s="270"/>
      <c r="AP236" s="270"/>
      <c r="AQ236" s="270"/>
      <c r="AR236" s="270"/>
      <c r="AS236" s="270"/>
      <c r="AT236" s="270"/>
      <c r="AU236" s="270"/>
      <c r="AV236" s="270"/>
      <c r="AW236" s="270"/>
      <c r="AX236" s="270"/>
      <c r="AY236" s="270"/>
      <c r="AZ236" s="270"/>
      <c r="BA236" s="270"/>
      <c r="BB236" s="270"/>
      <c r="BC236" s="270"/>
      <c r="BD236" s="270"/>
      <c r="BE236" s="270"/>
      <c r="BF236" s="270"/>
      <c r="BG236" s="270"/>
      <c r="BH236" s="270"/>
      <c r="BI236" s="270"/>
      <c r="BJ236" s="270"/>
      <c r="BK236" s="270"/>
      <c r="BL236" s="270"/>
      <c r="BM236" s="270"/>
      <c r="BN236" s="270"/>
      <c r="BO236" s="270"/>
      <c r="BP236" s="270"/>
      <c r="BQ236" s="270"/>
      <c r="BR236" s="270"/>
      <c r="BS236" s="270"/>
      <c r="BT236" s="270"/>
      <c r="BU236" s="270"/>
      <c r="BV236" s="270"/>
      <c r="BW236" s="270"/>
      <c r="BX236" s="270"/>
    </row>
    <row r="237" spans="1:76" ht="25.5">
      <c r="A237" s="323" t="s">
        <v>858</v>
      </c>
      <c r="B237" s="324" t="s">
        <v>859</v>
      </c>
      <c r="C237" s="324" t="s">
        <v>860</v>
      </c>
      <c r="D237" s="324"/>
      <c r="E237" s="324" t="s">
        <v>78</v>
      </c>
      <c r="F237" s="325">
        <v>8</v>
      </c>
      <c r="G237" s="326"/>
      <c r="H237" s="327" t="s">
        <v>508</v>
      </c>
      <c r="I237" s="325">
        <f>F237*AO237</f>
        <v>0</v>
      </c>
      <c r="J237" s="325">
        <f>F237*AP237</f>
        <v>0</v>
      </c>
      <c r="K237" s="325">
        <f>F237*G237</f>
        <v>0</v>
      </c>
      <c r="L237" s="325">
        <f>K237*(1+BW237/100)</f>
        <v>0</v>
      </c>
      <c r="M237" s="325">
        <v>2.3E-2</v>
      </c>
      <c r="N237" s="325">
        <f>F237*M237</f>
        <v>0.184</v>
      </c>
      <c r="O237" s="328" t="s">
        <v>509</v>
      </c>
      <c r="P237" s="270"/>
      <c r="Q237" s="270"/>
      <c r="R237" s="270"/>
      <c r="S237" s="270"/>
      <c r="T237" s="270"/>
      <c r="U237" s="270"/>
      <c r="V237" s="270"/>
      <c r="W237" s="270"/>
      <c r="X237" s="270"/>
      <c r="Y237" s="270"/>
      <c r="Z237" s="297">
        <f>IF(AQ237="5",BJ237,0)</f>
        <v>0</v>
      </c>
      <c r="AA237" s="270"/>
      <c r="AB237" s="297">
        <f>IF(AQ237="1",BH237,0)</f>
        <v>0</v>
      </c>
      <c r="AC237" s="297">
        <f>IF(AQ237="1",BI237,0)</f>
        <v>0</v>
      </c>
      <c r="AD237" s="297">
        <f>IF(AQ237="7",BH237,0)</f>
        <v>0</v>
      </c>
      <c r="AE237" s="297">
        <f>IF(AQ237="7",BI237,0)</f>
        <v>0</v>
      </c>
      <c r="AF237" s="297">
        <f>IF(AQ237="2",BH237,0)</f>
        <v>0</v>
      </c>
      <c r="AG237" s="297">
        <f>IF(AQ237="2",BI237,0)</f>
        <v>0</v>
      </c>
      <c r="AH237" s="297">
        <f>IF(AQ237="0",BJ237,0)</f>
        <v>0</v>
      </c>
      <c r="AI237" s="282"/>
      <c r="AJ237" s="325">
        <f>IF(AN237=0,K237,0)</f>
        <v>0</v>
      </c>
      <c r="AK237" s="325">
        <f>IF(AN237=12,K237,0)</f>
        <v>0</v>
      </c>
      <c r="AL237" s="325">
        <f>IF(AN237=21,K237,0)</f>
        <v>0</v>
      </c>
      <c r="AM237" s="270"/>
      <c r="AN237" s="297">
        <v>21</v>
      </c>
      <c r="AO237" s="297">
        <f>G237*1</f>
        <v>0</v>
      </c>
      <c r="AP237" s="297">
        <f>G237*(1-1)</f>
        <v>0</v>
      </c>
      <c r="AQ237" s="327" t="s">
        <v>320</v>
      </c>
      <c r="AR237" s="270"/>
      <c r="AS237" s="270"/>
      <c r="AT237" s="270"/>
      <c r="AU237" s="270"/>
      <c r="AV237" s="297">
        <f>AW237+AX237</f>
        <v>0</v>
      </c>
      <c r="AW237" s="297">
        <f>F237*AO237</f>
        <v>0</v>
      </c>
      <c r="AX237" s="297">
        <f>F237*AP237</f>
        <v>0</v>
      </c>
      <c r="AY237" s="299" t="s">
        <v>792</v>
      </c>
      <c r="AZ237" s="299" t="s">
        <v>793</v>
      </c>
      <c r="BA237" s="282" t="s">
        <v>512</v>
      </c>
      <c r="BB237" s="270"/>
      <c r="BC237" s="297">
        <f>AW237+AX237</f>
        <v>0</v>
      </c>
      <c r="BD237" s="297">
        <f>G237/(100-BE237)*100</f>
        <v>0</v>
      </c>
      <c r="BE237" s="297">
        <v>0</v>
      </c>
      <c r="BF237" s="297">
        <f>N237</f>
        <v>0.184</v>
      </c>
      <c r="BG237" s="270"/>
      <c r="BH237" s="325">
        <f>F237*AO237</f>
        <v>0</v>
      </c>
      <c r="BI237" s="325">
        <f>F237*AP237</f>
        <v>0</v>
      </c>
      <c r="BJ237" s="325">
        <f>F237*G237</f>
        <v>0</v>
      </c>
      <c r="BK237" s="325"/>
      <c r="BL237" s="297">
        <v>59</v>
      </c>
      <c r="BM237" s="270"/>
      <c r="BN237" s="270"/>
      <c r="BO237" s="270"/>
      <c r="BP237" s="270"/>
      <c r="BQ237" s="270"/>
      <c r="BR237" s="270"/>
      <c r="BS237" s="270"/>
      <c r="BT237" s="270"/>
      <c r="BU237" s="270"/>
      <c r="BV237" s="270"/>
      <c r="BW237" s="297" t="str">
        <f>H237</f>
        <v>21</v>
      </c>
      <c r="BX237" s="324" t="s">
        <v>860</v>
      </c>
    </row>
    <row r="238" spans="1:76" ht="15">
      <c r="A238" s="301"/>
      <c r="B238" s="270"/>
      <c r="C238" s="302" t="s">
        <v>853</v>
      </c>
      <c r="D238" s="302" t="s">
        <v>795</v>
      </c>
      <c r="E238" s="270"/>
      <c r="F238" s="303">
        <v>8</v>
      </c>
      <c r="G238" s="270"/>
      <c r="H238" s="270"/>
      <c r="I238" s="270"/>
      <c r="J238" s="270"/>
      <c r="K238" s="270"/>
      <c r="L238" s="270"/>
      <c r="M238" s="270"/>
      <c r="N238" s="270"/>
      <c r="O238" s="304"/>
      <c r="P238" s="270"/>
      <c r="Q238" s="270"/>
      <c r="R238" s="270"/>
      <c r="S238" s="270"/>
      <c r="T238" s="270"/>
      <c r="U238" s="270"/>
      <c r="V238" s="270"/>
      <c r="W238" s="270"/>
      <c r="X238" s="270"/>
      <c r="Y238" s="270"/>
      <c r="Z238" s="270"/>
      <c r="AA238" s="270"/>
      <c r="AB238" s="270"/>
      <c r="AC238" s="270"/>
      <c r="AD238" s="270"/>
      <c r="AE238" s="270"/>
      <c r="AF238" s="270"/>
      <c r="AG238" s="270"/>
      <c r="AH238" s="270"/>
      <c r="AI238" s="270"/>
      <c r="AJ238" s="270"/>
      <c r="AK238" s="270"/>
      <c r="AL238" s="270"/>
      <c r="AM238" s="270"/>
      <c r="AN238" s="270"/>
      <c r="AO238" s="270"/>
      <c r="AP238" s="270"/>
      <c r="AQ238" s="270"/>
      <c r="AR238" s="270"/>
      <c r="AS238" s="270"/>
      <c r="AT238" s="270"/>
      <c r="AU238" s="270"/>
      <c r="AV238" s="270"/>
      <c r="AW238" s="270"/>
      <c r="AX238" s="270"/>
      <c r="AY238" s="270"/>
      <c r="AZ238" s="270"/>
      <c r="BA238" s="270"/>
      <c r="BB238" s="270"/>
      <c r="BC238" s="270"/>
      <c r="BD238" s="270"/>
      <c r="BE238" s="270"/>
      <c r="BF238" s="270"/>
      <c r="BG238" s="270"/>
      <c r="BH238" s="270"/>
      <c r="BI238" s="270"/>
      <c r="BJ238" s="270"/>
      <c r="BK238" s="270"/>
      <c r="BL238" s="270"/>
      <c r="BM238" s="270"/>
      <c r="BN238" s="270"/>
      <c r="BO238" s="270"/>
      <c r="BP238" s="270"/>
      <c r="BQ238" s="270"/>
      <c r="BR238" s="270"/>
      <c r="BS238" s="270"/>
      <c r="BT238" s="270"/>
      <c r="BU238" s="270"/>
      <c r="BV238" s="270"/>
      <c r="BW238" s="270"/>
      <c r="BX238" s="270"/>
    </row>
    <row r="239" spans="1:76" ht="25.5">
      <c r="A239" s="323" t="s">
        <v>861</v>
      </c>
      <c r="B239" s="324" t="s">
        <v>862</v>
      </c>
      <c r="C239" s="324" t="s">
        <v>863</v>
      </c>
      <c r="D239" s="324"/>
      <c r="E239" s="324" t="s">
        <v>78</v>
      </c>
      <c r="F239" s="325">
        <v>8</v>
      </c>
      <c r="G239" s="326"/>
      <c r="H239" s="327" t="s">
        <v>508</v>
      </c>
      <c r="I239" s="325">
        <f>F239*AO239</f>
        <v>0</v>
      </c>
      <c r="J239" s="325">
        <f>F239*AP239</f>
        <v>0</v>
      </c>
      <c r="K239" s="325">
        <f>F239*G239</f>
        <v>0</v>
      </c>
      <c r="L239" s="325">
        <f>K239*(1+BW239/100)</f>
        <v>0</v>
      </c>
      <c r="M239" s="325">
        <v>2.5000000000000001E-2</v>
      </c>
      <c r="N239" s="325">
        <f>F239*M239</f>
        <v>0.2</v>
      </c>
      <c r="O239" s="328" t="s">
        <v>509</v>
      </c>
      <c r="P239" s="270"/>
      <c r="Q239" s="270"/>
      <c r="R239" s="270"/>
      <c r="S239" s="270"/>
      <c r="T239" s="270"/>
      <c r="U239" s="270"/>
      <c r="V239" s="270"/>
      <c r="W239" s="270"/>
      <c r="X239" s="270"/>
      <c r="Y239" s="270"/>
      <c r="Z239" s="297">
        <f>IF(AQ239="5",BJ239,0)</f>
        <v>0</v>
      </c>
      <c r="AA239" s="270"/>
      <c r="AB239" s="297">
        <f>IF(AQ239="1",BH239,0)</f>
        <v>0</v>
      </c>
      <c r="AC239" s="297">
        <f>IF(AQ239="1",BI239,0)</f>
        <v>0</v>
      </c>
      <c r="AD239" s="297">
        <f>IF(AQ239="7",BH239,0)</f>
        <v>0</v>
      </c>
      <c r="AE239" s="297">
        <f>IF(AQ239="7",BI239,0)</f>
        <v>0</v>
      </c>
      <c r="AF239" s="297">
        <f>IF(AQ239="2",BH239,0)</f>
        <v>0</v>
      </c>
      <c r="AG239" s="297">
        <f>IF(AQ239="2",BI239,0)</f>
        <v>0</v>
      </c>
      <c r="AH239" s="297">
        <f>IF(AQ239="0",BJ239,0)</f>
        <v>0</v>
      </c>
      <c r="AI239" s="282"/>
      <c r="AJ239" s="325">
        <f>IF(AN239=0,K239,0)</f>
        <v>0</v>
      </c>
      <c r="AK239" s="325">
        <f>IF(AN239=12,K239,0)</f>
        <v>0</v>
      </c>
      <c r="AL239" s="325">
        <f>IF(AN239=21,K239,0)</f>
        <v>0</v>
      </c>
      <c r="AM239" s="270"/>
      <c r="AN239" s="297">
        <v>21</v>
      </c>
      <c r="AO239" s="297">
        <f>G239*1</f>
        <v>0</v>
      </c>
      <c r="AP239" s="297">
        <f>G239*(1-1)</f>
        <v>0</v>
      </c>
      <c r="AQ239" s="327" t="s">
        <v>320</v>
      </c>
      <c r="AR239" s="270"/>
      <c r="AS239" s="270"/>
      <c r="AT239" s="270"/>
      <c r="AU239" s="270"/>
      <c r="AV239" s="297">
        <f>AW239+AX239</f>
        <v>0</v>
      </c>
      <c r="AW239" s="297">
        <f>F239*AO239</f>
        <v>0</v>
      </c>
      <c r="AX239" s="297">
        <f>F239*AP239</f>
        <v>0</v>
      </c>
      <c r="AY239" s="299" t="s">
        <v>792</v>
      </c>
      <c r="AZ239" s="299" t="s">
        <v>793</v>
      </c>
      <c r="BA239" s="282" t="s">
        <v>512</v>
      </c>
      <c r="BB239" s="270"/>
      <c r="BC239" s="297">
        <f>AW239+AX239</f>
        <v>0</v>
      </c>
      <c r="BD239" s="297">
        <f>G239/(100-BE239)*100</f>
        <v>0</v>
      </c>
      <c r="BE239" s="297">
        <v>0</v>
      </c>
      <c r="BF239" s="297">
        <f>N239</f>
        <v>0.2</v>
      </c>
      <c r="BG239" s="270"/>
      <c r="BH239" s="325">
        <f>F239*AO239</f>
        <v>0</v>
      </c>
      <c r="BI239" s="325">
        <f>F239*AP239</f>
        <v>0</v>
      </c>
      <c r="BJ239" s="325">
        <f>F239*G239</f>
        <v>0</v>
      </c>
      <c r="BK239" s="325"/>
      <c r="BL239" s="297">
        <v>59</v>
      </c>
      <c r="BM239" s="270"/>
      <c r="BN239" s="270"/>
      <c r="BO239" s="270"/>
      <c r="BP239" s="270"/>
      <c r="BQ239" s="270"/>
      <c r="BR239" s="270"/>
      <c r="BS239" s="270"/>
      <c r="BT239" s="270"/>
      <c r="BU239" s="270"/>
      <c r="BV239" s="270"/>
      <c r="BW239" s="297" t="str">
        <f>H239</f>
        <v>21</v>
      </c>
      <c r="BX239" s="324" t="s">
        <v>863</v>
      </c>
    </row>
    <row r="240" spans="1:76" ht="15">
      <c r="A240" s="301"/>
      <c r="B240" s="270"/>
      <c r="C240" s="302" t="s">
        <v>853</v>
      </c>
      <c r="D240" s="302" t="s">
        <v>795</v>
      </c>
      <c r="E240" s="270"/>
      <c r="F240" s="303">
        <v>8</v>
      </c>
      <c r="G240" s="270"/>
      <c r="H240" s="270"/>
      <c r="I240" s="270"/>
      <c r="J240" s="270"/>
      <c r="K240" s="270"/>
      <c r="L240" s="270"/>
      <c r="M240" s="270"/>
      <c r="N240" s="270"/>
      <c r="O240" s="304"/>
      <c r="P240" s="270"/>
      <c r="Q240" s="270"/>
      <c r="R240" s="270"/>
      <c r="S240" s="270"/>
      <c r="T240" s="270"/>
      <c r="U240" s="270"/>
      <c r="V240" s="270"/>
      <c r="W240" s="270"/>
      <c r="X240" s="270"/>
      <c r="Y240" s="270"/>
      <c r="Z240" s="270"/>
      <c r="AA240" s="270"/>
      <c r="AB240" s="270"/>
      <c r="AC240" s="270"/>
      <c r="AD240" s="270"/>
      <c r="AE240" s="270"/>
      <c r="AF240" s="270"/>
      <c r="AG240" s="270"/>
      <c r="AH240" s="270"/>
      <c r="AI240" s="270"/>
      <c r="AJ240" s="270"/>
      <c r="AK240" s="270"/>
      <c r="AL240" s="270"/>
      <c r="AM240" s="270"/>
      <c r="AN240" s="270"/>
      <c r="AO240" s="270"/>
      <c r="AP240" s="270"/>
      <c r="AQ240" s="270"/>
      <c r="AR240" s="270"/>
      <c r="AS240" s="270"/>
      <c r="AT240" s="270"/>
      <c r="AU240" s="270"/>
      <c r="AV240" s="270"/>
      <c r="AW240" s="270"/>
      <c r="AX240" s="270"/>
      <c r="AY240" s="270"/>
      <c r="AZ240" s="270"/>
      <c r="BA240" s="270"/>
      <c r="BB240" s="270"/>
      <c r="BC240" s="270"/>
      <c r="BD240" s="270"/>
      <c r="BE240" s="270"/>
      <c r="BF240" s="270"/>
      <c r="BG240" s="270"/>
      <c r="BH240" s="270"/>
      <c r="BI240" s="270"/>
      <c r="BJ240" s="270"/>
      <c r="BK240" s="270"/>
      <c r="BL240" s="270"/>
      <c r="BM240" s="270"/>
      <c r="BN240" s="270"/>
      <c r="BO240" s="270"/>
      <c r="BP240" s="270"/>
      <c r="BQ240" s="270"/>
      <c r="BR240" s="270"/>
      <c r="BS240" s="270"/>
      <c r="BT240" s="270"/>
      <c r="BU240" s="270"/>
      <c r="BV240" s="270"/>
      <c r="BW240" s="270"/>
      <c r="BX240" s="270"/>
    </row>
    <row r="241" spans="1:76" ht="25.5">
      <c r="A241" s="323" t="s">
        <v>864</v>
      </c>
      <c r="B241" s="324" t="s">
        <v>865</v>
      </c>
      <c r="C241" s="324" t="s">
        <v>866</v>
      </c>
      <c r="D241" s="324"/>
      <c r="E241" s="324" t="s">
        <v>78</v>
      </c>
      <c r="F241" s="325">
        <v>1</v>
      </c>
      <c r="G241" s="326"/>
      <c r="H241" s="327" t="s">
        <v>508</v>
      </c>
      <c r="I241" s="325">
        <f>F241*AO241</f>
        <v>0</v>
      </c>
      <c r="J241" s="325">
        <f>F241*AP241</f>
        <v>0</v>
      </c>
      <c r="K241" s="325">
        <f>F241*G241</f>
        <v>0</v>
      </c>
      <c r="L241" s="325">
        <f>K241*(1+BW241/100)</f>
        <v>0</v>
      </c>
      <c r="M241" s="325">
        <v>2.6700000000000002E-2</v>
      </c>
      <c r="N241" s="325">
        <f>F241*M241</f>
        <v>2.6700000000000002E-2</v>
      </c>
      <c r="O241" s="328" t="s">
        <v>509</v>
      </c>
      <c r="P241" s="270"/>
      <c r="Q241" s="270"/>
      <c r="R241" s="270"/>
      <c r="S241" s="270"/>
      <c r="T241" s="270"/>
      <c r="U241" s="270"/>
      <c r="V241" s="270"/>
      <c r="W241" s="270"/>
      <c r="X241" s="270"/>
      <c r="Y241" s="270"/>
      <c r="Z241" s="297">
        <f>IF(AQ241="5",BJ241,0)</f>
        <v>0</v>
      </c>
      <c r="AA241" s="270"/>
      <c r="AB241" s="297">
        <f>IF(AQ241="1",BH241,0)</f>
        <v>0</v>
      </c>
      <c r="AC241" s="297">
        <f>IF(AQ241="1",BI241,0)</f>
        <v>0</v>
      </c>
      <c r="AD241" s="297">
        <f>IF(AQ241="7",BH241,0)</f>
        <v>0</v>
      </c>
      <c r="AE241" s="297">
        <f>IF(AQ241="7",BI241,0)</f>
        <v>0</v>
      </c>
      <c r="AF241" s="297">
        <f>IF(AQ241="2",BH241,0)</f>
        <v>0</v>
      </c>
      <c r="AG241" s="297">
        <f>IF(AQ241="2",BI241,0)</f>
        <v>0</v>
      </c>
      <c r="AH241" s="297">
        <f>IF(AQ241="0",BJ241,0)</f>
        <v>0</v>
      </c>
      <c r="AI241" s="282"/>
      <c r="AJ241" s="325">
        <f>IF(AN241=0,K241,0)</f>
        <v>0</v>
      </c>
      <c r="AK241" s="325">
        <f>IF(AN241=12,K241,0)</f>
        <v>0</v>
      </c>
      <c r="AL241" s="325">
        <f>IF(AN241=21,K241,0)</f>
        <v>0</v>
      </c>
      <c r="AM241" s="270"/>
      <c r="AN241" s="297">
        <v>21</v>
      </c>
      <c r="AO241" s="297">
        <f>G241*1</f>
        <v>0</v>
      </c>
      <c r="AP241" s="297">
        <f>G241*(1-1)</f>
        <v>0</v>
      </c>
      <c r="AQ241" s="327" t="s">
        <v>320</v>
      </c>
      <c r="AR241" s="270"/>
      <c r="AS241" s="270"/>
      <c r="AT241" s="270"/>
      <c r="AU241" s="270"/>
      <c r="AV241" s="297">
        <f>AW241+AX241</f>
        <v>0</v>
      </c>
      <c r="AW241" s="297">
        <f>F241*AO241</f>
        <v>0</v>
      </c>
      <c r="AX241" s="297">
        <f>F241*AP241</f>
        <v>0</v>
      </c>
      <c r="AY241" s="299" t="s">
        <v>792</v>
      </c>
      <c r="AZ241" s="299" t="s">
        <v>793</v>
      </c>
      <c r="BA241" s="282" t="s">
        <v>512</v>
      </c>
      <c r="BB241" s="270"/>
      <c r="BC241" s="297">
        <f>AW241+AX241</f>
        <v>0</v>
      </c>
      <c r="BD241" s="297">
        <f>G241/(100-BE241)*100</f>
        <v>0</v>
      </c>
      <c r="BE241" s="297">
        <v>0</v>
      </c>
      <c r="BF241" s="297">
        <f>N241</f>
        <v>2.6700000000000002E-2</v>
      </c>
      <c r="BG241" s="270"/>
      <c r="BH241" s="325">
        <f>F241*AO241</f>
        <v>0</v>
      </c>
      <c r="BI241" s="325">
        <f>F241*AP241</f>
        <v>0</v>
      </c>
      <c r="BJ241" s="325">
        <f>F241*G241</f>
        <v>0</v>
      </c>
      <c r="BK241" s="325"/>
      <c r="BL241" s="297">
        <v>59</v>
      </c>
      <c r="BM241" s="270"/>
      <c r="BN241" s="270"/>
      <c r="BO241" s="270"/>
      <c r="BP241" s="270"/>
      <c r="BQ241" s="270"/>
      <c r="BR241" s="270"/>
      <c r="BS241" s="270"/>
      <c r="BT241" s="270"/>
      <c r="BU241" s="270"/>
      <c r="BV241" s="270"/>
      <c r="BW241" s="297" t="str">
        <f>H241</f>
        <v>21</v>
      </c>
      <c r="BX241" s="324" t="s">
        <v>866</v>
      </c>
    </row>
    <row r="242" spans="1:76" ht="15">
      <c r="A242" s="301"/>
      <c r="B242" s="270"/>
      <c r="C242" s="302" t="s">
        <v>320</v>
      </c>
      <c r="D242" s="302" t="s">
        <v>795</v>
      </c>
      <c r="E242" s="270"/>
      <c r="F242" s="303">
        <v>1</v>
      </c>
      <c r="G242" s="270"/>
      <c r="H242" s="270"/>
      <c r="I242" s="270"/>
      <c r="J242" s="270"/>
      <c r="K242" s="270"/>
      <c r="L242" s="270"/>
      <c r="M242" s="270"/>
      <c r="N242" s="270"/>
      <c r="O242" s="304"/>
      <c r="P242" s="270"/>
      <c r="Q242" s="270"/>
      <c r="R242" s="270"/>
      <c r="S242" s="270"/>
      <c r="T242" s="270"/>
      <c r="U242" s="270"/>
      <c r="V242" s="270"/>
      <c r="W242" s="270"/>
      <c r="X242" s="270"/>
      <c r="Y242" s="270"/>
      <c r="Z242" s="270"/>
      <c r="AA242" s="270"/>
      <c r="AB242" s="270"/>
      <c r="AC242" s="270"/>
      <c r="AD242" s="270"/>
      <c r="AE242" s="270"/>
      <c r="AF242" s="270"/>
      <c r="AG242" s="270"/>
      <c r="AH242" s="270"/>
      <c r="AI242" s="270"/>
      <c r="AJ242" s="270"/>
      <c r="AK242" s="270"/>
      <c r="AL242" s="270"/>
      <c r="AM242" s="270"/>
      <c r="AN242" s="270"/>
      <c r="AO242" s="270"/>
      <c r="AP242" s="270"/>
      <c r="AQ242" s="270"/>
      <c r="AR242" s="270"/>
      <c r="AS242" s="270"/>
      <c r="AT242" s="270"/>
      <c r="AU242" s="270"/>
      <c r="AV242" s="270"/>
      <c r="AW242" s="270"/>
      <c r="AX242" s="270"/>
      <c r="AY242" s="270"/>
      <c r="AZ242" s="270"/>
      <c r="BA242" s="270"/>
      <c r="BB242" s="270"/>
      <c r="BC242" s="270"/>
      <c r="BD242" s="270"/>
      <c r="BE242" s="270"/>
      <c r="BF242" s="270"/>
      <c r="BG242" s="270"/>
      <c r="BH242" s="270"/>
      <c r="BI242" s="270"/>
      <c r="BJ242" s="270"/>
      <c r="BK242" s="270"/>
      <c r="BL242" s="270"/>
      <c r="BM242" s="270"/>
      <c r="BN242" s="270"/>
      <c r="BO242" s="270"/>
      <c r="BP242" s="270"/>
      <c r="BQ242" s="270"/>
      <c r="BR242" s="270"/>
      <c r="BS242" s="270"/>
      <c r="BT242" s="270"/>
      <c r="BU242" s="270"/>
      <c r="BV242" s="270"/>
      <c r="BW242" s="270"/>
      <c r="BX242" s="270"/>
    </row>
    <row r="243" spans="1:76" ht="25.5">
      <c r="A243" s="323" t="s">
        <v>867</v>
      </c>
      <c r="B243" s="324" t="s">
        <v>868</v>
      </c>
      <c r="C243" s="324" t="s">
        <v>869</v>
      </c>
      <c r="D243" s="324"/>
      <c r="E243" s="324" t="s">
        <v>78</v>
      </c>
      <c r="F243" s="325">
        <v>1</v>
      </c>
      <c r="G243" s="326"/>
      <c r="H243" s="327" t="s">
        <v>508</v>
      </c>
      <c r="I243" s="325">
        <f>F243*AO243</f>
        <v>0</v>
      </c>
      <c r="J243" s="325">
        <f>F243*AP243</f>
        <v>0</v>
      </c>
      <c r="K243" s="325">
        <f>F243*G243</f>
        <v>0</v>
      </c>
      <c r="L243" s="325">
        <f>K243*(1+BW243/100)</f>
        <v>0</v>
      </c>
      <c r="M243" s="325">
        <v>2.9600000000000001E-2</v>
      </c>
      <c r="N243" s="325">
        <f>F243*M243</f>
        <v>2.9600000000000001E-2</v>
      </c>
      <c r="O243" s="328" t="s">
        <v>509</v>
      </c>
      <c r="P243" s="270"/>
      <c r="Q243" s="270"/>
      <c r="R243" s="270"/>
      <c r="S243" s="270"/>
      <c r="T243" s="270"/>
      <c r="U243" s="270"/>
      <c r="V243" s="270"/>
      <c r="W243" s="270"/>
      <c r="X243" s="270"/>
      <c r="Y243" s="270"/>
      <c r="Z243" s="297">
        <f>IF(AQ243="5",BJ243,0)</f>
        <v>0</v>
      </c>
      <c r="AA243" s="270"/>
      <c r="AB243" s="297">
        <f>IF(AQ243="1",BH243,0)</f>
        <v>0</v>
      </c>
      <c r="AC243" s="297">
        <f>IF(AQ243="1",BI243,0)</f>
        <v>0</v>
      </c>
      <c r="AD243" s="297">
        <f>IF(AQ243="7",BH243,0)</f>
        <v>0</v>
      </c>
      <c r="AE243" s="297">
        <f>IF(AQ243="7",BI243,0)</f>
        <v>0</v>
      </c>
      <c r="AF243" s="297">
        <f>IF(AQ243="2",BH243,0)</f>
        <v>0</v>
      </c>
      <c r="AG243" s="297">
        <f>IF(AQ243="2",BI243,0)</f>
        <v>0</v>
      </c>
      <c r="AH243" s="297">
        <f>IF(AQ243="0",BJ243,0)</f>
        <v>0</v>
      </c>
      <c r="AI243" s="282"/>
      <c r="AJ243" s="325">
        <f>IF(AN243=0,K243,0)</f>
        <v>0</v>
      </c>
      <c r="AK243" s="325">
        <f>IF(AN243=12,K243,0)</f>
        <v>0</v>
      </c>
      <c r="AL243" s="325">
        <f>IF(AN243=21,K243,0)</f>
        <v>0</v>
      </c>
      <c r="AM243" s="270"/>
      <c r="AN243" s="297">
        <v>21</v>
      </c>
      <c r="AO243" s="297">
        <f>G243*1</f>
        <v>0</v>
      </c>
      <c r="AP243" s="297">
        <f>G243*(1-1)</f>
        <v>0</v>
      </c>
      <c r="AQ243" s="327" t="s">
        <v>320</v>
      </c>
      <c r="AR243" s="270"/>
      <c r="AS243" s="270"/>
      <c r="AT243" s="270"/>
      <c r="AU243" s="270"/>
      <c r="AV243" s="297">
        <f>AW243+AX243</f>
        <v>0</v>
      </c>
      <c r="AW243" s="297">
        <f>F243*AO243</f>
        <v>0</v>
      </c>
      <c r="AX243" s="297">
        <f>F243*AP243</f>
        <v>0</v>
      </c>
      <c r="AY243" s="299" t="s">
        <v>792</v>
      </c>
      <c r="AZ243" s="299" t="s">
        <v>793</v>
      </c>
      <c r="BA243" s="282" t="s">
        <v>512</v>
      </c>
      <c r="BB243" s="270"/>
      <c r="BC243" s="297">
        <f>AW243+AX243</f>
        <v>0</v>
      </c>
      <c r="BD243" s="297">
        <f>G243/(100-BE243)*100</f>
        <v>0</v>
      </c>
      <c r="BE243" s="297">
        <v>0</v>
      </c>
      <c r="BF243" s="297">
        <f>N243</f>
        <v>2.9600000000000001E-2</v>
      </c>
      <c r="BG243" s="270"/>
      <c r="BH243" s="325">
        <f>F243*AO243</f>
        <v>0</v>
      </c>
      <c r="BI243" s="325">
        <f>F243*AP243</f>
        <v>0</v>
      </c>
      <c r="BJ243" s="325">
        <f>F243*G243</f>
        <v>0</v>
      </c>
      <c r="BK243" s="325"/>
      <c r="BL243" s="297">
        <v>59</v>
      </c>
      <c r="BM243" s="270"/>
      <c r="BN243" s="270"/>
      <c r="BO243" s="270"/>
      <c r="BP243" s="270"/>
      <c r="BQ243" s="270"/>
      <c r="BR243" s="270"/>
      <c r="BS243" s="270"/>
      <c r="BT243" s="270"/>
      <c r="BU243" s="270"/>
      <c r="BV243" s="270"/>
      <c r="BW243" s="297" t="str">
        <f>H243</f>
        <v>21</v>
      </c>
      <c r="BX243" s="324" t="s">
        <v>869</v>
      </c>
    </row>
    <row r="244" spans="1:76" ht="15">
      <c r="A244" s="301"/>
      <c r="B244" s="270"/>
      <c r="C244" s="302" t="s">
        <v>320</v>
      </c>
      <c r="D244" s="302" t="s">
        <v>797</v>
      </c>
      <c r="E244" s="270"/>
      <c r="F244" s="303">
        <v>1</v>
      </c>
      <c r="G244" s="270"/>
      <c r="H244" s="270"/>
      <c r="I244" s="270"/>
      <c r="J244" s="270"/>
      <c r="K244" s="270"/>
      <c r="L244" s="270"/>
      <c r="M244" s="270"/>
      <c r="N244" s="270"/>
      <c r="O244" s="304"/>
      <c r="P244" s="270"/>
      <c r="Q244" s="270"/>
      <c r="R244" s="270"/>
      <c r="S244" s="270"/>
      <c r="T244" s="270"/>
      <c r="U244" s="270"/>
      <c r="V244" s="270"/>
      <c r="W244" s="270"/>
      <c r="X244" s="270"/>
      <c r="Y244" s="270"/>
      <c r="Z244" s="270"/>
      <c r="AA244" s="270"/>
      <c r="AB244" s="270"/>
      <c r="AC244" s="270"/>
      <c r="AD244" s="270"/>
      <c r="AE244" s="270"/>
      <c r="AF244" s="270"/>
      <c r="AG244" s="270"/>
      <c r="AH244" s="270"/>
      <c r="AI244" s="270"/>
      <c r="AJ244" s="270"/>
      <c r="AK244" s="270"/>
      <c r="AL244" s="270"/>
      <c r="AM244" s="270"/>
      <c r="AN244" s="270"/>
      <c r="AO244" s="270"/>
      <c r="AP244" s="270"/>
      <c r="AQ244" s="270"/>
      <c r="AR244" s="270"/>
      <c r="AS244" s="270"/>
      <c r="AT244" s="270"/>
      <c r="AU244" s="270"/>
      <c r="AV244" s="270"/>
      <c r="AW244" s="270"/>
      <c r="AX244" s="270"/>
      <c r="AY244" s="270"/>
      <c r="AZ244" s="270"/>
      <c r="BA244" s="270"/>
      <c r="BB244" s="270"/>
      <c r="BC244" s="270"/>
      <c r="BD244" s="270"/>
      <c r="BE244" s="270"/>
      <c r="BF244" s="270"/>
      <c r="BG244" s="270"/>
      <c r="BH244" s="270"/>
      <c r="BI244" s="270"/>
      <c r="BJ244" s="270"/>
      <c r="BK244" s="270"/>
      <c r="BL244" s="270"/>
      <c r="BM244" s="270"/>
      <c r="BN244" s="270"/>
      <c r="BO244" s="270"/>
      <c r="BP244" s="270"/>
      <c r="BQ244" s="270"/>
      <c r="BR244" s="270"/>
      <c r="BS244" s="270"/>
      <c r="BT244" s="270"/>
      <c r="BU244" s="270"/>
      <c r="BV244" s="270"/>
      <c r="BW244" s="270"/>
      <c r="BX244" s="270"/>
    </row>
    <row r="245" spans="1:76" ht="25.5">
      <c r="A245" s="323" t="s">
        <v>870</v>
      </c>
      <c r="B245" s="324" t="s">
        <v>871</v>
      </c>
      <c r="C245" s="324" t="s">
        <v>872</v>
      </c>
      <c r="D245" s="324"/>
      <c r="E245" s="324" t="s">
        <v>78</v>
      </c>
      <c r="F245" s="325">
        <v>3</v>
      </c>
      <c r="G245" s="326"/>
      <c r="H245" s="327" t="s">
        <v>508</v>
      </c>
      <c r="I245" s="325">
        <f>F245*AO245</f>
        <v>0</v>
      </c>
      <c r="J245" s="325">
        <f>F245*AP245</f>
        <v>0</v>
      </c>
      <c r="K245" s="325">
        <f>F245*G245</f>
        <v>0</v>
      </c>
      <c r="L245" s="325">
        <f>K245*(1+BW245/100)</f>
        <v>0</v>
      </c>
      <c r="M245" s="325">
        <v>0.03</v>
      </c>
      <c r="N245" s="325">
        <f>F245*M245</f>
        <v>0.09</v>
      </c>
      <c r="O245" s="328" t="s">
        <v>509</v>
      </c>
      <c r="P245" s="270"/>
      <c r="Q245" s="270"/>
      <c r="R245" s="270"/>
      <c r="S245" s="270"/>
      <c r="T245" s="270"/>
      <c r="U245" s="270"/>
      <c r="V245" s="270"/>
      <c r="W245" s="270"/>
      <c r="X245" s="270"/>
      <c r="Y245" s="270"/>
      <c r="Z245" s="297">
        <f>IF(AQ245="5",BJ245,0)</f>
        <v>0</v>
      </c>
      <c r="AA245" s="270"/>
      <c r="AB245" s="297">
        <f>IF(AQ245="1",BH245,0)</f>
        <v>0</v>
      </c>
      <c r="AC245" s="297">
        <f>IF(AQ245="1",BI245,0)</f>
        <v>0</v>
      </c>
      <c r="AD245" s="297">
        <f>IF(AQ245="7",BH245,0)</f>
        <v>0</v>
      </c>
      <c r="AE245" s="297">
        <f>IF(AQ245="7",BI245,0)</f>
        <v>0</v>
      </c>
      <c r="AF245" s="297">
        <f>IF(AQ245="2",BH245,0)</f>
        <v>0</v>
      </c>
      <c r="AG245" s="297">
        <f>IF(AQ245="2",BI245,0)</f>
        <v>0</v>
      </c>
      <c r="AH245" s="297">
        <f>IF(AQ245="0",BJ245,0)</f>
        <v>0</v>
      </c>
      <c r="AI245" s="282"/>
      <c r="AJ245" s="325">
        <f>IF(AN245=0,K245,0)</f>
        <v>0</v>
      </c>
      <c r="AK245" s="325">
        <f>IF(AN245=12,K245,0)</f>
        <v>0</v>
      </c>
      <c r="AL245" s="325">
        <f>IF(AN245=21,K245,0)</f>
        <v>0</v>
      </c>
      <c r="AM245" s="270"/>
      <c r="AN245" s="297">
        <v>21</v>
      </c>
      <c r="AO245" s="297">
        <f>G245*1</f>
        <v>0</v>
      </c>
      <c r="AP245" s="297">
        <f>G245*(1-1)</f>
        <v>0</v>
      </c>
      <c r="AQ245" s="327" t="s">
        <v>320</v>
      </c>
      <c r="AR245" s="270"/>
      <c r="AS245" s="270"/>
      <c r="AT245" s="270"/>
      <c r="AU245" s="270"/>
      <c r="AV245" s="297">
        <f>AW245+AX245</f>
        <v>0</v>
      </c>
      <c r="AW245" s="297">
        <f>F245*AO245</f>
        <v>0</v>
      </c>
      <c r="AX245" s="297">
        <f>F245*AP245</f>
        <v>0</v>
      </c>
      <c r="AY245" s="299" t="s">
        <v>792</v>
      </c>
      <c r="AZ245" s="299" t="s">
        <v>793</v>
      </c>
      <c r="BA245" s="282" t="s">
        <v>512</v>
      </c>
      <c r="BB245" s="270"/>
      <c r="BC245" s="297">
        <f>AW245+AX245</f>
        <v>0</v>
      </c>
      <c r="BD245" s="297">
        <f>G245/(100-BE245)*100</f>
        <v>0</v>
      </c>
      <c r="BE245" s="297">
        <v>0</v>
      </c>
      <c r="BF245" s="297">
        <f>N245</f>
        <v>0.09</v>
      </c>
      <c r="BG245" s="270"/>
      <c r="BH245" s="325">
        <f>F245*AO245</f>
        <v>0</v>
      </c>
      <c r="BI245" s="325">
        <f>F245*AP245</f>
        <v>0</v>
      </c>
      <c r="BJ245" s="325">
        <f>F245*G245</f>
        <v>0</v>
      </c>
      <c r="BK245" s="325"/>
      <c r="BL245" s="297">
        <v>59</v>
      </c>
      <c r="BM245" s="270"/>
      <c r="BN245" s="270"/>
      <c r="BO245" s="270"/>
      <c r="BP245" s="270"/>
      <c r="BQ245" s="270"/>
      <c r="BR245" s="270"/>
      <c r="BS245" s="270"/>
      <c r="BT245" s="270"/>
      <c r="BU245" s="270"/>
      <c r="BV245" s="270"/>
      <c r="BW245" s="297" t="str">
        <f>H245</f>
        <v>21</v>
      </c>
      <c r="BX245" s="324" t="s">
        <v>872</v>
      </c>
    </row>
    <row r="246" spans="1:76" ht="15">
      <c r="A246" s="301"/>
      <c r="B246" s="270"/>
      <c r="C246" s="302" t="s">
        <v>515</v>
      </c>
      <c r="D246" s="302" t="s">
        <v>797</v>
      </c>
      <c r="E246" s="270"/>
      <c r="F246" s="303">
        <v>2</v>
      </c>
      <c r="G246" s="270"/>
      <c r="H246" s="270"/>
      <c r="I246" s="270"/>
      <c r="J246" s="270"/>
      <c r="K246" s="270"/>
      <c r="L246" s="270"/>
      <c r="M246" s="270"/>
      <c r="N246" s="270"/>
      <c r="O246" s="304"/>
      <c r="P246" s="270"/>
      <c r="Q246" s="270"/>
      <c r="R246" s="270"/>
      <c r="S246" s="270"/>
      <c r="T246" s="270"/>
      <c r="U246" s="270"/>
      <c r="V246" s="270"/>
      <c r="W246" s="270"/>
      <c r="X246" s="270"/>
      <c r="Y246" s="270"/>
      <c r="Z246" s="270"/>
      <c r="AA246" s="270"/>
      <c r="AB246" s="270"/>
      <c r="AC246" s="270"/>
      <c r="AD246" s="270"/>
      <c r="AE246" s="270"/>
      <c r="AF246" s="270"/>
      <c r="AG246" s="270"/>
      <c r="AH246" s="270"/>
      <c r="AI246" s="270"/>
      <c r="AJ246" s="270"/>
      <c r="AK246" s="270"/>
      <c r="AL246" s="270"/>
      <c r="AM246" s="270"/>
      <c r="AN246" s="270"/>
      <c r="AO246" s="270"/>
      <c r="AP246" s="270"/>
      <c r="AQ246" s="270"/>
      <c r="AR246" s="270"/>
      <c r="AS246" s="270"/>
      <c r="AT246" s="270"/>
      <c r="AU246" s="270"/>
      <c r="AV246" s="270"/>
      <c r="AW246" s="270"/>
      <c r="AX246" s="270"/>
      <c r="AY246" s="270"/>
      <c r="AZ246" s="270"/>
      <c r="BA246" s="270"/>
      <c r="BB246" s="270"/>
      <c r="BC246" s="270"/>
      <c r="BD246" s="270"/>
      <c r="BE246" s="270"/>
      <c r="BF246" s="270"/>
      <c r="BG246" s="270"/>
      <c r="BH246" s="270"/>
      <c r="BI246" s="270"/>
      <c r="BJ246" s="270"/>
      <c r="BK246" s="270"/>
      <c r="BL246" s="270"/>
      <c r="BM246" s="270"/>
      <c r="BN246" s="270"/>
      <c r="BO246" s="270"/>
      <c r="BP246" s="270"/>
      <c r="BQ246" s="270"/>
      <c r="BR246" s="270"/>
      <c r="BS246" s="270"/>
      <c r="BT246" s="270"/>
      <c r="BU246" s="270"/>
      <c r="BV246" s="270"/>
      <c r="BW246" s="270"/>
      <c r="BX246" s="270"/>
    </row>
    <row r="247" spans="1:76" ht="15">
      <c r="A247" s="301"/>
      <c r="B247" s="270"/>
      <c r="C247" s="302" t="s">
        <v>320</v>
      </c>
      <c r="D247" s="302" t="s">
        <v>806</v>
      </c>
      <c r="E247" s="270"/>
      <c r="F247" s="303">
        <v>1</v>
      </c>
      <c r="G247" s="270"/>
      <c r="H247" s="270"/>
      <c r="I247" s="270"/>
      <c r="J247" s="270"/>
      <c r="K247" s="270"/>
      <c r="L247" s="270"/>
      <c r="M247" s="270"/>
      <c r="N247" s="270"/>
      <c r="O247" s="304"/>
      <c r="P247" s="270"/>
      <c r="Q247" s="270"/>
      <c r="R247" s="270"/>
      <c r="S247" s="270"/>
      <c r="T247" s="270"/>
      <c r="U247" s="270"/>
      <c r="V247" s="270"/>
      <c r="W247" s="270"/>
      <c r="X247" s="270"/>
      <c r="Y247" s="270"/>
      <c r="Z247" s="270"/>
      <c r="AA247" s="270"/>
      <c r="AB247" s="270"/>
      <c r="AC247" s="270"/>
      <c r="AD247" s="270"/>
      <c r="AE247" s="270"/>
      <c r="AF247" s="270"/>
      <c r="AG247" s="270"/>
      <c r="AH247" s="270"/>
      <c r="AI247" s="270"/>
      <c r="AJ247" s="270"/>
      <c r="AK247" s="270"/>
      <c r="AL247" s="270"/>
      <c r="AM247" s="270"/>
      <c r="AN247" s="270"/>
      <c r="AO247" s="270"/>
      <c r="AP247" s="270"/>
      <c r="AQ247" s="270"/>
      <c r="AR247" s="270"/>
      <c r="AS247" s="270"/>
      <c r="AT247" s="270"/>
      <c r="AU247" s="270"/>
      <c r="AV247" s="270"/>
      <c r="AW247" s="270"/>
      <c r="AX247" s="270"/>
      <c r="AY247" s="270"/>
      <c r="AZ247" s="270"/>
      <c r="BA247" s="270"/>
      <c r="BB247" s="270"/>
      <c r="BC247" s="270"/>
      <c r="BD247" s="270"/>
      <c r="BE247" s="270"/>
      <c r="BF247" s="270"/>
      <c r="BG247" s="270"/>
      <c r="BH247" s="270"/>
      <c r="BI247" s="270"/>
      <c r="BJ247" s="270"/>
      <c r="BK247" s="270"/>
      <c r="BL247" s="270"/>
      <c r="BM247" s="270"/>
      <c r="BN247" s="270"/>
      <c r="BO247" s="270"/>
      <c r="BP247" s="270"/>
      <c r="BQ247" s="270"/>
      <c r="BR247" s="270"/>
      <c r="BS247" s="270"/>
      <c r="BT247" s="270"/>
      <c r="BU247" s="270"/>
      <c r="BV247" s="270"/>
      <c r="BW247" s="270"/>
      <c r="BX247" s="270"/>
    </row>
    <row r="248" spans="1:76" ht="25.5">
      <c r="A248" s="323" t="s">
        <v>873</v>
      </c>
      <c r="B248" s="324" t="s">
        <v>874</v>
      </c>
      <c r="C248" s="324" t="s">
        <v>875</v>
      </c>
      <c r="D248" s="324"/>
      <c r="E248" s="324" t="s">
        <v>78</v>
      </c>
      <c r="F248" s="325">
        <v>4</v>
      </c>
      <c r="G248" s="326"/>
      <c r="H248" s="327" t="s">
        <v>508</v>
      </c>
      <c r="I248" s="325">
        <f>F248*AO248</f>
        <v>0</v>
      </c>
      <c r="J248" s="325">
        <f>F248*AP248</f>
        <v>0</v>
      </c>
      <c r="K248" s="325">
        <f>F248*G248</f>
        <v>0</v>
      </c>
      <c r="L248" s="325">
        <f>K248*(1+BW248/100)</f>
        <v>0</v>
      </c>
      <c r="M248" s="325">
        <v>3.0499999999999999E-2</v>
      </c>
      <c r="N248" s="325">
        <f>F248*M248</f>
        <v>0.122</v>
      </c>
      <c r="O248" s="328" t="s">
        <v>509</v>
      </c>
      <c r="P248" s="270"/>
      <c r="Q248" s="270"/>
      <c r="R248" s="270"/>
      <c r="S248" s="270"/>
      <c r="T248" s="270"/>
      <c r="U248" s="270"/>
      <c r="V248" s="270"/>
      <c r="W248" s="270"/>
      <c r="X248" s="270"/>
      <c r="Y248" s="270"/>
      <c r="Z248" s="297">
        <f>IF(AQ248="5",BJ248,0)</f>
        <v>0</v>
      </c>
      <c r="AA248" s="270"/>
      <c r="AB248" s="297">
        <f>IF(AQ248="1",BH248,0)</f>
        <v>0</v>
      </c>
      <c r="AC248" s="297">
        <f>IF(AQ248="1",BI248,0)</f>
        <v>0</v>
      </c>
      <c r="AD248" s="297">
        <f>IF(AQ248="7",BH248,0)</f>
        <v>0</v>
      </c>
      <c r="AE248" s="297">
        <f>IF(AQ248="7",BI248,0)</f>
        <v>0</v>
      </c>
      <c r="AF248" s="297">
        <f>IF(AQ248="2",BH248,0)</f>
        <v>0</v>
      </c>
      <c r="AG248" s="297">
        <f>IF(AQ248="2",BI248,0)</f>
        <v>0</v>
      </c>
      <c r="AH248" s="297">
        <f>IF(AQ248="0",BJ248,0)</f>
        <v>0</v>
      </c>
      <c r="AI248" s="282"/>
      <c r="AJ248" s="325">
        <f>IF(AN248=0,K248,0)</f>
        <v>0</v>
      </c>
      <c r="AK248" s="325">
        <f>IF(AN248=12,K248,0)</f>
        <v>0</v>
      </c>
      <c r="AL248" s="325">
        <f>IF(AN248=21,K248,0)</f>
        <v>0</v>
      </c>
      <c r="AM248" s="270"/>
      <c r="AN248" s="297">
        <v>21</v>
      </c>
      <c r="AO248" s="297">
        <f>G248*1</f>
        <v>0</v>
      </c>
      <c r="AP248" s="297">
        <f>G248*(1-1)</f>
        <v>0</v>
      </c>
      <c r="AQ248" s="327" t="s">
        <v>320</v>
      </c>
      <c r="AR248" s="270"/>
      <c r="AS248" s="270"/>
      <c r="AT248" s="270"/>
      <c r="AU248" s="270"/>
      <c r="AV248" s="297">
        <f>AW248+AX248</f>
        <v>0</v>
      </c>
      <c r="AW248" s="297">
        <f>F248*AO248</f>
        <v>0</v>
      </c>
      <c r="AX248" s="297">
        <f>F248*AP248</f>
        <v>0</v>
      </c>
      <c r="AY248" s="299" t="s">
        <v>792</v>
      </c>
      <c r="AZ248" s="299" t="s">
        <v>793</v>
      </c>
      <c r="BA248" s="282" t="s">
        <v>512</v>
      </c>
      <c r="BB248" s="270"/>
      <c r="BC248" s="297">
        <f>AW248+AX248</f>
        <v>0</v>
      </c>
      <c r="BD248" s="297">
        <f>G248/(100-BE248)*100</f>
        <v>0</v>
      </c>
      <c r="BE248" s="297">
        <v>0</v>
      </c>
      <c r="BF248" s="297">
        <f>N248</f>
        <v>0.122</v>
      </c>
      <c r="BG248" s="270"/>
      <c r="BH248" s="325">
        <f>F248*AO248</f>
        <v>0</v>
      </c>
      <c r="BI248" s="325">
        <f>F248*AP248</f>
        <v>0</v>
      </c>
      <c r="BJ248" s="325">
        <f>F248*G248</f>
        <v>0</v>
      </c>
      <c r="BK248" s="325"/>
      <c r="BL248" s="297">
        <v>59</v>
      </c>
      <c r="BM248" s="270"/>
      <c r="BN248" s="270"/>
      <c r="BO248" s="270"/>
      <c r="BP248" s="270"/>
      <c r="BQ248" s="270"/>
      <c r="BR248" s="270"/>
      <c r="BS248" s="270"/>
      <c r="BT248" s="270"/>
      <c r="BU248" s="270"/>
      <c r="BV248" s="270"/>
      <c r="BW248" s="297" t="str">
        <f>H248</f>
        <v>21</v>
      </c>
      <c r="BX248" s="324" t="s">
        <v>875</v>
      </c>
    </row>
    <row r="249" spans="1:76" ht="15">
      <c r="A249" s="301"/>
      <c r="B249" s="270"/>
      <c r="C249" s="302" t="s">
        <v>515</v>
      </c>
      <c r="D249" s="302" t="s">
        <v>797</v>
      </c>
      <c r="E249" s="270"/>
      <c r="F249" s="303">
        <v>2</v>
      </c>
      <c r="G249" s="270"/>
      <c r="H249" s="270"/>
      <c r="I249" s="270"/>
      <c r="J249" s="270"/>
      <c r="K249" s="270"/>
      <c r="L249" s="270"/>
      <c r="M249" s="270"/>
      <c r="N249" s="270"/>
      <c r="O249" s="304"/>
      <c r="P249" s="270"/>
      <c r="Q249" s="270"/>
      <c r="R249" s="270"/>
      <c r="S249" s="270"/>
      <c r="T249" s="270"/>
      <c r="U249" s="270"/>
      <c r="V249" s="270"/>
      <c r="W249" s="270"/>
      <c r="X249" s="27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row>
    <row r="250" spans="1:76" ht="15">
      <c r="A250" s="301"/>
      <c r="B250" s="270"/>
      <c r="C250" s="302" t="s">
        <v>515</v>
      </c>
      <c r="D250" s="302" t="s">
        <v>806</v>
      </c>
      <c r="E250" s="270"/>
      <c r="F250" s="303">
        <v>2</v>
      </c>
      <c r="G250" s="270"/>
      <c r="H250" s="270"/>
      <c r="I250" s="270"/>
      <c r="J250" s="270"/>
      <c r="K250" s="270"/>
      <c r="L250" s="270"/>
      <c r="M250" s="270"/>
      <c r="N250" s="270"/>
      <c r="O250" s="304"/>
      <c r="P250" s="270"/>
      <c r="Q250" s="270"/>
      <c r="R250" s="270"/>
      <c r="S250" s="270"/>
      <c r="T250" s="270"/>
      <c r="U250" s="270"/>
      <c r="V250" s="270"/>
      <c r="W250" s="270"/>
      <c r="X250" s="270"/>
      <c r="Y250" s="270"/>
      <c r="Z250" s="270"/>
      <c r="AA250" s="270"/>
      <c r="AB250" s="270"/>
      <c r="AC250" s="270"/>
      <c r="AD250" s="270"/>
      <c r="AE250" s="270"/>
      <c r="AF250" s="270"/>
      <c r="AG250" s="270"/>
      <c r="AH250" s="270"/>
      <c r="AI250" s="270"/>
      <c r="AJ250" s="270"/>
      <c r="AK250" s="270"/>
      <c r="AL250" s="270"/>
      <c r="AM250" s="270"/>
      <c r="AN250" s="270"/>
      <c r="AO250" s="270"/>
      <c r="AP250" s="270"/>
      <c r="AQ250" s="270"/>
      <c r="AR250" s="270"/>
      <c r="AS250" s="270"/>
      <c r="AT250" s="270"/>
      <c r="AU250" s="270"/>
      <c r="AV250" s="270"/>
      <c r="AW250" s="270"/>
      <c r="AX250" s="270"/>
      <c r="AY250" s="270"/>
      <c r="AZ250" s="270"/>
      <c r="BA250" s="270"/>
      <c r="BB250" s="270"/>
      <c r="BC250" s="270"/>
      <c r="BD250" s="270"/>
      <c r="BE250" s="270"/>
      <c r="BF250" s="270"/>
      <c r="BG250" s="270"/>
      <c r="BH250" s="270"/>
      <c r="BI250" s="270"/>
      <c r="BJ250" s="270"/>
      <c r="BK250" s="270"/>
      <c r="BL250" s="270"/>
      <c r="BM250" s="270"/>
      <c r="BN250" s="270"/>
      <c r="BO250" s="270"/>
      <c r="BP250" s="270"/>
      <c r="BQ250" s="270"/>
      <c r="BR250" s="270"/>
      <c r="BS250" s="270"/>
      <c r="BT250" s="270"/>
      <c r="BU250" s="270"/>
      <c r="BV250" s="270"/>
      <c r="BW250" s="270"/>
      <c r="BX250" s="270"/>
    </row>
    <row r="251" spans="1:76" ht="25.5">
      <c r="A251" s="323" t="s">
        <v>876</v>
      </c>
      <c r="B251" s="324" t="s">
        <v>877</v>
      </c>
      <c r="C251" s="324" t="s">
        <v>878</v>
      </c>
      <c r="D251" s="324"/>
      <c r="E251" s="324" t="s">
        <v>78</v>
      </c>
      <c r="F251" s="325">
        <v>4</v>
      </c>
      <c r="G251" s="326"/>
      <c r="H251" s="327" t="s">
        <v>508</v>
      </c>
      <c r="I251" s="325">
        <f>F251*AO251</f>
        <v>0</v>
      </c>
      <c r="J251" s="325">
        <f>F251*AP251</f>
        <v>0</v>
      </c>
      <c r="K251" s="325">
        <f>F251*G251</f>
        <v>0</v>
      </c>
      <c r="L251" s="325">
        <f>K251*(1+BW251/100)</f>
        <v>0</v>
      </c>
      <c r="M251" s="325">
        <v>3.1E-2</v>
      </c>
      <c r="N251" s="325">
        <f>F251*M251</f>
        <v>0.124</v>
      </c>
      <c r="O251" s="328" t="s">
        <v>509</v>
      </c>
      <c r="P251" s="270"/>
      <c r="Q251" s="270"/>
      <c r="R251" s="270"/>
      <c r="S251" s="270"/>
      <c r="T251" s="270"/>
      <c r="U251" s="270"/>
      <c r="V251" s="270"/>
      <c r="W251" s="270"/>
      <c r="X251" s="270"/>
      <c r="Y251" s="270"/>
      <c r="Z251" s="297">
        <f>IF(AQ251="5",BJ251,0)</f>
        <v>0</v>
      </c>
      <c r="AA251" s="270"/>
      <c r="AB251" s="297">
        <f>IF(AQ251="1",BH251,0)</f>
        <v>0</v>
      </c>
      <c r="AC251" s="297">
        <f>IF(AQ251="1",BI251,0)</f>
        <v>0</v>
      </c>
      <c r="AD251" s="297">
        <f>IF(AQ251="7",BH251,0)</f>
        <v>0</v>
      </c>
      <c r="AE251" s="297">
        <f>IF(AQ251="7",BI251,0)</f>
        <v>0</v>
      </c>
      <c r="AF251" s="297">
        <f>IF(AQ251="2",BH251,0)</f>
        <v>0</v>
      </c>
      <c r="AG251" s="297">
        <f>IF(AQ251="2",BI251,0)</f>
        <v>0</v>
      </c>
      <c r="AH251" s="297">
        <f>IF(AQ251="0",BJ251,0)</f>
        <v>0</v>
      </c>
      <c r="AI251" s="282"/>
      <c r="AJ251" s="325">
        <f>IF(AN251=0,K251,0)</f>
        <v>0</v>
      </c>
      <c r="AK251" s="325">
        <f>IF(AN251=12,K251,0)</f>
        <v>0</v>
      </c>
      <c r="AL251" s="325">
        <f>IF(AN251=21,K251,0)</f>
        <v>0</v>
      </c>
      <c r="AM251" s="270"/>
      <c r="AN251" s="297">
        <v>21</v>
      </c>
      <c r="AO251" s="297">
        <f>G251*1</f>
        <v>0</v>
      </c>
      <c r="AP251" s="297">
        <f>G251*(1-1)</f>
        <v>0</v>
      </c>
      <c r="AQ251" s="327" t="s">
        <v>320</v>
      </c>
      <c r="AR251" s="270"/>
      <c r="AS251" s="270"/>
      <c r="AT251" s="270"/>
      <c r="AU251" s="270"/>
      <c r="AV251" s="297">
        <f>AW251+AX251</f>
        <v>0</v>
      </c>
      <c r="AW251" s="297">
        <f>F251*AO251</f>
        <v>0</v>
      </c>
      <c r="AX251" s="297">
        <f>F251*AP251</f>
        <v>0</v>
      </c>
      <c r="AY251" s="299" t="s">
        <v>792</v>
      </c>
      <c r="AZ251" s="299" t="s">
        <v>793</v>
      </c>
      <c r="BA251" s="282" t="s">
        <v>512</v>
      </c>
      <c r="BB251" s="270"/>
      <c r="BC251" s="297">
        <f>AW251+AX251</f>
        <v>0</v>
      </c>
      <c r="BD251" s="297">
        <f>G251/(100-BE251)*100</f>
        <v>0</v>
      </c>
      <c r="BE251" s="297">
        <v>0</v>
      </c>
      <c r="BF251" s="297">
        <f>N251</f>
        <v>0.124</v>
      </c>
      <c r="BG251" s="270"/>
      <c r="BH251" s="325">
        <f>F251*AO251</f>
        <v>0</v>
      </c>
      <c r="BI251" s="325">
        <f>F251*AP251</f>
        <v>0</v>
      </c>
      <c r="BJ251" s="325">
        <f>F251*G251</f>
        <v>0</v>
      </c>
      <c r="BK251" s="325"/>
      <c r="BL251" s="297">
        <v>59</v>
      </c>
      <c r="BM251" s="270"/>
      <c r="BN251" s="270"/>
      <c r="BO251" s="270"/>
      <c r="BP251" s="270"/>
      <c r="BQ251" s="270"/>
      <c r="BR251" s="270"/>
      <c r="BS251" s="270"/>
      <c r="BT251" s="270"/>
      <c r="BU251" s="270"/>
      <c r="BV251" s="270"/>
      <c r="BW251" s="297" t="str">
        <f>H251</f>
        <v>21</v>
      </c>
      <c r="BX251" s="324" t="s">
        <v>878</v>
      </c>
    </row>
    <row r="252" spans="1:76" ht="15">
      <c r="A252" s="301"/>
      <c r="B252" s="270"/>
      <c r="C252" s="302" t="s">
        <v>515</v>
      </c>
      <c r="D252" s="302" t="s">
        <v>797</v>
      </c>
      <c r="E252" s="270"/>
      <c r="F252" s="303">
        <v>2</v>
      </c>
      <c r="G252" s="270"/>
      <c r="H252" s="270"/>
      <c r="I252" s="270"/>
      <c r="J252" s="270"/>
      <c r="K252" s="270"/>
      <c r="L252" s="270"/>
      <c r="M252" s="270"/>
      <c r="N252" s="270"/>
      <c r="O252" s="304"/>
      <c r="P252" s="270"/>
      <c r="Q252" s="270"/>
      <c r="R252" s="270"/>
      <c r="S252" s="270"/>
      <c r="T252" s="270"/>
      <c r="U252" s="270"/>
      <c r="V252" s="270"/>
      <c r="W252" s="270"/>
      <c r="X252" s="270"/>
      <c r="Y252" s="270"/>
      <c r="Z252" s="270"/>
      <c r="AA252" s="270"/>
      <c r="AB252" s="270"/>
      <c r="AC252" s="270"/>
      <c r="AD252" s="270"/>
      <c r="AE252" s="270"/>
      <c r="AF252" s="270"/>
      <c r="AG252" s="270"/>
      <c r="AH252" s="270"/>
      <c r="AI252" s="270"/>
      <c r="AJ252" s="270"/>
      <c r="AK252" s="270"/>
      <c r="AL252" s="270"/>
      <c r="AM252" s="270"/>
      <c r="AN252" s="270"/>
      <c r="AO252" s="270"/>
      <c r="AP252" s="270"/>
      <c r="AQ252" s="270"/>
      <c r="AR252" s="270"/>
      <c r="AS252" s="270"/>
      <c r="AT252" s="270"/>
      <c r="AU252" s="270"/>
      <c r="AV252" s="270"/>
      <c r="AW252" s="270"/>
      <c r="AX252" s="270"/>
      <c r="AY252" s="270"/>
      <c r="AZ252" s="270"/>
      <c r="BA252" s="270"/>
      <c r="BB252" s="270"/>
      <c r="BC252" s="270"/>
      <c r="BD252" s="270"/>
      <c r="BE252" s="270"/>
      <c r="BF252" s="270"/>
      <c r="BG252" s="270"/>
      <c r="BH252" s="270"/>
      <c r="BI252" s="270"/>
      <c r="BJ252" s="270"/>
      <c r="BK252" s="270"/>
      <c r="BL252" s="270"/>
      <c r="BM252" s="270"/>
      <c r="BN252" s="270"/>
      <c r="BO252" s="270"/>
      <c r="BP252" s="270"/>
      <c r="BQ252" s="270"/>
      <c r="BR252" s="270"/>
      <c r="BS252" s="270"/>
      <c r="BT252" s="270"/>
      <c r="BU252" s="270"/>
      <c r="BV252" s="270"/>
      <c r="BW252" s="270"/>
      <c r="BX252" s="270"/>
    </row>
    <row r="253" spans="1:76" ht="15">
      <c r="A253" s="301"/>
      <c r="B253" s="270"/>
      <c r="C253" s="302" t="s">
        <v>515</v>
      </c>
      <c r="D253" s="302" t="s">
        <v>806</v>
      </c>
      <c r="E253" s="270"/>
      <c r="F253" s="303">
        <v>2</v>
      </c>
      <c r="G253" s="270"/>
      <c r="H253" s="270"/>
      <c r="I253" s="270"/>
      <c r="J253" s="270"/>
      <c r="K253" s="270"/>
      <c r="L253" s="270"/>
      <c r="M253" s="270"/>
      <c r="N253" s="270"/>
      <c r="O253" s="304"/>
      <c r="P253" s="270"/>
      <c r="Q253" s="270"/>
      <c r="R253" s="270"/>
      <c r="S253" s="270"/>
      <c r="T253" s="270"/>
      <c r="U253" s="270"/>
      <c r="V253" s="270"/>
      <c r="W253" s="270"/>
      <c r="X253" s="270"/>
      <c r="Y253" s="270"/>
      <c r="Z253" s="270"/>
      <c r="AA253" s="270"/>
      <c r="AB253" s="270"/>
      <c r="AC253" s="270"/>
      <c r="AD253" s="270"/>
      <c r="AE253" s="270"/>
      <c r="AF253" s="270"/>
      <c r="AG253" s="270"/>
      <c r="AH253" s="270"/>
      <c r="AI253" s="270"/>
      <c r="AJ253" s="270"/>
      <c r="AK253" s="270"/>
      <c r="AL253" s="270"/>
      <c r="AM253" s="270"/>
      <c r="AN253" s="270"/>
      <c r="AO253" s="270"/>
      <c r="AP253" s="270"/>
      <c r="AQ253" s="270"/>
      <c r="AR253" s="270"/>
      <c r="AS253" s="270"/>
      <c r="AT253" s="270"/>
      <c r="AU253" s="270"/>
      <c r="AV253" s="270"/>
      <c r="AW253" s="270"/>
      <c r="AX253" s="270"/>
      <c r="AY253" s="270"/>
      <c r="AZ253" s="270"/>
      <c r="BA253" s="270"/>
      <c r="BB253" s="270"/>
      <c r="BC253" s="270"/>
      <c r="BD253" s="270"/>
      <c r="BE253" s="270"/>
      <c r="BF253" s="270"/>
      <c r="BG253" s="270"/>
      <c r="BH253" s="270"/>
      <c r="BI253" s="270"/>
      <c r="BJ253" s="270"/>
      <c r="BK253" s="270"/>
      <c r="BL253" s="270"/>
      <c r="BM253" s="270"/>
      <c r="BN253" s="270"/>
      <c r="BO253" s="270"/>
      <c r="BP253" s="270"/>
      <c r="BQ253" s="270"/>
      <c r="BR253" s="270"/>
      <c r="BS253" s="270"/>
      <c r="BT253" s="270"/>
      <c r="BU253" s="270"/>
      <c r="BV253" s="270"/>
      <c r="BW253" s="270"/>
      <c r="BX253" s="270"/>
    </row>
    <row r="254" spans="1:76" ht="25.5">
      <c r="A254" s="323" t="s">
        <v>879</v>
      </c>
      <c r="B254" s="324" t="s">
        <v>880</v>
      </c>
      <c r="C254" s="324" t="s">
        <v>881</v>
      </c>
      <c r="D254" s="324"/>
      <c r="E254" s="324" t="s">
        <v>78</v>
      </c>
      <c r="F254" s="325">
        <v>4</v>
      </c>
      <c r="G254" s="326"/>
      <c r="H254" s="327" t="s">
        <v>508</v>
      </c>
      <c r="I254" s="325">
        <f>F254*AO254</f>
        <v>0</v>
      </c>
      <c r="J254" s="325">
        <f>F254*AP254</f>
        <v>0</v>
      </c>
      <c r="K254" s="325">
        <f>F254*G254</f>
        <v>0</v>
      </c>
      <c r="L254" s="325">
        <f>K254*(1+BW254/100)</f>
        <v>0</v>
      </c>
      <c r="M254" s="325">
        <v>3.1399999999999997E-2</v>
      </c>
      <c r="N254" s="325">
        <f>F254*M254</f>
        <v>0.12559999999999999</v>
      </c>
      <c r="O254" s="328" t="s">
        <v>509</v>
      </c>
      <c r="P254" s="270"/>
      <c r="Q254" s="270"/>
      <c r="R254" s="270"/>
      <c r="S254" s="270"/>
      <c r="T254" s="270"/>
      <c r="U254" s="270"/>
      <c r="V254" s="270"/>
      <c r="W254" s="270"/>
      <c r="X254" s="270"/>
      <c r="Y254" s="270"/>
      <c r="Z254" s="297">
        <f>IF(AQ254="5",BJ254,0)</f>
        <v>0</v>
      </c>
      <c r="AA254" s="270"/>
      <c r="AB254" s="297">
        <f>IF(AQ254="1",BH254,0)</f>
        <v>0</v>
      </c>
      <c r="AC254" s="297">
        <f>IF(AQ254="1",BI254,0)</f>
        <v>0</v>
      </c>
      <c r="AD254" s="297">
        <f>IF(AQ254="7",BH254,0)</f>
        <v>0</v>
      </c>
      <c r="AE254" s="297">
        <f>IF(AQ254="7",BI254,0)</f>
        <v>0</v>
      </c>
      <c r="AF254" s="297">
        <f>IF(AQ254="2",BH254,0)</f>
        <v>0</v>
      </c>
      <c r="AG254" s="297">
        <f>IF(AQ254="2",BI254,0)</f>
        <v>0</v>
      </c>
      <c r="AH254" s="297">
        <f>IF(AQ254="0",BJ254,0)</f>
        <v>0</v>
      </c>
      <c r="AI254" s="282"/>
      <c r="AJ254" s="325">
        <f>IF(AN254=0,K254,0)</f>
        <v>0</v>
      </c>
      <c r="AK254" s="325">
        <f>IF(AN254=12,K254,0)</f>
        <v>0</v>
      </c>
      <c r="AL254" s="325">
        <f>IF(AN254=21,K254,0)</f>
        <v>0</v>
      </c>
      <c r="AM254" s="270"/>
      <c r="AN254" s="297">
        <v>21</v>
      </c>
      <c r="AO254" s="297">
        <f>G254*1</f>
        <v>0</v>
      </c>
      <c r="AP254" s="297">
        <f>G254*(1-1)</f>
        <v>0</v>
      </c>
      <c r="AQ254" s="327" t="s">
        <v>320</v>
      </c>
      <c r="AR254" s="270"/>
      <c r="AS254" s="270"/>
      <c r="AT254" s="270"/>
      <c r="AU254" s="270"/>
      <c r="AV254" s="297">
        <f>AW254+AX254</f>
        <v>0</v>
      </c>
      <c r="AW254" s="297">
        <f>F254*AO254</f>
        <v>0</v>
      </c>
      <c r="AX254" s="297">
        <f>F254*AP254</f>
        <v>0</v>
      </c>
      <c r="AY254" s="299" t="s">
        <v>792</v>
      </c>
      <c r="AZ254" s="299" t="s">
        <v>793</v>
      </c>
      <c r="BA254" s="282" t="s">
        <v>512</v>
      </c>
      <c r="BB254" s="270"/>
      <c r="BC254" s="297">
        <f>AW254+AX254</f>
        <v>0</v>
      </c>
      <c r="BD254" s="297">
        <f>G254/(100-BE254)*100</f>
        <v>0</v>
      </c>
      <c r="BE254" s="297">
        <v>0</v>
      </c>
      <c r="BF254" s="297">
        <f>N254</f>
        <v>0.12559999999999999</v>
      </c>
      <c r="BG254" s="270"/>
      <c r="BH254" s="325">
        <f>F254*AO254</f>
        <v>0</v>
      </c>
      <c r="BI254" s="325">
        <f>F254*AP254</f>
        <v>0</v>
      </c>
      <c r="BJ254" s="325">
        <f>F254*G254</f>
        <v>0</v>
      </c>
      <c r="BK254" s="325"/>
      <c r="BL254" s="297">
        <v>59</v>
      </c>
      <c r="BM254" s="270"/>
      <c r="BN254" s="270"/>
      <c r="BO254" s="270"/>
      <c r="BP254" s="270"/>
      <c r="BQ254" s="270"/>
      <c r="BR254" s="270"/>
      <c r="BS254" s="270"/>
      <c r="BT254" s="270"/>
      <c r="BU254" s="270"/>
      <c r="BV254" s="270"/>
      <c r="BW254" s="297" t="str">
        <f>H254</f>
        <v>21</v>
      </c>
      <c r="BX254" s="324" t="s">
        <v>881</v>
      </c>
    </row>
    <row r="255" spans="1:76" ht="15">
      <c r="A255" s="301"/>
      <c r="B255" s="270"/>
      <c r="C255" s="302" t="s">
        <v>515</v>
      </c>
      <c r="D255" s="302" t="s">
        <v>797</v>
      </c>
      <c r="E255" s="270"/>
      <c r="F255" s="303">
        <v>2</v>
      </c>
      <c r="G255" s="270"/>
      <c r="H255" s="270"/>
      <c r="I255" s="270"/>
      <c r="J255" s="270"/>
      <c r="K255" s="270"/>
      <c r="L255" s="270"/>
      <c r="M255" s="270"/>
      <c r="N255" s="270"/>
      <c r="O255" s="304"/>
      <c r="P255" s="270"/>
      <c r="Q255" s="270"/>
      <c r="R255" s="270"/>
      <c r="S255" s="270"/>
      <c r="T255" s="270"/>
      <c r="U255" s="270"/>
      <c r="V255" s="270"/>
      <c r="W255" s="270"/>
      <c r="X255" s="270"/>
      <c r="Y255" s="270"/>
      <c r="Z255" s="270"/>
      <c r="AA255" s="270"/>
      <c r="AB255" s="270"/>
      <c r="AC255" s="270"/>
      <c r="AD255" s="270"/>
      <c r="AE255" s="270"/>
      <c r="AF255" s="270"/>
      <c r="AG255" s="270"/>
      <c r="AH255" s="270"/>
      <c r="AI255" s="270"/>
      <c r="AJ255" s="270"/>
      <c r="AK255" s="270"/>
      <c r="AL255" s="270"/>
      <c r="AM255" s="270"/>
      <c r="AN255" s="270"/>
      <c r="AO255" s="270"/>
      <c r="AP255" s="270"/>
      <c r="AQ255" s="270"/>
      <c r="AR255" s="270"/>
      <c r="AS255" s="270"/>
      <c r="AT255" s="270"/>
      <c r="AU255" s="270"/>
      <c r="AV255" s="270"/>
      <c r="AW255" s="270"/>
      <c r="AX255" s="270"/>
      <c r="AY255" s="270"/>
      <c r="AZ255" s="270"/>
      <c r="BA255" s="270"/>
      <c r="BB255" s="270"/>
      <c r="BC255" s="270"/>
      <c r="BD255" s="270"/>
      <c r="BE255" s="270"/>
      <c r="BF255" s="270"/>
      <c r="BG255" s="270"/>
      <c r="BH255" s="270"/>
      <c r="BI255" s="270"/>
      <c r="BJ255" s="270"/>
      <c r="BK255" s="270"/>
      <c r="BL255" s="270"/>
      <c r="BM255" s="270"/>
      <c r="BN255" s="270"/>
      <c r="BO255" s="270"/>
      <c r="BP255" s="270"/>
      <c r="BQ255" s="270"/>
      <c r="BR255" s="270"/>
      <c r="BS255" s="270"/>
      <c r="BT255" s="270"/>
      <c r="BU255" s="270"/>
      <c r="BV255" s="270"/>
      <c r="BW255" s="270"/>
      <c r="BX255" s="270"/>
    </row>
    <row r="256" spans="1:76" ht="15">
      <c r="A256" s="301"/>
      <c r="B256" s="270"/>
      <c r="C256" s="302" t="s">
        <v>515</v>
      </c>
      <c r="D256" s="302" t="s">
        <v>806</v>
      </c>
      <c r="E256" s="270"/>
      <c r="F256" s="303">
        <v>2</v>
      </c>
      <c r="G256" s="270"/>
      <c r="H256" s="270"/>
      <c r="I256" s="270"/>
      <c r="J256" s="270"/>
      <c r="K256" s="270"/>
      <c r="L256" s="270"/>
      <c r="M256" s="270"/>
      <c r="N256" s="270"/>
      <c r="O256" s="304"/>
      <c r="P256" s="270"/>
      <c r="Q256" s="270"/>
      <c r="R256" s="270"/>
      <c r="S256" s="270"/>
      <c r="T256" s="270"/>
      <c r="U256" s="270"/>
      <c r="V256" s="270"/>
      <c r="W256" s="270"/>
      <c r="X256" s="270"/>
      <c r="Y256" s="270"/>
      <c r="Z256" s="270"/>
      <c r="AA256" s="270"/>
      <c r="AB256" s="270"/>
      <c r="AC256" s="270"/>
      <c r="AD256" s="270"/>
      <c r="AE256" s="270"/>
      <c r="AF256" s="270"/>
      <c r="AG256" s="270"/>
      <c r="AH256" s="270"/>
      <c r="AI256" s="270"/>
      <c r="AJ256" s="270"/>
      <c r="AK256" s="270"/>
      <c r="AL256" s="270"/>
      <c r="AM256" s="270"/>
      <c r="AN256" s="270"/>
      <c r="AO256" s="270"/>
      <c r="AP256" s="270"/>
      <c r="AQ256" s="270"/>
      <c r="AR256" s="270"/>
      <c r="AS256" s="270"/>
      <c r="AT256" s="270"/>
      <c r="AU256" s="270"/>
      <c r="AV256" s="270"/>
      <c r="AW256" s="270"/>
      <c r="AX256" s="270"/>
      <c r="AY256" s="270"/>
      <c r="AZ256" s="270"/>
      <c r="BA256" s="270"/>
      <c r="BB256" s="270"/>
      <c r="BC256" s="270"/>
      <c r="BD256" s="270"/>
      <c r="BE256" s="270"/>
      <c r="BF256" s="270"/>
      <c r="BG256" s="270"/>
      <c r="BH256" s="270"/>
      <c r="BI256" s="270"/>
      <c r="BJ256" s="270"/>
      <c r="BK256" s="270"/>
      <c r="BL256" s="270"/>
      <c r="BM256" s="270"/>
      <c r="BN256" s="270"/>
      <c r="BO256" s="270"/>
      <c r="BP256" s="270"/>
      <c r="BQ256" s="270"/>
      <c r="BR256" s="270"/>
      <c r="BS256" s="270"/>
      <c r="BT256" s="270"/>
      <c r="BU256" s="270"/>
      <c r="BV256" s="270"/>
      <c r="BW256" s="270"/>
      <c r="BX256" s="270"/>
    </row>
    <row r="257" spans="1:76" ht="25.5">
      <c r="A257" s="323" t="s">
        <v>882</v>
      </c>
      <c r="B257" s="324" t="s">
        <v>883</v>
      </c>
      <c r="C257" s="324" t="s">
        <v>884</v>
      </c>
      <c r="D257" s="324"/>
      <c r="E257" s="324" t="s">
        <v>78</v>
      </c>
      <c r="F257" s="325">
        <v>1</v>
      </c>
      <c r="G257" s="326"/>
      <c r="H257" s="327" t="s">
        <v>508</v>
      </c>
      <c r="I257" s="325">
        <f>F257*AO257</f>
        <v>0</v>
      </c>
      <c r="J257" s="325">
        <f>F257*AP257</f>
        <v>0</v>
      </c>
      <c r="K257" s="325">
        <f>F257*G257</f>
        <v>0</v>
      </c>
      <c r="L257" s="325">
        <f>K257*(1+BW257/100)</f>
        <v>0</v>
      </c>
      <c r="M257" s="325">
        <v>3.4599999999999999E-2</v>
      </c>
      <c r="N257" s="325">
        <f>F257*M257</f>
        <v>3.4599999999999999E-2</v>
      </c>
      <c r="O257" s="328" t="s">
        <v>509</v>
      </c>
      <c r="P257" s="270"/>
      <c r="Q257" s="270"/>
      <c r="R257" s="270"/>
      <c r="S257" s="270"/>
      <c r="T257" s="270"/>
      <c r="U257" s="270"/>
      <c r="V257" s="270"/>
      <c r="W257" s="270"/>
      <c r="X257" s="270"/>
      <c r="Y257" s="270"/>
      <c r="Z257" s="297">
        <f>IF(AQ257="5",BJ257,0)</f>
        <v>0</v>
      </c>
      <c r="AA257" s="270"/>
      <c r="AB257" s="297">
        <f>IF(AQ257="1",BH257,0)</f>
        <v>0</v>
      </c>
      <c r="AC257" s="297">
        <f>IF(AQ257="1",BI257,0)</f>
        <v>0</v>
      </c>
      <c r="AD257" s="297">
        <f>IF(AQ257="7",BH257,0)</f>
        <v>0</v>
      </c>
      <c r="AE257" s="297">
        <f>IF(AQ257="7",BI257,0)</f>
        <v>0</v>
      </c>
      <c r="AF257" s="297">
        <f>IF(AQ257="2",BH257,0)</f>
        <v>0</v>
      </c>
      <c r="AG257" s="297">
        <f>IF(AQ257="2",BI257,0)</f>
        <v>0</v>
      </c>
      <c r="AH257" s="297">
        <f>IF(AQ257="0",BJ257,0)</f>
        <v>0</v>
      </c>
      <c r="AI257" s="282"/>
      <c r="AJ257" s="325">
        <f>IF(AN257=0,K257,0)</f>
        <v>0</v>
      </c>
      <c r="AK257" s="325">
        <f>IF(AN257=12,K257,0)</f>
        <v>0</v>
      </c>
      <c r="AL257" s="325">
        <f>IF(AN257=21,K257,0)</f>
        <v>0</v>
      </c>
      <c r="AM257" s="270"/>
      <c r="AN257" s="297">
        <v>21</v>
      </c>
      <c r="AO257" s="297">
        <f>G257*1</f>
        <v>0</v>
      </c>
      <c r="AP257" s="297">
        <f>G257*(1-1)</f>
        <v>0</v>
      </c>
      <c r="AQ257" s="327" t="s">
        <v>320</v>
      </c>
      <c r="AR257" s="270"/>
      <c r="AS257" s="270"/>
      <c r="AT257" s="270"/>
      <c r="AU257" s="270"/>
      <c r="AV257" s="297">
        <f>AW257+AX257</f>
        <v>0</v>
      </c>
      <c r="AW257" s="297">
        <f>F257*AO257</f>
        <v>0</v>
      </c>
      <c r="AX257" s="297">
        <f>F257*AP257</f>
        <v>0</v>
      </c>
      <c r="AY257" s="299" t="s">
        <v>792</v>
      </c>
      <c r="AZ257" s="299" t="s">
        <v>793</v>
      </c>
      <c r="BA257" s="282" t="s">
        <v>512</v>
      </c>
      <c r="BB257" s="270"/>
      <c r="BC257" s="297">
        <f>AW257+AX257</f>
        <v>0</v>
      </c>
      <c r="BD257" s="297">
        <f>G257/(100-BE257)*100</f>
        <v>0</v>
      </c>
      <c r="BE257" s="297">
        <v>0</v>
      </c>
      <c r="BF257" s="297">
        <f>N257</f>
        <v>3.4599999999999999E-2</v>
      </c>
      <c r="BG257" s="270"/>
      <c r="BH257" s="325">
        <f>F257*AO257</f>
        <v>0</v>
      </c>
      <c r="BI257" s="325">
        <f>F257*AP257</f>
        <v>0</v>
      </c>
      <c r="BJ257" s="325">
        <f>F257*G257</f>
        <v>0</v>
      </c>
      <c r="BK257" s="325"/>
      <c r="BL257" s="297">
        <v>59</v>
      </c>
      <c r="BM257" s="270"/>
      <c r="BN257" s="270"/>
      <c r="BO257" s="270"/>
      <c r="BP257" s="270"/>
      <c r="BQ257" s="270"/>
      <c r="BR257" s="270"/>
      <c r="BS257" s="270"/>
      <c r="BT257" s="270"/>
      <c r="BU257" s="270"/>
      <c r="BV257" s="270"/>
      <c r="BW257" s="297" t="str">
        <f>H257</f>
        <v>21</v>
      </c>
      <c r="BX257" s="324" t="s">
        <v>884</v>
      </c>
    </row>
    <row r="258" spans="1:76" ht="15">
      <c r="A258" s="301"/>
      <c r="B258" s="270"/>
      <c r="C258" s="302" t="s">
        <v>320</v>
      </c>
      <c r="D258" s="302" t="s">
        <v>797</v>
      </c>
      <c r="E258" s="270"/>
      <c r="F258" s="303">
        <v>1</v>
      </c>
      <c r="G258" s="270"/>
      <c r="H258" s="270"/>
      <c r="I258" s="270"/>
      <c r="J258" s="270"/>
      <c r="K258" s="270"/>
      <c r="L258" s="270"/>
      <c r="M258" s="270"/>
      <c r="N258" s="270"/>
      <c r="O258" s="304"/>
      <c r="P258" s="270"/>
      <c r="Q258" s="270"/>
      <c r="R258" s="270"/>
      <c r="S258" s="270"/>
      <c r="T258" s="270"/>
      <c r="U258" s="270"/>
      <c r="V258" s="270"/>
      <c r="W258" s="270"/>
      <c r="X258" s="270"/>
      <c r="Y258" s="270"/>
      <c r="Z258" s="270"/>
      <c r="AA258" s="270"/>
      <c r="AB258" s="270"/>
      <c r="AC258" s="270"/>
      <c r="AD258" s="270"/>
      <c r="AE258" s="270"/>
      <c r="AF258" s="270"/>
      <c r="AG258" s="270"/>
      <c r="AH258" s="270"/>
      <c r="AI258" s="270"/>
      <c r="AJ258" s="270"/>
      <c r="AK258" s="270"/>
      <c r="AL258" s="270"/>
      <c r="AM258" s="270"/>
      <c r="AN258" s="270"/>
      <c r="AO258" s="270"/>
      <c r="AP258" s="270"/>
      <c r="AQ258" s="270"/>
      <c r="AR258" s="270"/>
      <c r="AS258" s="270"/>
      <c r="AT258" s="270"/>
      <c r="AU258" s="270"/>
      <c r="AV258" s="270"/>
      <c r="AW258" s="270"/>
      <c r="AX258" s="270"/>
      <c r="AY258" s="270"/>
      <c r="AZ258" s="270"/>
      <c r="BA258" s="270"/>
      <c r="BB258" s="270"/>
      <c r="BC258" s="270"/>
      <c r="BD258" s="270"/>
      <c r="BE258" s="270"/>
      <c r="BF258" s="270"/>
      <c r="BG258" s="270"/>
      <c r="BH258" s="270"/>
      <c r="BI258" s="270"/>
      <c r="BJ258" s="270"/>
      <c r="BK258" s="270"/>
      <c r="BL258" s="270"/>
      <c r="BM258" s="270"/>
      <c r="BN258" s="270"/>
      <c r="BO258" s="270"/>
      <c r="BP258" s="270"/>
      <c r="BQ258" s="270"/>
      <c r="BR258" s="270"/>
      <c r="BS258" s="270"/>
      <c r="BT258" s="270"/>
      <c r="BU258" s="270"/>
      <c r="BV258" s="270"/>
      <c r="BW258" s="270"/>
      <c r="BX258" s="270"/>
    </row>
    <row r="259" spans="1:76" ht="25.5">
      <c r="A259" s="323" t="s">
        <v>885</v>
      </c>
      <c r="B259" s="324" t="s">
        <v>886</v>
      </c>
      <c r="C259" s="324" t="s">
        <v>887</v>
      </c>
      <c r="D259" s="324"/>
      <c r="E259" s="324" t="s">
        <v>78</v>
      </c>
      <c r="F259" s="325">
        <v>2</v>
      </c>
      <c r="G259" s="326"/>
      <c r="H259" s="327" t="s">
        <v>508</v>
      </c>
      <c r="I259" s="325">
        <f>F259*AO259</f>
        <v>0</v>
      </c>
      <c r="J259" s="325">
        <f>F259*AP259</f>
        <v>0</v>
      </c>
      <c r="K259" s="325">
        <f>F259*G259</f>
        <v>0</v>
      </c>
      <c r="L259" s="325">
        <f>K259*(1+BW259/100)</f>
        <v>0</v>
      </c>
      <c r="M259" s="325">
        <v>3.1600000000000003E-2</v>
      </c>
      <c r="N259" s="325">
        <f>F259*M259</f>
        <v>6.3200000000000006E-2</v>
      </c>
      <c r="O259" s="328" t="s">
        <v>509</v>
      </c>
      <c r="P259" s="270"/>
      <c r="Q259" s="270"/>
      <c r="R259" s="270"/>
      <c r="S259" s="270"/>
      <c r="T259" s="270"/>
      <c r="U259" s="270"/>
      <c r="V259" s="270"/>
      <c r="W259" s="270"/>
      <c r="X259" s="270"/>
      <c r="Y259" s="270"/>
      <c r="Z259" s="297">
        <f>IF(AQ259="5",BJ259,0)</f>
        <v>0</v>
      </c>
      <c r="AA259" s="270"/>
      <c r="AB259" s="297">
        <f>IF(AQ259="1",BH259,0)</f>
        <v>0</v>
      </c>
      <c r="AC259" s="297">
        <f>IF(AQ259="1",BI259,0)</f>
        <v>0</v>
      </c>
      <c r="AD259" s="297">
        <f>IF(AQ259="7",BH259,0)</f>
        <v>0</v>
      </c>
      <c r="AE259" s="297">
        <f>IF(AQ259="7",BI259,0)</f>
        <v>0</v>
      </c>
      <c r="AF259" s="297">
        <f>IF(AQ259="2",BH259,0)</f>
        <v>0</v>
      </c>
      <c r="AG259" s="297">
        <f>IF(AQ259="2",BI259,0)</f>
        <v>0</v>
      </c>
      <c r="AH259" s="297">
        <f>IF(AQ259="0",BJ259,0)</f>
        <v>0</v>
      </c>
      <c r="AI259" s="282"/>
      <c r="AJ259" s="325">
        <f>IF(AN259=0,K259,0)</f>
        <v>0</v>
      </c>
      <c r="AK259" s="325">
        <f>IF(AN259=12,K259,0)</f>
        <v>0</v>
      </c>
      <c r="AL259" s="325">
        <f>IF(AN259=21,K259,0)</f>
        <v>0</v>
      </c>
      <c r="AM259" s="270"/>
      <c r="AN259" s="297">
        <v>21</v>
      </c>
      <c r="AO259" s="297">
        <f>G259*1</f>
        <v>0</v>
      </c>
      <c r="AP259" s="297">
        <f>G259*(1-1)</f>
        <v>0</v>
      </c>
      <c r="AQ259" s="327" t="s">
        <v>320</v>
      </c>
      <c r="AR259" s="270"/>
      <c r="AS259" s="270"/>
      <c r="AT259" s="270"/>
      <c r="AU259" s="270"/>
      <c r="AV259" s="297">
        <f>AW259+AX259</f>
        <v>0</v>
      </c>
      <c r="AW259" s="297">
        <f>F259*AO259</f>
        <v>0</v>
      </c>
      <c r="AX259" s="297">
        <f>F259*AP259</f>
        <v>0</v>
      </c>
      <c r="AY259" s="299" t="s">
        <v>792</v>
      </c>
      <c r="AZ259" s="299" t="s">
        <v>793</v>
      </c>
      <c r="BA259" s="282" t="s">
        <v>512</v>
      </c>
      <c r="BB259" s="270"/>
      <c r="BC259" s="297">
        <f>AW259+AX259</f>
        <v>0</v>
      </c>
      <c r="BD259" s="297">
        <f>G259/(100-BE259)*100</f>
        <v>0</v>
      </c>
      <c r="BE259" s="297">
        <v>0</v>
      </c>
      <c r="BF259" s="297">
        <f>N259</f>
        <v>6.3200000000000006E-2</v>
      </c>
      <c r="BG259" s="270"/>
      <c r="BH259" s="325">
        <f>F259*AO259</f>
        <v>0</v>
      </c>
      <c r="BI259" s="325">
        <f>F259*AP259</f>
        <v>0</v>
      </c>
      <c r="BJ259" s="325">
        <f>F259*G259</f>
        <v>0</v>
      </c>
      <c r="BK259" s="325"/>
      <c r="BL259" s="297">
        <v>59</v>
      </c>
      <c r="BM259" s="270"/>
      <c r="BN259" s="270"/>
      <c r="BO259" s="270"/>
      <c r="BP259" s="270"/>
      <c r="BQ259" s="270"/>
      <c r="BR259" s="270"/>
      <c r="BS259" s="270"/>
      <c r="BT259" s="270"/>
      <c r="BU259" s="270"/>
      <c r="BV259" s="270"/>
      <c r="BW259" s="297" t="str">
        <f>H259</f>
        <v>21</v>
      </c>
      <c r="BX259" s="324" t="s">
        <v>887</v>
      </c>
    </row>
    <row r="260" spans="1:76" ht="15">
      <c r="A260" s="301"/>
      <c r="B260" s="270"/>
      <c r="C260" s="302" t="s">
        <v>515</v>
      </c>
      <c r="D260" s="302" t="s">
        <v>806</v>
      </c>
      <c r="E260" s="270"/>
      <c r="F260" s="303">
        <v>2</v>
      </c>
      <c r="G260" s="270"/>
      <c r="H260" s="270"/>
      <c r="I260" s="270"/>
      <c r="J260" s="270"/>
      <c r="K260" s="270"/>
      <c r="L260" s="270"/>
      <c r="M260" s="270"/>
      <c r="N260" s="270"/>
      <c r="O260" s="304"/>
      <c r="P260" s="270"/>
      <c r="Q260" s="270"/>
      <c r="R260" s="270"/>
      <c r="S260" s="270"/>
      <c r="T260" s="270"/>
      <c r="U260" s="270"/>
      <c r="V260" s="270"/>
      <c r="W260" s="270"/>
      <c r="X260" s="270"/>
      <c r="Y260" s="270"/>
      <c r="Z260" s="270"/>
      <c r="AA260" s="270"/>
      <c r="AB260" s="270"/>
      <c r="AC260" s="270"/>
      <c r="AD260" s="270"/>
      <c r="AE260" s="270"/>
      <c r="AF260" s="270"/>
      <c r="AG260" s="270"/>
      <c r="AH260" s="270"/>
      <c r="AI260" s="270"/>
      <c r="AJ260" s="270"/>
      <c r="AK260" s="270"/>
      <c r="AL260" s="270"/>
      <c r="AM260" s="270"/>
      <c r="AN260" s="270"/>
      <c r="AO260" s="270"/>
      <c r="AP260" s="270"/>
      <c r="AQ260" s="270"/>
      <c r="AR260" s="270"/>
      <c r="AS260" s="270"/>
      <c r="AT260" s="270"/>
      <c r="AU260" s="270"/>
      <c r="AV260" s="270"/>
      <c r="AW260" s="270"/>
      <c r="AX260" s="270"/>
      <c r="AY260" s="270"/>
      <c r="AZ260" s="270"/>
      <c r="BA260" s="270"/>
      <c r="BB260" s="270"/>
      <c r="BC260" s="270"/>
      <c r="BD260" s="270"/>
      <c r="BE260" s="270"/>
      <c r="BF260" s="270"/>
      <c r="BG260" s="270"/>
      <c r="BH260" s="270"/>
      <c r="BI260" s="270"/>
      <c r="BJ260" s="270"/>
      <c r="BK260" s="270"/>
      <c r="BL260" s="270"/>
      <c r="BM260" s="270"/>
      <c r="BN260" s="270"/>
      <c r="BO260" s="270"/>
      <c r="BP260" s="270"/>
      <c r="BQ260" s="270"/>
      <c r="BR260" s="270"/>
      <c r="BS260" s="270"/>
      <c r="BT260" s="270"/>
      <c r="BU260" s="270"/>
      <c r="BV260" s="270"/>
      <c r="BW260" s="270"/>
      <c r="BX260" s="270"/>
    </row>
    <row r="261" spans="1:76" ht="25.5">
      <c r="A261" s="323" t="s">
        <v>888</v>
      </c>
      <c r="B261" s="324" t="s">
        <v>889</v>
      </c>
      <c r="C261" s="324" t="s">
        <v>890</v>
      </c>
      <c r="D261" s="324"/>
      <c r="E261" s="324" t="s">
        <v>78</v>
      </c>
      <c r="F261" s="325">
        <v>2</v>
      </c>
      <c r="G261" s="326"/>
      <c r="H261" s="327" t="s">
        <v>508</v>
      </c>
      <c r="I261" s="325">
        <f>F261*AO261</f>
        <v>0</v>
      </c>
      <c r="J261" s="325">
        <f>F261*AP261</f>
        <v>0</v>
      </c>
      <c r="K261" s="325">
        <f>F261*G261</f>
        <v>0</v>
      </c>
      <c r="L261" s="325">
        <f>K261*(1+BW261/100)</f>
        <v>0</v>
      </c>
      <c r="M261" s="325">
        <v>3.27E-2</v>
      </c>
      <c r="N261" s="325">
        <f>F261*M261</f>
        <v>6.54E-2</v>
      </c>
      <c r="O261" s="328" t="s">
        <v>509</v>
      </c>
      <c r="P261" s="270"/>
      <c r="Q261" s="270"/>
      <c r="R261" s="270"/>
      <c r="S261" s="270"/>
      <c r="T261" s="270"/>
      <c r="U261" s="270"/>
      <c r="V261" s="270"/>
      <c r="W261" s="270"/>
      <c r="X261" s="270"/>
      <c r="Y261" s="270"/>
      <c r="Z261" s="297">
        <f>IF(AQ261="5",BJ261,0)</f>
        <v>0</v>
      </c>
      <c r="AA261" s="270"/>
      <c r="AB261" s="297">
        <f>IF(AQ261="1",BH261,0)</f>
        <v>0</v>
      </c>
      <c r="AC261" s="297">
        <f>IF(AQ261="1",BI261,0)</f>
        <v>0</v>
      </c>
      <c r="AD261" s="297">
        <f>IF(AQ261="7",BH261,0)</f>
        <v>0</v>
      </c>
      <c r="AE261" s="297">
        <f>IF(AQ261="7",BI261,0)</f>
        <v>0</v>
      </c>
      <c r="AF261" s="297">
        <f>IF(AQ261="2",BH261,0)</f>
        <v>0</v>
      </c>
      <c r="AG261" s="297">
        <f>IF(AQ261="2",BI261,0)</f>
        <v>0</v>
      </c>
      <c r="AH261" s="297">
        <f>IF(AQ261="0",BJ261,0)</f>
        <v>0</v>
      </c>
      <c r="AI261" s="282"/>
      <c r="AJ261" s="325">
        <f>IF(AN261=0,K261,0)</f>
        <v>0</v>
      </c>
      <c r="AK261" s="325">
        <f>IF(AN261=12,K261,0)</f>
        <v>0</v>
      </c>
      <c r="AL261" s="325">
        <f>IF(AN261=21,K261,0)</f>
        <v>0</v>
      </c>
      <c r="AM261" s="270"/>
      <c r="AN261" s="297">
        <v>21</v>
      </c>
      <c r="AO261" s="297">
        <f>G261*1</f>
        <v>0</v>
      </c>
      <c r="AP261" s="297">
        <f>G261*(1-1)</f>
        <v>0</v>
      </c>
      <c r="AQ261" s="327" t="s">
        <v>320</v>
      </c>
      <c r="AR261" s="270"/>
      <c r="AS261" s="270"/>
      <c r="AT261" s="270"/>
      <c r="AU261" s="270"/>
      <c r="AV261" s="297">
        <f>AW261+AX261</f>
        <v>0</v>
      </c>
      <c r="AW261" s="297">
        <f>F261*AO261</f>
        <v>0</v>
      </c>
      <c r="AX261" s="297">
        <f>F261*AP261</f>
        <v>0</v>
      </c>
      <c r="AY261" s="299" t="s">
        <v>792</v>
      </c>
      <c r="AZ261" s="299" t="s">
        <v>793</v>
      </c>
      <c r="BA261" s="282" t="s">
        <v>512</v>
      </c>
      <c r="BB261" s="270"/>
      <c r="BC261" s="297">
        <f>AW261+AX261</f>
        <v>0</v>
      </c>
      <c r="BD261" s="297">
        <f>G261/(100-BE261)*100</f>
        <v>0</v>
      </c>
      <c r="BE261" s="297">
        <v>0</v>
      </c>
      <c r="BF261" s="297">
        <f>N261</f>
        <v>6.54E-2</v>
      </c>
      <c r="BG261" s="270"/>
      <c r="BH261" s="325">
        <f>F261*AO261</f>
        <v>0</v>
      </c>
      <c r="BI261" s="325">
        <f>F261*AP261</f>
        <v>0</v>
      </c>
      <c r="BJ261" s="325">
        <f>F261*G261</f>
        <v>0</v>
      </c>
      <c r="BK261" s="325"/>
      <c r="BL261" s="297">
        <v>59</v>
      </c>
      <c r="BM261" s="270"/>
      <c r="BN261" s="270"/>
      <c r="BO261" s="270"/>
      <c r="BP261" s="270"/>
      <c r="BQ261" s="270"/>
      <c r="BR261" s="270"/>
      <c r="BS261" s="270"/>
      <c r="BT261" s="270"/>
      <c r="BU261" s="270"/>
      <c r="BV261" s="270"/>
      <c r="BW261" s="297" t="str">
        <f>H261</f>
        <v>21</v>
      </c>
      <c r="BX261" s="324" t="s">
        <v>890</v>
      </c>
    </row>
    <row r="262" spans="1:76" ht="15">
      <c r="A262" s="301"/>
      <c r="B262" s="270"/>
      <c r="C262" s="302" t="s">
        <v>515</v>
      </c>
      <c r="D262" s="302" t="s">
        <v>806</v>
      </c>
      <c r="E262" s="270"/>
      <c r="F262" s="303">
        <v>2</v>
      </c>
      <c r="G262" s="270"/>
      <c r="H262" s="270"/>
      <c r="I262" s="270"/>
      <c r="J262" s="270"/>
      <c r="K262" s="270"/>
      <c r="L262" s="270"/>
      <c r="M262" s="270"/>
      <c r="N262" s="270"/>
      <c r="O262" s="304"/>
      <c r="P262" s="270"/>
      <c r="Q262" s="270"/>
      <c r="R262" s="270"/>
      <c r="S262" s="270"/>
      <c r="T262" s="270"/>
      <c r="U262" s="270"/>
      <c r="V262" s="270"/>
      <c r="W262" s="270"/>
      <c r="X262" s="270"/>
      <c r="Y262" s="270"/>
      <c r="Z262" s="270"/>
      <c r="AA262" s="270"/>
      <c r="AB262" s="270"/>
      <c r="AC262" s="270"/>
      <c r="AD262" s="270"/>
      <c r="AE262" s="270"/>
      <c r="AF262" s="270"/>
      <c r="AG262" s="270"/>
      <c r="AH262" s="270"/>
      <c r="AI262" s="270"/>
      <c r="AJ262" s="270"/>
      <c r="AK262" s="270"/>
      <c r="AL262" s="270"/>
      <c r="AM262" s="270"/>
      <c r="AN262" s="270"/>
      <c r="AO262" s="270"/>
      <c r="AP262" s="270"/>
      <c r="AQ262" s="270"/>
      <c r="AR262" s="270"/>
      <c r="AS262" s="270"/>
      <c r="AT262" s="270"/>
      <c r="AU262" s="270"/>
      <c r="AV262" s="270"/>
      <c r="AW262" s="270"/>
      <c r="AX262" s="270"/>
      <c r="AY262" s="270"/>
      <c r="AZ262" s="270"/>
      <c r="BA262" s="270"/>
      <c r="BB262" s="270"/>
      <c r="BC262" s="270"/>
      <c r="BD262" s="270"/>
      <c r="BE262" s="270"/>
      <c r="BF262" s="270"/>
      <c r="BG262" s="270"/>
      <c r="BH262" s="270"/>
      <c r="BI262" s="270"/>
      <c r="BJ262" s="270"/>
      <c r="BK262" s="270"/>
      <c r="BL262" s="270"/>
      <c r="BM262" s="270"/>
      <c r="BN262" s="270"/>
      <c r="BO262" s="270"/>
      <c r="BP262" s="270"/>
      <c r="BQ262" s="270"/>
      <c r="BR262" s="270"/>
      <c r="BS262" s="270"/>
      <c r="BT262" s="270"/>
      <c r="BU262" s="270"/>
      <c r="BV262" s="270"/>
      <c r="BW262" s="270"/>
      <c r="BX262" s="270"/>
    </row>
    <row r="263" spans="1:76" ht="25.5">
      <c r="A263" s="323" t="s">
        <v>891</v>
      </c>
      <c r="B263" s="324" t="s">
        <v>892</v>
      </c>
      <c r="C263" s="324" t="s">
        <v>893</v>
      </c>
      <c r="D263" s="324"/>
      <c r="E263" s="324" t="s">
        <v>78</v>
      </c>
      <c r="F263" s="325">
        <v>2</v>
      </c>
      <c r="G263" s="326"/>
      <c r="H263" s="327" t="s">
        <v>508</v>
      </c>
      <c r="I263" s="325">
        <f>F263*AO263</f>
        <v>0</v>
      </c>
      <c r="J263" s="325">
        <f>F263*AP263</f>
        <v>0</v>
      </c>
      <c r="K263" s="325">
        <f>F263*G263</f>
        <v>0</v>
      </c>
      <c r="L263" s="325">
        <f>K263*(1+BW263/100)</f>
        <v>0</v>
      </c>
      <c r="M263" s="325">
        <v>3.3000000000000002E-2</v>
      </c>
      <c r="N263" s="325">
        <f>F263*M263</f>
        <v>6.6000000000000003E-2</v>
      </c>
      <c r="O263" s="328" t="s">
        <v>509</v>
      </c>
      <c r="P263" s="270"/>
      <c r="Q263" s="270"/>
      <c r="R263" s="270"/>
      <c r="S263" s="270"/>
      <c r="T263" s="270"/>
      <c r="U263" s="270"/>
      <c r="V263" s="270"/>
      <c r="W263" s="270"/>
      <c r="X263" s="270"/>
      <c r="Y263" s="270"/>
      <c r="Z263" s="297">
        <f>IF(AQ263="5",BJ263,0)</f>
        <v>0</v>
      </c>
      <c r="AA263" s="270"/>
      <c r="AB263" s="297">
        <f>IF(AQ263="1",BH263,0)</f>
        <v>0</v>
      </c>
      <c r="AC263" s="297">
        <f>IF(AQ263="1",BI263,0)</f>
        <v>0</v>
      </c>
      <c r="AD263" s="297">
        <f>IF(AQ263="7",BH263,0)</f>
        <v>0</v>
      </c>
      <c r="AE263" s="297">
        <f>IF(AQ263="7",BI263,0)</f>
        <v>0</v>
      </c>
      <c r="AF263" s="297">
        <f>IF(AQ263="2",BH263,0)</f>
        <v>0</v>
      </c>
      <c r="AG263" s="297">
        <f>IF(AQ263="2",BI263,0)</f>
        <v>0</v>
      </c>
      <c r="AH263" s="297">
        <f>IF(AQ263="0",BJ263,0)</f>
        <v>0</v>
      </c>
      <c r="AI263" s="282"/>
      <c r="AJ263" s="325">
        <f>IF(AN263=0,K263,0)</f>
        <v>0</v>
      </c>
      <c r="AK263" s="325">
        <f>IF(AN263=12,K263,0)</f>
        <v>0</v>
      </c>
      <c r="AL263" s="325">
        <f>IF(AN263=21,K263,0)</f>
        <v>0</v>
      </c>
      <c r="AM263" s="270"/>
      <c r="AN263" s="297">
        <v>21</v>
      </c>
      <c r="AO263" s="297">
        <f>G263*1</f>
        <v>0</v>
      </c>
      <c r="AP263" s="297">
        <f>G263*(1-1)</f>
        <v>0</v>
      </c>
      <c r="AQ263" s="327" t="s">
        <v>320</v>
      </c>
      <c r="AR263" s="270"/>
      <c r="AS263" s="270"/>
      <c r="AT263" s="270"/>
      <c r="AU263" s="270"/>
      <c r="AV263" s="297">
        <f>AW263+AX263</f>
        <v>0</v>
      </c>
      <c r="AW263" s="297">
        <f>F263*AO263</f>
        <v>0</v>
      </c>
      <c r="AX263" s="297">
        <f>F263*AP263</f>
        <v>0</v>
      </c>
      <c r="AY263" s="299" t="s">
        <v>792</v>
      </c>
      <c r="AZ263" s="299" t="s">
        <v>793</v>
      </c>
      <c r="BA263" s="282" t="s">
        <v>512</v>
      </c>
      <c r="BB263" s="270"/>
      <c r="BC263" s="297">
        <f>AW263+AX263</f>
        <v>0</v>
      </c>
      <c r="BD263" s="297">
        <f>G263/(100-BE263)*100</f>
        <v>0</v>
      </c>
      <c r="BE263" s="297">
        <v>0</v>
      </c>
      <c r="BF263" s="297">
        <f>N263</f>
        <v>6.6000000000000003E-2</v>
      </c>
      <c r="BG263" s="270"/>
      <c r="BH263" s="325">
        <f>F263*AO263</f>
        <v>0</v>
      </c>
      <c r="BI263" s="325">
        <f>F263*AP263</f>
        <v>0</v>
      </c>
      <c r="BJ263" s="325">
        <f>F263*G263</f>
        <v>0</v>
      </c>
      <c r="BK263" s="325"/>
      <c r="BL263" s="297">
        <v>59</v>
      </c>
      <c r="BM263" s="270"/>
      <c r="BN263" s="270"/>
      <c r="BO263" s="270"/>
      <c r="BP263" s="270"/>
      <c r="BQ263" s="270"/>
      <c r="BR263" s="270"/>
      <c r="BS263" s="270"/>
      <c r="BT263" s="270"/>
      <c r="BU263" s="270"/>
      <c r="BV263" s="270"/>
      <c r="BW263" s="297" t="str">
        <f>H263</f>
        <v>21</v>
      </c>
      <c r="BX263" s="324" t="s">
        <v>893</v>
      </c>
    </row>
    <row r="264" spans="1:76" ht="15">
      <c r="A264" s="301"/>
      <c r="B264" s="270"/>
      <c r="C264" s="302" t="s">
        <v>515</v>
      </c>
      <c r="D264" s="302" t="s">
        <v>806</v>
      </c>
      <c r="E264" s="270"/>
      <c r="F264" s="303">
        <v>2</v>
      </c>
      <c r="G264" s="270"/>
      <c r="H264" s="270"/>
      <c r="I264" s="270"/>
      <c r="J264" s="270"/>
      <c r="K264" s="270"/>
      <c r="L264" s="270"/>
      <c r="M264" s="270"/>
      <c r="N264" s="270"/>
      <c r="O264" s="304"/>
      <c r="P264" s="270"/>
      <c r="Q264" s="270"/>
      <c r="R264" s="270"/>
      <c r="S264" s="270"/>
      <c r="T264" s="270"/>
      <c r="U264" s="270"/>
      <c r="V264" s="270"/>
      <c r="W264" s="270"/>
      <c r="X264" s="270"/>
      <c r="Y264" s="270"/>
      <c r="Z264" s="270"/>
      <c r="AA264" s="270"/>
      <c r="AB264" s="270"/>
      <c r="AC264" s="270"/>
      <c r="AD264" s="270"/>
      <c r="AE264" s="270"/>
      <c r="AF264" s="270"/>
      <c r="AG264" s="270"/>
      <c r="AH264" s="270"/>
      <c r="AI264" s="270"/>
      <c r="AJ264" s="270"/>
      <c r="AK264" s="270"/>
      <c r="AL264" s="270"/>
      <c r="AM264" s="270"/>
      <c r="AN264" s="270"/>
      <c r="AO264" s="270"/>
      <c r="AP264" s="270"/>
      <c r="AQ264" s="270"/>
      <c r="AR264" s="270"/>
      <c r="AS264" s="270"/>
      <c r="AT264" s="270"/>
      <c r="AU264" s="270"/>
      <c r="AV264" s="270"/>
      <c r="AW264" s="270"/>
      <c r="AX264" s="270"/>
      <c r="AY264" s="270"/>
      <c r="AZ264" s="270"/>
      <c r="BA264" s="270"/>
      <c r="BB264" s="270"/>
      <c r="BC264" s="270"/>
      <c r="BD264" s="270"/>
      <c r="BE264" s="270"/>
      <c r="BF264" s="270"/>
      <c r="BG264" s="270"/>
      <c r="BH264" s="270"/>
      <c r="BI264" s="270"/>
      <c r="BJ264" s="270"/>
      <c r="BK264" s="270"/>
      <c r="BL264" s="270"/>
      <c r="BM264" s="270"/>
      <c r="BN264" s="270"/>
      <c r="BO264" s="270"/>
      <c r="BP264" s="270"/>
      <c r="BQ264" s="270"/>
      <c r="BR264" s="270"/>
      <c r="BS264" s="270"/>
      <c r="BT264" s="270"/>
      <c r="BU264" s="270"/>
      <c r="BV264" s="270"/>
      <c r="BW264" s="270"/>
      <c r="BX264" s="270"/>
    </row>
    <row r="265" spans="1:76" ht="25.5">
      <c r="A265" s="323" t="s">
        <v>894</v>
      </c>
      <c r="B265" s="324" t="s">
        <v>895</v>
      </c>
      <c r="C265" s="324" t="s">
        <v>896</v>
      </c>
      <c r="D265" s="324"/>
      <c r="E265" s="324" t="s">
        <v>78</v>
      </c>
      <c r="F265" s="325">
        <v>2</v>
      </c>
      <c r="G265" s="326"/>
      <c r="H265" s="327" t="s">
        <v>508</v>
      </c>
      <c r="I265" s="325">
        <f>F265*AO265</f>
        <v>0</v>
      </c>
      <c r="J265" s="325">
        <f>F265*AP265</f>
        <v>0</v>
      </c>
      <c r="K265" s="325">
        <f>F265*G265</f>
        <v>0</v>
      </c>
      <c r="L265" s="325">
        <f>K265*(1+BW265/100)</f>
        <v>0</v>
      </c>
      <c r="M265" s="325">
        <v>3.39E-2</v>
      </c>
      <c r="N265" s="325">
        <f>F265*M265</f>
        <v>6.7799999999999999E-2</v>
      </c>
      <c r="O265" s="328" t="s">
        <v>509</v>
      </c>
      <c r="P265" s="270"/>
      <c r="Q265" s="270"/>
      <c r="R265" s="270"/>
      <c r="S265" s="270"/>
      <c r="T265" s="270"/>
      <c r="U265" s="270"/>
      <c r="V265" s="270"/>
      <c r="W265" s="270"/>
      <c r="X265" s="270"/>
      <c r="Y265" s="270"/>
      <c r="Z265" s="297">
        <f>IF(AQ265="5",BJ265,0)</f>
        <v>0</v>
      </c>
      <c r="AA265" s="270"/>
      <c r="AB265" s="297">
        <f>IF(AQ265="1",BH265,0)</f>
        <v>0</v>
      </c>
      <c r="AC265" s="297">
        <f>IF(AQ265="1",BI265,0)</f>
        <v>0</v>
      </c>
      <c r="AD265" s="297">
        <f>IF(AQ265="7",BH265,0)</f>
        <v>0</v>
      </c>
      <c r="AE265" s="297">
        <f>IF(AQ265="7",BI265,0)</f>
        <v>0</v>
      </c>
      <c r="AF265" s="297">
        <f>IF(AQ265="2",BH265,0)</f>
        <v>0</v>
      </c>
      <c r="AG265" s="297">
        <f>IF(AQ265="2",BI265,0)</f>
        <v>0</v>
      </c>
      <c r="AH265" s="297">
        <f>IF(AQ265="0",BJ265,0)</f>
        <v>0</v>
      </c>
      <c r="AI265" s="282"/>
      <c r="AJ265" s="325">
        <f>IF(AN265=0,K265,0)</f>
        <v>0</v>
      </c>
      <c r="AK265" s="325">
        <f>IF(AN265=12,K265,0)</f>
        <v>0</v>
      </c>
      <c r="AL265" s="325">
        <f>IF(AN265=21,K265,0)</f>
        <v>0</v>
      </c>
      <c r="AM265" s="270"/>
      <c r="AN265" s="297">
        <v>21</v>
      </c>
      <c r="AO265" s="297">
        <f>G265*1</f>
        <v>0</v>
      </c>
      <c r="AP265" s="297">
        <f>G265*(1-1)</f>
        <v>0</v>
      </c>
      <c r="AQ265" s="327" t="s">
        <v>320</v>
      </c>
      <c r="AR265" s="270"/>
      <c r="AS265" s="270"/>
      <c r="AT265" s="270"/>
      <c r="AU265" s="270"/>
      <c r="AV265" s="297">
        <f>AW265+AX265</f>
        <v>0</v>
      </c>
      <c r="AW265" s="297">
        <f>F265*AO265</f>
        <v>0</v>
      </c>
      <c r="AX265" s="297">
        <f>F265*AP265</f>
        <v>0</v>
      </c>
      <c r="AY265" s="299" t="s">
        <v>792</v>
      </c>
      <c r="AZ265" s="299" t="s">
        <v>793</v>
      </c>
      <c r="BA265" s="282" t="s">
        <v>512</v>
      </c>
      <c r="BB265" s="270"/>
      <c r="BC265" s="297">
        <f>AW265+AX265</f>
        <v>0</v>
      </c>
      <c r="BD265" s="297">
        <f>G265/(100-BE265)*100</f>
        <v>0</v>
      </c>
      <c r="BE265" s="297">
        <v>0</v>
      </c>
      <c r="BF265" s="297">
        <f>N265</f>
        <v>6.7799999999999999E-2</v>
      </c>
      <c r="BG265" s="270"/>
      <c r="BH265" s="325">
        <f>F265*AO265</f>
        <v>0</v>
      </c>
      <c r="BI265" s="325">
        <f>F265*AP265</f>
        <v>0</v>
      </c>
      <c r="BJ265" s="325">
        <f>F265*G265</f>
        <v>0</v>
      </c>
      <c r="BK265" s="325"/>
      <c r="BL265" s="297">
        <v>59</v>
      </c>
      <c r="BM265" s="270"/>
      <c r="BN265" s="270"/>
      <c r="BO265" s="270"/>
      <c r="BP265" s="270"/>
      <c r="BQ265" s="270"/>
      <c r="BR265" s="270"/>
      <c r="BS265" s="270"/>
      <c r="BT265" s="270"/>
      <c r="BU265" s="270"/>
      <c r="BV265" s="270"/>
      <c r="BW265" s="297" t="str">
        <f>H265</f>
        <v>21</v>
      </c>
      <c r="BX265" s="324" t="s">
        <v>896</v>
      </c>
    </row>
    <row r="266" spans="1:76" ht="15">
      <c r="A266" s="301"/>
      <c r="B266" s="270"/>
      <c r="C266" s="302" t="s">
        <v>515</v>
      </c>
      <c r="D266" s="302" t="s">
        <v>806</v>
      </c>
      <c r="E266" s="270"/>
      <c r="F266" s="303">
        <v>2</v>
      </c>
      <c r="G266" s="270"/>
      <c r="H266" s="270"/>
      <c r="I266" s="270"/>
      <c r="J266" s="270"/>
      <c r="K266" s="270"/>
      <c r="L266" s="270"/>
      <c r="M266" s="270"/>
      <c r="N266" s="270"/>
      <c r="O266" s="304"/>
      <c r="P266" s="270"/>
      <c r="Q266" s="270"/>
      <c r="R266" s="270"/>
      <c r="S266" s="270"/>
      <c r="T266" s="270"/>
      <c r="U266" s="270"/>
      <c r="V266" s="270"/>
      <c r="W266" s="270"/>
      <c r="X266" s="270"/>
      <c r="Y266" s="270"/>
      <c r="Z266" s="270"/>
      <c r="AA266" s="270"/>
      <c r="AB266" s="270"/>
      <c r="AC266" s="270"/>
      <c r="AD266" s="270"/>
      <c r="AE266" s="270"/>
      <c r="AF266" s="270"/>
      <c r="AG266" s="270"/>
      <c r="AH266" s="270"/>
      <c r="AI266" s="270"/>
      <c r="AJ266" s="270"/>
      <c r="AK266" s="270"/>
      <c r="AL266" s="270"/>
      <c r="AM266" s="270"/>
      <c r="AN266" s="270"/>
      <c r="AO266" s="270"/>
      <c r="AP266" s="270"/>
      <c r="AQ266" s="270"/>
      <c r="AR266" s="270"/>
      <c r="AS266" s="270"/>
      <c r="AT266" s="270"/>
      <c r="AU266" s="270"/>
      <c r="AV266" s="270"/>
      <c r="AW266" s="270"/>
      <c r="AX266" s="270"/>
      <c r="AY266" s="270"/>
      <c r="AZ266" s="270"/>
      <c r="BA266" s="270"/>
      <c r="BB266" s="270"/>
      <c r="BC266" s="270"/>
      <c r="BD266" s="270"/>
      <c r="BE266" s="270"/>
      <c r="BF266" s="270"/>
      <c r="BG266" s="270"/>
      <c r="BH266" s="270"/>
      <c r="BI266" s="270"/>
      <c r="BJ266" s="270"/>
      <c r="BK266" s="270"/>
      <c r="BL266" s="270"/>
      <c r="BM266" s="270"/>
      <c r="BN266" s="270"/>
      <c r="BO266" s="270"/>
      <c r="BP266" s="270"/>
      <c r="BQ266" s="270"/>
      <c r="BR266" s="270"/>
      <c r="BS266" s="270"/>
      <c r="BT266" s="270"/>
      <c r="BU266" s="270"/>
      <c r="BV266" s="270"/>
      <c r="BW266" s="270"/>
      <c r="BX266" s="270"/>
    </row>
    <row r="267" spans="1:76" ht="25.5">
      <c r="A267" s="323" t="s">
        <v>897</v>
      </c>
      <c r="B267" s="324" t="s">
        <v>898</v>
      </c>
      <c r="C267" s="324" t="s">
        <v>899</v>
      </c>
      <c r="D267" s="324"/>
      <c r="E267" s="324" t="s">
        <v>78</v>
      </c>
      <c r="F267" s="325">
        <v>2</v>
      </c>
      <c r="G267" s="326"/>
      <c r="H267" s="327" t="s">
        <v>508</v>
      </c>
      <c r="I267" s="325">
        <f>F267*AO267</f>
        <v>0</v>
      </c>
      <c r="J267" s="325">
        <f>F267*AP267</f>
        <v>0</v>
      </c>
      <c r="K267" s="325">
        <f>F267*G267</f>
        <v>0</v>
      </c>
      <c r="L267" s="325">
        <f>K267*(1+BW267/100)</f>
        <v>0</v>
      </c>
      <c r="M267" s="325">
        <v>3.4200000000000001E-2</v>
      </c>
      <c r="N267" s="325">
        <f>F267*M267</f>
        <v>6.8400000000000002E-2</v>
      </c>
      <c r="O267" s="328" t="s">
        <v>509</v>
      </c>
      <c r="P267" s="270"/>
      <c r="Q267" s="270"/>
      <c r="R267" s="270"/>
      <c r="S267" s="270"/>
      <c r="T267" s="270"/>
      <c r="U267" s="270"/>
      <c r="V267" s="270"/>
      <c r="W267" s="270"/>
      <c r="X267" s="270"/>
      <c r="Y267" s="270"/>
      <c r="Z267" s="297">
        <f>IF(AQ267="5",BJ267,0)</f>
        <v>0</v>
      </c>
      <c r="AA267" s="270"/>
      <c r="AB267" s="297">
        <f>IF(AQ267="1",BH267,0)</f>
        <v>0</v>
      </c>
      <c r="AC267" s="297">
        <f>IF(AQ267="1",BI267,0)</f>
        <v>0</v>
      </c>
      <c r="AD267" s="297">
        <f>IF(AQ267="7",BH267,0)</f>
        <v>0</v>
      </c>
      <c r="AE267" s="297">
        <f>IF(AQ267="7",BI267,0)</f>
        <v>0</v>
      </c>
      <c r="AF267" s="297">
        <f>IF(AQ267="2",BH267,0)</f>
        <v>0</v>
      </c>
      <c r="AG267" s="297">
        <f>IF(AQ267="2",BI267,0)</f>
        <v>0</v>
      </c>
      <c r="AH267" s="297">
        <f>IF(AQ267="0",BJ267,0)</f>
        <v>0</v>
      </c>
      <c r="AI267" s="282"/>
      <c r="AJ267" s="325">
        <f>IF(AN267=0,K267,0)</f>
        <v>0</v>
      </c>
      <c r="AK267" s="325">
        <f>IF(AN267=12,K267,0)</f>
        <v>0</v>
      </c>
      <c r="AL267" s="325">
        <f>IF(AN267=21,K267,0)</f>
        <v>0</v>
      </c>
      <c r="AM267" s="270"/>
      <c r="AN267" s="297">
        <v>21</v>
      </c>
      <c r="AO267" s="297">
        <f>G267*1</f>
        <v>0</v>
      </c>
      <c r="AP267" s="297">
        <f>G267*(1-1)</f>
        <v>0</v>
      </c>
      <c r="AQ267" s="327" t="s">
        <v>320</v>
      </c>
      <c r="AR267" s="270"/>
      <c r="AS267" s="270"/>
      <c r="AT267" s="270"/>
      <c r="AU267" s="270"/>
      <c r="AV267" s="297">
        <f>AW267+AX267</f>
        <v>0</v>
      </c>
      <c r="AW267" s="297">
        <f>F267*AO267</f>
        <v>0</v>
      </c>
      <c r="AX267" s="297">
        <f>F267*AP267</f>
        <v>0</v>
      </c>
      <c r="AY267" s="299" t="s">
        <v>792</v>
      </c>
      <c r="AZ267" s="299" t="s">
        <v>793</v>
      </c>
      <c r="BA267" s="282" t="s">
        <v>512</v>
      </c>
      <c r="BB267" s="270"/>
      <c r="BC267" s="297">
        <f>AW267+AX267</f>
        <v>0</v>
      </c>
      <c r="BD267" s="297">
        <f>G267/(100-BE267)*100</f>
        <v>0</v>
      </c>
      <c r="BE267" s="297">
        <v>0</v>
      </c>
      <c r="BF267" s="297">
        <f>N267</f>
        <v>6.8400000000000002E-2</v>
      </c>
      <c r="BG267" s="270"/>
      <c r="BH267" s="325">
        <f>F267*AO267</f>
        <v>0</v>
      </c>
      <c r="BI267" s="325">
        <f>F267*AP267</f>
        <v>0</v>
      </c>
      <c r="BJ267" s="325">
        <f>F267*G267</f>
        <v>0</v>
      </c>
      <c r="BK267" s="325"/>
      <c r="BL267" s="297">
        <v>59</v>
      </c>
      <c r="BM267" s="270"/>
      <c r="BN267" s="270"/>
      <c r="BO267" s="270"/>
      <c r="BP267" s="270"/>
      <c r="BQ267" s="270"/>
      <c r="BR267" s="270"/>
      <c r="BS267" s="270"/>
      <c r="BT267" s="270"/>
      <c r="BU267" s="270"/>
      <c r="BV267" s="270"/>
      <c r="BW267" s="297" t="str">
        <f>H267</f>
        <v>21</v>
      </c>
      <c r="BX267" s="324" t="s">
        <v>899</v>
      </c>
    </row>
    <row r="268" spans="1:76" ht="15">
      <c r="A268" s="301"/>
      <c r="B268" s="270"/>
      <c r="C268" s="302" t="s">
        <v>515</v>
      </c>
      <c r="D268" s="302" t="s">
        <v>806</v>
      </c>
      <c r="E268" s="270"/>
      <c r="F268" s="303">
        <v>2</v>
      </c>
      <c r="G268" s="270"/>
      <c r="H268" s="270"/>
      <c r="I268" s="270"/>
      <c r="J268" s="270"/>
      <c r="K268" s="270"/>
      <c r="L268" s="270"/>
      <c r="M268" s="270"/>
      <c r="N268" s="270"/>
      <c r="O268" s="304"/>
      <c r="P268" s="270"/>
      <c r="Q268" s="270"/>
      <c r="R268" s="270"/>
      <c r="S268" s="270"/>
      <c r="T268" s="270"/>
      <c r="U268" s="270"/>
      <c r="V268" s="270"/>
      <c r="W268" s="270"/>
      <c r="X268" s="270"/>
      <c r="Y268" s="270"/>
      <c r="Z268" s="270"/>
      <c r="AA268" s="270"/>
      <c r="AB268" s="270"/>
      <c r="AC268" s="270"/>
      <c r="AD268" s="270"/>
      <c r="AE268" s="270"/>
      <c r="AF268" s="270"/>
      <c r="AG268" s="270"/>
      <c r="AH268" s="270"/>
      <c r="AI268" s="270"/>
      <c r="AJ268" s="270"/>
      <c r="AK268" s="270"/>
      <c r="AL268" s="270"/>
      <c r="AM268" s="270"/>
      <c r="AN268" s="270"/>
      <c r="AO268" s="270"/>
      <c r="AP268" s="270"/>
      <c r="AQ268" s="270"/>
      <c r="AR268" s="270"/>
      <c r="AS268" s="270"/>
      <c r="AT268" s="270"/>
      <c r="AU268" s="270"/>
      <c r="AV268" s="270"/>
      <c r="AW268" s="270"/>
      <c r="AX268" s="270"/>
      <c r="AY268" s="270"/>
      <c r="AZ268" s="270"/>
      <c r="BA268" s="270"/>
      <c r="BB268" s="270"/>
      <c r="BC268" s="270"/>
      <c r="BD268" s="270"/>
      <c r="BE268" s="270"/>
      <c r="BF268" s="270"/>
      <c r="BG268" s="270"/>
      <c r="BH268" s="270"/>
      <c r="BI268" s="270"/>
      <c r="BJ268" s="270"/>
      <c r="BK268" s="270"/>
      <c r="BL268" s="270"/>
      <c r="BM268" s="270"/>
      <c r="BN268" s="270"/>
      <c r="BO268" s="270"/>
      <c r="BP268" s="270"/>
      <c r="BQ268" s="270"/>
      <c r="BR268" s="270"/>
      <c r="BS268" s="270"/>
      <c r="BT268" s="270"/>
      <c r="BU268" s="270"/>
      <c r="BV268" s="270"/>
      <c r="BW268" s="270"/>
      <c r="BX268" s="270"/>
    </row>
    <row r="269" spans="1:76" ht="25.5">
      <c r="A269" s="323" t="s">
        <v>900</v>
      </c>
      <c r="B269" s="324" t="s">
        <v>901</v>
      </c>
      <c r="C269" s="324" t="s">
        <v>902</v>
      </c>
      <c r="D269" s="324"/>
      <c r="E269" s="324" t="s">
        <v>78</v>
      </c>
      <c r="F269" s="325">
        <v>1</v>
      </c>
      <c r="G269" s="326"/>
      <c r="H269" s="327" t="s">
        <v>508</v>
      </c>
      <c r="I269" s="325">
        <f>F269*AO269</f>
        <v>0</v>
      </c>
      <c r="J269" s="325">
        <f>F269*AP269</f>
        <v>0</v>
      </c>
      <c r="K269" s="325">
        <f>F269*G269</f>
        <v>0</v>
      </c>
      <c r="L269" s="325">
        <f>K269*(1+BW269/100)</f>
        <v>0</v>
      </c>
      <c r="M269" s="325">
        <v>1.9300000000000001E-2</v>
      </c>
      <c r="N269" s="325">
        <f>F269*M269</f>
        <v>1.9300000000000001E-2</v>
      </c>
      <c r="O269" s="328" t="s">
        <v>509</v>
      </c>
      <c r="P269" s="270"/>
      <c r="Q269" s="270"/>
      <c r="R269" s="270"/>
      <c r="S269" s="270"/>
      <c r="T269" s="270"/>
      <c r="U269" s="270"/>
      <c r="V269" s="270"/>
      <c r="W269" s="270"/>
      <c r="X269" s="270"/>
      <c r="Y269" s="270"/>
      <c r="Z269" s="297">
        <f>IF(AQ269="5",BJ269,0)</f>
        <v>0</v>
      </c>
      <c r="AA269" s="270"/>
      <c r="AB269" s="297">
        <f>IF(AQ269="1",BH269,0)</f>
        <v>0</v>
      </c>
      <c r="AC269" s="297">
        <f>IF(AQ269="1",BI269,0)</f>
        <v>0</v>
      </c>
      <c r="AD269" s="297">
        <f>IF(AQ269="7",BH269,0)</f>
        <v>0</v>
      </c>
      <c r="AE269" s="297">
        <f>IF(AQ269="7",BI269,0)</f>
        <v>0</v>
      </c>
      <c r="AF269" s="297">
        <f>IF(AQ269="2",BH269,0)</f>
        <v>0</v>
      </c>
      <c r="AG269" s="297">
        <f>IF(AQ269="2",BI269,0)</f>
        <v>0</v>
      </c>
      <c r="AH269" s="297">
        <f>IF(AQ269="0",BJ269,0)</f>
        <v>0</v>
      </c>
      <c r="AI269" s="282"/>
      <c r="AJ269" s="325">
        <f>IF(AN269=0,K269,0)</f>
        <v>0</v>
      </c>
      <c r="AK269" s="325">
        <f>IF(AN269=12,K269,0)</f>
        <v>0</v>
      </c>
      <c r="AL269" s="325">
        <f>IF(AN269=21,K269,0)</f>
        <v>0</v>
      </c>
      <c r="AM269" s="270"/>
      <c r="AN269" s="297">
        <v>21</v>
      </c>
      <c r="AO269" s="297">
        <f>G269*1</f>
        <v>0</v>
      </c>
      <c r="AP269" s="297">
        <f>G269*(1-1)</f>
        <v>0</v>
      </c>
      <c r="AQ269" s="327" t="s">
        <v>320</v>
      </c>
      <c r="AR269" s="270"/>
      <c r="AS269" s="270"/>
      <c r="AT269" s="270"/>
      <c r="AU269" s="270"/>
      <c r="AV269" s="297">
        <f>AW269+AX269</f>
        <v>0</v>
      </c>
      <c r="AW269" s="297">
        <f>F269*AO269</f>
        <v>0</v>
      </c>
      <c r="AX269" s="297">
        <f>F269*AP269</f>
        <v>0</v>
      </c>
      <c r="AY269" s="299" t="s">
        <v>792</v>
      </c>
      <c r="AZ269" s="299" t="s">
        <v>793</v>
      </c>
      <c r="BA269" s="282" t="s">
        <v>512</v>
      </c>
      <c r="BB269" s="270"/>
      <c r="BC269" s="297">
        <f>AW269+AX269</f>
        <v>0</v>
      </c>
      <c r="BD269" s="297">
        <f>G269/(100-BE269)*100</f>
        <v>0</v>
      </c>
      <c r="BE269" s="297">
        <v>0</v>
      </c>
      <c r="BF269" s="297">
        <f>N269</f>
        <v>1.9300000000000001E-2</v>
      </c>
      <c r="BG269" s="270"/>
      <c r="BH269" s="325">
        <f>F269*AO269</f>
        <v>0</v>
      </c>
      <c r="BI269" s="325">
        <f>F269*AP269</f>
        <v>0</v>
      </c>
      <c r="BJ269" s="325">
        <f>F269*G269</f>
        <v>0</v>
      </c>
      <c r="BK269" s="325"/>
      <c r="BL269" s="297">
        <v>59</v>
      </c>
      <c r="BM269" s="270"/>
      <c r="BN269" s="270"/>
      <c r="BO269" s="270"/>
      <c r="BP269" s="270"/>
      <c r="BQ269" s="270"/>
      <c r="BR269" s="270"/>
      <c r="BS269" s="270"/>
      <c r="BT269" s="270"/>
      <c r="BU269" s="270"/>
      <c r="BV269" s="270"/>
      <c r="BW269" s="297" t="str">
        <f>H269</f>
        <v>21</v>
      </c>
      <c r="BX269" s="324" t="s">
        <v>902</v>
      </c>
    </row>
    <row r="270" spans="1:76" ht="15">
      <c r="A270" s="301"/>
      <c r="B270" s="270"/>
      <c r="C270" s="302" t="s">
        <v>320</v>
      </c>
      <c r="D270" s="302" t="s">
        <v>806</v>
      </c>
      <c r="E270" s="270"/>
      <c r="F270" s="303">
        <v>1</v>
      </c>
      <c r="G270" s="270"/>
      <c r="H270" s="270"/>
      <c r="I270" s="270"/>
      <c r="J270" s="270"/>
      <c r="K270" s="270"/>
      <c r="L270" s="270"/>
      <c r="M270" s="270"/>
      <c r="N270" s="270"/>
      <c r="O270" s="304"/>
      <c r="P270" s="270"/>
      <c r="Q270" s="270"/>
      <c r="R270" s="270"/>
      <c r="S270" s="270"/>
      <c r="T270" s="270"/>
      <c r="U270" s="270"/>
      <c r="V270" s="270"/>
      <c r="W270" s="270"/>
      <c r="X270" s="270"/>
      <c r="Y270" s="270"/>
      <c r="Z270" s="270"/>
      <c r="AA270" s="270"/>
      <c r="AB270" s="270"/>
      <c r="AC270" s="270"/>
      <c r="AD270" s="270"/>
      <c r="AE270" s="270"/>
      <c r="AF270" s="270"/>
      <c r="AG270" s="270"/>
      <c r="AH270" s="270"/>
      <c r="AI270" s="270"/>
      <c r="AJ270" s="270"/>
      <c r="AK270" s="270"/>
      <c r="AL270" s="270"/>
      <c r="AM270" s="270"/>
      <c r="AN270" s="270"/>
      <c r="AO270" s="270"/>
      <c r="AP270" s="270"/>
      <c r="AQ270" s="270"/>
      <c r="AR270" s="270"/>
      <c r="AS270" s="270"/>
      <c r="AT270" s="270"/>
      <c r="AU270" s="270"/>
      <c r="AV270" s="270"/>
      <c r="AW270" s="270"/>
      <c r="AX270" s="270"/>
      <c r="AY270" s="270"/>
      <c r="AZ270" s="270"/>
      <c r="BA270" s="270"/>
      <c r="BB270" s="270"/>
      <c r="BC270" s="270"/>
      <c r="BD270" s="270"/>
      <c r="BE270" s="270"/>
      <c r="BF270" s="270"/>
      <c r="BG270" s="270"/>
      <c r="BH270" s="270"/>
      <c r="BI270" s="270"/>
      <c r="BJ270" s="270"/>
      <c r="BK270" s="270"/>
      <c r="BL270" s="270"/>
      <c r="BM270" s="270"/>
      <c r="BN270" s="270"/>
      <c r="BO270" s="270"/>
      <c r="BP270" s="270"/>
      <c r="BQ270" s="270"/>
      <c r="BR270" s="270"/>
      <c r="BS270" s="270"/>
      <c r="BT270" s="270"/>
      <c r="BU270" s="270"/>
      <c r="BV270" s="270"/>
      <c r="BW270" s="270"/>
      <c r="BX270" s="270"/>
    </row>
    <row r="271" spans="1:76" ht="25.5">
      <c r="A271" s="323" t="s">
        <v>903</v>
      </c>
      <c r="B271" s="324" t="s">
        <v>904</v>
      </c>
      <c r="C271" s="324" t="s">
        <v>905</v>
      </c>
      <c r="D271" s="324"/>
      <c r="E271" s="324" t="s">
        <v>78</v>
      </c>
      <c r="F271" s="325">
        <v>1</v>
      </c>
      <c r="G271" s="326"/>
      <c r="H271" s="327" t="s">
        <v>508</v>
      </c>
      <c r="I271" s="325">
        <f>F271*AO271</f>
        <v>0</v>
      </c>
      <c r="J271" s="325">
        <f>F271*AP271</f>
        <v>0</v>
      </c>
      <c r="K271" s="325">
        <f>F271*G271</f>
        <v>0</v>
      </c>
      <c r="L271" s="325">
        <f>K271*(1+BW271/100)</f>
        <v>0</v>
      </c>
      <c r="M271" s="325">
        <v>3.9800000000000002E-2</v>
      </c>
      <c r="N271" s="325">
        <f>F271*M271</f>
        <v>3.9800000000000002E-2</v>
      </c>
      <c r="O271" s="328" t="s">
        <v>509</v>
      </c>
      <c r="P271" s="270"/>
      <c r="Q271" s="270"/>
      <c r="R271" s="270"/>
      <c r="S271" s="270"/>
      <c r="T271" s="270"/>
      <c r="U271" s="270"/>
      <c r="V271" s="270"/>
      <c r="W271" s="270"/>
      <c r="X271" s="270"/>
      <c r="Y271" s="270"/>
      <c r="Z271" s="297">
        <f>IF(AQ271="5",BJ271,0)</f>
        <v>0</v>
      </c>
      <c r="AA271" s="270"/>
      <c r="AB271" s="297">
        <f>IF(AQ271="1",BH271,0)</f>
        <v>0</v>
      </c>
      <c r="AC271" s="297">
        <f>IF(AQ271="1",BI271,0)</f>
        <v>0</v>
      </c>
      <c r="AD271" s="297">
        <f>IF(AQ271="7",BH271,0)</f>
        <v>0</v>
      </c>
      <c r="AE271" s="297">
        <f>IF(AQ271="7",BI271,0)</f>
        <v>0</v>
      </c>
      <c r="AF271" s="297">
        <f>IF(AQ271="2",BH271,0)</f>
        <v>0</v>
      </c>
      <c r="AG271" s="297">
        <f>IF(AQ271="2",BI271,0)</f>
        <v>0</v>
      </c>
      <c r="AH271" s="297">
        <f>IF(AQ271="0",BJ271,0)</f>
        <v>0</v>
      </c>
      <c r="AI271" s="282"/>
      <c r="AJ271" s="325">
        <f>IF(AN271=0,K271,0)</f>
        <v>0</v>
      </c>
      <c r="AK271" s="325">
        <f>IF(AN271=12,K271,0)</f>
        <v>0</v>
      </c>
      <c r="AL271" s="325">
        <f>IF(AN271=21,K271,0)</f>
        <v>0</v>
      </c>
      <c r="AM271" s="270"/>
      <c r="AN271" s="297">
        <v>21</v>
      </c>
      <c r="AO271" s="297">
        <f>G271*1</f>
        <v>0</v>
      </c>
      <c r="AP271" s="297">
        <f>G271*(1-1)</f>
        <v>0</v>
      </c>
      <c r="AQ271" s="327" t="s">
        <v>320</v>
      </c>
      <c r="AR271" s="270"/>
      <c r="AS271" s="270"/>
      <c r="AT271" s="270"/>
      <c r="AU271" s="270"/>
      <c r="AV271" s="297">
        <f>AW271+AX271</f>
        <v>0</v>
      </c>
      <c r="AW271" s="297">
        <f>F271*AO271</f>
        <v>0</v>
      </c>
      <c r="AX271" s="297">
        <f>F271*AP271</f>
        <v>0</v>
      </c>
      <c r="AY271" s="299" t="s">
        <v>792</v>
      </c>
      <c r="AZ271" s="299" t="s">
        <v>793</v>
      </c>
      <c r="BA271" s="282" t="s">
        <v>512</v>
      </c>
      <c r="BB271" s="270"/>
      <c r="BC271" s="297">
        <f>AW271+AX271</f>
        <v>0</v>
      </c>
      <c r="BD271" s="297">
        <f>G271/(100-BE271)*100</f>
        <v>0</v>
      </c>
      <c r="BE271" s="297">
        <v>0</v>
      </c>
      <c r="BF271" s="297">
        <f>N271</f>
        <v>3.9800000000000002E-2</v>
      </c>
      <c r="BG271" s="270"/>
      <c r="BH271" s="325">
        <f>F271*AO271</f>
        <v>0</v>
      </c>
      <c r="BI271" s="325">
        <f>F271*AP271</f>
        <v>0</v>
      </c>
      <c r="BJ271" s="325">
        <f>F271*G271</f>
        <v>0</v>
      </c>
      <c r="BK271" s="325"/>
      <c r="BL271" s="297">
        <v>59</v>
      </c>
      <c r="BM271" s="270"/>
      <c r="BN271" s="270"/>
      <c r="BO271" s="270"/>
      <c r="BP271" s="270"/>
      <c r="BQ271" s="270"/>
      <c r="BR271" s="270"/>
      <c r="BS271" s="270"/>
      <c r="BT271" s="270"/>
      <c r="BU271" s="270"/>
      <c r="BV271" s="270"/>
      <c r="BW271" s="297" t="str">
        <f>H271</f>
        <v>21</v>
      </c>
      <c r="BX271" s="324" t="s">
        <v>905</v>
      </c>
    </row>
    <row r="272" spans="1:76" ht="15">
      <c r="A272" s="301"/>
      <c r="B272" s="270"/>
      <c r="C272" s="302" t="s">
        <v>320</v>
      </c>
      <c r="D272" s="302" t="s">
        <v>808</v>
      </c>
      <c r="E272" s="270"/>
      <c r="F272" s="303">
        <v>1</v>
      </c>
      <c r="G272" s="270"/>
      <c r="H272" s="270"/>
      <c r="I272" s="270"/>
      <c r="J272" s="270"/>
      <c r="K272" s="270"/>
      <c r="L272" s="270"/>
      <c r="M272" s="270"/>
      <c r="N272" s="270"/>
      <c r="O272" s="304"/>
      <c r="P272" s="270"/>
      <c r="Q272" s="270"/>
      <c r="R272" s="270"/>
      <c r="S272" s="270"/>
      <c r="T272" s="270"/>
      <c r="U272" s="270"/>
      <c r="V272" s="270"/>
      <c r="W272" s="270"/>
      <c r="X272" s="270"/>
      <c r="Y272" s="270"/>
      <c r="Z272" s="270"/>
      <c r="AA272" s="270"/>
      <c r="AB272" s="270"/>
      <c r="AC272" s="270"/>
      <c r="AD272" s="270"/>
      <c r="AE272" s="270"/>
      <c r="AF272" s="270"/>
      <c r="AG272" s="270"/>
      <c r="AH272" s="270"/>
      <c r="AI272" s="270"/>
      <c r="AJ272" s="270"/>
      <c r="AK272" s="270"/>
      <c r="AL272" s="270"/>
      <c r="AM272" s="270"/>
      <c r="AN272" s="270"/>
      <c r="AO272" s="270"/>
      <c r="AP272" s="270"/>
      <c r="AQ272" s="270"/>
      <c r="AR272" s="270"/>
      <c r="AS272" s="270"/>
      <c r="AT272" s="270"/>
      <c r="AU272" s="270"/>
      <c r="AV272" s="270"/>
      <c r="AW272" s="270"/>
      <c r="AX272" s="270"/>
      <c r="AY272" s="270"/>
      <c r="AZ272" s="270"/>
      <c r="BA272" s="270"/>
      <c r="BB272" s="270"/>
      <c r="BC272" s="270"/>
      <c r="BD272" s="270"/>
      <c r="BE272" s="270"/>
      <c r="BF272" s="270"/>
      <c r="BG272" s="270"/>
      <c r="BH272" s="270"/>
      <c r="BI272" s="270"/>
      <c r="BJ272" s="270"/>
      <c r="BK272" s="270"/>
      <c r="BL272" s="270"/>
      <c r="BM272" s="270"/>
      <c r="BN272" s="270"/>
      <c r="BO272" s="270"/>
      <c r="BP272" s="270"/>
      <c r="BQ272" s="270"/>
      <c r="BR272" s="270"/>
      <c r="BS272" s="270"/>
      <c r="BT272" s="270"/>
      <c r="BU272" s="270"/>
      <c r="BV272" s="270"/>
      <c r="BW272" s="270"/>
      <c r="BX272" s="270"/>
    </row>
    <row r="273" spans="1:76" ht="25.5">
      <c r="A273" s="323" t="s">
        <v>431</v>
      </c>
      <c r="B273" s="324" t="s">
        <v>906</v>
      </c>
      <c r="C273" s="324" t="s">
        <v>907</v>
      </c>
      <c r="D273" s="324"/>
      <c r="E273" s="324" t="s">
        <v>78</v>
      </c>
      <c r="F273" s="325">
        <v>2</v>
      </c>
      <c r="G273" s="326"/>
      <c r="H273" s="327" t="s">
        <v>508</v>
      </c>
      <c r="I273" s="325">
        <f>F273*AO273</f>
        <v>0</v>
      </c>
      <c r="J273" s="325">
        <f>F273*AP273</f>
        <v>0</v>
      </c>
      <c r="K273" s="325">
        <f>F273*G273</f>
        <v>0</v>
      </c>
      <c r="L273" s="325">
        <f>K273*(1+BW273/100)</f>
        <v>0</v>
      </c>
      <c r="M273" s="325">
        <v>3.9E-2</v>
      </c>
      <c r="N273" s="325">
        <f>F273*M273</f>
        <v>7.8E-2</v>
      </c>
      <c r="O273" s="328" t="s">
        <v>509</v>
      </c>
      <c r="P273" s="270"/>
      <c r="Q273" s="270"/>
      <c r="R273" s="270"/>
      <c r="S273" s="270"/>
      <c r="T273" s="270"/>
      <c r="U273" s="270"/>
      <c r="V273" s="270"/>
      <c r="W273" s="270"/>
      <c r="X273" s="270"/>
      <c r="Y273" s="270"/>
      <c r="Z273" s="297">
        <f>IF(AQ273="5",BJ273,0)</f>
        <v>0</v>
      </c>
      <c r="AA273" s="270"/>
      <c r="AB273" s="297">
        <f>IF(AQ273="1",BH273,0)</f>
        <v>0</v>
      </c>
      <c r="AC273" s="297">
        <f>IF(AQ273="1",BI273,0)</f>
        <v>0</v>
      </c>
      <c r="AD273" s="297">
        <f>IF(AQ273="7",BH273,0)</f>
        <v>0</v>
      </c>
      <c r="AE273" s="297">
        <f>IF(AQ273="7",BI273,0)</f>
        <v>0</v>
      </c>
      <c r="AF273" s="297">
        <f>IF(AQ273="2",BH273,0)</f>
        <v>0</v>
      </c>
      <c r="AG273" s="297">
        <f>IF(AQ273="2",BI273,0)</f>
        <v>0</v>
      </c>
      <c r="AH273" s="297">
        <f>IF(AQ273="0",BJ273,0)</f>
        <v>0</v>
      </c>
      <c r="AI273" s="282"/>
      <c r="AJ273" s="325">
        <f>IF(AN273=0,K273,0)</f>
        <v>0</v>
      </c>
      <c r="AK273" s="325">
        <f>IF(AN273=12,K273,0)</f>
        <v>0</v>
      </c>
      <c r="AL273" s="325">
        <f>IF(AN273=21,K273,0)</f>
        <v>0</v>
      </c>
      <c r="AM273" s="270"/>
      <c r="AN273" s="297">
        <v>21</v>
      </c>
      <c r="AO273" s="297">
        <f>G273*1</f>
        <v>0</v>
      </c>
      <c r="AP273" s="297">
        <f>G273*(1-1)</f>
        <v>0</v>
      </c>
      <c r="AQ273" s="327" t="s">
        <v>320</v>
      </c>
      <c r="AR273" s="270"/>
      <c r="AS273" s="270"/>
      <c r="AT273" s="270"/>
      <c r="AU273" s="270"/>
      <c r="AV273" s="297">
        <f>AW273+AX273</f>
        <v>0</v>
      </c>
      <c r="AW273" s="297">
        <f>F273*AO273</f>
        <v>0</v>
      </c>
      <c r="AX273" s="297">
        <f>F273*AP273</f>
        <v>0</v>
      </c>
      <c r="AY273" s="299" t="s">
        <v>792</v>
      </c>
      <c r="AZ273" s="299" t="s">
        <v>793</v>
      </c>
      <c r="BA273" s="282" t="s">
        <v>512</v>
      </c>
      <c r="BB273" s="270"/>
      <c r="BC273" s="297">
        <f>AW273+AX273</f>
        <v>0</v>
      </c>
      <c r="BD273" s="297">
        <f>G273/(100-BE273)*100</f>
        <v>0</v>
      </c>
      <c r="BE273" s="297">
        <v>0</v>
      </c>
      <c r="BF273" s="297">
        <f>N273</f>
        <v>7.8E-2</v>
      </c>
      <c r="BG273" s="270"/>
      <c r="BH273" s="325">
        <f>F273*AO273</f>
        <v>0</v>
      </c>
      <c r="BI273" s="325">
        <f>F273*AP273</f>
        <v>0</v>
      </c>
      <c r="BJ273" s="325">
        <f>F273*G273</f>
        <v>0</v>
      </c>
      <c r="BK273" s="325"/>
      <c r="BL273" s="297">
        <v>59</v>
      </c>
      <c r="BM273" s="270"/>
      <c r="BN273" s="270"/>
      <c r="BO273" s="270"/>
      <c r="BP273" s="270"/>
      <c r="BQ273" s="270"/>
      <c r="BR273" s="270"/>
      <c r="BS273" s="270"/>
      <c r="BT273" s="270"/>
      <c r="BU273" s="270"/>
      <c r="BV273" s="270"/>
      <c r="BW273" s="297" t="str">
        <f>H273</f>
        <v>21</v>
      </c>
      <c r="BX273" s="324" t="s">
        <v>907</v>
      </c>
    </row>
    <row r="274" spans="1:76" ht="15">
      <c r="A274" s="301"/>
      <c r="B274" s="270"/>
      <c r="C274" s="302" t="s">
        <v>515</v>
      </c>
      <c r="D274" s="302" t="s">
        <v>808</v>
      </c>
      <c r="E274" s="270"/>
      <c r="F274" s="303">
        <v>2</v>
      </c>
      <c r="G274" s="270"/>
      <c r="H274" s="270"/>
      <c r="I274" s="270"/>
      <c r="J274" s="270"/>
      <c r="K274" s="270"/>
      <c r="L274" s="270"/>
      <c r="M274" s="270"/>
      <c r="N274" s="270"/>
      <c r="O274" s="304"/>
      <c r="P274" s="270"/>
      <c r="Q274" s="270"/>
      <c r="R274" s="270"/>
      <c r="S274" s="270"/>
      <c r="T274" s="270"/>
      <c r="U274" s="270"/>
      <c r="V274" s="270"/>
      <c r="W274" s="270"/>
      <c r="X274" s="270"/>
      <c r="Y274" s="270"/>
      <c r="Z274" s="270"/>
      <c r="AA274" s="270"/>
      <c r="AB274" s="270"/>
      <c r="AC274" s="270"/>
      <c r="AD274" s="270"/>
      <c r="AE274" s="270"/>
      <c r="AF274" s="270"/>
      <c r="AG274" s="270"/>
      <c r="AH274" s="270"/>
      <c r="AI274" s="270"/>
      <c r="AJ274" s="270"/>
      <c r="AK274" s="270"/>
      <c r="AL274" s="270"/>
      <c r="AM274" s="270"/>
      <c r="AN274" s="270"/>
      <c r="AO274" s="270"/>
      <c r="AP274" s="270"/>
      <c r="AQ274" s="270"/>
      <c r="AR274" s="270"/>
      <c r="AS274" s="270"/>
      <c r="AT274" s="270"/>
      <c r="AU274" s="270"/>
      <c r="AV274" s="270"/>
      <c r="AW274" s="270"/>
      <c r="AX274" s="270"/>
      <c r="AY274" s="270"/>
      <c r="AZ274" s="270"/>
      <c r="BA274" s="270"/>
      <c r="BB274" s="270"/>
      <c r="BC274" s="270"/>
      <c r="BD274" s="270"/>
      <c r="BE274" s="270"/>
      <c r="BF274" s="270"/>
      <c r="BG274" s="270"/>
      <c r="BH274" s="270"/>
      <c r="BI274" s="270"/>
      <c r="BJ274" s="270"/>
      <c r="BK274" s="270"/>
      <c r="BL274" s="270"/>
      <c r="BM274" s="270"/>
      <c r="BN274" s="270"/>
      <c r="BO274" s="270"/>
      <c r="BP274" s="270"/>
      <c r="BQ274" s="270"/>
      <c r="BR274" s="270"/>
      <c r="BS274" s="270"/>
      <c r="BT274" s="270"/>
      <c r="BU274" s="270"/>
      <c r="BV274" s="270"/>
      <c r="BW274" s="270"/>
      <c r="BX274" s="270"/>
    </row>
    <row r="275" spans="1:76" ht="25.5">
      <c r="A275" s="323" t="s">
        <v>908</v>
      </c>
      <c r="B275" s="324" t="s">
        <v>909</v>
      </c>
      <c r="C275" s="324" t="s">
        <v>910</v>
      </c>
      <c r="D275" s="324"/>
      <c r="E275" s="324" t="s">
        <v>78</v>
      </c>
      <c r="F275" s="325">
        <v>2</v>
      </c>
      <c r="G275" s="326"/>
      <c r="H275" s="327" t="s">
        <v>508</v>
      </c>
      <c r="I275" s="325">
        <f>F275*AO275</f>
        <v>0</v>
      </c>
      <c r="J275" s="325">
        <f>F275*AP275</f>
        <v>0</v>
      </c>
      <c r="K275" s="325">
        <f>F275*G275</f>
        <v>0</v>
      </c>
      <c r="L275" s="325">
        <f>K275*(1+BW275/100)</f>
        <v>0</v>
      </c>
      <c r="M275" s="325">
        <v>0.04</v>
      </c>
      <c r="N275" s="325">
        <f>F275*M275</f>
        <v>0.08</v>
      </c>
      <c r="O275" s="328" t="s">
        <v>509</v>
      </c>
      <c r="P275" s="270"/>
      <c r="Q275" s="270"/>
      <c r="R275" s="270"/>
      <c r="S275" s="270"/>
      <c r="T275" s="270"/>
      <c r="U275" s="270"/>
      <c r="V275" s="270"/>
      <c r="W275" s="270"/>
      <c r="X275" s="270"/>
      <c r="Y275" s="270"/>
      <c r="Z275" s="297">
        <f>IF(AQ275="5",BJ275,0)</f>
        <v>0</v>
      </c>
      <c r="AA275" s="270"/>
      <c r="AB275" s="297">
        <f>IF(AQ275="1",BH275,0)</f>
        <v>0</v>
      </c>
      <c r="AC275" s="297">
        <f>IF(AQ275="1",BI275,0)</f>
        <v>0</v>
      </c>
      <c r="AD275" s="297">
        <f>IF(AQ275="7",BH275,0)</f>
        <v>0</v>
      </c>
      <c r="AE275" s="297">
        <f>IF(AQ275="7",BI275,0)</f>
        <v>0</v>
      </c>
      <c r="AF275" s="297">
        <f>IF(AQ275="2",BH275,0)</f>
        <v>0</v>
      </c>
      <c r="AG275" s="297">
        <f>IF(AQ275="2",BI275,0)</f>
        <v>0</v>
      </c>
      <c r="AH275" s="297">
        <f>IF(AQ275="0",BJ275,0)</f>
        <v>0</v>
      </c>
      <c r="AI275" s="282"/>
      <c r="AJ275" s="325">
        <f>IF(AN275=0,K275,0)</f>
        <v>0</v>
      </c>
      <c r="AK275" s="325">
        <f>IF(AN275=12,K275,0)</f>
        <v>0</v>
      </c>
      <c r="AL275" s="325">
        <f>IF(AN275=21,K275,0)</f>
        <v>0</v>
      </c>
      <c r="AM275" s="270"/>
      <c r="AN275" s="297">
        <v>21</v>
      </c>
      <c r="AO275" s="297">
        <f>G275*1</f>
        <v>0</v>
      </c>
      <c r="AP275" s="297">
        <f>G275*(1-1)</f>
        <v>0</v>
      </c>
      <c r="AQ275" s="327" t="s">
        <v>320</v>
      </c>
      <c r="AR275" s="270"/>
      <c r="AS275" s="270"/>
      <c r="AT275" s="270"/>
      <c r="AU275" s="270"/>
      <c r="AV275" s="297">
        <f>AW275+AX275</f>
        <v>0</v>
      </c>
      <c r="AW275" s="297">
        <f>F275*AO275</f>
        <v>0</v>
      </c>
      <c r="AX275" s="297">
        <f>F275*AP275</f>
        <v>0</v>
      </c>
      <c r="AY275" s="299" t="s">
        <v>792</v>
      </c>
      <c r="AZ275" s="299" t="s">
        <v>793</v>
      </c>
      <c r="BA275" s="282" t="s">
        <v>512</v>
      </c>
      <c r="BB275" s="270"/>
      <c r="BC275" s="297">
        <f>AW275+AX275</f>
        <v>0</v>
      </c>
      <c r="BD275" s="297">
        <f>G275/(100-BE275)*100</f>
        <v>0</v>
      </c>
      <c r="BE275" s="297">
        <v>0</v>
      </c>
      <c r="BF275" s="297">
        <f>N275</f>
        <v>0.08</v>
      </c>
      <c r="BG275" s="270"/>
      <c r="BH275" s="325">
        <f>F275*AO275</f>
        <v>0</v>
      </c>
      <c r="BI275" s="325">
        <f>F275*AP275</f>
        <v>0</v>
      </c>
      <c r="BJ275" s="325">
        <f>F275*G275</f>
        <v>0</v>
      </c>
      <c r="BK275" s="325"/>
      <c r="BL275" s="297">
        <v>59</v>
      </c>
      <c r="BM275" s="270"/>
      <c r="BN275" s="270"/>
      <c r="BO275" s="270"/>
      <c r="BP275" s="270"/>
      <c r="BQ275" s="270"/>
      <c r="BR275" s="270"/>
      <c r="BS275" s="270"/>
      <c r="BT275" s="270"/>
      <c r="BU275" s="270"/>
      <c r="BV275" s="270"/>
      <c r="BW275" s="297" t="str">
        <f>H275</f>
        <v>21</v>
      </c>
      <c r="BX275" s="324" t="s">
        <v>910</v>
      </c>
    </row>
    <row r="276" spans="1:76" ht="15">
      <c r="A276" s="301"/>
      <c r="B276" s="270"/>
      <c r="C276" s="302" t="s">
        <v>515</v>
      </c>
      <c r="D276" s="302" t="s">
        <v>808</v>
      </c>
      <c r="E276" s="270"/>
      <c r="F276" s="303">
        <v>2</v>
      </c>
      <c r="G276" s="270"/>
      <c r="H276" s="270"/>
      <c r="I276" s="270"/>
      <c r="J276" s="270"/>
      <c r="K276" s="270"/>
      <c r="L276" s="270"/>
      <c r="M276" s="270"/>
      <c r="N276" s="270"/>
      <c r="O276" s="304"/>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0"/>
      <c r="AK276" s="270"/>
      <c r="AL276" s="270"/>
      <c r="AM276" s="270"/>
      <c r="AN276" s="270"/>
      <c r="AO276" s="270"/>
      <c r="AP276" s="270"/>
      <c r="AQ276" s="270"/>
      <c r="AR276" s="270"/>
      <c r="AS276" s="270"/>
      <c r="AT276" s="270"/>
      <c r="AU276" s="270"/>
      <c r="AV276" s="270"/>
      <c r="AW276" s="270"/>
      <c r="AX276" s="270"/>
      <c r="AY276" s="270"/>
      <c r="AZ276" s="270"/>
      <c r="BA276" s="270"/>
      <c r="BB276" s="270"/>
      <c r="BC276" s="270"/>
      <c r="BD276" s="270"/>
      <c r="BE276" s="270"/>
      <c r="BF276" s="270"/>
      <c r="BG276" s="270"/>
      <c r="BH276" s="270"/>
      <c r="BI276" s="270"/>
      <c r="BJ276" s="270"/>
      <c r="BK276" s="270"/>
      <c r="BL276" s="270"/>
      <c r="BM276" s="270"/>
      <c r="BN276" s="270"/>
      <c r="BO276" s="270"/>
      <c r="BP276" s="270"/>
      <c r="BQ276" s="270"/>
      <c r="BR276" s="270"/>
      <c r="BS276" s="270"/>
      <c r="BT276" s="270"/>
      <c r="BU276" s="270"/>
      <c r="BV276" s="270"/>
      <c r="BW276" s="270"/>
      <c r="BX276" s="270"/>
    </row>
    <row r="277" spans="1:76" ht="25.5">
      <c r="A277" s="323" t="s">
        <v>911</v>
      </c>
      <c r="B277" s="324" t="s">
        <v>912</v>
      </c>
      <c r="C277" s="324" t="s">
        <v>913</v>
      </c>
      <c r="D277" s="324"/>
      <c r="E277" s="324" t="s">
        <v>78</v>
      </c>
      <c r="F277" s="325">
        <v>2</v>
      </c>
      <c r="G277" s="326"/>
      <c r="H277" s="327" t="s">
        <v>508</v>
      </c>
      <c r="I277" s="325">
        <f>F277*AO277</f>
        <v>0</v>
      </c>
      <c r="J277" s="325">
        <f>F277*AP277</f>
        <v>0</v>
      </c>
      <c r="K277" s="325">
        <f>F277*G277</f>
        <v>0</v>
      </c>
      <c r="L277" s="325">
        <f>K277*(1+BW277/100)</f>
        <v>0</v>
      </c>
      <c r="M277" s="325">
        <v>4.0399999999999998E-2</v>
      </c>
      <c r="N277" s="325">
        <f>F277*M277</f>
        <v>8.0799999999999997E-2</v>
      </c>
      <c r="O277" s="328" t="s">
        <v>509</v>
      </c>
      <c r="P277" s="270"/>
      <c r="Q277" s="270"/>
      <c r="R277" s="270"/>
      <c r="S277" s="270"/>
      <c r="T277" s="270"/>
      <c r="U277" s="270"/>
      <c r="V277" s="270"/>
      <c r="W277" s="270"/>
      <c r="X277" s="270"/>
      <c r="Y277" s="270"/>
      <c r="Z277" s="297">
        <f>IF(AQ277="5",BJ277,0)</f>
        <v>0</v>
      </c>
      <c r="AA277" s="270"/>
      <c r="AB277" s="297">
        <f>IF(AQ277="1",BH277,0)</f>
        <v>0</v>
      </c>
      <c r="AC277" s="297">
        <f>IF(AQ277="1",BI277,0)</f>
        <v>0</v>
      </c>
      <c r="AD277" s="297">
        <f>IF(AQ277="7",BH277,0)</f>
        <v>0</v>
      </c>
      <c r="AE277" s="297">
        <f>IF(AQ277="7",BI277,0)</f>
        <v>0</v>
      </c>
      <c r="AF277" s="297">
        <f>IF(AQ277="2",BH277,0)</f>
        <v>0</v>
      </c>
      <c r="AG277" s="297">
        <f>IF(AQ277="2",BI277,0)</f>
        <v>0</v>
      </c>
      <c r="AH277" s="297">
        <f>IF(AQ277="0",BJ277,0)</f>
        <v>0</v>
      </c>
      <c r="AI277" s="282"/>
      <c r="AJ277" s="325">
        <f>IF(AN277=0,K277,0)</f>
        <v>0</v>
      </c>
      <c r="AK277" s="325">
        <f>IF(AN277=12,K277,0)</f>
        <v>0</v>
      </c>
      <c r="AL277" s="325">
        <f>IF(AN277=21,K277,0)</f>
        <v>0</v>
      </c>
      <c r="AM277" s="270"/>
      <c r="AN277" s="297">
        <v>21</v>
      </c>
      <c r="AO277" s="297">
        <f>G277*1</f>
        <v>0</v>
      </c>
      <c r="AP277" s="297">
        <f>G277*(1-1)</f>
        <v>0</v>
      </c>
      <c r="AQ277" s="327" t="s">
        <v>320</v>
      </c>
      <c r="AR277" s="270"/>
      <c r="AS277" s="270"/>
      <c r="AT277" s="270"/>
      <c r="AU277" s="270"/>
      <c r="AV277" s="297">
        <f>AW277+AX277</f>
        <v>0</v>
      </c>
      <c r="AW277" s="297">
        <f>F277*AO277</f>
        <v>0</v>
      </c>
      <c r="AX277" s="297">
        <f>F277*AP277</f>
        <v>0</v>
      </c>
      <c r="AY277" s="299" t="s">
        <v>792</v>
      </c>
      <c r="AZ277" s="299" t="s">
        <v>793</v>
      </c>
      <c r="BA277" s="282" t="s">
        <v>512</v>
      </c>
      <c r="BB277" s="270"/>
      <c r="BC277" s="297">
        <f>AW277+AX277</f>
        <v>0</v>
      </c>
      <c r="BD277" s="297">
        <f>G277/(100-BE277)*100</f>
        <v>0</v>
      </c>
      <c r="BE277" s="297">
        <v>0</v>
      </c>
      <c r="BF277" s="297">
        <f>N277</f>
        <v>8.0799999999999997E-2</v>
      </c>
      <c r="BG277" s="270"/>
      <c r="BH277" s="325">
        <f>F277*AO277</f>
        <v>0</v>
      </c>
      <c r="BI277" s="325">
        <f>F277*AP277</f>
        <v>0</v>
      </c>
      <c r="BJ277" s="325">
        <f>F277*G277</f>
        <v>0</v>
      </c>
      <c r="BK277" s="325"/>
      <c r="BL277" s="297">
        <v>59</v>
      </c>
      <c r="BM277" s="270"/>
      <c r="BN277" s="270"/>
      <c r="BO277" s="270"/>
      <c r="BP277" s="270"/>
      <c r="BQ277" s="270"/>
      <c r="BR277" s="270"/>
      <c r="BS277" s="270"/>
      <c r="BT277" s="270"/>
      <c r="BU277" s="270"/>
      <c r="BV277" s="270"/>
      <c r="BW277" s="297" t="str">
        <f>H277</f>
        <v>21</v>
      </c>
      <c r="BX277" s="324" t="s">
        <v>913</v>
      </c>
    </row>
    <row r="278" spans="1:76" ht="15">
      <c r="A278" s="301"/>
      <c r="B278" s="270"/>
      <c r="C278" s="302" t="s">
        <v>515</v>
      </c>
      <c r="D278" s="302" t="s">
        <v>808</v>
      </c>
      <c r="E278" s="270"/>
      <c r="F278" s="303">
        <v>2</v>
      </c>
      <c r="G278" s="270"/>
      <c r="H278" s="270"/>
      <c r="I278" s="270"/>
      <c r="J278" s="270"/>
      <c r="K278" s="270"/>
      <c r="L278" s="270"/>
      <c r="M278" s="270"/>
      <c r="N278" s="270"/>
      <c r="O278" s="304"/>
      <c r="P278" s="270"/>
      <c r="Q278" s="270"/>
      <c r="R278" s="270"/>
      <c r="S278" s="270"/>
      <c r="T278" s="270"/>
      <c r="U278" s="270"/>
      <c r="V278" s="270"/>
      <c r="W278" s="270"/>
      <c r="X278" s="270"/>
      <c r="Y278" s="270"/>
      <c r="Z278" s="270"/>
      <c r="AA278" s="270"/>
      <c r="AB278" s="270"/>
      <c r="AC278" s="270"/>
      <c r="AD278" s="270"/>
      <c r="AE278" s="270"/>
      <c r="AF278" s="270"/>
      <c r="AG278" s="270"/>
      <c r="AH278" s="270"/>
      <c r="AI278" s="270"/>
      <c r="AJ278" s="270"/>
      <c r="AK278" s="270"/>
      <c r="AL278" s="270"/>
      <c r="AM278" s="270"/>
      <c r="AN278" s="270"/>
      <c r="AO278" s="270"/>
      <c r="AP278" s="270"/>
      <c r="AQ278" s="270"/>
      <c r="AR278" s="270"/>
      <c r="AS278" s="270"/>
      <c r="AT278" s="270"/>
      <c r="AU278" s="270"/>
      <c r="AV278" s="270"/>
      <c r="AW278" s="270"/>
      <c r="AX278" s="270"/>
      <c r="AY278" s="270"/>
      <c r="AZ278" s="270"/>
      <c r="BA278" s="270"/>
      <c r="BB278" s="270"/>
      <c r="BC278" s="270"/>
      <c r="BD278" s="270"/>
      <c r="BE278" s="270"/>
      <c r="BF278" s="270"/>
      <c r="BG278" s="270"/>
      <c r="BH278" s="270"/>
      <c r="BI278" s="270"/>
      <c r="BJ278" s="270"/>
      <c r="BK278" s="270"/>
      <c r="BL278" s="270"/>
      <c r="BM278" s="270"/>
      <c r="BN278" s="270"/>
      <c r="BO278" s="270"/>
      <c r="BP278" s="270"/>
      <c r="BQ278" s="270"/>
      <c r="BR278" s="270"/>
      <c r="BS278" s="270"/>
      <c r="BT278" s="270"/>
      <c r="BU278" s="270"/>
      <c r="BV278" s="270"/>
      <c r="BW278" s="270"/>
      <c r="BX278" s="270"/>
    </row>
    <row r="279" spans="1:76" ht="25.5">
      <c r="A279" s="323" t="s">
        <v>914</v>
      </c>
      <c r="B279" s="324" t="s">
        <v>915</v>
      </c>
      <c r="C279" s="324" t="s">
        <v>916</v>
      </c>
      <c r="D279" s="324"/>
      <c r="E279" s="324" t="s">
        <v>78</v>
      </c>
      <c r="F279" s="325">
        <v>2</v>
      </c>
      <c r="G279" s="326"/>
      <c r="H279" s="327" t="s">
        <v>508</v>
      </c>
      <c r="I279" s="325">
        <f>F279*AO279</f>
        <v>0</v>
      </c>
      <c r="J279" s="325">
        <f>F279*AP279</f>
        <v>0</v>
      </c>
      <c r="K279" s="325">
        <f>F279*G279</f>
        <v>0</v>
      </c>
      <c r="L279" s="325">
        <f>K279*(1+BW279/100)</f>
        <v>0</v>
      </c>
      <c r="M279" s="325">
        <v>4.1000000000000002E-2</v>
      </c>
      <c r="N279" s="325">
        <f>F279*M279</f>
        <v>8.2000000000000003E-2</v>
      </c>
      <c r="O279" s="328" t="s">
        <v>509</v>
      </c>
      <c r="P279" s="270"/>
      <c r="Q279" s="270"/>
      <c r="R279" s="270"/>
      <c r="S279" s="270"/>
      <c r="T279" s="270"/>
      <c r="U279" s="270"/>
      <c r="V279" s="270"/>
      <c r="W279" s="270"/>
      <c r="X279" s="270"/>
      <c r="Y279" s="270"/>
      <c r="Z279" s="297">
        <f>IF(AQ279="5",BJ279,0)</f>
        <v>0</v>
      </c>
      <c r="AA279" s="270"/>
      <c r="AB279" s="297">
        <f>IF(AQ279="1",BH279,0)</f>
        <v>0</v>
      </c>
      <c r="AC279" s="297">
        <f>IF(AQ279="1",BI279,0)</f>
        <v>0</v>
      </c>
      <c r="AD279" s="297">
        <f>IF(AQ279="7",BH279,0)</f>
        <v>0</v>
      </c>
      <c r="AE279" s="297">
        <f>IF(AQ279="7",BI279,0)</f>
        <v>0</v>
      </c>
      <c r="AF279" s="297">
        <f>IF(AQ279="2",BH279,0)</f>
        <v>0</v>
      </c>
      <c r="AG279" s="297">
        <f>IF(AQ279="2",BI279,0)</f>
        <v>0</v>
      </c>
      <c r="AH279" s="297">
        <f>IF(AQ279="0",BJ279,0)</f>
        <v>0</v>
      </c>
      <c r="AI279" s="282"/>
      <c r="AJ279" s="325">
        <f>IF(AN279=0,K279,0)</f>
        <v>0</v>
      </c>
      <c r="AK279" s="325">
        <f>IF(AN279=12,K279,0)</f>
        <v>0</v>
      </c>
      <c r="AL279" s="325">
        <f>IF(AN279=21,K279,0)</f>
        <v>0</v>
      </c>
      <c r="AM279" s="270"/>
      <c r="AN279" s="297">
        <v>21</v>
      </c>
      <c r="AO279" s="297">
        <f>G279*1</f>
        <v>0</v>
      </c>
      <c r="AP279" s="297">
        <f>G279*(1-1)</f>
        <v>0</v>
      </c>
      <c r="AQ279" s="327" t="s">
        <v>320</v>
      </c>
      <c r="AR279" s="270"/>
      <c r="AS279" s="270"/>
      <c r="AT279" s="270"/>
      <c r="AU279" s="270"/>
      <c r="AV279" s="297">
        <f>AW279+AX279</f>
        <v>0</v>
      </c>
      <c r="AW279" s="297">
        <f>F279*AO279</f>
        <v>0</v>
      </c>
      <c r="AX279" s="297">
        <f>F279*AP279</f>
        <v>0</v>
      </c>
      <c r="AY279" s="299" t="s">
        <v>792</v>
      </c>
      <c r="AZ279" s="299" t="s">
        <v>793</v>
      </c>
      <c r="BA279" s="282" t="s">
        <v>512</v>
      </c>
      <c r="BB279" s="270"/>
      <c r="BC279" s="297">
        <f>AW279+AX279</f>
        <v>0</v>
      </c>
      <c r="BD279" s="297">
        <f>G279/(100-BE279)*100</f>
        <v>0</v>
      </c>
      <c r="BE279" s="297">
        <v>0</v>
      </c>
      <c r="BF279" s="297">
        <f>N279</f>
        <v>8.2000000000000003E-2</v>
      </c>
      <c r="BG279" s="270"/>
      <c r="BH279" s="325">
        <f>F279*AO279</f>
        <v>0</v>
      </c>
      <c r="BI279" s="325">
        <f>F279*AP279</f>
        <v>0</v>
      </c>
      <c r="BJ279" s="325">
        <f>F279*G279</f>
        <v>0</v>
      </c>
      <c r="BK279" s="325"/>
      <c r="BL279" s="297">
        <v>59</v>
      </c>
      <c r="BM279" s="270"/>
      <c r="BN279" s="270"/>
      <c r="BO279" s="270"/>
      <c r="BP279" s="270"/>
      <c r="BQ279" s="270"/>
      <c r="BR279" s="270"/>
      <c r="BS279" s="270"/>
      <c r="BT279" s="270"/>
      <c r="BU279" s="270"/>
      <c r="BV279" s="270"/>
      <c r="BW279" s="297" t="str">
        <f>H279</f>
        <v>21</v>
      </c>
      <c r="BX279" s="324" t="s">
        <v>916</v>
      </c>
    </row>
    <row r="280" spans="1:76" ht="15">
      <c r="A280" s="301"/>
      <c r="B280" s="270"/>
      <c r="C280" s="302" t="s">
        <v>515</v>
      </c>
      <c r="D280" s="302" t="s">
        <v>808</v>
      </c>
      <c r="E280" s="270"/>
      <c r="F280" s="303">
        <v>2</v>
      </c>
      <c r="G280" s="270"/>
      <c r="H280" s="270"/>
      <c r="I280" s="270"/>
      <c r="J280" s="270"/>
      <c r="K280" s="270"/>
      <c r="L280" s="270"/>
      <c r="M280" s="270"/>
      <c r="N280" s="270"/>
      <c r="O280" s="304"/>
      <c r="P280" s="270"/>
      <c r="Q280" s="270"/>
      <c r="R280" s="270"/>
      <c r="S280" s="270"/>
      <c r="T280" s="270"/>
      <c r="U280" s="270"/>
      <c r="V280" s="270"/>
      <c r="W280" s="270"/>
      <c r="X280" s="270"/>
      <c r="Y280" s="270"/>
      <c r="Z280" s="270"/>
      <c r="AA280" s="270"/>
      <c r="AB280" s="270"/>
      <c r="AC280" s="270"/>
      <c r="AD280" s="270"/>
      <c r="AE280" s="270"/>
      <c r="AF280" s="270"/>
      <c r="AG280" s="270"/>
      <c r="AH280" s="270"/>
      <c r="AI280" s="270"/>
      <c r="AJ280" s="270"/>
      <c r="AK280" s="270"/>
      <c r="AL280" s="270"/>
      <c r="AM280" s="270"/>
      <c r="AN280" s="270"/>
      <c r="AO280" s="270"/>
      <c r="AP280" s="270"/>
      <c r="AQ280" s="270"/>
      <c r="AR280" s="270"/>
      <c r="AS280" s="270"/>
      <c r="AT280" s="270"/>
      <c r="AU280" s="270"/>
      <c r="AV280" s="270"/>
      <c r="AW280" s="270"/>
      <c r="AX280" s="270"/>
      <c r="AY280" s="270"/>
      <c r="AZ280" s="270"/>
      <c r="BA280" s="270"/>
      <c r="BB280" s="270"/>
      <c r="BC280" s="270"/>
      <c r="BD280" s="270"/>
      <c r="BE280" s="270"/>
      <c r="BF280" s="270"/>
      <c r="BG280" s="270"/>
      <c r="BH280" s="270"/>
      <c r="BI280" s="270"/>
      <c r="BJ280" s="270"/>
      <c r="BK280" s="270"/>
      <c r="BL280" s="270"/>
      <c r="BM280" s="270"/>
      <c r="BN280" s="270"/>
      <c r="BO280" s="270"/>
      <c r="BP280" s="270"/>
      <c r="BQ280" s="270"/>
      <c r="BR280" s="270"/>
      <c r="BS280" s="270"/>
      <c r="BT280" s="270"/>
      <c r="BU280" s="270"/>
      <c r="BV280" s="270"/>
      <c r="BW280" s="270"/>
      <c r="BX280" s="270"/>
    </row>
    <row r="281" spans="1:76" ht="25.5">
      <c r="A281" s="323" t="s">
        <v>917</v>
      </c>
      <c r="B281" s="324" t="s">
        <v>918</v>
      </c>
      <c r="C281" s="324" t="s">
        <v>919</v>
      </c>
      <c r="D281" s="324"/>
      <c r="E281" s="324" t="s">
        <v>78</v>
      </c>
      <c r="F281" s="325">
        <v>2</v>
      </c>
      <c r="G281" s="326"/>
      <c r="H281" s="327" t="s">
        <v>508</v>
      </c>
      <c r="I281" s="325">
        <f>F281*AO281</f>
        <v>0</v>
      </c>
      <c r="J281" s="325">
        <f>F281*AP281</f>
        <v>0</v>
      </c>
      <c r="K281" s="325">
        <f>F281*G281</f>
        <v>0</v>
      </c>
      <c r="L281" s="325">
        <f>K281*(1+BW281/100)</f>
        <v>0</v>
      </c>
      <c r="M281" s="325">
        <v>4.1399999999999999E-2</v>
      </c>
      <c r="N281" s="325">
        <f>F281*M281</f>
        <v>8.2799999999999999E-2</v>
      </c>
      <c r="O281" s="328" t="s">
        <v>509</v>
      </c>
      <c r="P281" s="270"/>
      <c r="Q281" s="270"/>
      <c r="R281" s="270"/>
      <c r="S281" s="270"/>
      <c r="T281" s="270"/>
      <c r="U281" s="270"/>
      <c r="V281" s="270"/>
      <c r="W281" s="270"/>
      <c r="X281" s="270"/>
      <c r="Y281" s="270"/>
      <c r="Z281" s="297">
        <f>IF(AQ281="5",BJ281,0)</f>
        <v>0</v>
      </c>
      <c r="AA281" s="270"/>
      <c r="AB281" s="297">
        <f>IF(AQ281="1",BH281,0)</f>
        <v>0</v>
      </c>
      <c r="AC281" s="297">
        <f>IF(AQ281="1",BI281,0)</f>
        <v>0</v>
      </c>
      <c r="AD281" s="297">
        <f>IF(AQ281="7",BH281,0)</f>
        <v>0</v>
      </c>
      <c r="AE281" s="297">
        <f>IF(AQ281="7",BI281,0)</f>
        <v>0</v>
      </c>
      <c r="AF281" s="297">
        <f>IF(AQ281="2",BH281,0)</f>
        <v>0</v>
      </c>
      <c r="AG281" s="297">
        <f>IF(AQ281="2",BI281,0)</f>
        <v>0</v>
      </c>
      <c r="AH281" s="297">
        <f>IF(AQ281="0",BJ281,0)</f>
        <v>0</v>
      </c>
      <c r="AI281" s="282"/>
      <c r="AJ281" s="325">
        <f>IF(AN281=0,K281,0)</f>
        <v>0</v>
      </c>
      <c r="AK281" s="325">
        <f>IF(AN281=12,K281,0)</f>
        <v>0</v>
      </c>
      <c r="AL281" s="325">
        <f>IF(AN281=21,K281,0)</f>
        <v>0</v>
      </c>
      <c r="AM281" s="270"/>
      <c r="AN281" s="297">
        <v>21</v>
      </c>
      <c r="AO281" s="297">
        <f>G281*1</f>
        <v>0</v>
      </c>
      <c r="AP281" s="297">
        <f>G281*(1-1)</f>
        <v>0</v>
      </c>
      <c r="AQ281" s="327" t="s">
        <v>320</v>
      </c>
      <c r="AR281" s="270"/>
      <c r="AS281" s="270"/>
      <c r="AT281" s="270"/>
      <c r="AU281" s="270"/>
      <c r="AV281" s="297">
        <f>AW281+AX281</f>
        <v>0</v>
      </c>
      <c r="AW281" s="297">
        <f>F281*AO281</f>
        <v>0</v>
      </c>
      <c r="AX281" s="297">
        <f>F281*AP281</f>
        <v>0</v>
      </c>
      <c r="AY281" s="299" t="s">
        <v>792</v>
      </c>
      <c r="AZ281" s="299" t="s">
        <v>793</v>
      </c>
      <c r="BA281" s="282" t="s">
        <v>512</v>
      </c>
      <c r="BB281" s="270"/>
      <c r="BC281" s="297">
        <f>AW281+AX281</f>
        <v>0</v>
      </c>
      <c r="BD281" s="297">
        <f>G281/(100-BE281)*100</f>
        <v>0</v>
      </c>
      <c r="BE281" s="297">
        <v>0</v>
      </c>
      <c r="BF281" s="297">
        <f>N281</f>
        <v>8.2799999999999999E-2</v>
      </c>
      <c r="BG281" s="270"/>
      <c r="BH281" s="325">
        <f>F281*AO281</f>
        <v>0</v>
      </c>
      <c r="BI281" s="325">
        <f>F281*AP281</f>
        <v>0</v>
      </c>
      <c r="BJ281" s="325">
        <f>F281*G281</f>
        <v>0</v>
      </c>
      <c r="BK281" s="325"/>
      <c r="BL281" s="297">
        <v>59</v>
      </c>
      <c r="BM281" s="270"/>
      <c r="BN281" s="270"/>
      <c r="BO281" s="270"/>
      <c r="BP281" s="270"/>
      <c r="BQ281" s="270"/>
      <c r="BR281" s="270"/>
      <c r="BS281" s="270"/>
      <c r="BT281" s="270"/>
      <c r="BU281" s="270"/>
      <c r="BV281" s="270"/>
      <c r="BW281" s="297" t="str">
        <f>H281</f>
        <v>21</v>
      </c>
      <c r="BX281" s="324" t="s">
        <v>919</v>
      </c>
    </row>
    <row r="282" spans="1:76" ht="15">
      <c r="A282" s="301"/>
      <c r="B282" s="270"/>
      <c r="C282" s="302" t="s">
        <v>515</v>
      </c>
      <c r="D282" s="302" t="s">
        <v>808</v>
      </c>
      <c r="E282" s="270"/>
      <c r="F282" s="303">
        <v>2</v>
      </c>
      <c r="G282" s="270"/>
      <c r="H282" s="270"/>
      <c r="I282" s="270"/>
      <c r="J282" s="270"/>
      <c r="K282" s="270"/>
      <c r="L282" s="270"/>
      <c r="M282" s="270"/>
      <c r="N282" s="270"/>
      <c r="O282" s="304"/>
      <c r="P282" s="270"/>
      <c r="Q282" s="270"/>
      <c r="R282" s="270"/>
      <c r="S282" s="270"/>
      <c r="T282" s="270"/>
      <c r="U282" s="270"/>
      <c r="V282" s="270"/>
      <c r="W282" s="270"/>
      <c r="X282" s="270"/>
      <c r="Y282" s="270"/>
      <c r="Z282" s="270"/>
      <c r="AA282" s="270"/>
      <c r="AB282" s="270"/>
      <c r="AC282" s="270"/>
      <c r="AD282" s="270"/>
      <c r="AE282" s="270"/>
      <c r="AF282" s="270"/>
      <c r="AG282" s="270"/>
      <c r="AH282" s="270"/>
      <c r="AI282" s="270"/>
      <c r="AJ282" s="270"/>
      <c r="AK282" s="270"/>
      <c r="AL282" s="270"/>
      <c r="AM282" s="270"/>
      <c r="AN282" s="270"/>
      <c r="AO282" s="270"/>
      <c r="AP282" s="270"/>
      <c r="AQ282" s="270"/>
      <c r="AR282" s="270"/>
      <c r="AS282" s="270"/>
      <c r="AT282" s="270"/>
      <c r="AU282" s="270"/>
      <c r="AV282" s="270"/>
      <c r="AW282" s="270"/>
      <c r="AX282" s="270"/>
      <c r="AY282" s="270"/>
      <c r="AZ282" s="270"/>
      <c r="BA282" s="270"/>
      <c r="BB282" s="270"/>
      <c r="BC282" s="270"/>
      <c r="BD282" s="270"/>
      <c r="BE282" s="270"/>
      <c r="BF282" s="270"/>
      <c r="BG282" s="270"/>
      <c r="BH282" s="270"/>
      <c r="BI282" s="270"/>
      <c r="BJ282" s="270"/>
      <c r="BK282" s="270"/>
      <c r="BL282" s="270"/>
      <c r="BM282" s="270"/>
      <c r="BN282" s="270"/>
      <c r="BO282" s="270"/>
      <c r="BP282" s="270"/>
      <c r="BQ282" s="270"/>
      <c r="BR282" s="270"/>
      <c r="BS282" s="270"/>
      <c r="BT282" s="270"/>
      <c r="BU282" s="270"/>
      <c r="BV282" s="270"/>
      <c r="BW282" s="270"/>
      <c r="BX282" s="270"/>
    </row>
    <row r="283" spans="1:76" ht="25.5">
      <c r="A283" s="323" t="s">
        <v>201</v>
      </c>
      <c r="B283" s="324" t="s">
        <v>920</v>
      </c>
      <c r="C283" s="324" t="s">
        <v>921</v>
      </c>
      <c r="D283" s="324"/>
      <c r="E283" s="324" t="s">
        <v>78</v>
      </c>
      <c r="F283" s="325">
        <v>2</v>
      </c>
      <c r="G283" s="326"/>
      <c r="H283" s="327" t="s">
        <v>508</v>
      </c>
      <c r="I283" s="325">
        <f>F283*AO283</f>
        <v>0</v>
      </c>
      <c r="J283" s="325">
        <f>F283*AP283</f>
        <v>0</v>
      </c>
      <c r="K283" s="325">
        <f>F283*G283</f>
        <v>0</v>
      </c>
      <c r="L283" s="325">
        <f>K283*(1+BW283/100)</f>
        <v>0</v>
      </c>
      <c r="M283" s="325">
        <v>4.19E-2</v>
      </c>
      <c r="N283" s="325">
        <f>F283*M283</f>
        <v>8.3799999999999999E-2</v>
      </c>
      <c r="O283" s="328" t="s">
        <v>509</v>
      </c>
      <c r="P283" s="270"/>
      <c r="Q283" s="270"/>
      <c r="R283" s="270"/>
      <c r="S283" s="270"/>
      <c r="T283" s="270"/>
      <c r="U283" s="270"/>
      <c r="V283" s="270"/>
      <c r="W283" s="270"/>
      <c r="X283" s="270"/>
      <c r="Y283" s="270"/>
      <c r="Z283" s="297">
        <f>IF(AQ283="5",BJ283,0)</f>
        <v>0</v>
      </c>
      <c r="AA283" s="270"/>
      <c r="AB283" s="297">
        <f>IF(AQ283="1",BH283,0)</f>
        <v>0</v>
      </c>
      <c r="AC283" s="297">
        <f>IF(AQ283="1",BI283,0)</f>
        <v>0</v>
      </c>
      <c r="AD283" s="297">
        <f>IF(AQ283="7",BH283,0)</f>
        <v>0</v>
      </c>
      <c r="AE283" s="297">
        <f>IF(AQ283="7",BI283,0)</f>
        <v>0</v>
      </c>
      <c r="AF283" s="297">
        <f>IF(AQ283="2",BH283,0)</f>
        <v>0</v>
      </c>
      <c r="AG283" s="297">
        <f>IF(AQ283="2",BI283,0)</f>
        <v>0</v>
      </c>
      <c r="AH283" s="297">
        <f>IF(AQ283="0",BJ283,0)</f>
        <v>0</v>
      </c>
      <c r="AI283" s="282"/>
      <c r="AJ283" s="325">
        <f>IF(AN283=0,K283,0)</f>
        <v>0</v>
      </c>
      <c r="AK283" s="325">
        <f>IF(AN283=12,K283,0)</f>
        <v>0</v>
      </c>
      <c r="AL283" s="325">
        <f>IF(AN283=21,K283,0)</f>
        <v>0</v>
      </c>
      <c r="AM283" s="270"/>
      <c r="AN283" s="297">
        <v>21</v>
      </c>
      <c r="AO283" s="297">
        <f>G283*1</f>
        <v>0</v>
      </c>
      <c r="AP283" s="297">
        <f>G283*(1-1)</f>
        <v>0</v>
      </c>
      <c r="AQ283" s="327" t="s">
        <v>320</v>
      </c>
      <c r="AR283" s="270"/>
      <c r="AS283" s="270"/>
      <c r="AT283" s="270"/>
      <c r="AU283" s="270"/>
      <c r="AV283" s="297">
        <f>AW283+AX283</f>
        <v>0</v>
      </c>
      <c r="AW283" s="297">
        <f>F283*AO283</f>
        <v>0</v>
      </c>
      <c r="AX283" s="297">
        <f>F283*AP283</f>
        <v>0</v>
      </c>
      <c r="AY283" s="299" t="s">
        <v>792</v>
      </c>
      <c r="AZ283" s="299" t="s">
        <v>793</v>
      </c>
      <c r="BA283" s="282" t="s">
        <v>512</v>
      </c>
      <c r="BB283" s="270"/>
      <c r="BC283" s="297">
        <f>AW283+AX283</f>
        <v>0</v>
      </c>
      <c r="BD283" s="297">
        <f>G283/(100-BE283)*100</f>
        <v>0</v>
      </c>
      <c r="BE283" s="297">
        <v>0</v>
      </c>
      <c r="BF283" s="297">
        <f>N283</f>
        <v>8.3799999999999999E-2</v>
      </c>
      <c r="BG283" s="270"/>
      <c r="BH283" s="325">
        <f>F283*AO283</f>
        <v>0</v>
      </c>
      <c r="BI283" s="325">
        <f>F283*AP283</f>
        <v>0</v>
      </c>
      <c r="BJ283" s="325">
        <f>F283*G283</f>
        <v>0</v>
      </c>
      <c r="BK283" s="325"/>
      <c r="BL283" s="297">
        <v>59</v>
      </c>
      <c r="BM283" s="270"/>
      <c r="BN283" s="270"/>
      <c r="BO283" s="270"/>
      <c r="BP283" s="270"/>
      <c r="BQ283" s="270"/>
      <c r="BR283" s="270"/>
      <c r="BS283" s="270"/>
      <c r="BT283" s="270"/>
      <c r="BU283" s="270"/>
      <c r="BV283" s="270"/>
      <c r="BW283" s="297" t="str">
        <f>H283</f>
        <v>21</v>
      </c>
      <c r="BX283" s="324" t="s">
        <v>921</v>
      </c>
    </row>
    <row r="284" spans="1:76" ht="15">
      <c r="A284" s="301"/>
      <c r="B284" s="270"/>
      <c r="C284" s="302" t="s">
        <v>515</v>
      </c>
      <c r="D284" s="302" t="s">
        <v>808</v>
      </c>
      <c r="E284" s="270"/>
      <c r="F284" s="303">
        <v>2</v>
      </c>
      <c r="G284" s="270"/>
      <c r="H284" s="270"/>
      <c r="I284" s="270"/>
      <c r="J284" s="270"/>
      <c r="K284" s="270"/>
      <c r="L284" s="270"/>
      <c r="M284" s="270"/>
      <c r="N284" s="270"/>
      <c r="O284" s="304"/>
      <c r="P284" s="270"/>
      <c r="Q284" s="270"/>
      <c r="R284" s="270"/>
      <c r="S284" s="270"/>
      <c r="T284" s="270"/>
      <c r="U284" s="270"/>
      <c r="V284" s="270"/>
      <c r="W284" s="270"/>
      <c r="X284" s="270"/>
      <c r="Y284" s="270"/>
      <c r="Z284" s="270"/>
      <c r="AA284" s="270"/>
      <c r="AB284" s="270"/>
      <c r="AC284" s="270"/>
      <c r="AD284" s="270"/>
      <c r="AE284" s="270"/>
      <c r="AF284" s="270"/>
      <c r="AG284" s="270"/>
      <c r="AH284" s="270"/>
      <c r="AI284" s="270"/>
      <c r="AJ284" s="270"/>
      <c r="AK284" s="270"/>
      <c r="AL284" s="270"/>
      <c r="AM284" s="270"/>
      <c r="AN284" s="270"/>
      <c r="AO284" s="270"/>
      <c r="AP284" s="270"/>
      <c r="AQ284" s="270"/>
      <c r="AR284" s="270"/>
      <c r="AS284" s="270"/>
      <c r="AT284" s="270"/>
      <c r="AU284" s="270"/>
      <c r="AV284" s="270"/>
      <c r="AW284" s="270"/>
      <c r="AX284" s="270"/>
      <c r="AY284" s="270"/>
      <c r="AZ284" s="270"/>
      <c r="BA284" s="270"/>
      <c r="BB284" s="270"/>
      <c r="BC284" s="270"/>
      <c r="BD284" s="270"/>
      <c r="BE284" s="270"/>
      <c r="BF284" s="270"/>
      <c r="BG284" s="270"/>
      <c r="BH284" s="270"/>
      <c r="BI284" s="270"/>
      <c r="BJ284" s="270"/>
      <c r="BK284" s="270"/>
      <c r="BL284" s="270"/>
      <c r="BM284" s="270"/>
      <c r="BN284" s="270"/>
      <c r="BO284" s="270"/>
      <c r="BP284" s="270"/>
      <c r="BQ284" s="270"/>
      <c r="BR284" s="270"/>
      <c r="BS284" s="270"/>
      <c r="BT284" s="270"/>
      <c r="BU284" s="270"/>
      <c r="BV284" s="270"/>
      <c r="BW284" s="270"/>
      <c r="BX284" s="270"/>
    </row>
    <row r="285" spans="1:76" ht="25.5">
      <c r="A285" s="323" t="s">
        <v>922</v>
      </c>
      <c r="B285" s="324" t="s">
        <v>923</v>
      </c>
      <c r="C285" s="324" t="s">
        <v>924</v>
      </c>
      <c r="D285" s="324"/>
      <c r="E285" s="324" t="s">
        <v>78</v>
      </c>
      <c r="F285" s="325">
        <v>2</v>
      </c>
      <c r="G285" s="326"/>
      <c r="H285" s="327" t="s">
        <v>508</v>
      </c>
      <c r="I285" s="325">
        <f>F285*AO285</f>
        <v>0</v>
      </c>
      <c r="J285" s="325">
        <f>F285*AP285</f>
        <v>0</v>
      </c>
      <c r="K285" s="325">
        <f>F285*G285</f>
        <v>0</v>
      </c>
      <c r="L285" s="325">
        <f>K285*(1+BW285/100)</f>
        <v>0</v>
      </c>
      <c r="M285" s="325">
        <v>4.2099999999999999E-2</v>
      </c>
      <c r="N285" s="325">
        <f>F285*M285</f>
        <v>8.4199999999999997E-2</v>
      </c>
      <c r="O285" s="328" t="s">
        <v>509</v>
      </c>
      <c r="P285" s="270"/>
      <c r="Q285" s="270"/>
      <c r="R285" s="270"/>
      <c r="S285" s="270"/>
      <c r="T285" s="270"/>
      <c r="U285" s="270"/>
      <c r="V285" s="270"/>
      <c r="W285" s="270"/>
      <c r="X285" s="270"/>
      <c r="Y285" s="270"/>
      <c r="Z285" s="297">
        <f>IF(AQ285="5",BJ285,0)</f>
        <v>0</v>
      </c>
      <c r="AA285" s="270"/>
      <c r="AB285" s="297">
        <f>IF(AQ285="1",BH285,0)</f>
        <v>0</v>
      </c>
      <c r="AC285" s="297">
        <f>IF(AQ285="1",BI285,0)</f>
        <v>0</v>
      </c>
      <c r="AD285" s="297">
        <f>IF(AQ285="7",BH285,0)</f>
        <v>0</v>
      </c>
      <c r="AE285" s="297">
        <f>IF(AQ285="7",BI285,0)</f>
        <v>0</v>
      </c>
      <c r="AF285" s="297">
        <f>IF(AQ285="2",BH285,0)</f>
        <v>0</v>
      </c>
      <c r="AG285" s="297">
        <f>IF(AQ285="2",BI285,0)</f>
        <v>0</v>
      </c>
      <c r="AH285" s="297">
        <f>IF(AQ285="0",BJ285,0)</f>
        <v>0</v>
      </c>
      <c r="AI285" s="282"/>
      <c r="AJ285" s="325">
        <f>IF(AN285=0,K285,0)</f>
        <v>0</v>
      </c>
      <c r="AK285" s="325">
        <f>IF(AN285=12,K285,0)</f>
        <v>0</v>
      </c>
      <c r="AL285" s="325">
        <f>IF(AN285=21,K285,0)</f>
        <v>0</v>
      </c>
      <c r="AM285" s="270"/>
      <c r="AN285" s="297">
        <v>21</v>
      </c>
      <c r="AO285" s="297">
        <f>G285*1</f>
        <v>0</v>
      </c>
      <c r="AP285" s="297">
        <f>G285*(1-1)</f>
        <v>0</v>
      </c>
      <c r="AQ285" s="327" t="s">
        <v>320</v>
      </c>
      <c r="AR285" s="270"/>
      <c r="AS285" s="270"/>
      <c r="AT285" s="270"/>
      <c r="AU285" s="270"/>
      <c r="AV285" s="297">
        <f>AW285+AX285</f>
        <v>0</v>
      </c>
      <c r="AW285" s="297">
        <f>F285*AO285</f>
        <v>0</v>
      </c>
      <c r="AX285" s="297">
        <f>F285*AP285</f>
        <v>0</v>
      </c>
      <c r="AY285" s="299" t="s">
        <v>792</v>
      </c>
      <c r="AZ285" s="299" t="s">
        <v>793</v>
      </c>
      <c r="BA285" s="282" t="s">
        <v>512</v>
      </c>
      <c r="BB285" s="270"/>
      <c r="BC285" s="297">
        <f>AW285+AX285</f>
        <v>0</v>
      </c>
      <c r="BD285" s="297">
        <f>G285/(100-BE285)*100</f>
        <v>0</v>
      </c>
      <c r="BE285" s="297">
        <v>0</v>
      </c>
      <c r="BF285" s="297">
        <f>N285</f>
        <v>8.4199999999999997E-2</v>
      </c>
      <c r="BG285" s="270"/>
      <c r="BH285" s="325">
        <f>F285*AO285</f>
        <v>0</v>
      </c>
      <c r="BI285" s="325">
        <f>F285*AP285</f>
        <v>0</v>
      </c>
      <c r="BJ285" s="325">
        <f>F285*G285</f>
        <v>0</v>
      </c>
      <c r="BK285" s="325"/>
      <c r="BL285" s="297">
        <v>59</v>
      </c>
      <c r="BM285" s="270"/>
      <c r="BN285" s="270"/>
      <c r="BO285" s="270"/>
      <c r="BP285" s="270"/>
      <c r="BQ285" s="270"/>
      <c r="BR285" s="270"/>
      <c r="BS285" s="270"/>
      <c r="BT285" s="270"/>
      <c r="BU285" s="270"/>
      <c r="BV285" s="270"/>
      <c r="BW285" s="297" t="str">
        <f>H285</f>
        <v>21</v>
      </c>
      <c r="BX285" s="324" t="s">
        <v>924</v>
      </c>
    </row>
    <row r="286" spans="1:76" ht="15">
      <c r="A286" s="301"/>
      <c r="B286" s="270"/>
      <c r="C286" s="302" t="s">
        <v>515</v>
      </c>
      <c r="D286" s="302" t="s">
        <v>808</v>
      </c>
      <c r="E286" s="270"/>
      <c r="F286" s="303">
        <v>2</v>
      </c>
      <c r="G286" s="270"/>
      <c r="H286" s="270"/>
      <c r="I286" s="270"/>
      <c r="J286" s="270"/>
      <c r="K286" s="270"/>
      <c r="L286" s="270"/>
      <c r="M286" s="270"/>
      <c r="N286" s="270"/>
      <c r="O286" s="304"/>
      <c r="P286" s="270"/>
      <c r="Q286" s="270"/>
      <c r="R286" s="270"/>
      <c r="S286" s="270"/>
      <c r="T286" s="270"/>
      <c r="U286" s="270"/>
      <c r="V286" s="270"/>
      <c r="W286" s="270"/>
      <c r="X286" s="270"/>
      <c r="Y286" s="270"/>
      <c r="Z286" s="270"/>
      <c r="AA286" s="270"/>
      <c r="AB286" s="270"/>
      <c r="AC286" s="270"/>
      <c r="AD286" s="270"/>
      <c r="AE286" s="270"/>
      <c r="AF286" s="270"/>
      <c r="AG286" s="270"/>
      <c r="AH286" s="270"/>
      <c r="AI286" s="270"/>
      <c r="AJ286" s="270"/>
      <c r="AK286" s="270"/>
      <c r="AL286" s="270"/>
      <c r="AM286" s="270"/>
      <c r="AN286" s="270"/>
      <c r="AO286" s="270"/>
      <c r="AP286" s="270"/>
      <c r="AQ286" s="270"/>
      <c r="AR286" s="270"/>
      <c r="AS286" s="270"/>
      <c r="AT286" s="270"/>
      <c r="AU286" s="270"/>
      <c r="AV286" s="270"/>
      <c r="AW286" s="270"/>
      <c r="AX286" s="270"/>
      <c r="AY286" s="270"/>
      <c r="AZ286" s="270"/>
      <c r="BA286" s="270"/>
      <c r="BB286" s="270"/>
      <c r="BC286" s="270"/>
      <c r="BD286" s="270"/>
      <c r="BE286" s="270"/>
      <c r="BF286" s="270"/>
      <c r="BG286" s="270"/>
      <c r="BH286" s="270"/>
      <c r="BI286" s="270"/>
      <c r="BJ286" s="270"/>
      <c r="BK286" s="270"/>
      <c r="BL286" s="270"/>
      <c r="BM286" s="270"/>
      <c r="BN286" s="270"/>
      <c r="BO286" s="270"/>
      <c r="BP286" s="270"/>
      <c r="BQ286" s="270"/>
      <c r="BR286" s="270"/>
      <c r="BS286" s="270"/>
      <c r="BT286" s="270"/>
      <c r="BU286" s="270"/>
      <c r="BV286" s="270"/>
      <c r="BW286" s="270"/>
      <c r="BX286" s="270"/>
    </row>
    <row r="287" spans="1:76" ht="25.5">
      <c r="A287" s="323" t="s">
        <v>925</v>
      </c>
      <c r="B287" s="324" t="s">
        <v>926</v>
      </c>
      <c r="C287" s="324" t="s">
        <v>927</v>
      </c>
      <c r="D287" s="324"/>
      <c r="E287" s="324" t="s">
        <v>78</v>
      </c>
      <c r="F287" s="325">
        <v>2</v>
      </c>
      <c r="G287" s="326"/>
      <c r="H287" s="327" t="s">
        <v>508</v>
      </c>
      <c r="I287" s="325">
        <f>F287*AO287</f>
        <v>0</v>
      </c>
      <c r="J287" s="325">
        <f>F287*AP287</f>
        <v>0</v>
      </c>
      <c r="K287" s="325">
        <f>F287*G287</f>
        <v>0</v>
      </c>
      <c r="L287" s="325">
        <f>K287*(1+BW287/100)</f>
        <v>0</v>
      </c>
      <c r="M287" s="325">
        <v>4.2000000000000003E-2</v>
      </c>
      <c r="N287" s="325">
        <f>F287*M287</f>
        <v>8.4000000000000005E-2</v>
      </c>
      <c r="O287" s="328" t="s">
        <v>509</v>
      </c>
      <c r="P287" s="270"/>
      <c r="Q287" s="270"/>
      <c r="R287" s="270"/>
      <c r="S287" s="270"/>
      <c r="T287" s="270"/>
      <c r="U287" s="270"/>
      <c r="V287" s="270"/>
      <c r="W287" s="270"/>
      <c r="X287" s="270"/>
      <c r="Y287" s="270"/>
      <c r="Z287" s="297">
        <f>IF(AQ287="5",BJ287,0)</f>
        <v>0</v>
      </c>
      <c r="AA287" s="270"/>
      <c r="AB287" s="297">
        <f>IF(AQ287="1",BH287,0)</f>
        <v>0</v>
      </c>
      <c r="AC287" s="297">
        <f>IF(AQ287="1",BI287,0)</f>
        <v>0</v>
      </c>
      <c r="AD287" s="297">
        <f>IF(AQ287="7",BH287,0)</f>
        <v>0</v>
      </c>
      <c r="AE287" s="297">
        <f>IF(AQ287="7",BI287,0)</f>
        <v>0</v>
      </c>
      <c r="AF287" s="297">
        <f>IF(AQ287="2",BH287,0)</f>
        <v>0</v>
      </c>
      <c r="AG287" s="297">
        <f>IF(AQ287="2",BI287,0)</f>
        <v>0</v>
      </c>
      <c r="AH287" s="297">
        <f>IF(AQ287="0",BJ287,0)</f>
        <v>0</v>
      </c>
      <c r="AI287" s="282"/>
      <c r="AJ287" s="325">
        <f>IF(AN287=0,K287,0)</f>
        <v>0</v>
      </c>
      <c r="AK287" s="325">
        <f>IF(AN287=12,K287,0)</f>
        <v>0</v>
      </c>
      <c r="AL287" s="325">
        <f>IF(AN287=21,K287,0)</f>
        <v>0</v>
      </c>
      <c r="AM287" s="270"/>
      <c r="AN287" s="297">
        <v>21</v>
      </c>
      <c r="AO287" s="297">
        <f>G287*1</f>
        <v>0</v>
      </c>
      <c r="AP287" s="297">
        <f>G287*(1-1)</f>
        <v>0</v>
      </c>
      <c r="AQ287" s="327" t="s">
        <v>320</v>
      </c>
      <c r="AR287" s="270"/>
      <c r="AS287" s="270"/>
      <c r="AT287" s="270"/>
      <c r="AU287" s="270"/>
      <c r="AV287" s="297">
        <f>AW287+AX287</f>
        <v>0</v>
      </c>
      <c r="AW287" s="297">
        <f>F287*AO287</f>
        <v>0</v>
      </c>
      <c r="AX287" s="297">
        <f>F287*AP287</f>
        <v>0</v>
      </c>
      <c r="AY287" s="299" t="s">
        <v>792</v>
      </c>
      <c r="AZ287" s="299" t="s">
        <v>793</v>
      </c>
      <c r="BA287" s="282" t="s">
        <v>512</v>
      </c>
      <c r="BB287" s="270"/>
      <c r="BC287" s="297">
        <f>AW287+AX287</f>
        <v>0</v>
      </c>
      <c r="BD287" s="297">
        <f>G287/(100-BE287)*100</f>
        <v>0</v>
      </c>
      <c r="BE287" s="297">
        <v>0</v>
      </c>
      <c r="BF287" s="297">
        <f>N287</f>
        <v>8.4000000000000005E-2</v>
      </c>
      <c r="BG287" s="270"/>
      <c r="BH287" s="325">
        <f>F287*AO287</f>
        <v>0</v>
      </c>
      <c r="BI287" s="325">
        <f>F287*AP287</f>
        <v>0</v>
      </c>
      <c r="BJ287" s="325">
        <f>F287*G287</f>
        <v>0</v>
      </c>
      <c r="BK287" s="325"/>
      <c r="BL287" s="297">
        <v>59</v>
      </c>
      <c r="BM287" s="270"/>
      <c r="BN287" s="270"/>
      <c r="BO287" s="270"/>
      <c r="BP287" s="270"/>
      <c r="BQ287" s="270"/>
      <c r="BR287" s="270"/>
      <c r="BS287" s="270"/>
      <c r="BT287" s="270"/>
      <c r="BU287" s="270"/>
      <c r="BV287" s="270"/>
      <c r="BW287" s="297" t="str">
        <f>H287</f>
        <v>21</v>
      </c>
      <c r="BX287" s="324" t="s">
        <v>927</v>
      </c>
    </row>
    <row r="288" spans="1:76" ht="15">
      <c r="A288" s="301"/>
      <c r="B288" s="270"/>
      <c r="C288" s="302" t="s">
        <v>515</v>
      </c>
      <c r="D288" s="302"/>
      <c r="E288" s="270"/>
      <c r="F288" s="303">
        <v>2</v>
      </c>
      <c r="G288" s="270"/>
      <c r="H288" s="270"/>
      <c r="I288" s="270"/>
      <c r="J288" s="270"/>
      <c r="K288" s="270"/>
      <c r="L288" s="270"/>
      <c r="M288" s="270"/>
      <c r="N288" s="270"/>
      <c r="O288" s="304"/>
      <c r="P288" s="270"/>
      <c r="Q288" s="270"/>
      <c r="R288" s="270"/>
      <c r="S288" s="270"/>
      <c r="T288" s="270"/>
      <c r="U288" s="270"/>
      <c r="V288" s="270"/>
      <c r="W288" s="270"/>
      <c r="X288" s="270"/>
      <c r="Y288" s="270"/>
      <c r="Z288" s="270"/>
      <c r="AA288" s="270"/>
      <c r="AB288" s="270"/>
      <c r="AC288" s="270"/>
      <c r="AD288" s="270"/>
      <c r="AE288" s="270"/>
      <c r="AF288" s="270"/>
      <c r="AG288" s="270"/>
      <c r="AH288" s="270"/>
      <c r="AI288" s="270"/>
      <c r="AJ288" s="270"/>
      <c r="AK288" s="270"/>
      <c r="AL288" s="270"/>
      <c r="AM288" s="270"/>
      <c r="AN288" s="270"/>
      <c r="AO288" s="270"/>
      <c r="AP288" s="270"/>
      <c r="AQ288" s="270"/>
      <c r="AR288" s="270"/>
      <c r="AS288" s="270"/>
      <c r="AT288" s="270"/>
      <c r="AU288" s="270"/>
      <c r="AV288" s="270"/>
      <c r="AW288" s="270"/>
      <c r="AX288" s="270"/>
      <c r="AY288" s="270"/>
      <c r="AZ288" s="270"/>
      <c r="BA288" s="270"/>
      <c r="BB288" s="270"/>
      <c r="BC288" s="270"/>
      <c r="BD288" s="270"/>
      <c r="BE288" s="270"/>
      <c r="BF288" s="270"/>
      <c r="BG288" s="270"/>
      <c r="BH288" s="270"/>
      <c r="BI288" s="270"/>
      <c r="BJ288" s="270"/>
      <c r="BK288" s="270"/>
      <c r="BL288" s="270"/>
      <c r="BM288" s="270"/>
      <c r="BN288" s="270"/>
      <c r="BO288" s="270"/>
      <c r="BP288" s="270"/>
      <c r="BQ288" s="270"/>
      <c r="BR288" s="270"/>
      <c r="BS288" s="270"/>
      <c r="BT288" s="270"/>
      <c r="BU288" s="270"/>
      <c r="BV288" s="270"/>
      <c r="BW288" s="270"/>
      <c r="BX288" s="270"/>
    </row>
    <row r="289" spans="1:76" ht="25.5">
      <c r="A289" s="323" t="s">
        <v>241</v>
      </c>
      <c r="B289" s="324" t="s">
        <v>928</v>
      </c>
      <c r="C289" s="324" t="s">
        <v>929</v>
      </c>
      <c r="D289" s="324"/>
      <c r="E289" s="324" t="s">
        <v>78</v>
      </c>
      <c r="F289" s="325">
        <v>2</v>
      </c>
      <c r="G289" s="326"/>
      <c r="H289" s="327" t="s">
        <v>508</v>
      </c>
      <c r="I289" s="325">
        <f>F289*AO289</f>
        <v>0</v>
      </c>
      <c r="J289" s="325">
        <f>F289*AP289</f>
        <v>0</v>
      </c>
      <c r="K289" s="325">
        <f>F289*G289</f>
        <v>0</v>
      </c>
      <c r="L289" s="325">
        <f>K289*(1+BW289/100)</f>
        <v>0</v>
      </c>
      <c r="M289" s="325">
        <v>4.2799999999999998E-2</v>
      </c>
      <c r="N289" s="325">
        <f>F289*M289</f>
        <v>8.5599999999999996E-2</v>
      </c>
      <c r="O289" s="328" t="s">
        <v>509</v>
      </c>
      <c r="P289" s="270"/>
      <c r="Q289" s="270"/>
      <c r="R289" s="270"/>
      <c r="S289" s="270"/>
      <c r="T289" s="270"/>
      <c r="U289" s="270"/>
      <c r="V289" s="270"/>
      <c r="W289" s="270"/>
      <c r="X289" s="270"/>
      <c r="Y289" s="270"/>
      <c r="Z289" s="297">
        <f>IF(AQ289="5",BJ289,0)</f>
        <v>0</v>
      </c>
      <c r="AA289" s="270"/>
      <c r="AB289" s="297">
        <f>IF(AQ289="1",BH289,0)</f>
        <v>0</v>
      </c>
      <c r="AC289" s="297">
        <f>IF(AQ289="1",BI289,0)</f>
        <v>0</v>
      </c>
      <c r="AD289" s="297">
        <f>IF(AQ289="7",BH289,0)</f>
        <v>0</v>
      </c>
      <c r="AE289" s="297">
        <f>IF(AQ289="7",BI289,0)</f>
        <v>0</v>
      </c>
      <c r="AF289" s="297">
        <f>IF(AQ289="2",BH289,0)</f>
        <v>0</v>
      </c>
      <c r="AG289" s="297">
        <f>IF(AQ289="2",BI289,0)</f>
        <v>0</v>
      </c>
      <c r="AH289" s="297">
        <f>IF(AQ289="0",BJ289,0)</f>
        <v>0</v>
      </c>
      <c r="AI289" s="282"/>
      <c r="AJ289" s="325">
        <f>IF(AN289=0,K289,0)</f>
        <v>0</v>
      </c>
      <c r="AK289" s="325">
        <f>IF(AN289=12,K289,0)</f>
        <v>0</v>
      </c>
      <c r="AL289" s="325">
        <f>IF(AN289=21,K289,0)</f>
        <v>0</v>
      </c>
      <c r="AM289" s="270"/>
      <c r="AN289" s="297">
        <v>21</v>
      </c>
      <c r="AO289" s="297">
        <f>G289*1</f>
        <v>0</v>
      </c>
      <c r="AP289" s="297">
        <f>G289*(1-1)</f>
        <v>0</v>
      </c>
      <c r="AQ289" s="327" t="s">
        <v>320</v>
      </c>
      <c r="AR289" s="270"/>
      <c r="AS289" s="270"/>
      <c r="AT289" s="270"/>
      <c r="AU289" s="270"/>
      <c r="AV289" s="297">
        <f>AW289+AX289</f>
        <v>0</v>
      </c>
      <c r="AW289" s="297">
        <f>F289*AO289</f>
        <v>0</v>
      </c>
      <c r="AX289" s="297">
        <f>F289*AP289</f>
        <v>0</v>
      </c>
      <c r="AY289" s="299" t="s">
        <v>792</v>
      </c>
      <c r="AZ289" s="299" t="s">
        <v>793</v>
      </c>
      <c r="BA289" s="282" t="s">
        <v>512</v>
      </c>
      <c r="BB289" s="270"/>
      <c r="BC289" s="297">
        <f>AW289+AX289</f>
        <v>0</v>
      </c>
      <c r="BD289" s="297">
        <f>G289/(100-BE289)*100</f>
        <v>0</v>
      </c>
      <c r="BE289" s="297">
        <v>0</v>
      </c>
      <c r="BF289" s="297">
        <f>N289</f>
        <v>8.5599999999999996E-2</v>
      </c>
      <c r="BG289" s="270"/>
      <c r="BH289" s="325">
        <f>F289*AO289</f>
        <v>0</v>
      </c>
      <c r="BI289" s="325">
        <f>F289*AP289</f>
        <v>0</v>
      </c>
      <c r="BJ289" s="325">
        <f>F289*G289</f>
        <v>0</v>
      </c>
      <c r="BK289" s="325"/>
      <c r="BL289" s="297">
        <v>59</v>
      </c>
      <c r="BM289" s="270"/>
      <c r="BN289" s="270"/>
      <c r="BO289" s="270"/>
      <c r="BP289" s="270"/>
      <c r="BQ289" s="270"/>
      <c r="BR289" s="270"/>
      <c r="BS289" s="270"/>
      <c r="BT289" s="270"/>
      <c r="BU289" s="270"/>
      <c r="BV289" s="270"/>
      <c r="BW289" s="297" t="str">
        <f>H289</f>
        <v>21</v>
      </c>
      <c r="BX289" s="324" t="s">
        <v>929</v>
      </c>
    </row>
    <row r="290" spans="1:76" ht="15">
      <c r="A290" s="301"/>
      <c r="B290" s="270"/>
      <c r="C290" s="302" t="s">
        <v>515</v>
      </c>
      <c r="D290" s="302" t="s">
        <v>808</v>
      </c>
      <c r="E290" s="270"/>
      <c r="F290" s="303">
        <v>2</v>
      </c>
      <c r="G290" s="270"/>
      <c r="H290" s="270"/>
      <c r="I290" s="270"/>
      <c r="J290" s="270"/>
      <c r="K290" s="270"/>
      <c r="L290" s="270"/>
      <c r="M290" s="270"/>
      <c r="N290" s="270"/>
      <c r="O290" s="304"/>
      <c r="P290" s="270"/>
      <c r="Q290" s="270"/>
      <c r="R290" s="270"/>
      <c r="S290" s="270"/>
      <c r="T290" s="270"/>
      <c r="U290" s="270"/>
      <c r="V290" s="270"/>
      <c r="W290" s="270"/>
      <c r="X290" s="270"/>
      <c r="Y290" s="270"/>
      <c r="Z290" s="270"/>
      <c r="AA290" s="270"/>
      <c r="AB290" s="270"/>
      <c r="AC290" s="270"/>
      <c r="AD290" s="270"/>
      <c r="AE290" s="270"/>
      <c r="AF290" s="270"/>
      <c r="AG290" s="270"/>
      <c r="AH290" s="270"/>
      <c r="AI290" s="270"/>
      <c r="AJ290" s="270"/>
      <c r="AK290" s="270"/>
      <c r="AL290" s="270"/>
      <c r="AM290" s="270"/>
      <c r="AN290" s="270"/>
      <c r="AO290" s="270"/>
      <c r="AP290" s="270"/>
      <c r="AQ290" s="270"/>
      <c r="AR290" s="270"/>
      <c r="AS290" s="270"/>
      <c r="AT290" s="270"/>
      <c r="AU290" s="270"/>
      <c r="AV290" s="270"/>
      <c r="AW290" s="270"/>
      <c r="AX290" s="270"/>
      <c r="AY290" s="270"/>
      <c r="AZ290" s="270"/>
      <c r="BA290" s="270"/>
      <c r="BB290" s="270"/>
      <c r="BC290" s="270"/>
      <c r="BD290" s="270"/>
      <c r="BE290" s="270"/>
      <c r="BF290" s="270"/>
      <c r="BG290" s="270"/>
      <c r="BH290" s="270"/>
      <c r="BI290" s="270"/>
      <c r="BJ290" s="270"/>
      <c r="BK290" s="270"/>
      <c r="BL290" s="270"/>
      <c r="BM290" s="270"/>
      <c r="BN290" s="270"/>
      <c r="BO290" s="270"/>
      <c r="BP290" s="270"/>
      <c r="BQ290" s="270"/>
      <c r="BR290" s="270"/>
      <c r="BS290" s="270"/>
      <c r="BT290" s="270"/>
      <c r="BU290" s="270"/>
      <c r="BV290" s="270"/>
      <c r="BW290" s="270"/>
      <c r="BX290" s="270"/>
    </row>
    <row r="291" spans="1:76" ht="25.5">
      <c r="A291" s="323" t="s">
        <v>930</v>
      </c>
      <c r="B291" s="324" t="s">
        <v>931</v>
      </c>
      <c r="C291" s="324" t="s">
        <v>932</v>
      </c>
      <c r="D291" s="324"/>
      <c r="E291" s="324" t="s">
        <v>78</v>
      </c>
      <c r="F291" s="325">
        <v>2</v>
      </c>
      <c r="G291" s="326"/>
      <c r="H291" s="327" t="s">
        <v>508</v>
      </c>
      <c r="I291" s="325">
        <f>F291*AO291</f>
        <v>0</v>
      </c>
      <c r="J291" s="325">
        <f>F291*AP291</f>
        <v>0</v>
      </c>
      <c r="K291" s="325">
        <f>F291*G291</f>
        <v>0</v>
      </c>
      <c r="L291" s="325">
        <f>K291*(1+BW291/100)</f>
        <v>0</v>
      </c>
      <c r="M291" s="325">
        <v>4.3700000000000003E-2</v>
      </c>
      <c r="N291" s="325">
        <f>F291*M291</f>
        <v>8.7400000000000005E-2</v>
      </c>
      <c r="O291" s="328" t="s">
        <v>509</v>
      </c>
      <c r="P291" s="270"/>
      <c r="Q291" s="270"/>
      <c r="R291" s="270"/>
      <c r="S291" s="270"/>
      <c r="T291" s="270"/>
      <c r="U291" s="270"/>
      <c r="V291" s="270"/>
      <c r="W291" s="270"/>
      <c r="X291" s="270"/>
      <c r="Y291" s="270"/>
      <c r="Z291" s="297">
        <f>IF(AQ291="5",BJ291,0)</f>
        <v>0</v>
      </c>
      <c r="AA291" s="270"/>
      <c r="AB291" s="297">
        <f>IF(AQ291="1",BH291,0)</f>
        <v>0</v>
      </c>
      <c r="AC291" s="297">
        <f>IF(AQ291="1",BI291,0)</f>
        <v>0</v>
      </c>
      <c r="AD291" s="297">
        <f>IF(AQ291="7",BH291,0)</f>
        <v>0</v>
      </c>
      <c r="AE291" s="297">
        <f>IF(AQ291="7",BI291,0)</f>
        <v>0</v>
      </c>
      <c r="AF291" s="297">
        <f>IF(AQ291="2",BH291,0)</f>
        <v>0</v>
      </c>
      <c r="AG291" s="297">
        <f>IF(AQ291="2",BI291,0)</f>
        <v>0</v>
      </c>
      <c r="AH291" s="297">
        <f>IF(AQ291="0",BJ291,0)</f>
        <v>0</v>
      </c>
      <c r="AI291" s="282"/>
      <c r="AJ291" s="325">
        <f>IF(AN291=0,K291,0)</f>
        <v>0</v>
      </c>
      <c r="AK291" s="325">
        <f>IF(AN291=12,K291,0)</f>
        <v>0</v>
      </c>
      <c r="AL291" s="325">
        <f>IF(AN291=21,K291,0)</f>
        <v>0</v>
      </c>
      <c r="AM291" s="270"/>
      <c r="AN291" s="297">
        <v>21</v>
      </c>
      <c r="AO291" s="297">
        <f>G291*1</f>
        <v>0</v>
      </c>
      <c r="AP291" s="297">
        <f>G291*(1-1)</f>
        <v>0</v>
      </c>
      <c r="AQ291" s="327" t="s">
        <v>320</v>
      </c>
      <c r="AR291" s="270"/>
      <c r="AS291" s="270"/>
      <c r="AT291" s="270"/>
      <c r="AU291" s="270"/>
      <c r="AV291" s="297">
        <f>AW291+AX291</f>
        <v>0</v>
      </c>
      <c r="AW291" s="297">
        <f>F291*AO291</f>
        <v>0</v>
      </c>
      <c r="AX291" s="297">
        <f>F291*AP291</f>
        <v>0</v>
      </c>
      <c r="AY291" s="299" t="s">
        <v>792</v>
      </c>
      <c r="AZ291" s="299" t="s">
        <v>793</v>
      </c>
      <c r="BA291" s="282" t="s">
        <v>512</v>
      </c>
      <c r="BB291" s="270"/>
      <c r="BC291" s="297">
        <f>AW291+AX291</f>
        <v>0</v>
      </c>
      <c r="BD291" s="297">
        <f>G291/(100-BE291)*100</f>
        <v>0</v>
      </c>
      <c r="BE291" s="297">
        <v>0</v>
      </c>
      <c r="BF291" s="297">
        <f>N291</f>
        <v>8.7400000000000005E-2</v>
      </c>
      <c r="BG291" s="270"/>
      <c r="BH291" s="325">
        <f>F291*AO291</f>
        <v>0</v>
      </c>
      <c r="BI291" s="325">
        <f>F291*AP291</f>
        <v>0</v>
      </c>
      <c r="BJ291" s="325">
        <f>F291*G291</f>
        <v>0</v>
      </c>
      <c r="BK291" s="325"/>
      <c r="BL291" s="297">
        <v>59</v>
      </c>
      <c r="BM291" s="270"/>
      <c r="BN291" s="270"/>
      <c r="BO291" s="270"/>
      <c r="BP291" s="270"/>
      <c r="BQ291" s="270"/>
      <c r="BR291" s="270"/>
      <c r="BS291" s="270"/>
      <c r="BT291" s="270"/>
      <c r="BU291" s="270"/>
      <c r="BV291" s="270"/>
      <c r="BW291" s="297" t="str">
        <f>H291</f>
        <v>21</v>
      </c>
      <c r="BX291" s="324" t="s">
        <v>932</v>
      </c>
    </row>
    <row r="292" spans="1:76" ht="15">
      <c r="A292" s="301"/>
      <c r="B292" s="270"/>
      <c r="C292" s="302" t="s">
        <v>515</v>
      </c>
      <c r="D292" s="302" t="s">
        <v>808</v>
      </c>
      <c r="E292" s="270"/>
      <c r="F292" s="303">
        <v>2</v>
      </c>
      <c r="G292" s="270"/>
      <c r="H292" s="270"/>
      <c r="I292" s="270"/>
      <c r="J292" s="270"/>
      <c r="K292" s="270"/>
      <c r="L292" s="270"/>
      <c r="M292" s="270"/>
      <c r="N292" s="270"/>
      <c r="O292" s="304"/>
      <c r="P292" s="270"/>
      <c r="Q292" s="270"/>
      <c r="R292" s="270"/>
      <c r="S292" s="270"/>
      <c r="T292" s="270"/>
      <c r="U292" s="270"/>
      <c r="V292" s="270"/>
      <c r="W292" s="270"/>
      <c r="X292" s="270"/>
      <c r="Y292" s="270"/>
      <c r="Z292" s="270"/>
      <c r="AA292" s="270"/>
      <c r="AB292" s="270"/>
      <c r="AC292" s="270"/>
      <c r="AD292" s="270"/>
      <c r="AE292" s="270"/>
      <c r="AF292" s="270"/>
      <c r="AG292" s="270"/>
      <c r="AH292" s="270"/>
      <c r="AI292" s="270"/>
      <c r="AJ292" s="270"/>
      <c r="AK292" s="270"/>
      <c r="AL292" s="270"/>
      <c r="AM292" s="270"/>
      <c r="AN292" s="270"/>
      <c r="AO292" s="270"/>
      <c r="AP292" s="270"/>
      <c r="AQ292" s="270"/>
      <c r="AR292" s="270"/>
      <c r="AS292" s="270"/>
      <c r="AT292" s="270"/>
      <c r="AU292" s="270"/>
      <c r="AV292" s="270"/>
      <c r="AW292" s="270"/>
      <c r="AX292" s="270"/>
      <c r="AY292" s="270"/>
      <c r="AZ292" s="270"/>
      <c r="BA292" s="270"/>
      <c r="BB292" s="270"/>
      <c r="BC292" s="270"/>
      <c r="BD292" s="270"/>
      <c r="BE292" s="270"/>
      <c r="BF292" s="270"/>
      <c r="BG292" s="270"/>
      <c r="BH292" s="270"/>
      <c r="BI292" s="270"/>
      <c r="BJ292" s="270"/>
      <c r="BK292" s="270"/>
      <c r="BL292" s="270"/>
      <c r="BM292" s="270"/>
      <c r="BN292" s="270"/>
      <c r="BO292" s="270"/>
      <c r="BP292" s="270"/>
      <c r="BQ292" s="270"/>
      <c r="BR292" s="270"/>
      <c r="BS292" s="270"/>
      <c r="BT292" s="270"/>
      <c r="BU292" s="270"/>
      <c r="BV292" s="270"/>
      <c r="BW292" s="270"/>
      <c r="BX292" s="270"/>
    </row>
    <row r="293" spans="1:76" ht="25.5">
      <c r="A293" s="323" t="s">
        <v>933</v>
      </c>
      <c r="B293" s="324" t="s">
        <v>934</v>
      </c>
      <c r="C293" s="324" t="s">
        <v>935</v>
      </c>
      <c r="D293" s="324"/>
      <c r="E293" s="324" t="s">
        <v>78</v>
      </c>
      <c r="F293" s="325">
        <v>1</v>
      </c>
      <c r="G293" s="326"/>
      <c r="H293" s="327" t="s">
        <v>508</v>
      </c>
      <c r="I293" s="325">
        <f>F293*AO293</f>
        <v>0</v>
      </c>
      <c r="J293" s="325">
        <f>F293*AP293</f>
        <v>0</v>
      </c>
      <c r="K293" s="325">
        <f>F293*G293</f>
        <v>0</v>
      </c>
      <c r="L293" s="325">
        <f>K293*(1+BW293/100)</f>
        <v>0</v>
      </c>
      <c r="M293" s="325">
        <v>4.7600000000000003E-2</v>
      </c>
      <c r="N293" s="325">
        <f>F293*M293</f>
        <v>4.7600000000000003E-2</v>
      </c>
      <c r="O293" s="328" t="s">
        <v>509</v>
      </c>
      <c r="P293" s="270"/>
      <c r="Q293" s="270"/>
      <c r="R293" s="270"/>
      <c r="S293" s="270"/>
      <c r="T293" s="270"/>
      <c r="U293" s="270"/>
      <c r="V293" s="270"/>
      <c r="W293" s="270"/>
      <c r="X293" s="270"/>
      <c r="Y293" s="270"/>
      <c r="Z293" s="297">
        <f>IF(AQ293="5",BJ293,0)</f>
        <v>0</v>
      </c>
      <c r="AA293" s="270"/>
      <c r="AB293" s="297">
        <f>IF(AQ293="1",BH293,0)</f>
        <v>0</v>
      </c>
      <c r="AC293" s="297">
        <f>IF(AQ293="1",BI293,0)</f>
        <v>0</v>
      </c>
      <c r="AD293" s="297">
        <f>IF(AQ293="7",BH293,0)</f>
        <v>0</v>
      </c>
      <c r="AE293" s="297">
        <f>IF(AQ293="7",BI293,0)</f>
        <v>0</v>
      </c>
      <c r="AF293" s="297">
        <f>IF(AQ293="2",BH293,0)</f>
        <v>0</v>
      </c>
      <c r="AG293" s="297">
        <f>IF(AQ293="2",BI293,0)</f>
        <v>0</v>
      </c>
      <c r="AH293" s="297">
        <f>IF(AQ293="0",BJ293,0)</f>
        <v>0</v>
      </c>
      <c r="AI293" s="282"/>
      <c r="AJ293" s="325">
        <f>IF(AN293=0,K293,0)</f>
        <v>0</v>
      </c>
      <c r="AK293" s="325">
        <f>IF(AN293=12,K293,0)</f>
        <v>0</v>
      </c>
      <c r="AL293" s="325">
        <f>IF(AN293=21,K293,0)</f>
        <v>0</v>
      </c>
      <c r="AM293" s="270"/>
      <c r="AN293" s="297">
        <v>21</v>
      </c>
      <c r="AO293" s="297">
        <f>G293*1</f>
        <v>0</v>
      </c>
      <c r="AP293" s="297">
        <f>G293*(1-1)</f>
        <v>0</v>
      </c>
      <c r="AQ293" s="327" t="s">
        <v>320</v>
      </c>
      <c r="AR293" s="270"/>
      <c r="AS293" s="270"/>
      <c r="AT293" s="270"/>
      <c r="AU293" s="270"/>
      <c r="AV293" s="297">
        <f>AW293+AX293</f>
        <v>0</v>
      </c>
      <c r="AW293" s="297">
        <f>F293*AO293</f>
        <v>0</v>
      </c>
      <c r="AX293" s="297">
        <f>F293*AP293</f>
        <v>0</v>
      </c>
      <c r="AY293" s="299" t="s">
        <v>792</v>
      </c>
      <c r="AZ293" s="299" t="s">
        <v>793</v>
      </c>
      <c r="BA293" s="282" t="s">
        <v>512</v>
      </c>
      <c r="BB293" s="270"/>
      <c r="BC293" s="297">
        <f>AW293+AX293</f>
        <v>0</v>
      </c>
      <c r="BD293" s="297">
        <f>G293/(100-BE293)*100</f>
        <v>0</v>
      </c>
      <c r="BE293" s="297">
        <v>0</v>
      </c>
      <c r="BF293" s="297">
        <f>N293</f>
        <v>4.7600000000000003E-2</v>
      </c>
      <c r="BG293" s="270"/>
      <c r="BH293" s="325">
        <f>F293*AO293</f>
        <v>0</v>
      </c>
      <c r="BI293" s="325">
        <f>F293*AP293</f>
        <v>0</v>
      </c>
      <c r="BJ293" s="325">
        <f>F293*G293</f>
        <v>0</v>
      </c>
      <c r="BK293" s="325"/>
      <c r="BL293" s="297">
        <v>59</v>
      </c>
      <c r="BM293" s="270"/>
      <c r="BN293" s="270"/>
      <c r="BO293" s="270"/>
      <c r="BP293" s="270"/>
      <c r="BQ293" s="270"/>
      <c r="BR293" s="270"/>
      <c r="BS293" s="270"/>
      <c r="BT293" s="270"/>
      <c r="BU293" s="270"/>
      <c r="BV293" s="270"/>
      <c r="BW293" s="297" t="str">
        <f>H293</f>
        <v>21</v>
      </c>
      <c r="BX293" s="324" t="s">
        <v>935</v>
      </c>
    </row>
    <row r="294" spans="1:76" ht="15">
      <c r="A294" s="301"/>
      <c r="B294" s="270"/>
      <c r="C294" s="302" t="s">
        <v>320</v>
      </c>
      <c r="D294" s="302" t="s">
        <v>808</v>
      </c>
      <c r="E294" s="270"/>
      <c r="F294" s="303">
        <v>1</v>
      </c>
      <c r="G294" s="270"/>
      <c r="H294" s="270"/>
      <c r="I294" s="270"/>
      <c r="J294" s="270"/>
      <c r="K294" s="270"/>
      <c r="L294" s="270"/>
      <c r="M294" s="270"/>
      <c r="N294" s="270"/>
      <c r="O294" s="304"/>
      <c r="P294" s="270"/>
      <c r="Q294" s="270"/>
      <c r="R294" s="270"/>
      <c r="S294" s="270"/>
      <c r="T294" s="270"/>
      <c r="U294" s="270"/>
      <c r="V294" s="270"/>
      <c r="W294" s="270"/>
      <c r="X294" s="270"/>
      <c r="Y294" s="270"/>
      <c r="Z294" s="270"/>
      <c r="AA294" s="270"/>
      <c r="AB294" s="270"/>
      <c r="AC294" s="270"/>
      <c r="AD294" s="270"/>
      <c r="AE294" s="270"/>
      <c r="AF294" s="270"/>
      <c r="AG294" s="270"/>
      <c r="AH294" s="270"/>
      <c r="AI294" s="270"/>
      <c r="AJ294" s="270"/>
      <c r="AK294" s="270"/>
      <c r="AL294" s="270"/>
      <c r="AM294" s="270"/>
      <c r="AN294" s="270"/>
      <c r="AO294" s="270"/>
      <c r="AP294" s="270"/>
      <c r="AQ294" s="270"/>
      <c r="AR294" s="270"/>
      <c r="AS294" s="270"/>
      <c r="AT294" s="270"/>
      <c r="AU294" s="270"/>
      <c r="AV294" s="270"/>
      <c r="AW294" s="270"/>
      <c r="AX294" s="270"/>
      <c r="AY294" s="270"/>
      <c r="AZ294" s="270"/>
      <c r="BA294" s="270"/>
      <c r="BB294" s="270"/>
      <c r="BC294" s="270"/>
      <c r="BD294" s="270"/>
      <c r="BE294" s="270"/>
      <c r="BF294" s="270"/>
      <c r="BG294" s="270"/>
      <c r="BH294" s="270"/>
      <c r="BI294" s="270"/>
      <c r="BJ294" s="270"/>
      <c r="BK294" s="270"/>
      <c r="BL294" s="270"/>
      <c r="BM294" s="270"/>
      <c r="BN294" s="270"/>
      <c r="BO294" s="270"/>
      <c r="BP294" s="270"/>
      <c r="BQ294" s="270"/>
      <c r="BR294" s="270"/>
      <c r="BS294" s="270"/>
      <c r="BT294" s="270"/>
      <c r="BU294" s="270"/>
      <c r="BV294" s="270"/>
      <c r="BW294" s="270"/>
      <c r="BX294" s="270"/>
    </row>
    <row r="295" spans="1:76" ht="15">
      <c r="A295" s="323" t="s">
        <v>936</v>
      </c>
      <c r="B295" s="324" t="s">
        <v>937</v>
      </c>
      <c r="C295" s="324" t="s">
        <v>938</v>
      </c>
      <c r="D295" s="324"/>
      <c r="E295" s="324" t="s">
        <v>78</v>
      </c>
      <c r="F295" s="325">
        <v>6</v>
      </c>
      <c r="G295" s="326"/>
      <c r="H295" s="327" t="s">
        <v>508</v>
      </c>
      <c r="I295" s="325">
        <f>F295*AO295</f>
        <v>0</v>
      </c>
      <c r="J295" s="325">
        <f>F295*AP295</f>
        <v>0</v>
      </c>
      <c r="K295" s="325">
        <f>F295*G295</f>
        <v>0</v>
      </c>
      <c r="L295" s="325">
        <f>K295*(1+BW295/100)</f>
        <v>0</v>
      </c>
      <c r="M295" s="325">
        <v>1.6000000000000001E-3</v>
      </c>
      <c r="N295" s="325">
        <f>F295*M295</f>
        <v>9.6000000000000009E-3</v>
      </c>
      <c r="O295" s="328" t="s">
        <v>509</v>
      </c>
      <c r="P295" s="270"/>
      <c r="Q295" s="270"/>
      <c r="R295" s="270"/>
      <c r="S295" s="270"/>
      <c r="T295" s="270"/>
      <c r="U295" s="270"/>
      <c r="V295" s="270"/>
      <c r="W295" s="270"/>
      <c r="X295" s="270"/>
      <c r="Y295" s="270"/>
      <c r="Z295" s="297">
        <f>IF(AQ295="5",BJ295,0)</f>
        <v>0</v>
      </c>
      <c r="AA295" s="270"/>
      <c r="AB295" s="297">
        <f>IF(AQ295="1",BH295,0)</f>
        <v>0</v>
      </c>
      <c r="AC295" s="297">
        <f>IF(AQ295="1",BI295,0)</f>
        <v>0</v>
      </c>
      <c r="AD295" s="297">
        <f>IF(AQ295="7",BH295,0)</f>
        <v>0</v>
      </c>
      <c r="AE295" s="297">
        <f>IF(AQ295="7",BI295,0)</f>
        <v>0</v>
      </c>
      <c r="AF295" s="297">
        <f>IF(AQ295="2",BH295,0)</f>
        <v>0</v>
      </c>
      <c r="AG295" s="297">
        <f>IF(AQ295="2",BI295,0)</f>
        <v>0</v>
      </c>
      <c r="AH295" s="297">
        <f>IF(AQ295="0",BJ295,0)</f>
        <v>0</v>
      </c>
      <c r="AI295" s="282"/>
      <c r="AJ295" s="325">
        <f>IF(AN295=0,K295,0)</f>
        <v>0</v>
      </c>
      <c r="AK295" s="325">
        <f>IF(AN295=12,K295,0)</f>
        <v>0</v>
      </c>
      <c r="AL295" s="325">
        <f>IF(AN295=21,K295,0)</f>
        <v>0</v>
      </c>
      <c r="AM295" s="270"/>
      <c r="AN295" s="297">
        <v>21</v>
      </c>
      <c r="AO295" s="297">
        <f>G295*1</f>
        <v>0</v>
      </c>
      <c r="AP295" s="297">
        <f>G295*(1-1)</f>
        <v>0</v>
      </c>
      <c r="AQ295" s="327" t="s">
        <v>320</v>
      </c>
      <c r="AR295" s="270"/>
      <c r="AS295" s="270"/>
      <c r="AT295" s="270"/>
      <c r="AU295" s="270"/>
      <c r="AV295" s="297">
        <f>AW295+AX295</f>
        <v>0</v>
      </c>
      <c r="AW295" s="297">
        <f>F295*AO295</f>
        <v>0</v>
      </c>
      <c r="AX295" s="297">
        <f>F295*AP295</f>
        <v>0</v>
      </c>
      <c r="AY295" s="299" t="s">
        <v>792</v>
      </c>
      <c r="AZ295" s="299" t="s">
        <v>793</v>
      </c>
      <c r="BA295" s="282" t="s">
        <v>512</v>
      </c>
      <c r="BB295" s="270"/>
      <c r="BC295" s="297">
        <f>AW295+AX295</f>
        <v>0</v>
      </c>
      <c r="BD295" s="297">
        <f>G295/(100-BE295)*100</f>
        <v>0</v>
      </c>
      <c r="BE295" s="297">
        <v>0</v>
      </c>
      <c r="BF295" s="297">
        <f>N295</f>
        <v>9.6000000000000009E-3</v>
      </c>
      <c r="BG295" s="270"/>
      <c r="BH295" s="325">
        <f>F295*AO295</f>
        <v>0</v>
      </c>
      <c r="BI295" s="325">
        <f>F295*AP295</f>
        <v>0</v>
      </c>
      <c r="BJ295" s="325">
        <f>F295*G295</f>
        <v>0</v>
      </c>
      <c r="BK295" s="325"/>
      <c r="BL295" s="297">
        <v>59</v>
      </c>
      <c r="BM295" s="270"/>
      <c r="BN295" s="270"/>
      <c r="BO295" s="270"/>
      <c r="BP295" s="270"/>
      <c r="BQ295" s="270"/>
      <c r="BR295" s="270"/>
      <c r="BS295" s="270"/>
      <c r="BT295" s="270"/>
      <c r="BU295" s="270"/>
      <c r="BV295" s="270"/>
      <c r="BW295" s="297" t="str">
        <f>H295</f>
        <v>21</v>
      </c>
      <c r="BX295" s="324" t="s">
        <v>938</v>
      </c>
    </row>
    <row r="296" spans="1:76" ht="15">
      <c r="A296" s="301"/>
      <c r="B296" s="270"/>
      <c r="C296" s="302" t="s">
        <v>515</v>
      </c>
      <c r="D296" s="302" t="s">
        <v>795</v>
      </c>
      <c r="E296" s="270"/>
      <c r="F296" s="303">
        <v>2</v>
      </c>
      <c r="G296" s="270"/>
      <c r="H296" s="270"/>
      <c r="I296" s="270"/>
      <c r="J296" s="270"/>
      <c r="K296" s="270"/>
      <c r="L296" s="270"/>
      <c r="M296" s="270"/>
      <c r="N296" s="270"/>
      <c r="O296" s="304"/>
      <c r="P296" s="270"/>
      <c r="Q296" s="270"/>
      <c r="R296" s="270"/>
      <c r="S296" s="270"/>
      <c r="T296" s="270"/>
      <c r="U296" s="270"/>
      <c r="V296" s="270"/>
      <c r="W296" s="270"/>
      <c r="X296" s="270"/>
      <c r="Y296" s="270"/>
      <c r="Z296" s="270"/>
      <c r="AA296" s="270"/>
      <c r="AB296" s="270"/>
      <c r="AC296" s="270"/>
      <c r="AD296" s="270"/>
      <c r="AE296" s="270"/>
      <c r="AF296" s="270"/>
      <c r="AG296" s="270"/>
      <c r="AH296" s="270"/>
      <c r="AI296" s="270"/>
      <c r="AJ296" s="270"/>
      <c r="AK296" s="270"/>
      <c r="AL296" s="270"/>
      <c r="AM296" s="270"/>
      <c r="AN296" s="270"/>
      <c r="AO296" s="270"/>
      <c r="AP296" s="270"/>
      <c r="AQ296" s="270"/>
      <c r="AR296" s="270"/>
      <c r="AS296" s="270"/>
      <c r="AT296" s="270"/>
      <c r="AU296" s="270"/>
      <c r="AV296" s="270"/>
      <c r="AW296" s="270"/>
      <c r="AX296" s="270"/>
      <c r="AY296" s="270"/>
      <c r="AZ296" s="270"/>
      <c r="BA296" s="270"/>
      <c r="BB296" s="270"/>
      <c r="BC296" s="270"/>
      <c r="BD296" s="270"/>
      <c r="BE296" s="270"/>
      <c r="BF296" s="270"/>
      <c r="BG296" s="270"/>
      <c r="BH296" s="270"/>
      <c r="BI296" s="270"/>
      <c r="BJ296" s="270"/>
      <c r="BK296" s="270"/>
      <c r="BL296" s="270"/>
      <c r="BM296" s="270"/>
      <c r="BN296" s="270"/>
      <c r="BO296" s="270"/>
      <c r="BP296" s="270"/>
      <c r="BQ296" s="270"/>
      <c r="BR296" s="270"/>
      <c r="BS296" s="270"/>
      <c r="BT296" s="270"/>
      <c r="BU296" s="270"/>
      <c r="BV296" s="270"/>
      <c r="BW296" s="270"/>
      <c r="BX296" s="270"/>
    </row>
    <row r="297" spans="1:76" ht="15">
      <c r="A297" s="301"/>
      <c r="B297" s="270"/>
      <c r="C297" s="302" t="s">
        <v>515</v>
      </c>
      <c r="D297" s="302" t="s">
        <v>802</v>
      </c>
      <c r="E297" s="270"/>
      <c r="F297" s="303">
        <v>2</v>
      </c>
      <c r="G297" s="270"/>
      <c r="H297" s="270"/>
      <c r="I297" s="270"/>
      <c r="J297" s="270"/>
      <c r="K297" s="270"/>
      <c r="L297" s="270"/>
      <c r="M297" s="270"/>
      <c r="N297" s="270"/>
      <c r="O297" s="304"/>
      <c r="P297" s="270"/>
      <c r="Q297" s="270"/>
      <c r="R297" s="270"/>
      <c r="S297" s="270"/>
      <c r="T297" s="270"/>
      <c r="U297" s="270"/>
      <c r="V297" s="270"/>
      <c r="W297" s="270"/>
      <c r="X297" s="270"/>
      <c r="Y297" s="270"/>
      <c r="Z297" s="270"/>
      <c r="AA297" s="270"/>
      <c r="AB297" s="270"/>
      <c r="AC297" s="270"/>
      <c r="AD297" s="270"/>
      <c r="AE297" s="270"/>
      <c r="AF297" s="270"/>
      <c r="AG297" s="270"/>
      <c r="AH297" s="270"/>
      <c r="AI297" s="270"/>
      <c r="AJ297" s="270"/>
      <c r="AK297" s="270"/>
      <c r="AL297" s="270"/>
      <c r="AM297" s="270"/>
      <c r="AN297" s="270"/>
      <c r="AO297" s="270"/>
      <c r="AP297" s="270"/>
      <c r="AQ297" s="270"/>
      <c r="AR297" s="270"/>
      <c r="AS297" s="270"/>
      <c r="AT297" s="270"/>
      <c r="AU297" s="270"/>
      <c r="AV297" s="270"/>
      <c r="AW297" s="270"/>
      <c r="AX297" s="270"/>
      <c r="AY297" s="270"/>
      <c r="AZ297" s="270"/>
      <c r="BA297" s="270"/>
      <c r="BB297" s="270"/>
      <c r="BC297" s="270"/>
      <c r="BD297" s="270"/>
      <c r="BE297" s="270"/>
      <c r="BF297" s="270"/>
      <c r="BG297" s="270"/>
      <c r="BH297" s="270"/>
      <c r="BI297" s="270"/>
      <c r="BJ297" s="270"/>
      <c r="BK297" s="270"/>
      <c r="BL297" s="270"/>
      <c r="BM297" s="270"/>
      <c r="BN297" s="270"/>
      <c r="BO297" s="270"/>
      <c r="BP297" s="270"/>
      <c r="BQ297" s="270"/>
      <c r="BR297" s="270"/>
      <c r="BS297" s="270"/>
      <c r="BT297" s="270"/>
      <c r="BU297" s="270"/>
      <c r="BV297" s="270"/>
      <c r="BW297" s="270"/>
      <c r="BX297" s="270"/>
    </row>
    <row r="298" spans="1:76" ht="15">
      <c r="A298" s="301"/>
      <c r="B298" s="270"/>
      <c r="C298" s="302" t="s">
        <v>515</v>
      </c>
      <c r="D298" s="302" t="s">
        <v>804</v>
      </c>
      <c r="E298" s="270"/>
      <c r="F298" s="303">
        <v>2</v>
      </c>
      <c r="G298" s="270"/>
      <c r="H298" s="270"/>
      <c r="I298" s="270"/>
      <c r="J298" s="270"/>
      <c r="K298" s="270"/>
      <c r="L298" s="270"/>
      <c r="M298" s="270"/>
      <c r="N298" s="270"/>
      <c r="O298" s="304"/>
      <c r="P298" s="270"/>
      <c r="Q298" s="270"/>
      <c r="R298" s="270"/>
      <c r="S298" s="270"/>
      <c r="T298" s="270"/>
      <c r="U298" s="270"/>
      <c r="V298" s="270"/>
      <c r="W298" s="270"/>
      <c r="X298" s="270"/>
      <c r="Y298" s="270"/>
      <c r="Z298" s="270"/>
      <c r="AA298" s="270"/>
      <c r="AB298" s="270"/>
      <c r="AC298" s="270"/>
      <c r="AD298" s="270"/>
      <c r="AE298" s="270"/>
      <c r="AF298" s="270"/>
      <c r="AG298" s="270"/>
      <c r="AH298" s="270"/>
      <c r="AI298" s="270"/>
      <c r="AJ298" s="270"/>
      <c r="AK298" s="270"/>
      <c r="AL298" s="270"/>
      <c r="AM298" s="270"/>
      <c r="AN298" s="270"/>
      <c r="AO298" s="270"/>
      <c r="AP298" s="270"/>
      <c r="AQ298" s="270"/>
      <c r="AR298" s="270"/>
      <c r="AS298" s="270"/>
      <c r="AT298" s="270"/>
      <c r="AU298" s="270"/>
      <c r="AV298" s="270"/>
      <c r="AW298" s="270"/>
      <c r="AX298" s="270"/>
      <c r="AY298" s="270"/>
      <c r="AZ298" s="270"/>
      <c r="BA298" s="270"/>
      <c r="BB298" s="270"/>
      <c r="BC298" s="270"/>
      <c r="BD298" s="270"/>
      <c r="BE298" s="270"/>
      <c r="BF298" s="270"/>
      <c r="BG298" s="270"/>
      <c r="BH298" s="270"/>
      <c r="BI298" s="270"/>
      <c r="BJ298" s="270"/>
      <c r="BK298" s="270"/>
      <c r="BL298" s="270"/>
      <c r="BM298" s="270"/>
      <c r="BN298" s="270"/>
      <c r="BO298" s="270"/>
      <c r="BP298" s="270"/>
      <c r="BQ298" s="270"/>
      <c r="BR298" s="270"/>
      <c r="BS298" s="270"/>
      <c r="BT298" s="270"/>
      <c r="BU298" s="270"/>
      <c r="BV298" s="270"/>
      <c r="BW298" s="270"/>
      <c r="BX298" s="270"/>
    </row>
    <row r="299" spans="1:76" ht="15">
      <c r="A299" s="323" t="s">
        <v>939</v>
      </c>
      <c r="B299" s="324" t="s">
        <v>940</v>
      </c>
      <c r="C299" s="324" t="s">
        <v>941</v>
      </c>
      <c r="D299" s="324"/>
      <c r="E299" s="324" t="s">
        <v>78</v>
      </c>
      <c r="F299" s="325">
        <v>4</v>
      </c>
      <c r="G299" s="326"/>
      <c r="H299" s="327" t="s">
        <v>508</v>
      </c>
      <c r="I299" s="325">
        <f>F299*AO299</f>
        <v>0</v>
      </c>
      <c r="J299" s="325">
        <f>F299*AP299</f>
        <v>0</v>
      </c>
      <c r="K299" s="325">
        <f>F299*G299</f>
        <v>0</v>
      </c>
      <c r="L299" s="325">
        <f>K299*(1+BW299/100)</f>
        <v>0</v>
      </c>
      <c r="M299" s="325">
        <v>3.0000000000000001E-3</v>
      </c>
      <c r="N299" s="325">
        <f>F299*M299</f>
        <v>1.2E-2</v>
      </c>
      <c r="O299" s="328" t="s">
        <v>509</v>
      </c>
      <c r="P299" s="270"/>
      <c r="Q299" s="270"/>
      <c r="R299" s="270"/>
      <c r="S299" s="270"/>
      <c r="T299" s="270"/>
      <c r="U299" s="270"/>
      <c r="V299" s="270"/>
      <c r="W299" s="270"/>
      <c r="X299" s="270"/>
      <c r="Y299" s="270"/>
      <c r="Z299" s="297">
        <f>IF(AQ299="5",BJ299,0)</f>
        <v>0</v>
      </c>
      <c r="AA299" s="270"/>
      <c r="AB299" s="297">
        <f>IF(AQ299="1",BH299,0)</f>
        <v>0</v>
      </c>
      <c r="AC299" s="297">
        <f>IF(AQ299="1",BI299,0)</f>
        <v>0</v>
      </c>
      <c r="AD299" s="297">
        <f>IF(AQ299="7",BH299,0)</f>
        <v>0</v>
      </c>
      <c r="AE299" s="297">
        <f>IF(AQ299="7",BI299,0)</f>
        <v>0</v>
      </c>
      <c r="AF299" s="297">
        <f>IF(AQ299="2",BH299,0)</f>
        <v>0</v>
      </c>
      <c r="AG299" s="297">
        <f>IF(AQ299="2",BI299,0)</f>
        <v>0</v>
      </c>
      <c r="AH299" s="297">
        <f>IF(AQ299="0",BJ299,0)</f>
        <v>0</v>
      </c>
      <c r="AI299" s="282"/>
      <c r="AJ299" s="325">
        <f>IF(AN299=0,K299,0)</f>
        <v>0</v>
      </c>
      <c r="AK299" s="325">
        <f>IF(AN299=12,K299,0)</f>
        <v>0</v>
      </c>
      <c r="AL299" s="325">
        <f>IF(AN299=21,K299,0)</f>
        <v>0</v>
      </c>
      <c r="AM299" s="270"/>
      <c r="AN299" s="297">
        <v>21</v>
      </c>
      <c r="AO299" s="297">
        <f>G299*1</f>
        <v>0</v>
      </c>
      <c r="AP299" s="297">
        <f>G299*(1-1)</f>
        <v>0</v>
      </c>
      <c r="AQ299" s="327" t="s">
        <v>320</v>
      </c>
      <c r="AR299" s="270"/>
      <c r="AS299" s="270"/>
      <c r="AT299" s="270"/>
      <c r="AU299" s="270"/>
      <c r="AV299" s="297">
        <f>AW299+AX299</f>
        <v>0</v>
      </c>
      <c r="AW299" s="297">
        <f>F299*AO299</f>
        <v>0</v>
      </c>
      <c r="AX299" s="297">
        <f>F299*AP299</f>
        <v>0</v>
      </c>
      <c r="AY299" s="299" t="s">
        <v>792</v>
      </c>
      <c r="AZ299" s="299" t="s">
        <v>793</v>
      </c>
      <c r="BA299" s="282" t="s">
        <v>512</v>
      </c>
      <c r="BB299" s="270"/>
      <c r="BC299" s="297">
        <f>AW299+AX299</f>
        <v>0</v>
      </c>
      <c r="BD299" s="297">
        <f>G299/(100-BE299)*100</f>
        <v>0</v>
      </c>
      <c r="BE299" s="297">
        <v>0</v>
      </c>
      <c r="BF299" s="297">
        <f>N299</f>
        <v>1.2E-2</v>
      </c>
      <c r="BG299" s="270"/>
      <c r="BH299" s="325">
        <f>F299*AO299</f>
        <v>0</v>
      </c>
      <c r="BI299" s="325">
        <f>F299*AP299</f>
        <v>0</v>
      </c>
      <c r="BJ299" s="325">
        <f>F299*G299</f>
        <v>0</v>
      </c>
      <c r="BK299" s="325"/>
      <c r="BL299" s="297">
        <v>59</v>
      </c>
      <c r="BM299" s="270"/>
      <c r="BN299" s="270"/>
      <c r="BO299" s="270"/>
      <c r="BP299" s="270"/>
      <c r="BQ299" s="270"/>
      <c r="BR299" s="270"/>
      <c r="BS299" s="270"/>
      <c r="BT299" s="270"/>
      <c r="BU299" s="270"/>
      <c r="BV299" s="270"/>
      <c r="BW299" s="297" t="str">
        <f>H299</f>
        <v>21</v>
      </c>
      <c r="BX299" s="324" t="s">
        <v>941</v>
      </c>
    </row>
    <row r="300" spans="1:76" ht="15">
      <c r="A300" s="301"/>
      <c r="B300" s="270"/>
      <c r="C300" s="302" t="s">
        <v>515</v>
      </c>
      <c r="D300" s="302" t="s">
        <v>797</v>
      </c>
      <c r="E300" s="270"/>
      <c r="F300" s="303">
        <v>2</v>
      </c>
      <c r="G300" s="270"/>
      <c r="H300" s="270"/>
      <c r="I300" s="270"/>
      <c r="J300" s="270"/>
      <c r="K300" s="270"/>
      <c r="L300" s="270"/>
      <c r="M300" s="270"/>
      <c r="N300" s="270"/>
      <c r="O300" s="304"/>
      <c r="P300" s="270"/>
      <c r="Q300" s="270"/>
      <c r="R300" s="270"/>
      <c r="S300" s="270"/>
      <c r="T300" s="270"/>
      <c r="U300" s="270"/>
      <c r="V300" s="270"/>
      <c r="W300" s="270"/>
      <c r="X300" s="270"/>
      <c r="Y300" s="270"/>
      <c r="Z300" s="270"/>
      <c r="AA300" s="270"/>
      <c r="AB300" s="270"/>
      <c r="AC300" s="270"/>
      <c r="AD300" s="270"/>
      <c r="AE300" s="270"/>
      <c r="AF300" s="270"/>
      <c r="AG300" s="270"/>
      <c r="AH300" s="270"/>
      <c r="AI300" s="270"/>
      <c r="AJ300" s="270"/>
      <c r="AK300" s="270"/>
      <c r="AL300" s="270"/>
      <c r="AM300" s="270"/>
      <c r="AN300" s="270"/>
      <c r="AO300" s="270"/>
      <c r="AP300" s="270"/>
      <c r="AQ300" s="270"/>
      <c r="AR300" s="270"/>
      <c r="AS300" s="270"/>
      <c r="AT300" s="270"/>
      <c r="AU300" s="270"/>
      <c r="AV300" s="270"/>
      <c r="AW300" s="270"/>
      <c r="AX300" s="270"/>
      <c r="AY300" s="270"/>
      <c r="AZ300" s="270"/>
      <c r="BA300" s="270"/>
      <c r="BB300" s="270"/>
      <c r="BC300" s="270"/>
      <c r="BD300" s="270"/>
      <c r="BE300" s="270"/>
      <c r="BF300" s="270"/>
      <c r="BG300" s="270"/>
      <c r="BH300" s="270"/>
      <c r="BI300" s="270"/>
      <c r="BJ300" s="270"/>
      <c r="BK300" s="270"/>
      <c r="BL300" s="270"/>
      <c r="BM300" s="270"/>
      <c r="BN300" s="270"/>
      <c r="BO300" s="270"/>
      <c r="BP300" s="270"/>
      <c r="BQ300" s="270"/>
      <c r="BR300" s="270"/>
      <c r="BS300" s="270"/>
      <c r="BT300" s="270"/>
      <c r="BU300" s="270"/>
      <c r="BV300" s="270"/>
      <c r="BW300" s="270"/>
      <c r="BX300" s="270"/>
    </row>
    <row r="301" spans="1:76" ht="15">
      <c r="A301" s="301"/>
      <c r="B301" s="270"/>
      <c r="C301" s="302" t="s">
        <v>515</v>
      </c>
      <c r="D301" s="302" t="s">
        <v>806</v>
      </c>
      <c r="E301" s="270"/>
      <c r="F301" s="303">
        <v>2</v>
      </c>
      <c r="G301" s="270"/>
      <c r="H301" s="270"/>
      <c r="I301" s="270"/>
      <c r="J301" s="270"/>
      <c r="K301" s="270"/>
      <c r="L301" s="270"/>
      <c r="M301" s="270"/>
      <c r="N301" s="270"/>
      <c r="O301" s="304"/>
      <c r="P301" s="270"/>
      <c r="Q301" s="270"/>
      <c r="R301" s="270"/>
      <c r="S301" s="270"/>
      <c r="T301" s="270"/>
      <c r="U301" s="270"/>
      <c r="V301" s="270"/>
      <c r="W301" s="270"/>
      <c r="X301" s="270"/>
      <c r="Y301" s="270"/>
      <c r="Z301" s="270"/>
      <c r="AA301" s="270"/>
      <c r="AB301" s="270"/>
      <c r="AC301" s="270"/>
      <c r="AD301" s="270"/>
      <c r="AE301" s="270"/>
      <c r="AF301" s="270"/>
      <c r="AG301" s="270"/>
      <c r="AH301" s="270"/>
      <c r="AI301" s="270"/>
      <c r="AJ301" s="270"/>
      <c r="AK301" s="270"/>
      <c r="AL301" s="270"/>
      <c r="AM301" s="270"/>
      <c r="AN301" s="270"/>
      <c r="AO301" s="270"/>
      <c r="AP301" s="270"/>
      <c r="AQ301" s="270"/>
      <c r="AR301" s="270"/>
      <c r="AS301" s="270"/>
      <c r="AT301" s="270"/>
      <c r="AU301" s="270"/>
      <c r="AV301" s="270"/>
      <c r="AW301" s="270"/>
      <c r="AX301" s="270"/>
      <c r="AY301" s="270"/>
      <c r="AZ301" s="270"/>
      <c r="BA301" s="270"/>
      <c r="BB301" s="270"/>
      <c r="BC301" s="270"/>
      <c r="BD301" s="270"/>
      <c r="BE301" s="270"/>
      <c r="BF301" s="270"/>
      <c r="BG301" s="270"/>
      <c r="BH301" s="270"/>
      <c r="BI301" s="270"/>
      <c r="BJ301" s="270"/>
      <c r="BK301" s="270"/>
      <c r="BL301" s="270"/>
      <c r="BM301" s="270"/>
      <c r="BN301" s="270"/>
      <c r="BO301" s="270"/>
      <c r="BP301" s="270"/>
      <c r="BQ301" s="270"/>
      <c r="BR301" s="270"/>
      <c r="BS301" s="270"/>
      <c r="BT301" s="270"/>
      <c r="BU301" s="270"/>
      <c r="BV301" s="270"/>
      <c r="BW301" s="270"/>
      <c r="BX301" s="270"/>
    </row>
    <row r="302" spans="1:76" ht="15">
      <c r="A302" s="323" t="s">
        <v>942</v>
      </c>
      <c r="B302" s="324" t="s">
        <v>943</v>
      </c>
      <c r="C302" s="324" t="s">
        <v>941</v>
      </c>
      <c r="D302" s="324"/>
      <c r="E302" s="324" t="s">
        <v>78</v>
      </c>
      <c r="F302" s="325">
        <v>2</v>
      </c>
      <c r="G302" s="326"/>
      <c r="H302" s="327" t="s">
        <v>508</v>
      </c>
      <c r="I302" s="325">
        <f>F302*AO302</f>
        <v>0</v>
      </c>
      <c r="J302" s="325">
        <f>F302*AP302</f>
        <v>0</v>
      </c>
      <c r="K302" s="325">
        <f>F302*G302</f>
        <v>0</v>
      </c>
      <c r="L302" s="325">
        <f>K302*(1+BW302/100)</f>
        <v>0</v>
      </c>
      <c r="M302" s="325">
        <v>3.3999999999999998E-3</v>
      </c>
      <c r="N302" s="325">
        <f>F302*M302</f>
        <v>6.7999999999999996E-3</v>
      </c>
      <c r="O302" s="328" t="s">
        <v>509</v>
      </c>
      <c r="P302" s="270"/>
      <c r="Q302" s="270"/>
      <c r="R302" s="270"/>
      <c r="S302" s="270"/>
      <c r="T302" s="270"/>
      <c r="U302" s="270"/>
      <c r="V302" s="270"/>
      <c r="W302" s="270"/>
      <c r="X302" s="270"/>
      <c r="Y302" s="270"/>
      <c r="Z302" s="297">
        <f>IF(AQ302="5",BJ302,0)</f>
        <v>0</v>
      </c>
      <c r="AA302" s="270"/>
      <c r="AB302" s="297">
        <f>IF(AQ302="1",BH302,0)</f>
        <v>0</v>
      </c>
      <c r="AC302" s="297">
        <f>IF(AQ302="1",BI302,0)</f>
        <v>0</v>
      </c>
      <c r="AD302" s="297">
        <f>IF(AQ302="7",BH302,0)</f>
        <v>0</v>
      </c>
      <c r="AE302" s="297">
        <f>IF(AQ302="7",BI302,0)</f>
        <v>0</v>
      </c>
      <c r="AF302" s="297">
        <f>IF(AQ302="2",BH302,0)</f>
        <v>0</v>
      </c>
      <c r="AG302" s="297">
        <f>IF(AQ302="2",BI302,0)</f>
        <v>0</v>
      </c>
      <c r="AH302" s="297">
        <f>IF(AQ302="0",BJ302,0)</f>
        <v>0</v>
      </c>
      <c r="AI302" s="282"/>
      <c r="AJ302" s="325">
        <f>IF(AN302=0,K302,0)</f>
        <v>0</v>
      </c>
      <c r="AK302" s="325">
        <f>IF(AN302=12,K302,0)</f>
        <v>0</v>
      </c>
      <c r="AL302" s="325">
        <f>IF(AN302=21,K302,0)</f>
        <v>0</v>
      </c>
      <c r="AM302" s="270"/>
      <c r="AN302" s="297">
        <v>21</v>
      </c>
      <c r="AO302" s="297">
        <f>G302*1</f>
        <v>0</v>
      </c>
      <c r="AP302" s="297">
        <f>G302*(1-1)</f>
        <v>0</v>
      </c>
      <c r="AQ302" s="327" t="s">
        <v>320</v>
      </c>
      <c r="AR302" s="270"/>
      <c r="AS302" s="270"/>
      <c r="AT302" s="270"/>
      <c r="AU302" s="270"/>
      <c r="AV302" s="297">
        <f>AW302+AX302</f>
        <v>0</v>
      </c>
      <c r="AW302" s="297">
        <f>F302*AO302</f>
        <v>0</v>
      </c>
      <c r="AX302" s="297">
        <f>F302*AP302</f>
        <v>0</v>
      </c>
      <c r="AY302" s="299" t="s">
        <v>792</v>
      </c>
      <c r="AZ302" s="299" t="s">
        <v>793</v>
      </c>
      <c r="BA302" s="282" t="s">
        <v>512</v>
      </c>
      <c r="BB302" s="270"/>
      <c r="BC302" s="297">
        <f>AW302+AX302</f>
        <v>0</v>
      </c>
      <c r="BD302" s="297">
        <f>G302/(100-BE302)*100</f>
        <v>0</v>
      </c>
      <c r="BE302" s="297">
        <v>0</v>
      </c>
      <c r="BF302" s="297">
        <f>N302</f>
        <v>6.7999999999999996E-3</v>
      </c>
      <c r="BG302" s="270"/>
      <c r="BH302" s="325">
        <f>F302*AO302</f>
        <v>0</v>
      </c>
      <c r="BI302" s="325">
        <f>F302*AP302</f>
        <v>0</v>
      </c>
      <c r="BJ302" s="325">
        <f>F302*G302</f>
        <v>0</v>
      </c>
      <c r="BK302" s="325"/>
      <c r="BL302" s="297">
        <v>59</v>
      </c>
      <c r="BM302" s="270"/>
      <c r="BN302" s="270"/>
      <c r="BO302" s="270"/>
      <c r="BP302" s="270"/>
      <c r="BQ302" s="270"/>
      <c r="BR302" s="270"/>
      <c r="BS302" s="270"/>
      <c r="BT302" s="270"/>
      <c r="BU302" s="270"/>
      <c r="BV302" s="270"/>
      <c r="BW302" s="297" t="str">
        <f>H302</f>
        <v>21</v>
      </c>
      <c r="BX302" s="324" t="s">
        <v>941</v>
      </c>
    </row>
    <row r="303" spans="1:76" ht="15">
      <c r="A303" s="301"/>
      <c r="B303" s="270"/>
      <c r="C303" s="302" t="s">
        <v>515</v>
      </c>
      <c r="D303" s="302" t="s">
        <v>808</v>
      </c>
      <c r="E303" s="270"/>
      <c r="F303" s="303">
        <v>2</v>
      </c>
      <c r="G303" s="270"/>
      <c r="H303" s="270"/>
      <c r="I303" s="270"/>
      <c r="J303" s="270"/>
      <c r="K303" s="270"/>
      <c r="L303" s="270"/>
      <c r="M303" s="270"/>
      <c r="N303" s="270"/>
      <c r="O303" s="304"/>
      <c r="P303" s="270"/>
      <c r="Q303" s="270"/>
      <c r="R303" s="270"/>
      <c r="S303" s="270"/>
      <c r="T303" s="270"/>
      <c r="U303" s="270"/>
      <c r="V303" s="270"/>
      <c r="W303" s="270"/>
      <c r="X303" s="270"/>
      <c r="Y303" s="270"/>
      <c r="Z303" s="270"/>
      <c r="AA303" s="270"/>
      <c r="AB303" s="270"/>
      <c r="AC303" s="270"/>
      <c r="AD303" s="270"/>
      <c r="AE303" s="270"/>
      <c r="AF303" s="270"/>
      <c r="AG303" s="270"/>
      <c r="AH303" s="270"/>
      <c r="AI303" s="270"/>
      <c r="AJ303" s="270"/>
      <c r="AK303" s="270"/>
      <c r="AL303" s="270"/>
      <c r="AM303" s="270"/>
      <c r="AN303" s="270"/>
      <c r="AO303" s="270"/>
      <c r="AP303" s="270"/>
      <c r="AQ303" s="270"/>
      <c r="AR303" s="270"/>
      <c r="AS303" s="270"/>
      <c r="AT303" s="270"/>
      <c r="AU303" s="270"/>
      <c r="AV303" s="270"/>
      <c r="AW303" s="270"/>
      <c r="AX303" s="270"/>
      <c r="AY303" s="270"/>
      <c r="AZ303" s="270"/>
      <c r="BA303" s="270"/>
      <c r="BB303" s="270"/>
      <c r="BC303" s="270"/>
      <c r="BD303" s="270"/>
      <c r="BE303" s="270"/>
      <c r="BF303" s="270"/>
      <c r="BG303" s="270"/>
      <c r="BH303" s="270"/>
      <c r="BI303" s="270"/>
      <c r="BJ303" s="270"/>
      <c r="BK303" s="270"/>
      <c r="BL303" s="270"/>
      <c r="BM303" s="270"/>
      <c r="BN303" s="270"/>
      <c r="BO303" s="270"/>
      <c r="BP303" s="270"/>
      <c r="BQ303" s="270"/>
      <c r="BR303" s="270"/>
      <c r="BS303" s="270"/>
      <c r="BT303" s="270"/>
      <c r="BU303" s="270"/>
      <c r="BV303" s="270"/>
      <c r="BW303" s="270"/>
      <c r="BX303" s="270"/>
    </row>
    <row r="304" spans="1:76" ht="15">
      <c r="A304" s="290"/>
      <c r="B304" s="291" t="s">
        <v>944</v>
      </c>
      <c r="C304" s="291" t="s">
        <v>945</v>
      </c>
      <c r="D304" s="291"/>
      <c r="E304" s="292" t="s">
        <v>485</v>
      </c>
      <c r="F304" s="292" t="s">
        <v>485</v>
      </c>
      <c r="G304" s="292" t="s">
        <v>485</v>
      </c>
      <c r="H304" s="292" t="s">
        <v>485</v>
      </c>
      <c r="I304" s="293">
        <f>SUM(I305:I311)</f>
        <v>0</v>
      </c>
      <c r="J304" s="293">
        <f>SUM(J305:J311)</f>
        <v>0</v>
      </c>
      <c r="K304" s="293">
        <f>SUM(K305:K311)</f>
        <v>0</v>
      </c>
      <c r="L304" s="293">
        <f>SUM(L305:L311)</f>
        <v>0</v>
      </c>
      <c r="M304" s="282"/>
      <c r="N304" s="293">
        <f>SUM(N305:N311)</f>
        <v>1.0164</v>
      </c>
      <c r="O304" s="294"/>
      <c r="P304" s="270"/>
      <c r="Q304" s="270"/>
      <c r="R304" s="270"/>
      <c r="S304" s="270"/>
      <c r="T304" s="270"/>
      <c r="U304" s="270"/>
      <c r="V304" s="270"/>
      <c r="W304" s="270"/>
      <c r="X304" s="270"/>
      <c r="Y304" s="270"/>
      <c r="Z304" s="270"/>
      <c r="AA304" s="270"/>
      <c r="AB304" s="270"/>
      <c r="AC304" s="270"/>
      <c r="AD304" s="270"/>
      <c r="AE304" s="270"/>
      <c r="AF304" s="270"/>
      <c r="AG304" s="270"/>
      <c r="AH304" s="270"/>
      <c r="AI304" s="282"/>
      <c r="AJ304" s="270"/>
      <c r="AK304" s="270"/>
      <c r="AL304" s="270"/>
      <c r="AM304" s="270"/>
      <c r="AN304" s="270"/>
      <c r="AO304" s="270"/>
      <c r="AP304" s="270"/>
      <c r="AQ304" s="270"/>
      <c r="AR304" s="270"/>
      <c r="AS304" s="293">
        <f>SUM(AJ305:AJ311)</f>
        <v>0</v>
      </c>
      <c r="AT304" s="293">
        <f>SUM(AK305:AK311)</f>
        <v>0</v>
      </c>
      <c r="AU304" s="293">
        <f>SUM(AL305:AL311)</f>
        <v>0</v>
      </c>
      <c r="AV304" s="270"/>
      <c r="AW304" s="270"/>
      <c r="AX304" s="270"/>
      <c r="AY304" s="270"/>
      <c r="AZ304" s="270"/>
      <c r="BA304" s="270"/>
      <c r="BB304" s="270"/>
      <c r="BC304" s="270"/>
      <c r="BD304" s="270"/>
      <c r="BE304" s="270"/>
      <c r="BF304" s="270"/>
      <c r="BG304" s="270"/>
      <c r="BH304" s="270"/>
      <c r="BI304" s="270"/>
      <c r="BJ304" s="270"/>
      <c r="BK304" s="270"/>
      <c r="BL304" s="270"/>
      <c r="BM304" s="270"/>
      <c r="BN304" s="270"/>
      <c r="BO304" s="270"/>
      <c r="BP304" s="270"/>
      <c r="BQ304" s="270"/>
      <c r="BR304" s="270"/>
      <c r="BS304" s="270"/>
      <c r="BT304" s="270"/>
      <c r="BU304" s="270"/>
      <c r="BV304" s="270"/>
      <c r="BW304" s="270"/>
      <c r="BX304" s="270"/>
    </row>
    <row r="305" spans="1:76" ht="25.5">
      <c r="A305" s="295" t="s">
        <v>946</v>
      </c>
      <c r="B305" s="296" t="s">
        <v>947</v>
      </c>
      <c r="C305" s="296" t="s">
        <v>948</v>
      </c>
      <c r="D305" s="296"/>
      <c r="E305" s="296" t="s">
        <v>78</v>
      </c>
      <c r="F305" s="297">
        <v>28</v>
      </c>
      <c r="G305" s="298"/>
      <c r="H305" s="299" t="s">
        <v>508</v>
      </c>
      <c r="I305" s="297">
        <f>F305*AO305</f>
        <v>0</v>
      </c>
      <c r="J305" s="297">
        <f>F305*AP305</f>
        <v>0</v>
      </c>
      <c r="K305" s="297">
        <f>F305*G305</f>
        <v>0</v>
      </c>
      <c r="L305" s="297">
        <f>K305*(1+BW305/100)</f>
        <v>0</v>
      </c>
      <c r="M305" s="297">
        <v>0.01</v>
      </c>
      <c r="N305" s="297">
        <f>F305*M305</f>
        <v>0.28000000000000003</v>
      </c>
      <c r="O305" s="300" t="s">
        <v>509</v>
      </c>
      <c r="P305" s="270"/>
      <c r="Q305" s="270"/>
      <c r="R305" s="270"/>
      <c r="S305" s="270"/>
      <c r="T305" s="270"/>
      <c r="U305" s="270"/>
      <c r="V305" s="270"/>
      <c r="W305" s="270"/>
      <c r="X305" s="270"/>
      <c r="Y305" s="270"/>
      <c r="Z305" s="297">
        <f>IF(AQ305="5",BJ305,0)</f>
        <v>0</v>
      </c>
      <c r="AA305" s="270"/>
      <c r="AB305" s="297">
        <f>IF(AQ305="1",BH305,0)</f>
        <v>0</v>
      </c>
      <c r="AC305" s="297">
        <f>IF(AQ305="1",BI305,0)</f>
        <v>0</v>
      </c>
      <c r="AD305" s="297">
        <f>IF(AQ305="7",BH305,0)</f>
        <v>0</v>
      </c>
      <c r="AE305" s="297">
        <f>IF(AQ305="7",BI305,0)</f>
        <v>0</v>
      </c>
      <c r="AF305" s="297">
        <f>IF(AQ305="2",BH305,0)</f>
        <v>0</v>
      </c>
      <c r="AG305" s="297">
        <f>IF(AQ305="2",BI305,0)</f>
        <v>0</v>
      </c>
      <c r="AH305" s="297">
        <f>IF(AQ305="0",BJ305,0)</f>
        <v>0</v>
      </c>
      <c r="AI305" s="282"/>
      <c r="AJ305" s="297">
        <f>IF(AN305=0,K305,0)</f>
        <v>0</v>
      </c>
      <c r="AK305" s="297">
        <f>IF(AN305=12,K305,0)</f>
        <v>0</v>
      </c>
      <c r="AL305" s="297">
        <f>IF(AN305=21,K305,0)</f>
        <v>0</v>
      </c>
      <c r="AM305" s="270"/>
      <c r="AN305" s="297">
        <v>21</v>
      </c>
      <c r="AO305" s="297">
        <f>G305*0.832403633</f>
        <v>0</v>
      </c>
      <c r="AP305" s="297">
        <f>G305*(1-0.832403633)</f>
        <v>0</v>
      </c>
      <c r="AQ305" s="299" t="s">
        <v>949</v>
      </c>
      <c r="AR305" s="270"/>
      <c r="AS305" s="270"/>
      <c r="AT305" s="270"/>
      <c r="AU305" s="270"/>
      <c r="AV305" s="297">
        <f>AW305+AX305</f>
        <v>0</v>
      </c>
      <c r="AW305" s="297">
        <f>F305*AO305</f>
        <v>0</v>
      </c>
      <c r="AX305" s="297">
        <f>F305*AP305</f>
        <v>0</v>
      </c>
      <c r="AY305" s="299" t="s">
        <v>950</v>
      </c>
      <c r="AZ305" s="299" t="s">
        <v>951</v>
      </c>
      <c r="BA305" s="282" t="s">
        <v>512</v>
      </c>
      <c r="BB305" s="270"/>
      <c r="BC305" s="297">
        <f>AW305+AX305</f>
        <v>0</v>
      </c>
      <c r="BD305" s="297">
        <f>G305/(100-BE305)*100</f>
        <v>0</v>
      </c>
      <c r="BE305" s="297">
        <v>0</v>
      </c>
      <c r="BF305" s="297">
        <f>N305</f>
        <v>0.28000000000000003</v>
      </c>
      <c r="BG305" s="270"/>
      <c r="BH305" s="297">
        <f>F305*AO305</f>
        <v>0</v>
      </c>
      <c r="BI305" s="297">
        <f>F305*AP305</f>
        <v>0</v>
      </c>
      <c r="BJ305" s="297">
        <f>F305*G305</f>
        <v>0</v>
      </c>
      <c r="BK305" s="297"/>
      <c r="BL305" s="297">
        <v>721</v>
      </c>
      <c r="BM305" s="270"/>
      <c r="BN305" s="270"/>
      <c r="BO305" s="270"/>
      <c r="BP305" s="270"/>
      <c r="BQ305" s="270"/>
      <c r="BR305" s="270"/>
      <c r="BS305" s="270"/>
      <c r="BT305" s="270"/>
      <c r="BU305" s="270"/>
      <c r="BV305" s="270"/>
      <c r="BW305" s="297" t="str">
        <f>H305</f>
        <v>21</v>
      </c>
      <c r="BX305" s="296" t="s">
        <v>948</v>
      </c>
    </row>
    <row r="306" spans="1:76" ht="15">
      <c r="A306" s="301"/>
      <c r="B306" s="270"/>
      <c r="C306" s="302" t="s">
        <v>574</v>
      </c>
      <c r="D306" s="302" t="s">
        <v>952</v>
      </c>
      <c r="E306" s="270"/>
      <c r="F306" s="303">
        <v>12</v>
      </c>
      <c r="G306" s="270"/>
      <c r="H306" s="270"/>
      <c r="I306" s="270"/>
      <c r="J306" s="270"/>
      <c r="K306" s="270"/>
      <c r="L306" s="270"/>
      <c r="M306" s="270"/>
      <c r="N306" s="270"/>
      <c r="O306" s="304"/>
      <c r="P306" s="270"/>
      <c r="Q306" s="270"/>
      <c r="R306" s="270"/>
      <c r="S306" s="270"/>
      <c r="T306" s="270"/>
      <c r="U306" s="270"/>
      <c r="V306" s="270"/>
      <c r="W306" s="270"/>
      <c r="X306" s="270"/>
      <c r="Y306" s="270"/>
      <c r="Z306" s="270"/>
      <c r="AA306" s="270"/>
      <c r="AB306" s="270"/>
      <c r="AC306" s="270"/>
      <c r="AD306" s="270"/>
      <c r="AE306" s="270"/>
      <c r="AF306" s="270"/>
      <c r="AG306" s="270"/>
      <c r="AH306" s="270"/>
      <c r="AI306" s="270"/>
      <c r="AJ306" s="270"/>
      <c r="AK306" s="270"/>
      <c r="AL306" s="270"/>
      <c r="AM306" s="270"/>
      <c r="AN306" s="270"/>
      <c r="AO306" s="270"/>
      <c r="AP306" s="270"/>
      <c r="AQ306" s="270"/>
      <c r="AR306" s="270"/>
      <c r="AS306" s="270"/>
      <c r="AT306" s="270"/>
      <c r="AU306" s="270"/>
      <c r="AV306" s="270"/>
      <c r="AW306" s="270"/>
      <c r="AX306" s="270"/>
      <c r="AY306" s="270"/>
      <c r="AZ306" s="270"/>
      <c r="BA306" s="270"/>
      <c r="BB306" s="270"/>
      <c r="BC306" s="270"/>
      <c r="BD306" s="270"/>
      <c r="BE306" s="270"/>
      <c r="BF306" s="270"/>
      <c r="BG306" s="270"/>
      <c r="BH306" s="270"/>
      <c r="BI306" s="270"/>
      <c r="BJ306" s="270"/>
      <c r="BK306" s="270"/>
      <c r="BL306" s="270"/>
      <c r="BM306" s="270"/>
      <c r="BN306" s="270"/>
      <c r="BO306" s="270"/>
      <c r="BP306" s="270"/>
      <c r="BQ306" s="270"/>
      <c r="BR306" s="270"/>
      <c r="BS306" s="270"/>
      <c r="BT306" s="270"/>
      <c r="BU306" s="270"/>
      <c r="BV306" s="270"/>
      <c r="BW306" s="270"/>
      <c r="BX306" s="270"/>
    </row>
    <row r="307" spans="1:76" ht="15">
      <c r="A307" s="301"/>
      <c r="B307" s="270"/>
      <c r="C307" s="302" t="s">
        <v>616</v>
      </c>
      <c r="D307" s="302" t="s">
        <v>953</v>
      </c>
      <c r="E307" s="270"/>
      <c r="F307" s="303">
        <v>16</v>
      </c>
      <c r="G307" s="270"/>
      <c r="H307" s="270"/>
      <c r="I307" s="270"/>
      <c r="J307" s="270"/>
      <c r="K307" s="270"/>
      <c r="L307" s="270"/>
      <c r="M307" s="270"/>
      <c r="N307" s="270"/>
      <c r="O307" s="304"/>
      <c r="P307" s="270"/>
      <c r="Q307" s="270"/>
      <c r="R307" s="270"/>
      <c r="S307" s="270"/>
      <c r="T307" s="270"/>
      <c r="U307" s="270"/>
      <c r="V307" s="270"/>
      <c r="W307" s="270"/>
      <c r="X307" s="270"/>
      <c r="Y307" s="270"/>
      <c r="Z307" s="270"/>
      <c r="AA307" s="270"/>
      <c r="AB307" s="270"/>
      <c r="AC307" s="270"/>
      <c r="AD307" s="270"/>
      <c r="AE307" s="270"/>
      <c r="AF307" s="270"/>
      <c r="AG307" s="270"/>
      <c r="AH307" s="270"/>
      <c r="AI307" s="270"/>
      <c r="AJ307" s="270"/>
      <c r="AK307" s="270"/>
      <c r="AL307" s="270"/>
      <c r="AM307" s="270"/>
      <c r="AN307" s="270"/>
      <c r="AO307" s="270"/>
      <c r="AP307" s="270"/>
      <c r="AQ307" s="270"/>
      <c r="AR307" s="270"/>
      <c r="AS307" s="270"/>
      <c r="AT307" s="270"/>
      <c r="AU307" s="270"/>
      <c r="AV307" s="270"/>
      <c r="AW307" s="270"/>
      <c r="AX307" s="270"/>
      <c r="AY307" s="270"/>
      <c r="AZ307" s="270"/>
      <c r="BA307" s="270"/>
      <c r="BB307" s="270"/>
      <c r="BC307" s="270"/>
      <c r="BD307" s="270"/>
      <c r="BE307" s="270"/>
      <c r="BF307" s="270"/>
      <c r="BG307" s="270"/>
      <c r="BH307" s="270"/>
      <c r="BI307" s="270"/>
      <c r="BJ307" s="270"/>
      <c r="BK307" s="270"/>
      <c r="BL307" s="270"/>
      <c r="BM307" s="270"/>
      <c r="BN307" s="270"/>
      <c r="BO307" s="270"/>
      <c r="BP307" s="270"/>
      <c r="BQ307" s="270"/>
      <c r="BR307" s="270"/>
      <c r="BS307" s="270"/>
      <c r="BT307" s="270"/>
      <c r="BU307" s="270"/>
      <c r="BV307" s="270"/>
      <c r="BW307" s="270"/>
      <c r="BX307" s="270"/>
    </row>
    <row r="308" spans="1:76" ht="15">
      <c r="A308" s="295" t="s">
        <v>954</v>
      </c>
      <c r="B308" s="296" t="s">
        <v>955</v>
      </c>
      <c r="C308" s="296" t="s">
        <v>956</v>
      </c>
      <c r="D308" s="296"/>
      <c r="E308" s="296" t="s">
        <v>78</v>
      </c>
      <c r="F308" s="297">
        <v>1</v>
      </c>
      <c r="G308" s="298"/>
      <c r="H308" s="299" t="s">
        <v>508</v>
      </c>
      <c r="I308" s="297">
        <f>F308*AO308</f>
        <v>0</v>
      </c>
      <c r="J308" s="297">
        <f>F308*AP308</f>
        <v>0</v>
      </c>
      <c r="K308" s="297">
        <f>F308*G308</f>
        <v>0</v>
      </c>
      <c r="L308" s="297">
        <f>K308*(1+BW308/100)</f>
        <v>0</v>
      </c>
      <c r="M308" s="297">
        <v>8.1979999999999997E-2</v>
      </c>
      <c r="N308" s="297">
        <f>F308*M308</f>
        <v>8.1979999999999997E-2</v>
      </c>
      <c r="O308" s="300" t="s">
        <v>509</v>
      </c>
      <c r="P308" s="270"/>
      <c r="Q308" s="270"/>
      <c r="R308" s="270"/>
      <c r="S308" s="270"/>
      <c r="T308" s="270"/>
      <c r="U308" s="270"/>
      <c r="V308" s="270"/>
      <c r="W308" s="270"/>
      <c r="X308" s="270"/>
      <c r="Y308" s="270"/>
      <c r="Z308" s="297">
        <f>IF(AQ308="5",BJ308,0)</f>
        <v>0</v>
      </c>
      <c r="AA308" s="270"/>
      <c r="AB308" s="297">
        <f>IF(AQ308="1",BH308,0)</f>
        <v>0</v>
      </c>
      <c r="AC308" s="297">
        <f>IF(AQ308="1",BI308,0)</f>
        <v>0</v>
      </c>
      <c r="AD308" s="297">
        <f>IF(AQ308="7",BH308,0)</f>
        <v>0</v>
      </c>
      <c r="AE308" s="297">
        <f>IF(AQ308="7",BI308,0)</f>
        <v>0</v>
      </c>
      <c r="AF308" s="297">
        <f>IF(AQ308="2",BH308,0)</f>
        <v>0</v>
      </c>
      <c r="AG308" s="297">
        <f>IF(AQ308="2",BI308,0)</f>
        <v>0</v>
      </c>
      <c r="AH308" s="297">
        <f>IF(AQ308="0",BJ308,0)</f>
        <v>0</v>
      </c>
      <c r="AI308" s="282"/>
      <c r="AJ308" s="297">
        <f>IF(AN308=0,K308,0)</f>
        <v>0</v>
      </c>
      <c r="AK308" s="297">
        <f>IF(AN308=12,K308,0)</f>
        <v>0</v>
      </c>
      <c r="AL308" s="297">
        <f>IF(AN308=21,K308,0)</f>
        <v>0</v>
      </c>
      <c r="AM308" s="270"/>
      <c r="AN308" s="297">
        <v>21</v>
      </c>
      <c r="AO308" s="297">
        <f>G308*0.899794366</f>
        <v>0</v>
      </c>
      <c r="AP308" s="297">
        <f>G308*(1-0.899794366)</f>
        <v>0</v>
      </c>
      <c r="AQ308" s="299" t="s">
        <v>949</v>
      </c>
      <c r="AR308" s="270"/>
      <c r="AS308" s="270"/>
      <c r="AT308" s="270"/>
      <c r="AU308" s="270"/>
      <c r="AV308" s="297">
        <f>AW308+AX308</f>
        <v>0</v>
      </c>
      <c r="AW308" s="297">
        <f>F308*AO308</f>
        <v>0</v>
      </c>
      <c r="AX308" s="297">
        <f>F308*AP308</f>
        <v>0</v>
      </c>
      <c r="AY308" s="299" t="s">
        <v>950</v>
      </c>
      <c r="AZ308" s="299" t="s">
        <v>951</v>
      </c>
      <c r="BA308" s="282" t="s">
        <v>512</v>
      </c>
      <c r="BB308" s="270"/>
      <c r="BC308" s="297">
        <f>AW308+AX308</f>
        <v>0</v>
      </c>
      <c r="BD308" s="297">
        <f>G308/(100-BE308)*100</f>
        <v>0</v>
      </c>
      <c r="BE308" s="297">
        <v>0</v>
      </c>
      <c r="BF308" s="297">
        <f>N308</f>
        <v>8.1979999999999997E-2</v>
      </c>
      <c r="BG308" s="270"/>
      <c r="BH308" s="297">
        <f>F308*AO308</f>
        <v>0</v>
      </c>
      <c r="BI308" s="297">
        <f>F308*AP308</f>
        <v>0</v>
      </c>
      <c r="BJ308" s="297">
        <f>F308*G308</f>
        <v>0</v>
      </c>
      <c r="BK308" s="297"/>
      <c r="BL308" s="297">
        <v>721</v>
      </c>
      <c r="BM308" s="270"/>
      <c r="BN308" s="270"/>
      <c r="BO308" s="270"/>
      <c r="BP308" s="270"/>
      <c r="BQ308" s="270"/>
      <c r="BR308" s="270"/>
      <c r="BS308" s="270"/>
      <c r="BT308" s="270"/>
      <c r="BU308" s="270"/>
      <c r="BV308" s="270"/>
      <c r="BW308" s="297" t="str">
        <f>H308</f>
        <v>21</v>
      </c>
      <c r="BX308" s="296" t="s">
        <v>956</v>
      </c>
    </row>
    <row r="309" spans="1:76" ht="15">
      <c r="A309" s="301"/>
      <c r="B309" s="270"/>
      <c r="C309" s="302" t="s">
        <v>320</v>
      </c>
      <c r="D309" s="302" t="s">
        <v>957</v>
      </c>
      <c r="E309" s="270"/>
      <c r="F309" s="303">
        <v>1</v>
      </c>
      <c r="G309" s="270"/>
      <c r="H309" s="270"/>
      <c r="I309" s="270"/>
      <c r="J309" s="270"/>
      <c r="K309" s="270"/>
      <c r="L309" s="270"/>
      <c r="M309" s="270"/>
      <c r="N309" s="270"/>
      <c r="O309" s="304"/>
      <c r="P309" s="270"/>
      <c r="Q309" s="270"/>
      <c r="R309" s="270"/>
      <c r="S309" s="270"/>
      <c r="T309" s="270"/>
      <c r="U309" s="270"/>
      <c r="V309" s="270"/>
      <c r="W309" s="270"/>
      <c r="X309" s="270"/>
      <c r="Y309" s="270"/>
      <c r="Z309" s="270"/>
      <c r="AA309" s="270"/>
      <c r="AB309" s="270"/>
      <c r="AC309" s="270"/>
      <c r="AD309" s="270"/>
      <c r="AE309" s="270"/>
      <c r="AF309" s="270"/>
      <c r="AG309" s="270"/>
      <c r="AH309" s="270"/>
      <c r="AI309" s="270"/>
      <c r="AJ309" s="270"/>
      <c r="AK309" s="270"/>
      <c r="AL309" s="270"/>
      <c r="AM309" s="270"/>
      <c r="AN309" s="270"/>
      <c r="AO309" s="270"/>
      <c r="AP309" s="270"/>
      <c r="AQ309" s="270"/>
      <c r="AR309" s="270"/>
      <c r="AS309" s="270"/>
      <c r="AT309" s="270"/>
      <c r="AU309" s="270"/>
      <c r="AV309" s="270"/>
      <c r="AW309" s="270"/>
      <c r="AX309" s="270"/>
      <c r="AY309" s="270"/>
      <c r="AZ309" s="270"/>
      <c r="BA309" s="270"/>
      <c r="BB309" s="270"/>
      <c r="BC309" s="270"/>
      <c r="BD309" s="270"/>
      <c r="BE309" s="270"/>
      <c r="BF309" s="270"/>
      <c r="BG309" s="270"/>
      <c r="BH309" s="270"/>
      <c r="BI309" s="270"/>
      <c r="BJ309" s="270"/>
      <c r="BK309" s="270"/>
      <c r="BL309" s="270"/>
      <c r="BM309" s="270"/>
      <c r="BN309" s="270"/>
      <c r="BO309" s="270"/>
      <c r="BP309" s="270"/>
      <c r="BQ309" s="270"/>
      <c r="BR309" s="270"/>
      <c r="BS309" s="270"/>
      <c r="BT309" s="270"/>
      <c r="BU309" s="270"/>
      <c r="BV309" s="270"/>
      <c r="BW309" s="270"/>
      <c r="BX309" s="270"/>
    </row>
    <row r="310" spans="1:76" ht="25.5">
      <c r="A310" s="295" t="s">
        <v>958</v>
      </c>
      <c r="B310" s="296" t="s">
        <v>959</v>
      </c>
      <c r="C310" s="296" t="s">
        <v>960</v>
      </c>
      <c r="D310" s="296"/>
      <c r="E310" s="296" t="s">
        <v>78</v>
      </c>
      <c r="F310" s="297">
        <v>26</v>
      </c>
      <c r="G310" s="298"/>
      <c r="H310" s="299" t="s">
        <v>508</v>
      </c>
      <c r="I310" s="297">
        <f>F310*AO310</f>
        <v>0</v>
      </c>
      <c r="J310" s="297">
        <f>F310*AP310</f>
        <v>0</v>
      </c>
      <c r="K310" s="297">
        <f>F310*G310</f>
        <v>0</v>
      </c>
      <c r="L310" s="297">
        <f>K310*(1+BW310/100)</f>
        <v>0</v>
      </c>
      <c r="M310" s="297">
        <v>2.5170000000000001E-2</v>
      </c>
      <c r="N310" s="297">
        <f>F310*M310</f>
        <v>0.65442</v>
      </c>
      <c r="O310" s="300" t="s">
        <v>509</v>
      </c>
      <c r="P310" s="270"/>
      <c r="Q310" s="270"/>
      <c r="R310" s="270"/>
      <c r="S310" s="270"/>
      <c r="T310" s="270"/>
      <c r="U310" s="270"/>
      <c r="V310" s="270"/>
      <c r="W310" s="270"/>
      <c r="X310" s="270"/>
      <c r="Y310" s="270"/>
      <c r="Z310" s="297">
        <f>IF(AQ310="5",BJ310,0)</f>
        <v>0</v>
      </c>
      <c r="AA310" s="270"/>
      <c r="AB310" s="297">
        <f>IF(AQ310="1",BH310,0)</f>
        <v>0</v>
      </c>
      <c r="AC310" s="297">
        <f>IF(AQ310="1",BI310,0)</f>
        <v>0</v>
      </c>
      <c r="AD310" s="297">
        <f>IF(AQ310="7",BH310,0)</f>
        <v>0</v>
      </c>
      <c r="AE310" s="297">
        <f>IF(AQ310="7",BI310,0)</f>
        <v>0</v>
      </c>
      <c r="AF310" s="297">
        <f>IF(AQ310="2",BH310,0)</f>
        <v>0</v>
      </c>
      <c r="AG310" s="297">
        <f>IF(AQ310="2",BI310,0)</f>
        <v>0</v>
      </c>
      <c r="AH310" s="297">
        <f>IF(AQ310="0",BJ310,0)</f>
        <v>0</v>
      </c>
      <c r="AI310" s="282"/>
      <c r="AJ310" s="297">
        <f>IF(AN310=0,K310,0)</f>
        <v>0</v>
      </c>
      <c r="AK310" s="297">
        <f>IF(AN310=12,K310,0)</f>
        <v>0</v>
      </c>
      <c r="AL310" s="297">
        <f>IF(AN310=21,K310,0)</f>
        <v>0</v>
      </c>
      <c r="AM310" s="270"/>
      <c r="AN310" s="297">
        <v>21</v>
      </c>
      <c r="AO310" s="297">
        <f>G310*0</f>
        <v>0</v>
      </c>
      <c r="AP310" s="297">
        <f>G310*(1-0)</f>
        <v>0</v>
      </c>
      <c r="AQ310" s="299" t="s">
        <v>949</v>
      </c>
      <c r="AR310" s="270"/>
      <c r="AS310" s="270"/>
      <c r="AT310" s="270"/>
      <c r="AU310" s="270"/>
      <c r="AV310" s="297">
        <f>AW310+AX310</f>
        <v>0</v>
      </c>
      <c r="AW310" s="297">
        <f>F310*AO310</f>
        <v>0</v>
      </c>
      <c r="AX310" s="297">
        <f>F310*AP310</f>
        <v>0</v>
      </c>
      <c r="AY310" s="299" t="s">
        <v>950</v>
      </c>
      <c r="AZ310" s="299" t="s">
        <v>951</v>
      </c>
      <c r="BA310" s="282" t="s">
        <v>512</v>
      </c>
      <c r="BB310" s="270"/>
      <c r="BC310" s="297">
        <f>AW310+AX310</f>
        <v>0</v>
      </c>
      <c r="BD310" s="297">
        <f>G310/(100-BE310)*100</f>
        <v>0</v>
      </c>
      <c r="BE310" s="297">
        <v>0</v>
      </c>
      <c r="BF310" s="297">
        <f>N310</f>
        <v>0.65442</v>
      </c>
      <c r="BG310" s="270"/>
      <c r="BH310" s="297">
        <f>F310*AO310</f>
        <v>0</v>
      </c>
      <c r="BI310" s="297">
        <f>F310*AP310</f>
        <v>0</v>
      </c>
      <c r="BJ310" s="297">
        <f>F310*G310</f>
        <v>0</v>
      </c>
      <c r="BK310" s="297"/>
      <c r="BL310" s="297">
        <v>721</v>
      </c>
      <c r="BM310" s="270"/>
      <c r="BN310" s="270"/>
      <c r="BO310" s="270"/>
      <c r="BP310" s="270"/>
      <c r="BQ310" s="270"/>
      <c r="BR310" s="270"/>
      <c r="BS310" s="270"/>
      <c r="BT310" s="270"/>
      <c r="BU310" s="270"/>
      <c r="BV310" s="270"/>
      <c r="BW310" s="297" t="str">
        <f>H310</f>
        <v>21</v>
      </c>
      <c r="BX310" s="296" t="s">
        <v>960</v>
      </c>
    </row>
    <row r="311" spans="1:76" ht="15">
      <c r="A311" s="295" t="s">
        <v>961</v>
      </c>
      <c r="B311" s="296" t="s">
        <v>962</v>
      </c>
      <c r="C311" s="296" t="s">
        <v>963</v>
      </c>
      <c r="D311" s="296"/>
      <c r="E311" s="296" t="s">
        <v>132</v>
      </c>
      <c r="F311" s="297">
        <v>1.016</v>
      </c>
      <c r="G311" s="298"/>
      <c r="H311" s="299" t="s">
        <v>508</v>
      </c>
      <c r="I311" s="297">
        <f>F311*AO311</f>
        <v>0</v>
      </c>
      <c r="J311" s="297">
        <f>F311*AP311</f>
        <v>0</v>
      </c>
      <c r="K311" s="297">
        <f>F311*G311</f>
        <v>0</v>
      </c>
      <c r="L311" s="297">
        <f>K311*(1+BW311/100)</f>
        <v>0</v>
      </c>
      <c r="M311" s="297">
        <v>0</v>
      </c>
      <c r="N311" s="297">
        <f>F311*M311</f>
        <v>0</v>
      </c>
      <c r="O311" s="300" t="s">
        <v>509</v>
      </c>
      <c r="P311" s="270"/>
      <c r="Q311" s="270"/>
      <c r="R311" s="270"/>
      <c r="S311" s="270"/>
      <c r="T311" s="270"/>
      <c r="U311" s="270"/>
      <c r="V311" s="270"/>
      <c r="W311" s="270"/>
      <c r="X311" s="270"/>
      <c r="Y311" s="270"/>
      <c r="Z311" s="297">
        <f>IF(AQ311="5",BJ311,0)</f>
        <v>0</v>
      </c>
      <c r="AA311" s="270"/>
      <c r="AB311" s="297">
        <f>IF(AQ311="1",BH311,0)</f>
        <v>0</v>
      </c>
      <c r="AC311" s="297">
        <f>IF(AQ311="1",BI311,0)</f>
        <v>0</v>
      </c>
      <c r="AD311" s="297">
        <f>IF(AQ311="7",BH311,0)</f>
        <v>0</v>
      </c>
      <c r="AE311" s="297">
        <f>IF(AQ311="7",BI311,0)</f>
        <v>0</v>
      </c>
      <c r="AF311" s="297">
        <f>IF(AQ311="2",BH311,0)</f>
        <v>0</v>
      </c>
      <c r="AG311" s="297">
        <f>IF(AQ311="2",BI311,0)</f>
        <v>0</v>
      </c>
      <c r="AH311" s="297">
        <f>IF(AQ311="0",BJ311,0)</f>
        <v>0</v>
      </c>
      <c r="AI311" s="282"/>
      <c r="AJ311" s="297">
        <f>IF(AN311=0,K311,0)</f>
        <v>0</v>
      </c>
      <c r="AK311" s="297">
        <f>IF(AN311=12,K311,0)</f>
        <v>0</v>
      </c>
      <c r="AL311" s="297">
        <f>IF(AN311=21,K311,0)</f>
        <v>0</v>
      </c>
      <c r="AM311" s="270"/>
      <c r="AN311" s="297">
        <v>21</v>
      </c>
      <c r="AO311" s="297">
        <f>G311*0</f>
        <v>0</v>
      </c>
      <c r="AP311" s="297">
        <f>G311*(1-0)</f>
        <v>0</v>
      </c>
      <c r="AQ311" s="299" t="s">
        <v>964</v>
      </c>
      <c r="AR311" s="270"/>
      <c r="AS311" s="270"/>
      <c r="AT311" s="270"/>
      <c r="AU311" s="270"/>
      <c r="AV311" s="297">
        <f>AW311+AX311</f>
        <v>0</v>
      </c>
      <c r="AW311" s="297">
        <f>F311*AO311</f>
        <v>0</v>
      </c>
      <c r="AX311" s="297">
        <f>F311*AP311</f>
        <v>0</v>
      </c>
      <c r="AY311" s="299" t="s">
        <v>950</v>
      </c>
      <c r="AZ311" s="299" t="s">
        <v>951</v>
      </c>
      <c r="BA311" s="282" t="s">
        <v>512</v>
      </c>
      <c r="BB311" s="270"/>
      <c r="BC311" s="297">
        <f>AW311+AX311</f>
        <v>0</v>
      </c>
      <c r="BD311" s="297">
        <f>G311/(100-BE311)*100</f>
        <v>0</v>
      </c>
      <c r="BE311" s="297">
        <v>0</v>
      </c>
      <c r="BF311" s="297">
        <f>N311</f>
        <v>0</v>
      </c>
      <c r="BG311" s="270"/>
      <c r="BH311" s="297">
        <f>F311*AO311</f>
        <v>0</v>
      </c>
      <c r="BI311" s="297">
        <f>F311*AP311</f>
        <v>0</v>
      </c>
      <c r="BJ311" s="297">
        <f>F311*G311</f>
        <v>0</v>
      </c>
      <c r="BK311" s="297"/>
      <c r="BL311" s="297">
        <v>721</v>
      </c>
      <c r="BM311" s="270"/>
      <c r="BN311" s="270"/>
      <c r="BO311" s="270"/>
      <c r="BP311" s="270"/>
      <c r="BQ311" s="270"/>
      <c r="BR311" s="270"/>
      <c r="BS311" s="270"/>
      <c r="BT311" s="270"/>
      <c r="BU311" s="270"/>
      <c r="BV311" s="270"/>
      <c r="BW311" s="297" t="str">
        <f>H311</f>
        <v>21</v>
      </c>
      <c r="BX311" s="296" t="s">
        <v>963</v>
      </c>
    </row>
    <row r="312" spans="1:76" ht="25.5">
      <c r="A312" s="290"/>
      <c r="B312" s="291" t="s">
        <v>894</v>
      </c>
      <c r="C312" s="291" t="s">
        <v>965</v>
      </c>
      <c r="D312" s="291"/>
      <c r="E312" s="292" t="s">
        <v>485</v>
      </c>
      <c r="F312" s="292" t="s">
        <v>485</v>
      </c>
      <c r="G312" s="292" t="s">
        <v>485</v>
      </c>
      <c r="H312" s="292" t="s">
        <v>485</v>
      </c>
      <c r="I312" s="293">
        <f>SUM(I313:I536)</f>
        <v>0</v>
      </c>
      <c r="J312" s="293">
        <f>SUM(J313:J536)</f>
        <v>0</v>
      </c>
      <c r="K312" s="293">
        <f>SUM(K313:K540)</f>
        <v>0</v>
      </c>
      <c r="L312" s="293">
        <f>SUM(L313:L536)</f>
        <v>0</v>
      </c>
      <c r="M312" s="282"/>
      <c r="N312" s="293">
        <f>SUM(N313:N536)</f>
        <v>6.313575000000001</v>
      </c>
      <c r="O312" s="294"/>
      <c r="P312" s="270"/>
      <c r="Q312" s="270"/>
      <c r="R312" s="270"/>
      <c r="S312" s="270"/>
      <c r="T312" s="270"/>
      <c r="U312" s="270"/>
      <c r="V312" s="270"/>
      <c r="W312" s="270"/>
      <c r="X312" s="270"/>
      <c r="Y312" s="270"/>
      <c r="Z312" s="270"/>
      <c r="AA312" s="270"/>
      <c r="AB312" s="270"/>
      <c r="AC312" s="270"/>
      <c r="AD312" s="270"/>
      <c r="AE312" s="270"/>
      <c r="AF312" s="270"/>
      <c r="AG312" s="270"/>
      <c r="AH312" s="270"/>
      <c r="AI312" s="282"/>
      <c r="AJ312" s="270"/>
      <c r="AK312" s="270"/>
      <c r="AL312" s="270"/>
      <c r="AM312" s="270"/>
      <c r="AN312" s="270"/>
      <c r="AO312" s="270"/>
      <c r="AP312" s="270"/>
      <c r="AQ312" s="270"/>
      <c r="AR312" s="270"/>
      <c r="AS312" s="293">
        <f>SUM(AJ313:AJ536)</f>
        <v>0</v>
      </c>
      <c r="AT312" s="293">
        <f>SUM(AK313:AK536)</f>
        <v>0</v>
      </c>
      <c r="AU312" s="293">
        <f>SUM(AL313:AL536)</f>
        <v>0</v>
      </c>
      <c r="AV312" s="270"/>
      <c r="AW312" s="270"/>
      <c r="AX312" s="270"/>
      <c r="AY312" s="270"/>
      <c r="AZ312" s="270"/>
      <c r="BA312" s="270"/>
      <c r="BB312" s="270"/>
      <c r="BC312" s="270"/>
      <c r="BD312" s="270"/>
      <c r="BE312" s="270"/>
      <c r="BF312" s="270"/>
      <c r="BG312" s="270"/>
      <c r="BH312" s="270"/>
      <c r="BI312" s="270"/>
      <c r="BJ312" s="270"/>
      <c r="BK312" s="270"/>
      <c r="BL312" s="270"/>
      <c r="BM312" s="270"/>
      <c r="BN312" s="270"/>
      <c r="BO312" s="270"/>
      <c r="BP312" s="270"/>
      <c r="BQ312" s="270"/>
      <c r="BR312" s="270"/>
      <c r="BS312" s="270"/>
      <c r="BT312" s="270"/>
      <c r="BU312" s="270"/>
      <c r="BV312" s="270"/>
      <c r="BW312" s="270"/>
      <c r="BX312" s="270"/>
    </row>
    <row r="313" spans="1:76" ht="25.5">
      <c r="A313" s="295" t="s">
        <v>966</v>
      </c>
      <c r="B313" s="296" t="s">
        <v>967</v>
      </c>
      <c r="C313" s="296" t="s">
        <v>968</v>
      </c>
      <c r="D313" s="296"/>
      <c r="E313" s="296" t="s">
        <v>276</v>
      </c>
      <c r="F313" s="297">
        <v>408.7</v>
      </c>
      <c r="G313" s="298"/>
      <c r="H313" s="299" t="s">
        <v>508</v>
      </c>
      <c r="I313" s="297">
        <f>F313*AO313</f>
        <v>0</v>
      </c>
      <c r="J313" s="297">
        <f>F313*AP313</f>
        <v>0</v>
      </c>
      <c r="K313" s="297">
        <f>F313*G313</f>
        <v>0</v>
      </c>
      <c r="L313" s="297">
        <f>K313*(1+BW313/100)</f>
        <v>0</v>
      </c>
      <c r="M313" s="297">
        <v>1.0000000000000001E-5</v>
      </c>
      <c r="N313" s="297">
        <f>F313*M313</f>
        <v>4.0870000000000004E-3</v>
      </c>
      <c r="O313" s="300" t="s">
        <v>509</v>
      </c>
      <c r="P313" s="270"/>
      <c r="Q313" s="270"/>
      <c r="R313" s="270"/>
      <c r="S313" s="270"/>
      <c r="T313" s="270"/>
      <c r="U313" s="270"/>
      <c r="V313" s="270"/>
      <c r="W313" s="270"/>
      <c r="X313" s="270"/>
      <c r="Y313" s="270"/>
      <c r="Z313" s="297">
        <f>IF(AQ313="5",BJ313,0)</f>
        <v>0</v>
      </c>
      <c r="AA313" s="270"/>
      <c r="AB313" s="297">
        <f>IF(AQ313="1",BH313,0)</f>
        <v>0</v>
      </c>
      <c r="AC313" s="297">
        <f>IF(AQ313="1",BI313,0)</f>
        <v>0</v>
      </c>
      <c r="AD313" s="297">
        <f>IF(AQ313="7",BH313,0)</f>
        <v>0</v>
      </c>
      <c r="AE313" s="297">
        <f>IF(AQ313="7",BI313,0)</f>
        <v>0</v>
      </c>
      <c r="AF313" s="297">
        <f>IF(AQ313="2",BH313,0)</f>
        <v>0</v>
      </c>
      <c r="AG313" s="297">
        <f>IF(AQ313="2",BI313,0)</f>
        <v>0</v>
      </c>
      <c r="AH313" s="297">
        <f>IF(AQ313="0",BJ313,0)</f>
        <v>0</v>
      </c>
      <c r="AI313" s="282"/>
      <c r="AJ313" s="297">
        <f>IF(AN313=0,K313,0)</f>
        <v>0</v>
      </c>
      <c r="AK313" s="297">
        <f>IF(AN313=12,K313,0)</f>
        <v>0</v>
      </c>
      <c r="AL313" s="297">
        <f>IF(AN313=21,K313,0)</f>
        <v>0</v>
      </c>
      <c r="AM313" s="270"/>
      <c r="AN313" s="297">
        <v>21</v>
      </c>
      <c r="AO313" s="297">
        <f>G313*0.00675039</f>
        <v>0</v>
      </c>
      <c r="AP313" s="297">
        <f>G313*(1-0.00675039)</f>
        <v>0</v>
      </c>
      <c r="AQ313" s="299" t="s">
        <v>320</v>
      </c>
      <c r="AR313" s="270"/>
      <c r="AS313" s="270"/>
      <c r="AT313" s="270"/>
      <c r="AU313" s="270"/>
      <c r="AV313" s="297">
        <f>AW313+AX313</f>
        <v>0</v>
      </c>
      <c r="AW313" s="297">
        <f>F313*AO313</f>
        <v>0</v>
      </c>
      <c r="AX313" s="297">
        <f>F313*AP313</f>
        <v>0</v>
      </c>
      <c r="AY313" s="299" t="s">
        <v>969</v>
      </c>
      <c r="AZ313" s="299" t="s">
        <v>970</v>
      </c>
      <c r="BA313" s="282" t="s">
        <v>512</v>
      </c>
      <c r="BB313" s="270"/>
      <c r="BC313" s="297">
        <f>AW313+AX313</f>
        <v>0</v>
      </c>
      <c r="BD313" s="297">
        <f>G313/(100-BE313)*100</f>
        <v>0</v>
      </c>
      <c r="BE313" s="297">
        <v>0</v>
      </c>
      <c r="BF313" s="297">
        <f>N313</f>
        <v>4.0870000000000004E-3</v>
      </c>
      <c r="BG313" s="270"/>
      <c r="BH313" s="297">
        <f>F313*AO313</f>
        <v>0</v>
      </c>
      <c r="BI313" s="297">
        <f>F313*AP313</f>
        <v>0</v>
      </c>
      <c r="BJ313" s="297">
        <f>F313*G313</f>
        <v>0</v>
      </c>
      <c r="BK313" s="297"/>
      <c r="BL313" s="297">
        <v>87</v>
      </c>
      <c r="BM313" s="270"/>
      <c r="BN313" s="270"/>
      <c r="BO313" s="270"/>
      <c r="BP313" s="270"/>
      <c r="BQ313" s="270"/>
      <c r="BR313" s="270"/>
      <c r="BS313" s="270"/>
      <c r="BT313" s="270"/>
      <c r="BU313" s="270"/>
      <c r="BV313" s="270"/>
      <c r="BW313" s="297" t="str">
        <f>H313</f>
        <v>21</v>
      </c>
      <c r="BX313" s="296" t="s">
        <v>968</v>
      </c>
    </row>
    <row r="314" spans="1:76" ht="25.5">
      <c r="A314" s="301"/>
      <c r="B314" s="270"/>
      <c r="C314" s="302" t="s">
        <v>971</v>
      </c>
      <c r="D314" s="302" t="s">
        <v>972</v>
      </c>
      <c r="E314" s="270"/>
      <c r="F314" s="303">
        <v>9.6</v>
      </c>
      <c r="G314" s="270"/>
      <c r="H314" s="270"/>
      <c r="I314" s="270"/>
      <c r="J314" s="270"/>
      <c r="K314" s="270"/>
      <c r="L314" s="270"/>
      <c r="M314" s="270"/>
      <c r="N314" s="270"/>
      <c r="O314" s="304"/>
      <c r="P314" s="270"/>
      <c r="Q314" s="270"/>
      <c r="R314" s="270"/>
      <c r="S314" s="270"/>
      <c r="T314" s="270"/>
      <c r="U314" s="270"/>
      <c r="V314" s="270"/>
      <c r="W314" s="270"/>
      <c r="X314" s="270"/>
      <c r="Y314" s="270"/>
      <c r="Z314" s="270"/>
      <c r="AA314" s="270"/>
      <c r="AB314" s="270"/>
      <c r="AC314" s="270"/>
      <c r="AD314" s="270"/>
      <c r="AE314" s="270"/>
      <c r="AF314" s="270"/>
      <c r="AG314" s="270"/>
      <c r="AH314" s="270"/>
      <c r="AI314" s="270"/>
      <c r="AJ314" s="270"/>
      <c r="AK314" s="270"/>
      <c r="AL314" s="270"/>
      <c r="AM314" s="270"/>
      <c r="AN314" s="270"/>
      <c r="AO314" s="270"/>
      <c r="AP314" s="270"/>
      <c r="AQ314" s="270"/>
      <c r="AR314" s="270"/>
      <c r="AS314" s="270"/>
      <c r="AT314" s="270"/>
      <c r="AU314" s="270"/>
      <c r="AV314" s="270"/>
      <c r="AW314" s="270"/>
      <c r="AX314" s="270"/>
      <c r="AY314" s="270"/>
      <c r="AZ314" s="270"/>
      <c r="BA314" s="270"/>
      <c r="BB314" s="270"/>
      <c r="BC314" s="270"/>
      <c r="BD314" s="270"/>
      <c r="BE314" s="270"/>
      <c r="BF314" s="270"/>
      <c r="BG314" s="270"/>
      <c r="BH314" s="270"/>
      <c r="BI314" s="270"/>
      <c r="BJ314" s="270"/>
      <c r="BK314" s="270"/>
      <c r="BL314" s="270"/>
      <c r="BM314" s="270"/>
      <c r="BN314" s="270"/>
      <c r="BO314" s="270"/>
      <c r="BP314" s="270"/>
      <c r="BQ314" s="270"/>
      <c r="BR314" s="270"/>
      <c r="BS314" s="270"/>
      <c r="BT314" s="270"/>
      <c r="BU314" s="270"/>
      <c r="BV314" s="270"/>
      <c r="BW314" s="270"/>
      <c r="BX314" s="270"/>
    </row>
    <row r="315" spans="1:76" ht="25.5">
      <c r="A315" s="301"/>
      <c r="B315" s="270"/>
      <c r="C315" s="302" t="s">
        <v>973</v>
      </c>
      <c r="D315" s="302" t="s">
        <v>974</v>
      </c>
      <c r="E315" s="270"/>
      <c r="F315" s="303">
        <v>91.3</v>
      </c>
      <c r="G315" s="270"/>
      <c r="H315" s="270"/>
      <c r="I315" s="270"/>
      <c r="J315" s="270"/>
      <c r="K315" s="270"/>
      <c r="L315" s="270"/>
      <c r="M315" s="270"/>
      <c r="N315" s="270"/>
      <c r="O315" s="304"/>
      <c r="P315" s="270"/>
      <c r="Q315" s="270"/>
      <c r="R315" s="270"/>
      <c r="S315" s="270"/>
      <c r="T315" s="270"/>
      <c r="U315" s="270"/>
      <c r="V315" s="270"/>
      <c r="W315" s="270"/>
      <c r="X315" s="270"/>
      <c r="Y315" s="270"/>
      <c r="Z315" s="270"/>
      <c r="AA315" s="270"/>
      <c r="AB315" s="270"/>
      <c r="AC315" s="270"/>
      <c r="AD315" s="270"/>
      <c r="AE315" s="270"/>
      <c r="AF315" s="270"/>
      <c r="AG315" s="270"/>
      <c r="AH315" s="270"/>
      <c r="AI315" s="270"/>
      <c r="AJ315" s="270"/>
      <c r="AK315" s="270"/>
      <c r="AL315" s="270"/>
      <c r="AM315" s="270"/>
      <c r="AN315" s="270"/>
      <c r="AO315" s="270"/>
      <c r="AP315" s="270"/>
      <c r="AQ315" s="270"/>
      <c r="AR315" s="270"/>
      <c r="AS315" s="270"/>
      <c r="AT315" s="270"/>
      <c r="AU315" s="270"/>
      <c r="AV315" s="270"/>
      <c r="AW315" s="270"/>
      <c r="AX315" s="270"/>
      <c r="AY315" s="270"/>
      <c r="AZ315" s="270"/>
      <c r="BA315" s="270"/>
      <c r="BB315" s="270"/>
      <c r="BC315" s="270"/>
      <c r="BD315" s="270"/>
      <c r="BE315" s="270"/>
      <c r="BF315" s="270"/>
      <c r="BG315" s="270"/>
      <c r="BH315" s="270"/>
      <c r="BI315" s="270"/>
      <c r="BJ315" s="270"/>
      <c r="BK315" s="270"/>
      <c r="BL315" s="270"/>
      <c r="BM315" s="270"/>
      <c r="BN315" s="270"/>
      <c r="BO315" s="270"/>
      <c r="BP315" s="270"/>
      <c r="BQ315" s="270"/>
      <c r="BR315" s="270"/>
      <c r="BS315" s="270"/>
      <c r="BT315" s="270"/>
      <c r="BU315" s="270"/>
      <c r="BV315" s="270"/>
      <c r="BW315" s="270"/>
      <c r="BX315" s="270"/>
    </row>
    <row r="316" spans="1:76" ht="15">
      <c r="A316" s="301"/>
      <c r="B316" s="270"/>
      <c r="C316" s="302" t="s">
        <v>525</v>
      </c>
      <c r="D316" s="302" t="s">
        <v>975</v>
      </c>
      <c r="E316" s="270"/>
      <c r="F316" s="303">
        <v>13</v>
      </c>
      <c r="G316" s="270"/>
      <c r="H316" s="270"/>
      <c r="I316" s="270"/>
      <c r="J316" s="270"/>
      <c r="K316" s="270"/>
      <c r="L316" s="270"/>
      <c r="M316" s="270"/>
      <c r="N316" s="270"/>
      <c r="O316" s="304"/>
      <c r="P316" s="270"/>
      <c r="Q316" s="270"/>
      <c r="R316" s="270"/>
      <c r="S316" s="270"/>
      <c r="T316" s="270"/>
      <c r="U316" s="270"/>
      <c r="V316" s="270"/>
      <c r="W316" s="270"/>
      <c r="X316" s="270"/>
      <c r="Y316" s="270"/>
      <c r="Z316" s="270"/>
      <c r="AA316" s="270"/>
      <c r="AB316" s="270"/>
      <c r="AC316" s="270"/>
      <c r="AD316" s="270"/>
      <c r="AE316" s="270"/>
      <c r="AF316" s="270"/>
      <c r="AG316" s="270"/>
      <c r="AH316" s="270"/>
      <c r="AI316" s="270"/>
      <c r="AJ316" s="270"/>
      <c r="AK316" s="270"/>
      <c r="AL316" s="270"/>
      <c r="AM316" s="270"/>
      <c r="AN316" s="270"/>
      <c r="AO316" s="270"/>
      <c r="AP316" s="270"/>
      <c r="AQ316" s="270"/>
      <c r="AR316" s="270"/>
      <c r="AS316" s="270"/>
      <c r="AT316" s="270"/>
      <c r="AU316" s="270"/>
      <c r="AV316" s="270"/>
      <c r="AW316" s="270"/>
      <c r="AX316" s="270"/>
      <c r="AY316" s="270"/>
      <c r="AZ316" s="270"/>
      <c r="BA316" s="270"/>
      <c r="BB316" s="270"/>
      <c r="BC316" s="270"/>
      <c r="BD316" s="270"/>
      <c r="BE316" s="270"/>
      <c r="BF316" s="270"/>
      <c r="BG316" s="270"/>
      <c r="BH316" s="270"/>
      <c r="BI316" s="270"/>
      <c r="BJ316" s="270"/>
      <c r="BK316" s="270"/>
      <c r="BL316" s="270"/>
      <c r="BM316" s="270"/>
      <c r="BN316" s="270"/>
      <c r="BO316" s="270"/>
      <c r="BP316" s="270"/>
      <c r="BQ316" s="270"/>
      <c r="BR316" s="270"/>
      <c r="BS316" s="270"/>
      <c r="BT316" s="270"/>
      <c r="BU316" s="270"/>
      <c r="BV316" s="270"/>
      <c r="BW316" s="270"/>
      <c r="BX316" s="270"/>
    </row>
    <row r="317" spans="1:76" ht="15">
      <c r="A317" s="301"/>
      <c r="B317" s="270"/>
      <c r="C317" s="302" t="s">
        <v>976</v>
      </c>
      <c r="D317" s="302" t="s">
        <v>977</v>
      </c>
      <c r="E317" s="270"/>
      <c r="F317" s="303">
        <v>35.6</v>
      </c>
      <c r="G317" s="270"/>
      <c r="H317" s="270"/>
      <c r="I317" s="270"/>
      <c r="J317" s="270"/>
      <c r="K317" s="270"/>
      <c r="L317" s="270"/>
      <c r="M317" s="270"/>
      <c r="N317" s="270"/>
      <c r="O317" s="304"/>
      <c r="P317" s="270"/>
      <c r="Q317" s="270"/>
      <c r="R317" s="270"/>
      <c r="S317" s="270"/>
      <c r="T317" s="270"/>
      <c r="U317" s="270"/>
      <c r="V317" s="270"/>
      <c r="W317" s="270"/>
      <c r="X317" s="270"/>
      <c r="Y317" s="270"/>
      <c r="Z317" s="270"/>
      <c r="AA317" s="270"/>
      <c r="AB317" s="270"/>
      <c r="AC317" s="270"/>
      <c r="AD317" s="270"/>
      <c r="AE317" s="270"/>
      <c r="AF317" s="270"/>
      <c r="AG317" s="270"/>
      <c r="AH317" s="270"/>
      <c r="AI317" s="270"/>
      <c r="AJ317" s="270"/>
      <c r="AK317" s="270"/>
      <c r="AL317" s="270"/>
      <c r="AM317" s="270"/>
      <c r="AN317" s="270"/>
      <c r="AO317" s="270"/>
      <c r="AP317" s="270"/>
      <c r="AQ317" s="270"/>
      <c r="AR317" s="270"/>
      <c r="AS317" s="270"/>
      <c r="AT317" s="270"/>
      <c r="AU317" s="270"/>
      <c r="AV317" s="270"/>
      <c r="AW317" s="270"/>
      <c r="AX317" s="270"/>
      <c r="AY317" s="270"/>
      <c r="AZ317" s="270"/>
      <c r="BA317" s="270"/>
      <c r="BB317" s="270"/>
      <c r="BC317" s="270"/>
      <c r="BD317" s="270"/>
      <c r="BE317" s="270"/>
      <c r="BF317" s="270"/>
      <c r="BG317" s="270"/>
      <c r="BH317" s="270"/>
      <c r="BI317" s="270"/>
      <c r="BJ317" s="270"/>
      <c r="BK317" s="270"/>
      <c r="BL317" s="270"/>
      <c r="BM317" s="270"/>
      <c r="BN317" s="270"/>
      <c r="BO317" s="270"/>
      <c r="BP317" s="270"/>
      <c r="BQ317" s="270"/>
      <c r="BR317" s="270"/>
      <c r="BS317" s="270"/>
      <c r="BT317" s="270"/>
      <c r="BU317" s="270"/>
      <c r="BV317" s="270"/>
      <c r="BW317" s="270"/>
      <c r="BX317" s="270"/>
    </row>
    <row r="318" spans="1:76" ht="15">
      <c r="A318" s="301"/>
      <c r="B318" s="270"/>
      <c r="C318" s="302" t="s">
        <v>978</v>
      </c>
      <c r="D318" s="302" t="s">
        <v>542</v>
      </c>
      <c r="E318" s="270"/>
      <c r="F318" s="303">
        <v>24.5</v>
      </c>
      <c r="G318" s="270"/>
      <c r="H318" s="270"/>
      <c r="I318" s="270"/>
      <c r="J318" s="270"/>
      <c r="K318" s="270"/>
      <c r="L318" s="270"/>
      <c r="M318" s="270"/>
      <c r="N318" s="270"/>
      <c r="O318" s="304"/>
      <c r="P318" s="270"/>
      <c r="Q318" s="270"/>
      <c r="R318" s="270"/>
      <c r="S318" s="270"/>
      <c r="T318" s="270"/>
      <c r="U318" s="270"/>
      <c r="V318" s="270"/>
      <c r="W318" s="270"/>
      <c r="X318" s="270"/>
      <c r="Y318" s="270"/>
      <c r="Z318" s="270"/>
      <c r="AA318" s="270"/>
      <c r="AB318" s="270"/>
      <c r="AC318" s="270"/>
      <c r="AD318" s="270"/>
      <c r="AE318" s="270"/>
      <c r="AF318" s="270"/>
      <c r="AG318" s="270"/>
      <c r="AH318" s="270"/>
      <c r="AI318" s="270"/>
      <c r="AJ318" s="270"/>
      <c r="AK318" s="270"/>
      <c r="AL318" s="270"/>
      <c r="AM318" s="270"/>
      <c r="AN318" s="270"/>
      <c r="AO318" s="270"/>
      <c r="AP318" s="270"/>
      <c r="AQ318" s="270"/>
      <c r="AR318" s="270"/>
      <c r="AS318" s="270"/>
      <c r="AT318" s="270"/>
      <c r="AU318" s="270"/>
      <c r="AV318" s="270"/>
      <c r="AW318" s="270"/>
      <c r="AX318" s="270"/>
      <c r="AY318" s="270"/>
      <c r="AZ318" s="270"/>
      <c r="BA318" s="270"/>
      <c r="BB318" s="270"/>
      <c r="BC318" s="270"/>
      <c r="BD318" s="270"/>
      <c r="BE318" s="270"/>
      <c r="BF318" s="270"/>
      <c r="BG318" s="270"/>
      <c r="BH318" s="270"/>
      <c r="BI318" s="270"/>
      <c r="BJ318" s="270"/>
      <c r="BK318" s="270"/>
      <c r="BL318" s="270"/>
      <c r="BM318" s="270"/>
      <c r="BN318" s="270"/>
      <c r="BO318" s="270"/>
      <c r="BP318" s="270"/>
      <c r="BQ318" s="270"/>
      <c r="BR318" s="270"/>
      <c r="BS318" s="270"/>
      <c r="BT318" s="270"/>
      <c r="BU318" s="270"/>
      <c r="BV318" s="270"/>
      <c r="BW318" s="270"/>
      <c r="BX318" s="270"/>
    </row>
    <row r="319" spans="1:76" ht="15">
      <c r="A319" s="301"/>
      <c r="B319" s="270"/>
      <c r="C319" s="302" t="s">
        <v>979</v>
      </c>
      <c r="D319" s="302" t="s">
        <v>980</v>
      </c>
      <c r="E319" s="270"/>
      <c r="F319" s="303">
        <v>5.3</v>
      </c>
      <c r="G319" s="270"/>
      <c r="H319" s="270"/>
      <c r="I319" s="270"/>
      <c r="J319" s="270"/>
      <c r="K319" s="270"/>
      <c r="L319" s="270"/>
      <c r="M319" s="270"/>
      <c r="N319" s="270"/>
      <c r="O319" s="304"/>
      <c r="P319" s="270"/>
      <c r="Q319" s="270"/>
      <c r="R319" s="270"/>
      <c r="S319" s="270"/>
      <c r="T319" s="270"/>
      <c r="U319" s="270"/>
      <c r="V319" s="270"/>
      <c r="W319" s="270"/>
      <c r="X319" s="270"/>
      <c r="Y319" s="270"/>
      <c r="Z319" s="270"/>
      <c r="AA319" s="270"/>
      <c r="AB319" s="270"/>
      <c r="AC319" s="270"/>
      <c r="AD319" s="270"/>
      <c r="AE319" s="270"/>
      <c r="AF319" s="270"/>
      <c r="AG319" s="270"/>
      <c r="AH319" s="270"/>
      <c r="AI319" s="270"/>
      <c r="AJ319" s="270"/>
      <c r="AK319" s="270"/>
      <c r="AL319" s="270"/>
      <c r="AM319" s="270"/>
      <c r="AN319" s="270"/>
      <c r="AO319" s="270"/>
      <c r="AP319" s="270"/>
      <c r="AQ319" s="270"/>
      <c r="AR319" s="270"/>
      <c r="AS319" s="270"/>
      <c r="AT319" s="270"/>
      <c r="AU319" s="270"/>
      <c r="AV319" s="270"/>
      <c r="AW319" s="270"/>
      <c r="AX319" s="270"/>
      <c r="AY319" s="270"/>
      <c r="AZ319" s="270"/>
      <c r="BA319" s="270"/>
      <c r="BB319" s="270"/>
      <c r="BC319" s="270"/>
      <c r="BD319" s="270"/>
      <c r="BE319" s="270"/>
      <c r="BF319" s="270"/>
      <c r="BG319" s="270"/>
      <c r="BH319" s="270"/>
      <c r="BI319" s="270"/>
      <c r="BJ319" s="270"/>
      <c r="BK319" s="270"/>
      <c r="BL319" s="270"/>
      <c r="BM319" s="270"/>
      <c r="BN319" s="270"/>
      <c r="BO319" s="270"/>
      <c r="BP319" s="270"/>
      <c r="BQ319" s="270"/>
      <c r="BR319" s="270"/>
      <c r="BS319" s="270"/>
      <c r="BT319" s="270"/>
      <c r="BU319" s="270"/>
      <c r="BV319" s="270"/>
      <c r="BW319" s="270"/>
      <c r="BX319" s="270"/>
    </row>
    <row r="320" spans="1:76" ht="15">
      <c r="A320" s="301"/>
      <c r="B320" s="270"/>
      <c r="C320" s="302" t="s">
        <v>618</v>
      </c>
      <c r="D320" s="302" t="s">
        <v>981</v>
      </c>
      <c r="E320" s="270"/>
      <c r="F320" s="303">
        <v>32</v>
      </c>
      <c r="G320" s="270"/>
      <c r="H320" s="270"/>
      <c r="I320" s="270"/>
      <c r="J320" s="270"/>
      <c r="K320" s="270"/>
      <c r="L320" s="270"/>
      <c r="M320" s="270"/>
      <c r="N320" s="270"/>
      <c r="O320" s="304"/>
      <c r="P320" s="270"/>
      <c r="Q320" s="270"/>
      <c r="R320" s="270"/>
      <c r="S320" s="270"/>
      <c r="T320" s="270"/>
      <c r="U320" s="270"/>
      <c r="V320" s="270"/>
      <c r="W320" s="270"/>
      <c r="X320" s="270"/>
      <c r="Y320" s="270"/>
      <c r="Z320" s="270"/>
      <c r="AA320" s="270"/>
      <c r="AB320" s="270"/>
      <c r="AC320" s="270"/>
      <c r="AD320" s="270"/>
      <c r="AE320" s="270"/>
      <c r="AF320" s="270"/>
      <c r="AG320" s="270"/>
      <c r="AH320" s="270"/>
      <c r="AI320" s="270"/>
      <c r="AJ320" s="270"/>
      <c r="AK320" s="270"/>
      <c r="AL320" s="270"/>
      <c r="AM320" s="270"/>
      <c r="AN320" s="270"/>
      <c r="AO320" s="270"/>
      <c r="AP320" s="270"/>
      <c r="AQ320" s="270"/>
      <c r="AR320" s="270"/>
      <c r="AS320" s="270"/>
      <c r="AT320" s="270"/>
      <c r="AU320" s="270"/>
      <c r="AV320" s="270"/>
      <c r="AW320" s="270"/>
      <c r="AX320" s="270"/>
      <c r="AY320" s="270"/>
      <c r="AZ320" s="270"/>
      <c r="BA320" s="270"/>
      <c r="BB320" s="270"/>
      <c r="BC320" s="270"/>
      <c r="BD320" s="270"/>
      <c r="BE320" s="270"/>
      <c r="BF320" s="270"/>
      <c r="BG320" s="270"/>
      <c r="BH320" s="270"/>
      <c r="BI320" s="270"/>
      <c r="BJ320" s="270"/>
      <c r="BK320" s="270"/>
      <c r="BL320" s="270"/>
      <c r="BM320" s="270"/>
      <c r="BN320" s="270"/>
      <c r="BO320" s="270"/>
      <c r="BP320" s="270"/>
      <c r="BQ320" s="270"/>
      <c r="BR320" s="270"/>
      <c r="BS320" s="270"/>
      <c r="BT320" s="270"/>
      <c r="BU320" s="270"/>
      <c r="BV320" s="270"/>
      <c r="BW320" s="270"/>
      <c r="BX320" s="270"/>
    </row>
    <row r="321" spans="1:76" ht="15">
      <c r="A321" s="301"/>
      <c r="B321" s="270"/>
      <c r="C321" s="302" t="s">
        <v>982</v>
      </c>
      <c r="D321" s="302" t="s">
        <v>983</v>
      </c>
      <c r="E321" s="270"/>
      <c r="F321" s="303">
        <v>29</v>
      </c>
      <c r="G321" s="270"/>
      <c r="H321" s="270"/>
      <c r="I321" s="270"/>
      <c r="J321" s="270"/>
      <c r="K321" s="270"/>
      <c r="L321" s="270"/>
      <c r="M321" s="270"/>
      <c r="N321" s="270"/>
      <c r="O321" s="304"/>
      <c r="P321" s="270"/>
      <c r="Q321" s="270"/>
      <c r="R321" s="270"/>
      <c r="S321" s="270"/>
      <c r="T321" s="270"/>
      <c r="U321" s="270"/>
      <c r="V321" s="270"/>
      <c r="W321" s="270"/>
      <c r="X321" s="270"/>
      <c r="Y321" s="270"/>
      <c r="Z321" s="270"/>
      <c r="AA321" s="270"/>
      <c r="AB321" s="270"/>
      <c r="AC321" s="270"/>
      <c r="AD321" s="270"/>
      <c r="AE321" s="270"/>
      <c r="AF321" s="270"/>
      <c r="AG321" s="270"/>
      <c r="AH321" s="270"/>
      <c r="AI321" s="270"/>
      <c r="AJ321" s="270"/>
      <c r="AK321" s="270"/>
      <c r="AL321" s="270"/>
      <c r="AM321" s="270"/>
      <c r="AN321" s="270"/>
      <c r="AO321" s="270"/>
      <c r="AP321" s="270"/>
      <c r="AQ321" s="270"/>
      <c r="AR321" s="270"/>
      <c r="AS321" s="270"/>
      <c r="AT321" s="270"/>
      <c r="AU321" s="270"/>
      <c r="AV321" s="270"/>
      <c r="AW321" s="270"/>
      <c r="AX321" s="270"/>
      <c r="AY321" s="270"/>
      <c r="AZ321" s="270"/>
      <c r="BA321" s="270"/>
      <c r="BB321" s="270"/>
      <c r="BC321" s="270"/>
      <c r="BD321" s="270"/>
      <c r="BE321" s="270"/>
      <c r="BF321" s="270"/>
      <c r="BG321" s="270"/>
      <c r="BH321" s="270"/>
      <c r="BI321" s="270"/>
      <c r="BJ321" s="270"/>
      <c r="BK321" s="270"/>
      <c r="BL321" s="270"/>
      <c r="BM321" s="270"/>
      <c r="BN321" s="270"/>
      <c r="BO321" s="270"/>
      <c r="BP321" s="270"/>
      <c r="BQ321" s="270"/>
      <c r="BR321" s="270"/>
      <c r="BS321" s="270"/>
      <c r="BT321" s="270"/>
      <c r="BU321" s="270"/>
      <c r="BV321" s="270"/>
      <c r="BW321" s="270"/>
      <c r="BX321" s="270"/>
    </row>
    <row r="322" spans="1:76" ht="15">
      <c r="A322" s="301"/>
      <c r="B322" s="270"/>
      <c r="C322" s="302" t="s">
        <v>984</v>
      </c>
      <c r="D322" s="302" t="s">
        <v>985</v>
      </c>
      <c r="E322" s="270"/>
      <c r="F322" s="303">
        <v>39.6</v>
      </c>
      <c r="G322" s="270"/>
      <c r="H322" s="270"/>
      <c r="I322" s="270"/>
      <c r="J322" s="270"/>
      <c r="K322" s="270"/>
      <c r="L322" s="270"/>
      <c r="M322" s="270"/>
      <c r="N322" s="270"/>
      <c r="O322" s="304"/>
      <c r="P322" s="270"/>
      <c r="Q322" s="270"/>
      <c r="R322" s="270"/>
      <c r="S322" s="270"/>
      <c r="T322" s="270"/>
      <c r="U322" s="270"/>
      <c r="V322" s="270"/>
      <c r="W322" s="270"/>
      <c r="X322" s="270"/>
      <c r="Y322" s="270"/>
      <c r="Z322" s="270"/>
      <c r="AA322" s="270"/>
      <c r="AB322" s="270"/>
      <c r="AC322" s="270"/>
      <c r="AD322" s="270"/>
      <c r="AE322" s="270"/>
      <c r="AF322" s="270"/>
      <c r="AG322" s="270"/>
      <c r="AH322" s="270"/>
      <c r="AI322" s="270"/>
      <c r="AJ322" s="270"/>
      <c r="AK322" s="270"/>
      <c r="AL322" s="270"/>
      <c r="AM322" s="270"/>
      <c r="AN322" s="270"/>
      <c r="AO322" s="270"/>
      <c r="AP322" s="270"/>
      <c r="AQ322" s="270"/>
      <c r="AR322" s="270"/>
      <c r="AS322" s="270"/>
      <c r="AT322" s="270"/>
      <c r="AU322" s="270"/>
      <c r="AV322" s="270"/>
      <c r="AW322" s="270"/>
      <c r="AX322" s="270"/>
      <c r="AY322" s="270"/>
      <c r="AZ322" s="270"/>
      <c r="BA322" s="270"/>
      <c r="BB322" s="270"/>
      <c r="BC322" s="270"/>
      <c r="BD322" s="270"/>
      <c r="BE322" s="270"/>
      <c r="BF322" s="270"/>
      <c r="BG322" s="270"/>
      <c r="BH322" s="270"/>
      <c r="BI322" s="270"/>
      <c r="BJ322" s="270"/>
      <c r="BK322" s="270"/>
      <c r="BL322" s="270"/>
      <c r="BM322" s="270"/>
      <c r="BN322" s="270"/>
      <c r="BO322" s="270"/>
      <c r="BP322" s="270"/>
      <c r="BQ322" s="270"/>
      <c r="BR322" s="270"/>
      <c r="BS322" s="270"/>
      <c r="BT322" s="270"/>
      <c r="BU322" s="270"/>
      <c r="BV322" s="270"/>
      <c r="BW322" s="270"/>
      <c r="BX322" s="270"/>
    </row>
    <row r="323" spans="1:76" ht="15">
      <c r="A323" s="301"/>
      <c r="B323" s="270"/>
      <c r="C323" s="302" t="s">
        <v>986</v>
      </c>
      <c r="D323" s="302" t="s">
        <v>987</v>
      </c>
      <c r="E323" s="270"/>
      <c r="F323" s="303">
        <v>48.1</v>
      </c>
      <c r="G323" s="270"/>
      <c r="H323" s="270"/>
      <c r="I323" s="270"/>
      <c r="J323" s="270"/>
      <c r="K323" s="270"/>
      <c r="L323" s="270"/>
      <c r="M323" s="270"/>
      <c r="N323" s="270"/>
      <c r="O323" s="304"/>
      <c r="P323" s="270"/>
      <c r="Q323" s="270"/>
      <c r="R323" s="270"/>
      <c r="S323" s="270"/>
      <c r="T323" s="270"/>
      <c r="U323" s="270"/>
      <c r="V323" s="270"/>
      <c r="W323" s="270"/>
      <c r="X323" s="270"/>
      <c r="Y323" s="270"/>
      <c r="Z323" s="270"/>
      <c r="AA323" s="270"/>
      <c r="AB323" s="270"/>
      <c r="AC323" s="270"/>
      <c r="AD323" s="270"/>
      <c r="AE323" s="270"/>
      <c r="AF323" s="270"/>
      <c r="AG323" s="270"/>
      <c r="AH323" s="270"/>
      <c r="AI323" s="270"/>
      <c r="AJ323" s="270"/>
      <c r="AK323" s="270"/>
      <c r="AL323" s="270"/>
      <c r="AM323" s="270"/>
      <c r="AN323" s="270"/>
      <c r="AO323" s="270"/>
      <c r="AP323" s="270"/>
      <c r="AQ323" s="270"/>
      <c r="AR323" s="270"/>
      <c r="AS323" s="270"/>
      <c r="AT323" s="270"/>
      <c r="AU323" s="270"/>
      <c r="AV323" s="270"/>
      <c r="AW323" s="270"/>
      <c r="AX323" s="270"/>
      <c r="AY323" s="270"/>
      <c r="AZ323" s="270"/>
      <c r="BA323" s="270"/>
      <c r="BB323" s="270"/>
      <c r="BC323" s="270"/>
      <c r="BD323" s="270"/>
      <c r="BE323" s="270"/>
      <c r="BF323" s="270"/>
      <c r="BG323" s="270"/>
      <c r="BH323" s="270"/>
      <c r="BI323" s="270"/>
      <c r="BJ323" s="270"/>
      <c r="BK323" s="270"/>
      <c r="BL323" s="270"/>
      <c r="BM323" s="270"/>
      <c r="BN323" s="270"/>
      <c r="BO323" s="270"/>
      <c r="BP323" s="270"/>
      <c r="BQ323" s="270"/>
      <c r="BR323" s="270"/>
      <c r="BS323" s="270"/>
      <c r="BT323" s="270"/>
      <c r="BU323" s="270"/>
      <c r="BV323" s="270"/>
      <c r="BW323" s="270"/>
      <c r="BX323" s="270"/>
    </row>
    <row r="324" spans="1:76" ht="15">
      <c r="A324" s="301"/>
      <c r="B324" s="270"/>
      <c r="C324" s="302" t="s">
        <v>988</v>
      </c>
      <c r="D324" s="302" t="s">
        <v>989</v>
      </c>
      <c r="E324" s="270"/>
      <c r="F324" s="303">
        <v>72.7</v>
      </c>
      <c r="G324" s="270"/>
      <c r="H324" s="270"/>
      <c r="I324" s="270"/>
      <c r="J324" s="270"/>
      <c r="K324" s="270"/>
      <c r="L324" s="270"/>
      <c r="M324" s="270"/>
      <c r="N324" s="270"/>
      <c r="O324" s="304"/>
      <c r="P324" s="270"/>
      <c r="Q324" s="270"/>
      <c r="R324" s="270"/>
      <c r="S324" s="270"/>
      <c r="T324" s="270"/>
      <c r="U324" s="270"/>
      <c r="V324" s="270"/>
      <c r="W324" s="270"/>
      <c r="X324" s="270"/>
      <c r="Y324" s="270"/>
      <c r="Z324" s="270"/>
      <c r="AA324" s="270"/>
      <c r="AB324" s="270"/>
      <c r="AC324" s="270"/>
      <c r="AD324" s="270"/>
      <c r="AE324" s="270"/>
      <c r="AF324" s="270"/>
      <c r="AG324" s="270"/>
      <c r="AH324" s="270"/>
      <c r="AI324" s="270"/>
      <c r="AJ324" s="270"/>
      <c r="AK324" s="270"/>
      <c r="AL324" s="270"/>
      <c r="AM324" s="270"/>
      <c r="AN324" s="270"/>
      <c r="AO324" s="270"/>
      <c r="AP324" s="270"/>
      <c r="AQ324" s="270"/>
      <c r="AR324" s="270"/>
      <c r="AS324" s="270"/>
      <c r="AT324" s="270"/>
      <c r="AU324" s="270"/>
      <c r="AV324" s="270"/>
      <c r="AW324" s="270"/>
      <c r="AX324" s="270"/>
      <c r="AY324" s="270"/>
      <c r="AZ324" s="270"/>
      <c r="BA324" s="270"/>
      <c r="BB324" s="270"/>
      <c r="BC324" s="270"/>
      <c r="BD324" s="270"/>
      <c r="BE324" s="270"/>
      <c r="BF324" s="270"/>
      <c r="BG324" s="270"/>
      <c r="BH324" s="270"/>
      <c r="BI324" s="270"/>
      <c r="BJ324" s="270"/>
      <c r="BK324" s="270"/>
      <c r="BL324" s="270"/>
      <c r="BM324" s="270"/>
      <c r="BN324" s="270"/>
      <c r="BO324" s="270"/>
      <c r="BP324" s="270"/>
      <c r="BQ324" s="270"/>
      <c r="BR324" s="270"/>
      <c r="BS324" s="270"/>
      <c r="BT324" s="270"/>
      <c r="BU324" s="270"/>
      <c r="BV324" s="270"/>
      <c r="BW324" s="270"/>
      <c r="BX324" s="270"/>
    </row>
    <row r="325" spans="1:76" ht="25.5">
      <c r="A325" s="301"/>
      <c r="B325" s="270"/>
      <c r="C325" s="302" t="s">
        <v>853</v>
      </c>
      <c r="D325" s="302" t="s">
        <v>555</v>
      </c>
      <c r="E325" s="270"/>
      <c r="F325" s="303">
        <v>8</v>
      </c>
      <c r="G325" s="270"/>
      <c r="H325" s="270"/>
      <c r="I325" s="270"/>
      <c r="J325" s="270"/>
      <c r="K325" s="270"/>
      <c r="L325" s="270"/>
      <c r="M325" s="270"/>
      <c r="N325" s="270"/>
      <c r="O325" s="304"/>
      <c r="P325" s="270"/>
      <c r="Q325" s="270"/>
      <c r="R325" s="270"/>
      <c r="S325" s="270"/>
      <c r="T325" s="270"/>
      <c r="U325" s="270"/>
      <c r="V325" s="270"/>
      <c r="W325" s="270"/>
      <c r="X325" s="270"/>
      <c r="Y325" s="270"/>
      <c r="Z325" s="270"/>
      <c r="AA325" s="270"/>
      <c r="AB325" s="270"/>
      <c r="AC325" s="270"/>
      <c r="AD325" s="270"/>
      <c r="AE325" s="270"/>
      <c r="AF325" s="270"/>
      <c r="AG325" s="270"/>
      <c r="AH325" s="270"/>
      <c r="AI325" s="270"/>
      <c r="AJ325" s="270"/>
      <c r="AK325" s="270"/>
      <c r="AL325" s="270"/>
      <c r="AM325" s="270"/>
      <c r="AN325" s="270"/>
      <c r="AO325" s="270"/>
      <c r="AP325" s="270"/>
      <c r="AQ325" s="270"/>
      <c r="AR325" s="270"/>
      <c r="AS325" s="270"/>
      <c r="AT325" s="270"/>
      <c r="AU325" s="270"/>
      <c r="AV325" s="270"/>
      <c r="AW325" s="270"/>
      <c r="AX325" s="270"/>
      <c r="AY325" s="270"/>
      <c r="AZ325" s="270"/>
      <c r="BA325" s="270"/>
      <c r="BB325" s="270"/>
      <c r="BC325" s="270"/>
      <c r="BD325" s="270"/>
      <c r="BE325" s="270"/>
      <c r="BF325" s="270"/>
      <c r="BG325" s="270"/>
      <c r="BH325" s="270"/>
      <c r="BI325" s="270"/>
      <c r="BJ325" s="270"/>
      <c r="BK325" s="270"/>
      <c r="BL325" s="270"/>
      <c r="BM325" s="270"/>
      <c r="BN325" s="270"/>
      <c r="BO325" s="270"/>
      <c r="BP325" s="270"/>
      <c r="BQ325" s="270"/>
      <c r="BR325" s="270"/>
      <c r="BS325" s="270"/>
      <c r="BT325" s="270"/>
      <c r="BU325" s="270"/>
      <c r="BV325" s="270"/>
      <c r="BW325" s="270"/>
      <c r="BX325" s="270"/>
    </row>
    <row r="326" spans="1:76" ht="15">
      <c r="A326" s="295" t="s">
        <v>990</v>
      </c>
      <c r="B326" s="296" t="s">
        <v>991</v>
      </c>
      <c r="C326" s="296" t="s">
        <v>992</v>
      </c>
      <c r="D326" s="296"/>
      <c r="E326" s="296" t="s">
        <v>276</v>
      </c>
      <c r="F326" s="297">
        <v>1</v>
      </c>
      <c r="G326" s="298"/>
      <c r="H326" s="299" t="s">
        <v>508</v>
      </c>
      <c r="I326" s="297">
        <f>F326*AO326</f>
        <v>0</v>
      </c>
      <c r="J326" s="297">
        <f>F326*AP326</f>
        <v>0</v>
      </c>
      <c r="K326" s="297">
        <f>F326*G326</f>
        <v>0</v>
      </c>
      <c r="L326" s="297">
        <f>K326*(1+BW326/100)</f>
        <v>0</v>
      </c>
      <c r="M326" s="297">
        <v>1.0000000000000001E-5</v>
      </c>
      <c r="N326" s="297">
        <f>F326*M326</f>
        <v>1.0000000000000001E-5</v>
      </c>
      <c r="O326" s="300" t="s">
        <v>509</v>
      </c>
      <c r="P326" s="270"/>
      <c r="Q326" s="270"/>
      <c r="R326" s="270"/>
      <c r="S326" s="270"/>
      <c r="T326" s="270"/>
      <c r="U326" s="270"/>
      <c r="V326" s="270"/>
      <c r="W326" s="270"/>
      <c r="X326" s="270"/>
      <c r="Y326" s="270"/>
      <c r="Z326" s="297">
        <f>IF(AQ326="5",BJ326,0)</f>
        <v>0</v>
      </c>
      <c r="AA326" s="270"/>
      <c r="AB326" s="297">
        <f>IF(AQ326="1",BH326,0)</f>
        <v>0</v>
      </c>
      <c r="AC326" s="297">
        <f>IF(AQ326="1",BI326,0)</f>
        <v>0</v>
      </c>
      <c r="AD326" s="297">
        <f>IF(AQ326="7",BH326,0)</f>
        <v>0</v>
      </c>
      <c r="AE326" s="297">
        <f>IF(AQ326="7",BI326,0)</f>
        <v>0</v>
      </c>
      <c r="AF326" s="297">
        <f>IF(AQ326="2",BH326,0)</f>
        <v>0</v>
      </c>
      <c r="AG326" s="297">
        <f>IF(AQ326="2",BI326,0)</f>
        <v>0</v>
      </c>
      <c r="AH326" s="297">
        <f>IF(AQ326="0",BJ326,0)</f>
        <v>0</v>
      </c>
      <c r="AI326" s="282"/>
      <c r="AJ326" s="297">
        <f>IF(AN326=0,K326,0)</f>
        <v>0</v>
      </c>
      <c r="AK326" s="297">
        <f>IF(AN326=12,K326,0)</f>
        <v>0</v>
      </c>
      <c r="AL326" s="297">
        <f>IF(AN326=21,K326,0)</f>
        <v>0</v>
      </c>
      <c r="AM326" s="270"/>
      <c r="AN326" s="297">
        <v>21</v>
      </c>
      <c r="AO326" s="297">
        <f>G326*0.005894309</f>
        <v>0</v>
      </c>
      <c r="AP326" s="297">
        <f>G326*(1-0.005894309)</f>
        <v>0</v>
      </c>
      <c r="AQ326" s="299" t="s">
        <v>320</v>
      </c>
      <c r="AR326" s="270"/>
      <c r="AS326" s="270"/>
      <c r="AT326" s="270"/>
      <c r="AU326" s="270"/>
      <c r="AV326" s="297">
        <f>AW326+AX326</f>
        <v>0</v>
      </c>
      <c r="AW326" s="297">
        <f>F326*AO326</f>
        <v>0</v>
      </c>
      <c r="AX326" s="297">
        <f>F326*AP326</f>
        <v>0</v>
      </c>
      <c r="AY326" s="299" t="s">
        <v>969</v>
      </c>
      <c r="AZ326" s="299" t="s">
        <v>970</v>
      </c>
      <c r="BA326" s="282" t="s">
        <v>512</v>
      </c>
      <c r="BB326" s="270"/>
      <c r="BC326" s="297">
        <f>AW326+AX326</f>
        <v>0</v>
      </c>
      <c r="BD326" s="297">
        <f>G326/(100-BE326)*100</f>
        <v>0</v>
      </c>
      <c r="BE326" s="297">
        <v>0</v>
      </c>
      <c r="BF326" s="297">
        <f>N326</f>
        <v>1.0000000000000001E-5</v>
      </c>
      <c r="BG326" s="270"/>
      <c r="BH326" s="297">
        <f>F326*AO326</f>
        <v>0</v>
      </c>
      <c r="BI326" s="297">
        <f>F326*AP326</f>
        <v>0</v>
      </c>
      <c r="BJ326" s="297">
        <f>F326*G326</f>
        <v>0</v>
      </c>
      <c r="BK326" s="297"/>
      <c r="BL326" s="297">
        <v>87</v>
      </c>
      <c r="BM326" s="270"/>
      <c r="BN326" s="270"/>
      <c r="BO326" s="270"/>
      <c r="BP326" s="270"/>
      <c r="BQ326" s="270"/>
      <c r="BR326" s="270"/>
      <c r="BS326" s="270"/>
      <c r="BT326" s="270"/>
      <c r="BU326" s="270"/>
      <c r="BV326" s="270"/>
      <c r="BW326" s="297" t="str">
        <f>H326</f>
        <v>21</v>
      </c>
      <c r="BX326" s="296" t="s">
        <v>992</v>
      </c>
    </row>
    <row r="327" spans="1:76" ht="15">
      <c r="A327" s="301"/>
      <c r="B327" s="270"/>
      <c r="C327" s="302" t="s">
        <v>320</v>
      </c>
      <c r="D327" s="302" t="s">
        <v>989</v>
      </c>
      <c r="E327" s="270"/>
      <c r="F327" s="303">
        <v>1</v>
      </c>
      <c r="G327" s="270"/>
      <c r="H327" s="270"/>
      <c r="I327" s="270"/>
      <c r="J327" s="270"/>
      <c r="K327" s="270"/>
      <c r="L327" s="270"/>
      <c r="M327" s="270"/>
      <c r="N327" s="270"/>
      <c r="O327" s="304"/>
      <c r="P327" s="270"/>
      <c r="Q327" s="270"/>
      <c r="R327" s="270"/>
      <c r="S327" s="270"/>
      <c r="T327" s="270"/>
      <c r="U327" s="270"/>
      <c r="V327" s="270"/>
      <c r="W327" s="270"/>
      <c r="X327" s="270"/>
      <c r="Y327" s="270"/>
      <c r="Z327" s="270"/>
      <c r="AA327" s="270"/>
      <c r="AB327" s="270"/>
      <c r="AC327" s="270"/>
      <c r="AD327" s="270"/>
      <c r="AE327" s="270"/>
      <c r="AF327" s="270"/>
      <c r="AG327" s="270"/>
      <c r="AH327" s="270"/>
      <c r="AI327" s="270"/>
      <c r="AJ327" s="270"/>
      <c r="AK327" s="270"/>
      <c r="AL327" s="270"/>
      <c r="AM327" s="270"/>
      <c r="AN327" s="270"/>
      <c r="AO327" s="270"/>
      <c r="AP327" s="270"/>
      <c r="AQ327" s="270"/>
      <c r="AR327" s="270"/>
      <c r="AS327" s="270"/>
      <c r="AT327" s="270"/>
      <c r="AU327" s="270"/>
      <c r="AV327" s="270"/>
      <c r="AW327" s="270"/>
      <c r="AX327" s="270"/>
      <c r="AY327" s="270"/>
      <c r="AZ327" s="270"/>
      <c r="BA327" s="270"/>
      <c r="BB327" s="270"/>
      <c r="BC327" s="270"/>
      <c r="BD327" s="270"/>
      <c r="BE327" s="270"/>
      <c r="BF327" s="270"/>
      <c r="BG327" s="270"/>
      <c r="BH327" s="270"/>
      <c r="BI327" s="270"/>
      <c r="BJ327" s="270"/>
      <c r="BK327" s="270"/>
      <c r="BL327" s="270"/>
      <c r="BM327" s="270"/>
      <c r="BN327" s="270"/>
      <c r="BO327" s="270"/>
      <c r="BP327" s="270"/>
      <c r="BQ327" s="270"/>
      <c r="BR327" s="270"/>
      <c r="BS327" s="270"/>
      <c r="BT327" s="270"/>
      <c r="BU327" s="270"/>
      <c r="BV327" s="270"/>
      <c r="BW327" s="270"/>
      <c r="BX327" s="270"/>
    </row>
    <row r="328" spans="1:76" ht="15">
      <c r="A328" s="295" t="s">
        <v>993</v>
      </c>
      <c r="B328" s="296" t="s">
        <v>994</v>
      </c>
      <c r="C328" s="296" t="s">
        <v>995</v>
      </c>
      <c r="D328" s="296"/>
      <c r="E328" s="296" t="s">
        <v>276</v>
      </c>
      <c r="F328" s="297">
        <v>147.19999999999999</v>
      </c>
      <c r="G328" s="298"/>
      <c r="H328" s="299" t="s">
        <v>508</v>
      </c>
      <c r="I328" s="297">
        <f>F328*AO328</f>
        <v>0</v>
      </c>
      <c r="J328" s="297">
        <f>F328*AP328</f>
        <v>0</v>
      </c>
      <c r="K328" s="297">
        <f>F328*G328</f>
        <v>0</v>
      </c>
      <c r="L328" s="297">
        <f>K328*(1+BW328/100)</f>
        <v>0</v>
      </c>
      <c r="M328" s="297">
        <v>0</v>
      </c>
      <c r="N328" s="297">
        <f>F328*M328</f>
        <v>0</v>
      </c>
      <c r="O328" s="300" t="s">
        <v>509</v>
      </c>
      <c r="P328" s="270"/>
      <c r="Q328" s="270"/>
      <c r="R328" s="270"/>
      <c r="S328" s="270"/>
      <c r="T328" s="270"/>
      <c r="U328" s="270"/>
      <c r="V328" s="270"/>
      <c r="W328" s="270"/>
      <c r="X328" s="270"/>
      <c r="Y328" s="270"/>
      <c r="Z328" s="297">
        <f>IF(AQ328="5",BJ328,0)</f>
        <v>0</v>
      </c>
      <c r="AA328" s="270"/>
      <c r="AB328" s="297">
        <f>IF(AQ328="1",BH328,0)</f>
        <v>0</v>
      </c>
      <c r="AC328" s="297">
        <f>IF(AQ328="1",BI328,0)</f>
        <v>0</v>
      </c>
      <c r="AD328" s="297">
        <f>IF(AQ328="7",BH328,0)</f>
        <v>0</v>
      </c>
      <c r="AE328" s="297">
        <f>IF(AQ328="7",BI328,0)</f>
        <v>0</v>
      </c>
      <c r="AF328" s="297">
        <f>IF(AQ328="2",BH328,0)</f>
        <v>0</v>
      </c>
      <c r="AG328" s="297">
        <f>IF(AQ328="2",BI328,0)</f>
        <v>0</v>
      </c>
      <c r="AH328" s="297">
        <f>IF(AQ328="0",BJ328,0)</f>
        <v>0</v>
      </c>
      <c r="AI328" s="282"/>
      <c r="AJ328" s="297">
        <f>IF(AN328=0,K328,0)</f>
        <v>0</v>
      </c>
      <c r="AK328" s="297">
        <f>IF(AN328=12,K328,0)</f>
        <v>0</v>
      </c>
      <c r="AL328" s="297">
        <f>IF(AN328=21,K328,0)</f>
        <v>0</v>
      </c>
      <c r="AM328" s="270"/>
      <c r="AN328" s="297">
        <v>21</v>
      </c>
      <c r="AO328" s="297">
        <f>G328*0.005172431</f>
        <v>0</v>
      </c>
      <c r="AP328" s="297">
        <f>G328*(1-0.005172431)</f>
        <v>0</v>
      </c>
      <c r="AQ328" s="299" t="s">
        <v>320</v>
      </c>
      <c r="AR328" s="270"/>
      <c r="AS328" s="270"/>
      <c r="AT328" s="270"/>
      <c r="AU328" s="270"/>
      <c r="AV328" s="297">
        <f>AW328+AX328</f>
        <v>0</v>
      </c>
      <c r="AW328" s="297">
        <f>F328*AO328</f>
        <v>0</v>
      </c>
      <c r="AX328" s="297">
        <f>F328*AP328</f>
        <v>0</v>
      </c>
      <c r="AY328" s="299" t="s">
        <v>969</v>
      </c>
      <c r="AZ328" s="299" t="s">
        <v>970</v>
      </c>
      <c r="BA328" s="282" t="s">
        <v>512</v>
      </c>
      <c r="BB328" s="270"/>
      <c r="BC328" s="297">
        <f>AW328+AX328</f>
        <v>0</v>
      </c>
      <c r="BD328" s="297">
        <f>G328/(100-BE328)*100</f>
        <v>0</v>
      </c>
      <c r="BE328" s="297">
        <v>0</v>
      </c>
      <c r="BF328" s="297">
        <f>N328</f>
        <v>0</v>
      </c>
      <c r="BG328" s="270"/>
      <c r="BH328" s="297">
        <f>F328*AO328</f>
        <v>0</v>
      </c>
      <c r="BI328" s="297">
        <f>F328*AP328</f>
        <v>0</v>
      </c>
      <c r="BJ328" s="297">
        <f>F328*G328</f>
        <v>0</v>
      </c>
      <c r="BK328" s="297"/>
      <c r="BL328" s="297">
        <v>87</v>
      </c>
      <c r="BM328" s="270"/>
      <c r="BN328" s="270"/>
      <c r="BO328" s="270"/>
      <c r="BP328" s="270"/>
      <c r="BQ328" s="270"/>
      <c r="BR328" s="270"/>
      <c r="BS328" s="270"/>
      <c r="BT328" s="270"/>
      <c r="BU328" s="270"/>
      <c r="BV328" s="270"/>
      <c r="BW328" s="297" t="str">
        <f>H328</f>
        <v>21</v>
      </c>
      <c r="BX328" s="296" t="s">
        <v>995</v>
      </c>
    </row>
    <row r="329" spans="1:76" ht="25.5">
      <c r="A329" s="301"/>
      <c r="B329" s="270"/>
      <c r="C329" s="302" t="s">
        <v>996</v>
      </c>
      <c r="D329" s="302" t="s">
        <v>974</v>
      </c>
      <c r="E329" s="270"/>
      <c r="F329" s="303">
        <v>24.1</v>
      </c>
      <c r="G329" s="270"/>
      <c r="H329" s="270"/>
      <c r="I329" s="270"/>
      <c r="J329" s="270"/>
      <c r="K329" s="270"/>
      <c r="L329" s="270"/>
      <c r="M329" s="270"/>
      <c r="N329" s="270"/>
      <c r="O329" s="304"/>
      <c r="P329" s="270"/>
      <c r="Q329" s="270"/>
      <c r="R329" s="270"/>
      <c r="S329" s="270"/>
      <c r="T329" s="270"/>
      <c r="U329" s="270"/>
      <c r="V329" s="270"/>
      <c r="W329" s="270"/>
      <c r="X329" s="270"/>
      <c r="Y329" s="270"/>
      <c r="Z329" s="270"/>
      <c r="AA329" s="270"/>
      <c r="AB329" s="270"/>
      <c r="AC329" s="270"/>
      <c r="AD329" s="270"/>
      <c r="AE329" s="270"/>
      <c r="AF329" s="270"/>
      <c r="AG329" s="270"/>
      <c r="AH329" s="270"/>
      <c r="AI329" s="270"/>
      <c r="AJ329" s="270"/>
      <c r="AK329" s="270"/>
      <c r="AL329" s="270"/>
      <c r="AM329" s="270"/>
      <c r="AN329" s="270"/>
      <c r="AO329" s="270"/>
      <c r="AP329" s="270"/>
      <c r="AQ329" s="270"/>
      <c r="AR329" s="270"/>
      <c r="AS329" s="270"/>
      <c r="AT329" s="270"/>
      <c r="AU329" s="270"/>
      <c r="AV329" s="270"/>
      <c r="AW329" s="270"/>
      <c r="AX329" s="270"/>
      <c r="AY329" s="270"/>
      <c r="AZ329" s="270"/>
      <c r="BA329" s="270"/>
      <c r="BB329" s="270"/>
      <c r="BC329" s="270"/>
      <c r="BD329" s="270"/>
      <c r="BE329" s="270"/>
      <c r="BF329" s="270"/>
      <c r="BG329" s="270"/>
      <c r="BH329" s="270"/>
      <c r="BI329" s="270"/>
      <c r="BJ329" s="270"/>
      <c r="BK329" s="270"/>
      <c r="BL329" s="270"/>
      <c r="BM329" s="270"/>
      <c r="BN329" s="270"/>
      <c r="BO329" s="270"/>
      <c r="BP329" s="270"/>
      <c r="BQ329" s="270"/>
      <c r="BR329" s="270"/>
      <c r="BS329" s="270"/>
      <c r="BT329" s="270"/>
      <c r="BU329" s="270"/>
      <c r="BV329" s="270"/>
      <c r="BW329" s="270"/>
      <c r="BX329" s="270"/>
    </row>
    <row r="330" spans="1:76" ht="15">
      <c r="A330" s="301"/>
      <c r="B330" s="270"/>
      <c r="C330" s="302" t="s">
        <v>997</v>
      </c>
      <c r="D330" s="302" t="s">
        <v>704</v>
      </c>
      <c r="E330" s="270"/>
      <c r="F330" s="303">
        <v>1.7</v>
      </c>
      <c r="G330" s="270"/>
      <c r="H330" s="270"/>
      <c r="I330" s="270"/>
      <c r="J330" s="270"/>
      <c r="K330" s="270"/>
      <c r="L330" s="270"/>
      <c r="M330" s="270"/>
      <c r="N330" s="270"/>
      <c r="O330" s="304"/>
      <c r="P330" s="270"/>
      <c r="Q330" s="270"/>
      <c r="R330" s="270"/>
      <c r="S330" s="270"/>
      <c r="T330" s="270"/>
      <c r="U330" s="270"/>
      <c r="V330" s="270"/>
      <c r="W330" s="270"/>
      <c r="X330" s="270"/>
      <c r="Y330" s="270"/>
      <c r="Z330" s="270"/>
      <c r="AA330" s="270"/>
      <c r="AB330" s="270"/>
      <c r="AC330" s="270"/>
      <c r="AD330" s="270"/>
      <c r="AE330" s="270"/>
      <c r="AF330" s="270"/>
      <c r="AG330" s="270"/>
      <c r="AH330" s="270"/>
      <c r="AI330" s="270"/>
      <c r="AJ330" s="270"/>
      <c r="AK330" s="270"/>
      <c r="AL330" s="270"/>
      <c r="AM330" s="270"/>
      <c r="AN330" s="270"/>
      <c r="AO330" s="270"/>
      <c r="AP330" s="270"/>
      <c r="AQ330" s="270"/>
      <c r="AR330" s="270"/>
      <c r="AS330" s="270"/>
      <c r="AT330" s="270"/>
      <c r="AU330" s="270"/>
      <c r="AV330" s="270"/>
      <c r="AW330" s="270"/>
      <c r="AX330" s="270"/>
      <c r="AY330" s="270"/>
      <c r="AZ330" s="270"/>
      <c r="BA330" s="270"/>
      <c r="BB330" s="270"/>
      <c r="BC330" s="270"/>
      <c r="BD330" s="270"/>
      <c r="BE330" s="270"/>
      <c r="BF330" s="270"/>
      <c r="BG330" s="270"/>
      <c r="BH330" s="270"/>
      <c r="BI330" s="270"/>
      <c r="BJ330" s="270"/>
      <c r="BK330" s="270"/>
      <c r="BL330" s="270"/>
      <c r="BM330" s="270"/>
      <c r="BN330" s="270"/>
      <c r="BO330" s="270"/>
      <c r="BP330" s="270"/>
      <c r="BQ330" s="270"/>
      <c r="BR330" s="270"/>
      <c r="BS330" s="270"/>
      <c r="BT330" s="270"/>
      <c r="BU330" s="270"/>
      <c r="BV330" s="270"/>
      <c r="BW330" s="270"/>
      <c r="BX330" s="270"/>
    </row>
    <row r="331" spans="1:76" ht="15">
      <c r="A331" s="301"/>
      <c r="B331" s="270"/>
      <c r="C331" s="302" t="s">
        <v>998</v>
      </c>
      <c r="D331" s="302" t="s">
        <v>999</v>
      </c>
      <c r="E331" s="270"/>
      <c r="F331" s="303">
        <v>9</v>
      </c>
      <c r="G331" s="270"/>
      <c r="H331" s="270"/>
      <c r="I331" s="270"/>
      <c r="J331" s="270"/>
      <c r="K331" s="270"/>
      <c r="L331" s="270"/>
      <c r="M331" s="270"/>
      <c r="N331" s="270"/>
      <c r="O331" s="304"/>
      <c r="P331" s="270"/>
      <c r="Q331" s="270"/>
      <c r="R331" s="270"/>
      <c r="S331" s="270"/>
      <c r="T331" s="270"/>
      <c r="U331" s="270"/>
      <c r="V331" s="270"/>
      <c r="W331" s="270"/>
      <c r="X331" s="270"/>
      <c r="Y331" s="270"/>
      <c r="Z331" s="270"/>
      <c r="AA331" s="270"/>
      <c r="AB331" s="270"/>
      <c r="AC331" s="270"/>
      <c r="AD331" s="270"/>
      <c r="AE331" s="270"/>
      <c r="AF331" s="270"/>
      <c r="AG331" s="270"/>
      <c r="AH331" s="270"/>
      <c r="AI331" s="270"/>
      <c r="AJ331" s="270"/>
      <c r="AK331" s="270"/>
      <c r="AL331" s="270"/>
      <c r="AM331" s="270"/>
      <c r="AN331" s="270"/>
      <c r="AO331" s="270"/>
      <c r="AP331" s="270"/>
      <c r="AQ331" s="270"/>
      <c r="AR331" s="270"/>
      <c r="AS331" s="270"/>
      <c r="AT331" s="270"/>
      <c r="AU331" s="270"/>
      <c r="AV331" s="270"/>
      <c r="AW331" s="270"/>
      <c r="AX331" s="270"/>
      <c r="AY331" s="270"/>
      <c r="AZ331" s="270"/>
      <c r="BA331" s="270"/>
      <c r="BB331" s="270"/>
      <c r="BC331" s="270"/>
      <c r="BD331" s="270"/>
      <c r="BE331" s="270"/>
      <c r="BF331" s="270"/>
      <c r="BG331" s="270"/>
      <c r="BH331" s="270"/>
      <c r="BI331" s="270"/>
      <c r="BJ331" s="270"/>
      <c r="BK331" s="270"/>
      <c r="BL331" s="270"/>
      <c r="BM331" s="270"/>
      <c r="BN331" s="270"/>
      <c r="BO331" s="270"/>
      <c r="BP331" s="270"/>
      <c r="BQ331" s="270"/>
      <c r="BR331" s="270"/>
      <c r="BS331" s="270"/>
      <c r="BT331" s="270"/>
      <c r="BU331" s="270"/>
      <c r="BV331" s="270"/>
      <c r="BW331" s="270"/>
      <c r="BX331" s="270"/>
    </row>
    <row r="332" spans="1:76" ht="15">
      <c r="A332" s="301"/>
      <c r="B332" s="270"/>
      <c r="C332" s="302" t="s">
        <v>1000</v>
      </c>
      <c r="D332" s="302" t="s">
        <v>1001</v>
      </c>
      <c r="E332" s="270"/>
      <c r="F332" s="303">
        <v>6</v>
      </c>
      <c r="G332" s="270"/>
      <c r="H332" s="270"/>
      <c r="I332" s="270"/>
      <c r="J332" s="270"/>
      <c r="K332" s="270"/>
      <c r="L332" s="270"/>
      <c r="M332" s="270"/>
      <c r="N332" s="270"/>
      <c r="O332" s="304"/>
      <c r="P332" s="270"/>
      <c r="Q332" s="270"/>
      <c r="R332" s="270"/>
      <c r="S332" s="270"/>
      <c r="T332" s="270"/>
      <c r="U332" s="270"/>
      <c r="V332" s="270"/>
      <c r="W332" s="270"/>
      <c r="X332" s="270"/>
      <c r="Y332" s="270"/>
      <c r="Z332" s="270"/>
      <c r="AA332" s="270"/>
      <c r="AB332" s="270"/>
      <c r="AC332" s="270"/>
      <c r="AD332" s="270"/>
      <c r="AE332" s="270"/>
      <c r="AF332" s="270"/>
      <c r="AG332" s="270"/>
      <c r="AH332" s="270"/>
      <c r="AI332" s="270"/>
      <c r="AJ332" s="270"/>
      <c r="AK332" s="270"/>
      <c r="AL332" s="270"/>
      <c r="AM332" s="270"/>
      <c r="AN332" s="270"/>
      <c r="AO332" s="270"/>
      <c r="AP332" s="270"/>
      <c r="AQ332" s="270"/>
      <c r="AR332" s="270"/>
      <c r="AS332" s="270"/>
      <c r="AT332" s="270"/>
      <c r="AU332" s="270"/>
      <c r="AV332" s="270"/>
      <c r="AW332" s="270"/>
      <c r="AX332" s="270"/>
      <c r="AY332" s="270"/>
      <c r="AZ332" s="270"/>
      <c r="BA332" s="270"/>
      <c r="BB332" s="270"/>
      <c r="BC332" s="270"/>
      <c r="BD332" s="270"/>
      <c r="BE332" s="270"/>
      <c r="BF332" s="270"/>
      <c r="BG332" s="270"/>
      <c r="BH332" s="270"/>
      <c r="BI332" s="270"/>
      <c r="BJ332" s="270"/>
      <c r="BK332" s="270"/>
      <c r="BL332" s="270"/>
      <c r="BM332" s="270"/>
      <c r="BN332" s="270"/>
      <c r="BO332" s="270"/>
      <c r="BP332" s="270"/>
      <c r="BQ332" s="270"/>
      <c r="BR332" s="270"/>
      <c r="BS332" s="270"/>
      <c r="BT332" s="270"/>
      <c r="BU332" s="270"/>
      <c r="BV332" s="270"/>
      <c r="BW332" s="270"/>
      <c r="BX332" s="270"/>
    </row>
    <row r="333" spans="1:76" ht="15">
      <c r="A333" s="301"/>
      <c r="B333" s="270"/>
      <c r="C333" s="302" t="s">
        <v>1002</v>
      </c>
      <c r="D333" s="302" t="s">
        <v>1003</v>
      </c>
      <c r="E333" s="270"/>
      <c r="F333" s="303">
        <v>18</v>
      </c>
      <c r="G333" s="270"/>
      <c r="H333" s="270"/>
      <c r="I333" s="270"/>
      <c r="J333" s="270"/>
      <c r="K333" s="270"/>
      <c r="L333" s="270"/>
      <c r="M333" s="270"/>
      <c r="N333" s="270"/>
      <c r="O333" s="304"/>
      <c r="P333" s="270"/>
      <c r="Q333" s="270"/>
      <c r="R333" s="270"/>
      <c r="S333" s="270"/>
      <c r="T333" s="270"/>
      <c r="U333" s="270"/>
      <c r="V333" s="270"/>
      <c r="W333" s="270"/>
      <c r="X333" s="270"/>
      <c r="Y333" s="270"/>
      <c r="Z333" s="270"/>
      <c r="AA333" s="270"/>
      <c r="AB333" s="270"/>
      <c r="AC333" s="270"/>
      <c r="AD333" s="270"/>
      <c r="AE333" s="270"/>
      <c r="AF333" s="270"/>
      <c r="AG333" s="270"/>
      <c r="AH333" s="270"/>
      <c r="AI333" s="270"/>
      <c r="AJ333" s="270"/>
      <c r="AK333" s="270"/>
      <c r="AL333" s="270"/>
      <c r="AM333" s="270"/>
      <c r="AN333" s="270"/>
      <c r="AO333" s="270"/>
      <c r="AP333" s="270"/>
      <c r="AQ333" s="270"/>
      <c r="AR333" s="270"/>
      <c r="AS333" s="270"/>
      <c r="AT333" s="270"/>
      <c r="AU333" s="270"/>
      <c r="AV333" s="270"/>
      <c r="AW333" s="270"/>
      <c r="AX333" s="270"/>
      <c r="AY333" s="270"/>
      <c r="AZ333" s="270"/>
      <c r="BA333" s="270"/>
      <c r="BB333" s="270"/>
      <c r="BC333" s="270"/>
      <c r="BD333" s="270"/>
      <c r="BE333" s="270"/>
      <c r="BF333" s="270"/>
      <c r="BG333" s="270"/>
      <c r="BH333" s="270"/>
      <c r="BI333" s="270"/>
      <c r="BJ333" s="270"/>
      <c r="BK333" s="270"/>
      <c r="BL333" s="270"/>
      <c r="BM333" s="270"/>
      <c r="BN333" s="270"/>
      <c r="BO333" s="270"/>
      <c r="BP333" s="270"/>
      <c r="BQ333" s="270"/>
      <c r="BR333" s="270"/>
      <c r="BS333" s="270"/>
      <c r="BT333" s="270"/>
      <c r="BU333" s="270"/>
      <c r="BV333" s="270"/>
      <c r="BW333" s="270"/>
      <c r="BX333" s="270"/>
    </row>
    <row r="334" spans="1:76" ht="15">
      <c r="A334" s="301"/>
      <c r="B334" s="270"/>
      <c r="C334" s="302" t="s">
        <v>1004</v>
      </c>
      <c r="D334" s="302" t="s">
        <v>989</v>
      </c>
      <c r="E334" s="270"/>
      <c r="F334" s="303">
        <v>19.5</v>
      </c>
      <c r="G334" s="270"/>
      <c r="H334" s="270"/>
      <c r="I334" s="270"/>
      <c r="J334" s="270"/>
      <c r="K334" s="270"/>
      <c r="L334" s="270"/>
      <c r="M334" s="270"/>
      <c r="N334" s="270"/>
      <c r="O334" s="304"/>
      <c r="P334" s="270"/>
      <c r="Q334" s="270"/>
      <c r="R334" s="270"/>
      <c r="S334" s="270"/>
      <c r="T334" s="270"/>
      <c r="U334" s="270"/>
      <c r="V334" s="270"/>
      <c r="W334" s="270"/>
      <c r="X334" s="270"/>
      <c r="Y334" s="270"/>
      <c r="Z334" s="270"/>
      <c r="AA334" s="270"/>
      <c r="AB334" s="270"/>
      <c r="AC334" s="270"/>
      <c r="AD334" s="270"/>
      <c r="AE334" s="270"/>
      <c r="AF334" s="270"/>
      <c r="AG334" s="270"/>
      <c r="AH334" s="270"/>
      <c r="AI334" s="270"/>
      <c r="AJ334" s="270"/>
      <c r="AK334" s="270"/>
      <c r="AL334" s="270"/>
      <c r="AM334" s="270"/>
      <c r="AN334" s="270"/>
      <c r="AO334" s="270"/>
      <c r="AP334" s="270"/>
      <c r="AQ334" s="270"/>
      <c r="AR334" s="270"/>
      <c r="AS334" s="270"/>
      <c r="AT334" s="270"/>
      <c r="AU334" s="270"/>
      <c r="AV334" s="270"/>
      <c r="AW334" s="270"/>
      <c r="AX334" s="270"/>
      <c r="AY334" s="270"/>
      <c r="AZ334" s="270"/>
      <c r="BA334" s="270"/>
      <c r="BB334" s="270"/>
      <c r="BC334" s="270"/>
      <c r="BD334" s="270"/>
      <c r="BE334" s="270"/>
      <c r="BF334" s="270"/>
      <c r="BG334" s="270"/>
      <c r="BH334" s="270"/>
      <c r="BI334" s="270"/>
      <c r="BJ334" s="270"/>
      <c r="BK334" s="270"/>
      <c r="BL334" s="270"/>
      <c r="BM334" s="270"/>
      <c r="BN334" s="270"/>
      <c r="BO334" s="270"/>
      <c r="BP334" s="270"/>
      <c r="BQ334" s="270"/>
      <c r="BR334" s="270"/>
      <c r="BS334" s="270"/>
      <c r="BT334" s="270"/>
      <c r="BU334" s="270"/>
      <c r="BV334" s="270"/>
      <c r="BW334" s="270"/>
      <c r="BX334" s="270"/>
    </row>
    <row r="335" spans="1:76" ht="15">
      <c r="A335" s="301"/>
      <c r="B335" s="270"/>
      <c r="C335" s="302" t="s">
        <v>1005</v>
      </c>
      <c r="D335" s="302" t="s">
        <v>1006</v>
      </c>
      <c r="E335" s="270"/>
      <c r="F335" s="303">
        <v>16.2</v>
      </c>
      <c r="G335" s="270"/>
      <c r="H335" s="270"/>
      <c r="I335" s="270"/>
      <c r="J335" s="270"/>
      <c r="K335" s="270"/>
      <c r="L335" s="270"/>
      <c r="M335" s="270"/>
      <c r="N335" s="270"/>
      <c r="O335" s="304"/>
      <c r="P335" s="270"/>
      <c r="Q335" s="270"/>
      <c r="R335" s="270"/>
      <c r="S335" s="270"/>
      <c r="T335" s="270"/>
      <c r="U335" s="270"/>
      <c r="V335" s="270"/>
      <c r="W335" s="270"/>
      <c r="X335" s="270"/>
      <c r="Y335" s="270"/>
      <c r="Z335" s="270"/>
      <c r="AA335" s="270"/>
      <c r="AB335" s="270"/>
      <c r="AC335" s="270"/>
      <c r="AD335" s="270"/>
      <c r="AE335" s="270"/>
      <c r="AF335" s="270"/>
      <c r="AG335" s="270"/>
      <c r="AH335" s="270"/>
      <c r="AI335" s="270"/>
      <c r="AJ335" s="270"/>
      <c r="AK335" s="270"/>
      <c r="AL335" s="270"/>
      <c r="AM335" s="270"/>
      <c r="AN335" s="270"/>
      <c r="AO335" s="270"/>
      <c r="AP335" s="270"/>
      <c r="AQ335" s="270"/>
      <c r="AR335" s="270"/>
      <c r="AS335" s="270"/>
      <c r="AT335" s="270"/>
      <c r="AU335" s="270"/>
      <c r="AV335" s="270"/>
      <c r="AW335" s="270"/>
      <c r="AX335" s="270"/>
      <c r="AY335" s="270"/>
      <c r="AZ335" s="270"/>
      <c r="BA335" s="270"/>
      <c r="BB335" s="270"/>
      <c r="BC335" s="270"/>
      <c r="BD335" s="270"/>
      <c r="BE335" s="270"/>
      <c r="BF335" s="270"/>
      <c r="BG335" s="270"/>
      <c r="BH335" s="270"/>
      <c r="BI335" s="270"/>
      <c r="BJ335" s="270"/>
      <c r="BK335" s="270"/>
      <c r="BL335" s="270"/>
      <c r="BM335" s="270"/>
      <c r="BN335" s="270"/>
      <c r="BO335" s="270"/>
      <c r="BP335" s="270"/>
      <c r="BQ335" s="270"/>
      <c r="BR335" s="270"/>
      <c r="BS335" s="270"/>
      <c r="BT335" s="270"/>
      <c r="BU335" s="270"/>
      <c r="BV335" s="270"/>
      <c r="BW335" s="270"/>
      <c r="BX335" s="270"/>
    </row>
    <row r="336" spans="1:76" ht="15">
      <c r="A336" s="301"/>
      <c r="B336" s="270"/>
      <c r="C336" s="302" t="s">
        <v>1007</v>
      </c>
      <c r="D336" s="302" t="s">
        <v>1008</v>
      </c>
      <c r="E336" s="270"/>
      <c r="F336" s="303">
        <v>52.7</v>
      </c>
      <c r="G336" s="270"/>
      <c r="H336" s="270"/>
      <c r="I336" s="270"/>
      <c r="J336" s="270"/>
      <c r="K336" s="270"/>
      <c r="L336" s="270"/>
      <c r="M336" s="270"/>
      <c r="N336" s="270"/>
      <c r="O336" s="304"/>
      <c r="P336" s="270"/>
      <c r="Q336" s="270"/>
      <c r="R336" s="270"/>
      <c r="S336" s="270"/>
      <c r="T336" s="270"/>
      <c r="U336" s="270"/>
      <c r="V336" s="270"/>
      <c r="W336" s="270"/>
      <c r="X336" s="270"/>
      <c r="Y336" s="270"/>
      <c r="Z336" s="270"/>
      <c r="AA336" s="270"/>
      <c r="AB336" s="270"/>
      <c r="AC336" s="270"/>
      <c r="AD336" s="270"/>
      <c r="AE336" s="270"/>
      <c r="AF336" s="270"/>
      <c r="AG336" s="270"/>
      <c r="AH336" s="270"/>
      <c r="AI336" s="270"/>
      <c r="AJ336" s="270"/>
      <c r="AK336" s="270"/>
      <c r="AL336" s="270"/>
      <c r="AM336" s="270"/>
      <c r="AN336" s="270"/>
      <c r="AO336" s="270"/>
      <c r="AP336" s="270"/>
      <c r="AQ336" s="270"/>
      <c r="AR336" s="270"/>
      <c r="AS336" s="270"/>
      <c r="AT336" s="270"/>
      <c r="AU336" s="270"/>
      <c r="AV336" s="270"/>
      <c r="AW336" s="270"/>
      <c r="AX336" s="270"/>
      <c r="AY336" s="270"/>
      <c r="AZ336" s="270"/>
      <c r="BA336" s="270"/>
      <c r="BB336" s="270"/>
      <c r="BC336" s="270"/>
      <c r="BD336" s="270"/>
      <c r="BE336" s="270"/>
      <c r="BF336" s="270"/>
      <c r="BG336" s="270"/>
      <c r="BH336" s="270"/>
      <c r="BI336" s="270"/>
      <c r="BJ336" s="270"/>
      <c r="BK336" s="270"/>
      <c r="BL336" s="270"/>
      <c r="BM336" s="270"/>
      <c r="BN336" s="270"/>
      <c r="BO336" s="270"/>
      <c r="BP336" s="270"/>
      <c r="BQ336" s="270"/>
      <c r="BR336" s="270"/>
      <c r="BS336" s="270"/>
      <c r="BT336" s="270"/>
      <c r="BU336" s="270"/>
      <c r="BV336" s="270"/>
      <c r="BW336" s="270"/>
      <c r="BX336" s="270"/>
    </row>
    <row r="337" spans="1:76" ht="25.5">
      <c r="A337" s="323" t="s">
        <v>1009</v>
      </c>
      <c r="B337" s="324" t="s">
        <v>1010</v>
      </c>
      <c r="C337" s="324" t="s">
        <v>1011</v>
      </c>
      <c r="D337" s="324"/>
      <c r="E337" s="324" t="s">
        <v>78</v>
      </c>
      <c r="F337" s="325">
        <v>9</v>
      </c>
      <c r="G337" s="326"/>
      <c r="H337" s="327" t="s">
        <v>508</v>
      </c>
      <c r="I337" s="325">
        <f>F337*AO337</f>
        <v>0</v>
      </c>
      <c r="J337" s="325">
        <f>F337*AP337</f>
        <v>0</v>
      </c>
      <c r="K337" s="325">
        <f>F337*G337</f>
        <v>0</v>
      </c>
      <c r="L337" s="325">
        <f>K337*(1+BW337/100)</f>
        <v>0</v>
      </c>
      <c r="M337" s="325">
        <v>0.10199999999999999</v>
      </c>
      <c r="N337" s="325">
        <f>F337*M337</f>
        <v>0.91799999999999993</v>
      </c>
      <c r="O337" s="328" t="s">
        <v>509</v>
      </c>
      <c r="P337" s="270"/>
      <c r="Q337" s="270"/>
      <c r="R337" s="270"/>
      <c r="S337" s="270"/>
      <c r="T337" s="270"/>
      <c r="U337" s="270"/>
      <c r="V337" s="270"/>
      <c r="W337" s="270"/>
      <c r="X337" s="270"/>
      <c r="Y337" s="270"/>
      <c r="Z337" s="297">
        <f>IF(AQ337="5",BJ337,0)</f>
        <v>0</v>
      </c>
      <c r="AA337" s="270"/>
      <c r="AB337" s="297">
        <f>IF(AQ337="1",BH337,0)</f>
        <v>0</v>
      </c>
      <c r="AC337" s="297">
        <f>IF(AQ337="1",BI337,0)</f>
        <v>0</v>
      </c>
      <c r="AD337" s="297">
        <f>IF(AQ337="7",BH337,0)</f>
        <v>0</v>
      </c>
      <c r="AE337" s="297">
        <f>IF(AQ337="7",BI337,0)</f>
        <v>0</v>
      </c>
      <c r="AF337" s="297">
        <f>IF(AQ337="2",BH337,0)</f>
        <v>0</v>
      </c>
      <c r="AG337" s="297">
        <f>IF(AQ337="2",BI337,0)</f>
        <v>0</v>
      </c>
      <c r="AH337" s="297">
        <f>IF(AQ337="0",BJ337,0)</f>
        <v>0</v>
      </c>
      <c r="AI337" s="282"/>
      <c r="AJ337" s="325">
        <f>IF(AN337=0,K337,0)</f>
        <v>0</v>
      </c>
      <c r="AK337" s="325">
        <f>IF(AN337=12,K337,0)</f>
        <v>0</v>
      </c>
      <c r="AL337" s="325">
        <f>IF(AN337=21,K337,0)</f>
        <v>0</v>
      </c>
      <c r="AM337" s="270"/>
      <c r="AN337" s="297">
        <v>21</v>
      </c>
      <c r="AO337" s="297">
        <f>G337*1</f>
        <v>0</v>
      </c>
      <c r="AP337" s="297">
        <f>G337*(1-1)</f>
        <v>0</v>
      </c>
      <c r="AQ337" s="327" t="s">
        <v>320</v>
      </c>
      <c r="AR337" s="270"/>
      <c r="AS337" s="270"/>
      <c r="AT337" s="270"/>
      <c r="AU337" s="270"/>
      <c r="AV337" s="297">
        <f>AW337+AX337</f>
        <v>0</v>
      </c>
      <c r="AW337" s="297">
        <f>F337*AO337</f>
        <v>0</v>
      </c>
      <c r="AX337" s="297">
        <f>F337*AP337</f>
        <v>0</v>
      </c>
      <c r="AY337" s="299" t="s">
        <v>969</v>
      </c>
      <c r="AZ337" s="299" t="s">
        <v>970</v>
      </c>
      <c r="BA337" s="282" t="s">
        <v>512</v>
      </c>
      <c r="BB337" s="270"/>
      <c r="BC337" s="297">
        <f>AW337+AX337</f>
        <v>0</v>
      </c>
      <c r="BD337" s="297">
        <f>G337/(100-BE337)*100</f>
        <v>0</v>
      </c>
      <c r="BE337" s="297">
        <v>0</v>
      </c>
      <c r="BF337" s="297">
        <f>N337</f>
        <v>0.91799999999999993</v>
      </c>
      <c r="BG337" s="270"/>
      <c r="BH337" s="325">
        <f>F337*AO337</f>
        <v>0</v>
      </c>
      <c r="BI337" s="325">
        <f>F337*AP337</f>
        <v>0</v>
      </c>
      <c r="BJ337" s="325">
        <f>F337*G337</f>
        <v>0</v>
      </c>
      <c r="BK337" s="325"/>
      <c r="BL337" s="297">
        <v>87</v>
      </c>
      <c r="BM337" s="270"/>
      <c r="BN337" s="270"/>
      <c r="BO337" s="270"/>
      <c r="BP337" s="270"/>
      <c r="BQ337" s="270"/>
      <c r="BR337" s="270"/>
      <c r="BS337" s="270"/>
      <c r="BT337" s="270"/>
      <c r="BU337" s="270"/>
      <c r="BV337" s="270"/>
      <c r="BW337" s="297" t="str">
        <f>H337</f>
        <v>21</v>
      </c>
      <c r="BX337" s="324" t="s">
        <v>1011</v>
      </c>
    </row>
    <row r="338" spans="1:76" ht="25.5">
      <c r="A338" s="301"/>
      <c r="B338" s="270"/>
      <c r="C338" s="302" t="s">
        <v>320</v>
      </c>
      <c r="D338" s="302" t="s">
        <v>972</v>
      </c>
      <c r="E338" s="270"/>
      <c r="F338" s="303">
        <v>1</v>
      </c>
      <c r="G338" s="270"/>
      <c r="H338" s="270"/>
      <c r="I338" s="270"/>
      <c r="J338" s="270"/>
      <c r="K338" s="270"/>
      <c r="L338" s="270"/>
      <c r="M338" s="270"/>
      <c r="N338" s="270"/>
      <c r="O338" s="304"/>
      <c r="P338" s="270"/>
      <c r="Q338" s="270"/>
      <c r="R338" s="270"/>
      <c r="S338" s="270"/>
      <c r="T338" s="270"/>
      <c r="U338" s="270"/>
      <c r="V338" s="270"/>
      <c r="W338" s="270"/>
      <c r="X338" s="270"/>
      <c r="Y338" s="270"/>
      <c r="Z338" s="270"/>
      <c r="AA338" s="270"/>
      <c r="AB338" s="270"/>
      <c r="AC338" s="270"/>
      <c r="AD338" s="270"/>
      <c r="AE338" s="270"/>
      <c r="AF338" s="270"/>
      <c r="AG338" s="270"/>
      <c r="AH338" s="270"/>
      <c r="AI338" s="270"/>
      <c r="AJ338" s="270"/>
      <c r="AK338" s="270"/>
      <c r="AL338" s="270"/>
      <c r="AM338" s="270"/>
      <c r="AN338" s="270"/>
      <c r="AO338" s="270"/>
      <c r="AP338" s="270"/>
      <c r="AQ338" s="270"/>
      <c r="AR338" s="270"/>
      <c r="AS338" s="270"/>
      <c r="AT338" s="270"/>
      <c r="AU338" s="270"/>
      <c r="AV338" s="270"/>
      <c r="AW338" s="270"/>
      <c r="AX338" s="270"/>
      <c r="AY338" s="270"/>
      <c r="AZ338" s="270"/>
      <c r="BA338" s="270"/>
      <c r="BB338" s="270"/>
      <c r="BC338" s="270"/>
      <c r="BD338" s="270"/>
      <c r="BE338" s="270"/>
      <c r="BF338" s="270"/>
      <c r="BG338" s="270"/>
      <c r="BH338" s="270"/>
      <c r="BI338" s="270"/>
      <c r="BJ338" s="270"/>
      <c r="BK338" s="270"/>
      <c r="BL338" s="270"/>
      <c r="BM338" s="270"/>
      <c r="BN338" s="270"/>
      <c r="BO338" s="270"/>
      <c r="BP338" s="270"/>
      <c r="BQ338" s="270"/>
      <c r="BR338" s="270"/>
      <c r="BS338" s="270"/>
      <c r="BT338" s="270"/>
      <c r="BU338" s="270"/>
      <c r="BV338" s="270"/>
      <c r="BW338" s="270"/>
      <c r="BX338" s="270"/>
    </row>
    <row r="339" spans="1:76" ht="15">
      <c r="A339" s="301"/>
      <c r="B339" s="270"/>
      <c r="C339" s="302" t="s">
        <v>320</v>
      </c>
      <c r="D339" s="302" t="s">
        <v>704</v>
      </c>
      <c r="E339" s="270"/>
      <c r="F339" s="303">
        <v>1</v>
      </c>
      <c r="G339" s="270"/>
      <c r="H339" s="270"/>
      <c r="I339" s="270"/>
      <c r="J339" s="270"/>
      <c r="K339" s="270"/>
      <c r="L339" s="270"/>
      <c r="M339" s="270"/>
      <c r="N339" s="270"/>
      <c r="O339" s="304"/>
      <c r="P339" s="270"/>
      <c r="Q339" s="270"/>
      <c r="R339" s="270"/>
      <c r="S339" s="270"/>
      <c r="T339" s="270"/>
      <c r="U339" s="270"/>
      <c r="V339" s="270"/>
      <c r="W339" s="270"/>
      <c r="X339" s="270"/>
      <c r="Y339" s="270"/>
      <c r="Z339" s="270"/>
      <c r="AA339" s="270"/>
      <c r="AB339" s="270"/>
      <c r="AC339" s="270"/>
      <c r="AD339" s="270"/>
      <c r="AE339" s="270"/>
      <c r="AF339" s="270"/>
      <c r="AG339" s="270"/>
      <c r="AH339" s="270"/>
      <c r="AI339" s="270"/>
      <c r="AJ339" s="270"/>
      <c r="AK339" s="270"/>
      <c r="AL339" s="270"/>
      <c r="AM339" s="270"/>
      <c r="AN339" s="270"/>
      <c r="AO339" s="270"/>
      <c r="AP339" s="270"/>
      <c r="AQ339" s="270"/>
      <c r="AR339" s="270"/>
      <c r="AS339" s="270"/>
      <c r="AT339" s="270"/>
      <c r="AU339" s="270"/>
      <c r="AV339" s="270"/>
      <c r="AW339" s="270"/>
      <c r="AX339" s="270"/>
      <c r="AY339" s="270"/>
      <c r="AZ339" s="270"/>
      <c r="BA339" s="270"/>
      <c r="BB339" s="270"/>
      <c r="BC339" s="270"/>
      <c r="BD339" s="270"/>
      <c r="BE339" s="270"/>
      <c r="BF339" s="270"/>
      <c r="BG339" s="270"/>
      <c r="BH339" s="270"/>
      <c r="BI339" s="270"/>
      <c r="BJ339" s="270"/>
      <c r="BK339" s="270"/>
      <c r="BL339" s="270"/>
      <c r="BM339" s="270"/>
      <c r="BN339" s="270"/>
      <c r="BO339" s="270"/>
      <c r="BP339" s="270"/>
      <c r="BQ339" s="270"/>
      <c r="BR339" s="270"/>
      <c r="BS339" s="270"/>
      <c r="BT339" s="270"/>
      <c r="BU339" s="270"/>
      <c r="BV339" s="270"/>
      <c r="BW339" s="270"/>
      <c r="BX339" s="270"/>
    </row>
    <row r="340" spans="1:76" ht="15">
      <c r="A340" s="301"/>
      <c r="B340" s="270"/>
      <c r="C340" s="302" t="s">
        <v>837</v>
      </c>
      <c r="D340" s="302" t="s">
        <v>552</v>
      </c>
      <c r="E340" s="270"/>
      <c r="F340" s="303">
        <v>6</v>
      </c>
      <c r="G340" s="270"/>
      <c r="H340" s="270"/>
      <c r="I340" s="270"/>
      <c r="J340" s="270"/>
      <c r="K340" s="270"/>
      <c r="L340" s="270"/>
      <c r="M340" s="270"/>
      <c r="N340" s="270"/>
      <c r="O340" s="304"/>
      <c r="P340" s="270"/>
      <c r="Q340" s="270"/>
      <c r="R340" s="270"/>
      <c r="S340" s="270"/>
      <c r="T340" s="270"/>
      <c r="U340" s="270"/>
      <c r="V340" s="270"/>
      <c r="W340" s="270"/>
      <c r="X340" s="270"/>
      <c r="Y340" s="270"/>
      <c r="Z340" s="270"/>
      <c r="AA340" s="270"/>
      <c r="AB340" s="270"/>
      <c r="AC340" s="270"/>
      <c r="AD340" s="270"/>
      <c r="AE340" s="270"/>
      <c r="AF340" s="270"/>
      <c r="AG340" s="270"/>
      <c r="AH340" s="270"/>
      <c r="AI340" s="270"/>
      <c r="AJ340" s="270"/>
      <c r="AK340" s="270"/>
      <c r="AL340" s="270"/>
      <c r="AM340" s="270"/>
      <c r="AN340" s="270"/>
      <c r="AO340" s="270"/>
      <c r="AP340" s="270"/>
      <c r="AQ340" s="270"/>
      <c r="AR340" s="270"/>
      <c r="AS340" s="270"/>
      <c r="AT340" s="270"/>
      <c r="AU340" s="270"/>
      <c r="AV340" s="270"/>
      <c r="AW340" s="270"/>
      <c r="AX340" s="270"/>
      <c r="AY340" s="270"/>
      <c r="AZ340" s="270"/>
      <c r="BA340" s="270"/>
      <c r="BB340" s="270"/>
      <c r="BC340" s="270"/>
      <c r="BD340" s="270"/>
      <c r="BE340" s="270"/>
      <c r="BF340" s="270"/>
      <c r="BG340" s="270"/>
      <c r="BH340" s="270"/>
      <c r="BI340" s="270"/>
      <c r="BJ340" s="270"/>
      <c r="BK340" s="270"/>
      <c r="BL340" s="270"/>
      <c r="BM340" s="270"/>
      <c r="BN340" s="270"/>
      <c r="BO340" s="270"/>
      <c r="BP340" s="270"/>
      <c r="BQ340" s="270"/>
      <c r="BR340" s="270"/>
      <c r="BS340" s="270"/>
      <c r="BT340" s="270"/>
      <c r="BU340" s="270"/>
      <c r="BV340" s="270"/>
      <c r="BW340" s="270"/>
      <c r="BX340" s="270"/>
    </row>
    <row r="341" spans="1:76" ht="25.5">
      <c r="A341" s="301"/>
      <c r="B341" s="270"/>
      <c r="C341" s="302" t="s">
        <v>320</v>
      </c>
      <c r="D341" s="302" t="s">
        <v>555</v>
      </c>
      <c r="E341" s="270"/>
      <c r="F341" s="303">
        <v>1</v>
      </c>
      <c r="G341" s="270"/>
      <c r="H341" s="270"/>
      <c r="I341" s="270"/>
      <c r="J341" s="270"/>
      <c r="K341" s="270"/>
      <c r="L341" s="270"/>
      <c r="M341" s="270"/>
      <c r="N341" s="270"/>
      <c r="O341" s="304"/>
      <c r="P341" s="270"/>
      <c r="Q341" s="270"/>
      <c r="R341" s="270"/>
      <c r="S341" s="270"/>
      <c r="T341" s="270"/>
      <c r="U341" s="270"/>
      <c r="V341" s="270"/>
      <c r="W341" s="270"/>
      <c r="X341" s="270"/>
      <c r="Y341" s="270"/>
      <c r="Z341" s="270"/>
      <c r="AA341" s="270"/>
      <c r="AB341" s="270"/>
      <c r="AC341" s="270"/>
      <c r="AD341" s="270"/>
      <c r="AE341" s="270"/>
      <c r="AF341" s="270"/>
      <c r="AG341" s="270"/>
      <c r="AH341" s="270"/>
      <c r="AI341" s="270"/>
      <c r="AJ341" s="270"/>
      <c r="AK341" s="270"/>
      <c r="AL341" s="270"/>
      <c r="AM341" s="270"/>
      <c r="AN341" s="270"/>
      <c r="AO341" s="270"/>
      <c r="AP341" s="270"/>
      <c r="AQ341" s="270"/>
      <c r="AR341" s="270"/>
      <c r="AS341" s="270"/>
      <c r="AT341" s="270"/>
      <c r="AU341" s="270"/>
      <c r="AV341" s="270"/>
      <c r="AW341" s="270"/>
      <c r="AX341" s="270"/>
      <c r="AY341" s="270"/>
      <c r="AZ341" s="270"/>
      <c r="BA341" s="270"/>
      <c r="BB341" s="270"/>
      <c r="BC341" s="270"/>
      <c r="BD341" s="270"/>
      <c r="BE341" s="270"/>
      <c r="BF341" s="270"/>
      <c r="BG341" s="270"/>
      <c r="BH341" s="270"/>
      <c r="BI341" s="270"/>
      <c r="BJ341" s="270"/>
      <c r="BK341" s="270"/>
      <c r="BL341" s="270"/>
      <c r="BM341" s="270"/>
      <c r="BN341" s="270"/>
      <c r="BO341" s="270"/>
      <c r="BP341" s="270"/>
      <c r="BQ341" s="270"/>
      <c r="BR341" s="270"/>
      <c r="BS341" s="270"/>
      <c r="BT341" s="270"/>
      <c r="BU341" s="270"/>
      <c r="BV341" s="270"/>
      <c r="BW341" s="270"/>
      <c r="BX341" s="270"/>
    </row>
    <row r="342" spans="1:76" ht="25.5">
      <c r="A342" s="323" t="s">
        <v>1012</v>
      </c>
      <c r="B342" s="324" t="s">
        <v>1013</v>
      </c>
      <c r="C342" s="324" t="s">
        <v>1014</v>
      </c>
      <c r="D342" s="324"/>
      <c r="E342" s="324" t="s">
        <v>78</v>
      </c>
      <c r="F342" s="325">
        <v>4</v>
      </c>
      <c r="G342" s="326"/>
      <c r="H342" s="327" t="s">
        <v>508</v>
      </c>
      <c r="I342" s="325">
        <f>F342*AO342</f>
        <v>0</v>
      </c>
      <c r="J342" s="325">
        <f>F342*AP342</f>
        <v>0</v>
      </c>
      <c r="K342" s="325">
        <f>F342*G342</f>
        <v>0</v>
      </c>
      <c r="L342" s="325">
        <f>K342*(1+BW342/100)</f>
        <v>0</v>
      </c>
      <c r="M342" s="325">
        <v>5.0999999999999997E-2</v>
      </c>
      <c r="N342" s="325">
        <f>F342*M342</f>
        <v>0.20399999999999999</v>
      </c>
      <c r="O342" s="328" t="s">
        <v>509</v>
      </c>
      <c r="P342" s="270"/>
      <c r="Q342" s="270"/>
      <c r="R342" s="270"/>
      <c r="S342" s="270"/>
      <c r="T342" s="270"/>
      <c r="U342" s="270"/>
      <c r="V342" s="270"/>
      <c r="W342" s="270"/>
      <c r="X342" s="270"/>
      <c r="Y342" s="270"/>
      <c r="Z342" s="297">
        <f>IF(AQ342="5",BJ342,0)</f>
        <v>0</v>
      </c>
      <c r="AA342" s="270"/>
      <c r="AB342" s="297">
        <f>IF(AQ342="1",BH342,0)</f>
        <v>0</v>
      </c>
      <c r="AC342" s="297">
        <f>IF(AQ342="1",BI342,0)</f>
        <v>0</v>
      </c>
      <c r="AD342" s="297">
        <f>IF(AQ342="7",BH342,0)</f>
        <v>0</v>
      </c>
      <c r="AE342" s="297">
        <f>IF(AQ342="7",BI342,0)</f>
        <v>0</v>
      </c>
      <c r="AF342" s="297">
        <f>IF(AQ342="2",BH342,0)</f>
        <v>0</v>
      </c>
      <c r="AG342" s="297">
        <f>IF(AQ342="2",BI342,0)</f>
        <v>0</v>
      </c>
      <c r="AH342" s="297">
        <f>IF(AQ342="0",BJ342,0)</f>
        <v>0</v>
      </c>
      <c r="AI342" s="282"/>
      <c r="AJ342" s="325">
        <f>IF(AN342=0,K342,0)</f>
        <v>0</v>
      </c>
      <c r="AK342" s="325">
        <f>IF(AN342=12,K342,0)</f>
        <v>0</v>
      </c>
      <c r="AL342" s="325">
        <f>IF(AN342=21,K342,0)</f>
        <v>0</v>
      </c>
      <c r="AM342" s="270"/>
      <c r="AN342" s="297">
        <v>21</v>
      </c>
      <c r="AO342" s="297">
        <f>G342*1</f>
        <v>0</v>
      </c>
      <c r="AP342" s="297">
        <f>G342*(1-1)</f>
        <v>0</v>
      </c>
      <c r="AQ342" s="327" t="s">
        <v>320</v>
      </c>
      <c r="AR342" s="270"/>
      <c r="AS342" s="270"/>
      <c r="AT342" s="270"/>
      <c r="AU342" s="270"/>
      <c r="AV342" s="297">
        <f>AW342+AX342</f>
        <v>0</v>
      </c>
      <c r="AW342" s="297">
        <f>F342*AO342</f>
        <v>0</v>
      </c>
      <c r="AX342" s="297">
        <f>F342*AP342</f>
        <v>0</v>
      </c>
      <c r="AY342" s="299" t="s">
        <v>969</v>
      </c>
      <c r="AZ342" s="299" t="s">
        <v>970</v>
      </c>
      <c r="BA342" s="282" t="s">
        <v>512</v>
      </c>
      <c r="BB342" s="270"/>
      <c r="BC342" s="297">
        <f>AW342+AX342</f>
        <v>0</v>
      </c>
      <c r="BD342" s="297">
        <f>G342/(100-BE342)*100</f>
        <v>0</v>
      </c>
      <c r="BE342" s="297">
        <v>0</v>
      </c>
      <c r="BF342" s="297">
        <f>N342</f>
        <v>0.20399999999999999</v>
      </c>
      <c r="BG342" s="270"/>
      <c r="BH342" s="325">
        <f>F342*AO342</f>
        <v>0</v>
      </c>
      <c r="BI342" s="325">
        <f>F342*AP342</f>
        <v>0</v>
      </c>
      <c r="BJ342" s="325">
        <f>F342*G342</f>
        <v>0</v>
      </c>
      <c r="BK342" s="325"/>
      <c r="BL342" s="297">
        <v>87</v>
      </c>
      <c r="BM342" s="270"/>
      <c r="BN342" s="270"/>
      <c r="BO342" s="270"/>
      <c r="BP342" s="270"/>
      <c r="BQ342" s="270"/>
      <c r="BR342" s="270"/>
      <c r="BS342" s="270"/>
      <c r="BT342" s="270"/>
      <c r="BU342" s="270"/>
      <c r="BV342" s="270"/>
      <c r="BW342" s="297" t="str">
        <f>H342</f>
        <v>21</v>
      </c>
      <c r="BX342" s="324" t="s">
        <v>1014</v>
      </c>
    </row>
    <row r="343" spans="1:76" ht="25.5">
      <c r="A343" s="301"/>
      <c r="B343" s="270"/>
      <c r="C343" s="302" t="s">
        <v>320</v>
      </c>
      <c r="D343" s="302" t="s">
        <v>972</v>
      </c>
      <c r="E343" s="270"/>
      <c r="F343" s="303">
        <v>1</v>
      </c>
      <c r="G343" s="270"/>
      <c r="H343" s="270"/>
      <c r="I343" s="270"/>
      <c r="J343" s="270"/>
      <c r="K343" s="270"/>
      <c r="L343" s="270"/>
      <c r="M343" s="270"/>
      <c r="N343" s="270"/>
      <c r="O343" s="304"/>
      <c r="P343" s="270"/>
      <c r="Q343" s="270"/>
      <c r="R343" s="270"/>
      <c r="S343" s="270"/>
      <c r="T343" s="270"/>
      <c r="U343" s="270"/>
      <c r="V343" s="270"/>
      <c r="W343" s="270"/>
      <c r="X343" s="270"/>
      <c r="Y343" s="270"/>
      <c r="Z343" s="270"/>
      <c r="AA343" s="270"/>
      <c r="AB343" s="270"/>
      <c r="AC343" s="270"/>
      <c r="AD343" s="270"/>
      <c r="AE343" s="270"/>
      <c r="AF343" s="270"/>
      <c r="AG343" s="270"/>
      <c r="AH343" s="270"/>
      <c r="AI343" s="270"/>
      <c r="AJ343" s="270"/>
      <c r="AK343" s="270"/>
      <c r="AL343" s="270"/>
      <c r="AM343" s="270"/>
      <c r="AN343" s="270"/>
      <c r="AO343" s="270"/>
      <c r="AP343" s="270"/>
      <c r="AQ343" s="270"/>
      <c r="AR343" s="270"/>
      <c r="AS343" s="270"/>
      <c r="AT343" s="270"/>
      <c r="AU343" s="270"/>
      <c r="AV343" s="270"/>
      <c r="AW343" s="270"/>
      <c r="AX343" s="270"/>
      <c r="AY343" s="270"/>
      <c r="AZ343" s="270"/>
      <c r="BA343" s="270"/>
      <c r="BB343" s="270"/>
      <c r="BC343" s="270"/>
      <c r="BD343" s="270"/>
      <c r="BE343" s="270"/>
      <c r="BF343" s="270"/>
      <c r="BG343" s="270"/>
      <c r="BH343" s="270"/>
      <c r="BI343" s="270"/>
      <c r="BJ343" s="270"/>
      <c r="BK343" s="270"/>
      <c r="BL343" s="270"/>
      <c r="BM343" s="270"/>
      <c r="BN343" s="270"/>
      <c r="BO343" s="270"/>
      <c r="BP343" s="270"/>
      <c r="BQ343" s="270"/>
      <c r="BR343" s="270"/>
      <c r="BS343" s="270"/>
      <c r="BT343" s="270"/>
      <c r="BU343" s="270"/>
      <c r="BV343" s="270"/>
      <c r="BW343" s="270"/>
      <c r="BX343" s="270"/>
    </row>
    <row r="344" spans="1:76" ht="15">
      <c r="A344" s="301"/>
      <c r="B344" s="270"/>
      <c r="C344" s="302" t="s">
        <v>515</v>
      </c>
      <c r="D344" s="302" t="s">
        <v>704</v>
      </c>
      <c r="E344" s="270"/>
      <c r="F344" s="303">
        <v>2</v>
      </c>
      <c r="G344" s="270"/>
      <c r="H344" s="270"/>
      <c r="I344" s="270"/>
      <c r="J344" s="270"/>
      <c r="K344" s="270"/>
      <c r="L344" s="270"/>
      <c r="M344" s="270"/>
      <c r="N344" s="270"/>
      <c r="O344" s="304"/>
      <c r="P344" s="270"/>
      <c r="Q344" s="270"/>
      <c r="R344" s="270"/>
      <c r="S344" s="270"/>
      <c r="T344" s="270"/>
      <c r="U344" s="270"/>
      <c r="V344" s="270"/>
      <c r="W344" s="270"/>
      <c r="X344" s="270"/>
      <c r="Y344" s="270"/>
      <c r="Z344" s="270"/>
      <c r="AA344" s="270"/>
      <c r="AB344" s="270"/>
      <c r="AC344" s="270"/>
      <c r="AD344" s="270"/>
      <c r="AE344" s="270"/>
      <c r="AF344" s="270"/>
      <c r="AG344" s="270"/>
      <c r="AH344" s="270"/>
      <c r="AI344" s="270"/>
      <c r="AJ344" s="270"/>
      <c r="AK344" s="270"/>
      <c r="AL344" s="270"/>
      <c r="AM344" s="270"/>
      <c r="AN344" s="270"/>
      <c r="AO344" s="270"/>
      <c r="AP344" s="270"/>
      <c r="AQ344" s="270"/>
      <c r="AR344" s="270"/>
      <c r="AS344" s="270"/>
      <c r="AT344" s="270"/>
      <c r="AU344" s="270"/>
      <c r="AV344" s="270"/>
      <c r="AW344" s="270"/>
      <c r="AX344" s="270"/>
      <c r="AY344" s="270"/>
      <c r="AZ344" s="270"/>
      <c r="BA344" s="270"/>
      <c r="BB344" s="270"/>
      <c r="BC344" s="270"/>
      <c r="BD344" s="270"/>
      <c r="BE344" s="270"/>
      <c r="BF344" s="270"/>
      <c r="BG344" s="270"/>
      <c r="BH344" s="270"/>
      <c r="BI344" s="270"/>
      <c r="BJ344" s="270"/>
      <c r="BK344" s="270"/>
      <c r="BL344" s="270"/>
      <c r="BM344" s="270"/>
      <c r="BN344" s="270"/>
      <c r="BO344" s="270"/>
      <c r="BP344" s="270"/>
      <c r="BQ344" s="270"/>
      <c r="BR344" s="270"/>
      <c r="BS344" s="270"/>
      <c r="BT344" s="270"/>
      <c r="BU344" s="270"/>
      <c r="BV344" s="270"/>
      <c r="BW344" s="270"/>
      <c r="BX344" s="270"/>
    </row>
    <row r="345" spans="1:76" ht="15">
      <c r="A345" s="301"/>
      <c r="B345" s="270"/>
      <c r="C345" s="302" t="s">
        <v>320</v>
      </c>
      <c r="D345" s="302" t="s">
        <v>552</v>
      </c>
      <c r="E345" s="270"/>
      <c r="F345" s="303">
        <v>1</v>
      </c>
      <c r="G345" s="270"/>
      <c r="H345" s="270"/>
      <c r="I345" s="270"/>
      <c r="J345" s="270"/>
      <c r="K345" s="270"/>
      <c r="L345" s="270"/>
      <c r="M345" s="270"/>
      <c r="N345" s="270"/>
      <c r="O345" s="304"/>
      <c r="P345" s="270"/>
      <c r="Q345" s="270"/>
      <c r="R345" s="270"/>
      <c r="S345" s="270"/>
      <c r="T345" s="270"/>
      <c r="U345" s="270"/>
      <c r="V345" s="270"/>
      <c r="W345" s="270"/>
      <c r="X345" s="270"/>
      <c r="Y345" s="270"/>
      <c r="Z345" s="270"/>
      <c r="AA345" s="270"/>
      <c r="AB345" s="270"/>
      <c r="AC345" s="270"/>
      <c r="AD345" s="270"/>
      <c r="AE345" s="270"/>
      <c r="AF345" s="270"/>
      <c r="AG345" s="270"/>
      <c r="AH345" s="270"/>
      <c r="AI345" s="270"/>
      <c r="AJ345" s="270"/>
      <c r="AK345" s="270"/>
      <c r="AL345" s="270"/>
      <c r="AM345" s="270"/>
      <c r="AN345" s="270"/>
      <c r="AO345" s="270"/>
      <c r="AP345" s="270"/>
      <c r="AQ345" s="270"/>
      <c r="AR345" s="270"/>
      <c r="AS345" s="270"/>
      <c r="AT345" s="270"/>
      <c r="AU345" s="270"/>
      <c r="AV345" s="270"/>
      <c r="AW345" s="270"/>
      <c r="AX345" s="270"/>
      <c r="AY345" s="270"/>
      <c r="AZ345" s="270"/>
      <c r="BA345" s="270"/>
      <c r="BB345" s="270"/>
      <c r="BC345" s="270"/>
      <c r="BD345" s="270"/>
      <c r="BE345" s="270"/>
      <c r="BF345" s="270"/>
      <c r="BG345" s="270"/>
      <c r="BH345" s="270"/>
      <c r="BI345" s="270"/>
      <c r="BJ345" s="270"/>
      <c r="BK345" s="270"/>
      <c r="BL345" s="270"/>
      <c r="BM345" s="270"/>
      <c r="BN345" s="270"/>
      <c r="BO345" s="270"/>
      <c r="BP345" s="270"/>
      <c r="BQ345" s="270"/>
      <c r="BR345" s="270"/>
      <c r="BS345" s="270"/>
      <c r="BT345" s="270"/>
      <c r="BU345" s="270"/>
      <c r="BV345" s="270"/>
      <c r="BW345" s="270"/>
      <c r="BX345" s="270"/>
    </row>
    <row r="346" spans="1:76" ht="25.5">
      <c r="A346" s="323" t="s">
        <v>1015</v>
      </c>
      <c r="B346" s="324" t="s">
        <v>1016</v>
      </c>
      <c r="C346" s="324" t="s">
        <v>1017</v>
      </c>
      <c r="D346" s="324"/>
      <c r="E346" s="324" t="s">
        <v>78</v>
      </c>
      <c r="F346" s="325">
        <v>14</v>
      </c>
      <c r="G346" s="326"/>
      <c r="H346" s="327" t="s">
        <v>508</v>
      </c>
      <c r="I346" s="325">
        <f>F346*AO346</f>
        <v>0</v>
      </c>
      <c r="J346" s="325">
        <f>F346*AP346</f>
        <v>0</v>
      </c>
      <c r="K346" s="325">
        <f>F346*G346</f>
        <v>0</v>
      </c>
      <c r="L346" s="325">
        <f>K346*(1+BW346/100)</f>
        <v>0</v>
      </c>
      <c r="M346" s="325">
        <v>1.7000000000000001E-2</v>
      </c>
      <c r="N346" s="325">
        <f>F346*M346</f>
        <v>0.23800000000000002</v>
      </c>
      <c r="O346" s="328" t="s">
        <v>509</v>
      </c>
      <c r="P346" s="270"/>
      <c r="Q346" s="270"/>
      <c r="R346" s="270"/>
      <c r="S346" s="270"/>
      <c r="T346" s="270"/>
      <c r="U346" s="270"/>
      <c r="V346" s="270"/>
      <c r="W346" s="270"/>
      <c r="X346" s="270"/>
      <c r="Y346" s="270"/>
      <c r="Z346" s="297">
        <f>IF(AQ346="5",BJ346,0)</f>
        <v>0</v>
      </c>
      <c r="AA346" s="270"/>
      <c r="AB346" s="297">
        <f>IF(AQ346="1",BH346,0)</f>
        <v>0</v>
      </c>
      <c r="AC346" s="297">
        <f>IF(AQ346="1",BI346,0)</f>
        <v>0</v>
      </c>
      <c r="AD346" s="297">
        <f>IF(AQ346="7",BH346,0)</f>
        <v>0</v>
      </c>
      <c r="AE346" s="297">
        <f>IF(AQ346="7",BI346,0)</f>
        <v>0</v>
      </c>
      <c r="AF346" s="297">
        <f>IF(AQ346="2",BH346,0)</f>
        <v>0</v>
      </c>
      <c r="AG346" s="297">
        <f>IF(AQ346="2",BI346,0)</f>
        <v>0</v>
      </c>
      <c r="AH346" s="297">
        <f>IF(AQ346="0",BJ346,0)</f>
        <v>0</v>
      </c>
      <c r="AI346" s="282"/>
      <c r="AJ346" s="325">
        <f>IF(AN346=0,K346,0)</f>
        <v>0</v>
      </c>
      <c r="AK346" s="325">
        <f>IF(AN346=12,K346,0)</f>
        <v>0</v>
      </c>
      <c r="AL346" s="325">
        <f>IF(AN346=21,K346,0)</f>
        <v>0</v>
      </c>
      <c r="AM346" s="270"/>
      <c r="AN346" s="297">
        <v>21</v>
      </c>
      <c r="AO346" s="297">
        <f>G346*1</f>
        <v>0</v>
      </c>
      <c r="AP346" s="297">
        <f>G346*(1-1)</f>
        <v>0</v>
      </c>
      <c r="AQ346" s="327" t="s">
        <v>320</v>
      </c>
      <c r="AR346" s="270"/>
      <c r="AS346" s="270"/>
      <c r="AT346" s="270"/>
      <c r="AU346" s="270"/>
      <c r="AV346" s="297">
        <f>AW346+AX346</f>
        <v>0</v>
      </c>
      <c r="AW346" s="297">
        <f>F346*AO346</f>
        <v>0</v>
      </c>
      <c r="AX346" s="297">
        <f>F346*AP346</f>
        <v>0</v>
      </c>
      <c r="AY346" s="299" t="s">
        <v>969</v>
      </c>
      <c r="AZ346" s="299" t="s">
        <v>970</v>
      </c>
      <c r="BA346" s="282" t="s">
        <v>512</v>
      </c>
      <c r="BB346" s="270"/>
      <c r="BC346" s="297">
        <f>AW346+AX346</f>
        <v>0</v>
      </c>
      <c r="BD346" s="297">
        <f>G346/(100-BE346)*100</f>
        <v>0</v>
      </c>
      <c r="BE346" s="297">
        <v>0</v>
      </c>
      <c r="BF346" s="297">
        <f>N346</f>
        <v>0.23800000000000002</v>
      </c>
      <c r="BG346" s="270"/>
      <c r="BH346" s="325">
        <f>F346*AO346</f>
        <v>0</v>
      </c>
      <c r="BI346" s="325">
        <f>F346*AP346</f>
        <v>0</v>
      </c>
      <c r="BJ346" s="325">
        <f>F346*G346</f>
        <v>0</v>
      </c>
      <c r="BK346" s="325"/>
      <c r="BL346" s="297">
        <v>87</v>
      </c>
      <c r="BM346" s="270"/>
      <c r="BN346" s="270"/>
      <c r="BO346" s="270"/>
      <c r="BP346" s="270"/>
      <c r="BQ346" s="270"/>
      <c r="BR346" s="270"/>
      <c r="BS346" s="270"/>
      <c r="BT346" s="270"/>
      <c r="BU346" s="270"/>
      <c r="BV346" s="270"/>
      <c r="BW346" s="297" t="str">
        <f>H346</f>
        <v>21</v>
      </c>
      <c r="BX346" s="324" t="s">
        <v>1017</v>
      </c>
    </row>
    <row r="347" spans="1:76" ht="25.5">
      <c r="A347" s="301"/>
      <c r="B347" s="270"/>
      <c r="C347" s="302" t="s">
        <v>320</v>
      </c>
      <c r="D347" s="302" t="s">
        <v>972</v>
      </c>
      <c r="E347" s="270"/>
      <c r="F347" s="303">
        <v>1</v>
      </c>
      <c r="G347" s="270"/>
      <c r="H347" s="270"/>
      <c r="I347" s="270"/>
      <c r="J347" s="270"/>
      <c r="K347" s="270"/>
      <c r="L347" s="270"/>
      <c r="M347" s="270"/>
      <c r="N347" s="270"/>
      <c r="O347" s="304"/>
      <c r="P347" s="270"/>
      <c r="Q347" s="270"/>
      <c r="R347" s="270"/>
      <c r="S347" s="270"/>
      <c r="T347" s="270"/>
      <c r="U347" s="270"/>
      <c r="V347" s="270"/>
      <c r="W347" s="270"/>
      <c r="X347" s="270"/>
      <c r="Y347" s="270"/>
      <c r="Z347" s="270"/>
      <c r="AA347" s="270"/>
      <c r="AB347" s="270"/>
      <c r="AC347" s="270"/>
      <c r="AD347" s="270"/>
      <c r="AE347" s="270"/>
      <c r="AF347" s="270"/>
      <c r="AG347" s="270"/>
      <c r="AH347" s="270"/>
      <c r="AI347" s="270"/>
      <c r="AJ347" s="270"/>
      <c r="AK347" s="270"/>
      <c r="AL347" s="270"/>
      <c r="AM347" s="270"/>
      <c r="AN347" s="270"/>
      <c r="AO347" s="270"/>
      <c r="AP347" s="270"/>
      <c r="AQ347" s="270"/>
      <c r="AR347" s="270"/>
      <c r="AS347" s="270"/>
      <c r="AT347" s="270"/>
      <c r="AU347" s="270"/>
      <c r="AV347" s="270"/>
      <c r="AW347" s="270"/>
      <c r="AX347" s="270"/>
      <c r="AY347" s="270"/>
      <c r="AZ347" s="270"/>
      <c r="BA347" s="270"/>
      <c r="BB347" s="270"/>
      <c r="BC347" s="270"/>
      <c r="BD347" s="270"/>
      <c r="BE347" s="270"/>
      <c r="BF347" s="270"/>
      <c r="BG347" s="270"/>
      <c r="BH347" s="270"/>
      <c r="BI347" s="270"/>
      <c r="BJ347" s="270"/>
      <c r="BK347" s="270"/>
      <c r="BL347" s="270"/>
      <c r="BM347" s="270"/>
      <c r="BN347" s="270"/>
      <c r="BO347" s="270"/>
      <c r="BP347" s="270"/>
      <c r="BQ347" s="270"/>
      <c r="BR347" s="270"/>
      <c r="BS347" s="270"/>
      <c r="BT347" s="270"/>
      <c r="BU347" s="270"/>
      <c r="BV347" s="270"/>
      <c r="BW347" s="270"/>
      <c r="BX347" s="270"/>
    </row>
    <row r="348" spans="1:76" ht="15">
      <c r="A348" s="301"/>
      <c r="B348" s="270"/>
      <c r="C348" s="302" t="s">
        <v>515</v>
      </c>
      <c r="D348" s="302" t="s">
        <v>704</v>
      </c>
      <c r="E348" s="270"/>
      <c r="F348" s="303">
        <v>2</v>
      </c>
      <c r="G348" s="270"/>
      <c r="H348" s="270"/>
      <c r="I348" s="270"/>
      <c r="J348" s="270"/>
      <c r="K348" s="270"/>
      <c r="L348" s="270"/>
      <c r="M348" s="270"/>
      <c r="N348" s="270"/>
      <c r="O348" s="304"/>
      <c r="P348" s="270"/>
      <c r="Q348" s="270"/>
      <c r="R348" s="270"/>
      <c r="S348" s="270"/>
      <c r="T348" s="270"/>
      <c r="U348" s="270"/>
      <c r="V348" s="270"/>
      <c r="W348" s="270"/>
      <c r="X348" s="270"/>
      <c r="Y348" s="270"/>
      <c r="Z348" s="270"/>
      <c r="AA348" s="270"/>
      <c r="AB348" s="270"/>
      <c r="AC348" s="270"/>
      <c r="AD348" s="270"/>
      <c r="AE348" s="270"/>
      <c r="AF348" s="270"/>
      <c r="AG348" s="270"/>
      <c r="AH348" s="270"/>
      <c r="AI348" s="270"/>
      <c r="AJ348" s="270"/>
      <c r="AK348" s="270"/>
      <c r="AL348" s="270"/>
      <c r="AM348" s="270"/>
      <c r="AN348" s="270"/>
      <c r="AO348" s="270"/>
      <c r="AP348" s="270"/>
      <c r="AQ348" s="270"/>
      <c r="AR348" s="270"/>
      <c r="AS348" s="270"/>
      <c r="AT348" s="270"/>
      <c r="AU348" s="270"/>
      <c r="AV348" s="270"/>
      <c r="AW348" s="270"/>
      <c r="AX348" s="270"/>
      <c r="AY348" s="270"/>
      <c r="AZ348" s="270"/>
      <c r="BA348" s="270"/>
      <c r="BB348" s="270"/>
      <c r="BC348" s="270"/>
      <c r="BD348" s="270"/>
      <c r="BE348" s="270"/>
      <c r="BF348" s="270"/>
      <c r="BG348" s="270"/>
      <c r="BH348" s="270"/>
      <c r="BI348" s="270"/>
      <c r="BJ348" s="270"/>
      <c r="BK348" s="270"/>
      <c r="BL348" s="270"/>
      <c r="BM348" s="270"/>
      <c r="BN348" s="270"/>
      <c r="BO348" s="270"/>
      <c r="BP348" s="270"/>
      <c r="BQ348" s="270"/>
      <c r="BR348" s="270"/>
      <c r="BS348" s="270"/>
      <c r="BT348" s="270"/>
      <c r="BU348" s="270"/>
      <c r="BV348" s="270"/>
      <c r="BW348" s="270"/>
      <c r="BX348" s="270"/>
    </row>
    <row r="349" spans="1:76" ht="15">
      <c r="A349" s="301"/>
      <c r="B349" s="270"/>
      <c r="C349" s="302" t="s">
        <v>853</v>
      </c>
      <c r="D349" s="302" t="s">
        <v>552</v>
      </c>
      <c r="E349" s="270"/>
      <c r="F349" s="303">
        <v>8</v>
      </c>
      <c r="G349" s="270"/>
      <c r="H349" s="270"/>
      <c r="I349" s="270"/>
      <c r="J349" s="270"/>
      <c r="K349" s="270"/>
      <c r="L349" s="270"/>
      <c r="M349" s="270"/>
      <c r="N349" s="270"/>
      <c r="O349" s="304"/>
      <c r="P349" s="270"/>
      <c r="Q349" s="270"/>
      <c r="R349" s="270"/>
      <c r="S349" s="270"/>
      <c r="T349" s="270"/>
      <c r="U349" s="270"/>
      <c r="V349" s="270"/>
      <c r="W349" s="270"/>
      <c r="X349" s="270"/>
      <c r="Y349" s="270"/>
      <c r="Z349" s="270"/>
      <c r="AA349" s="270"/>
      <c r="AB349" s="270"/>
      <c r="AC349" s="270"/>
      <c r="AD349" s="270"/>
      <c r="AE349" s="270"/>
      <c r="AF349" s="270"/>
      <c r="AG349" s="270"/>
      <c r="AH349" s="270"/>
      <c r="AI349" s="270"/>
      <c r="AJ349" s="270"/>
      <c r="AK349" s="270"/>
      <c r="AL349" s="270"/>
      <c r="AM349" s="270"/>
      <c r="AN349" s="270"/>
      <c r="AO349" s="270"/>
      <c r="AP349" s="270"/>
      <c r="AQ349" s="270"/>
      <c r="AR349" s="270"/>
      <c r="AS349" s="270"/>
      <c r="AT349" s="270"/>
      <c r="AU349" s="270"/>
      <c r="AV349" s="270"/>
      <c r="AW349" s="270"/>
      <c r="AX349" s="270"/>
      <c r="AY349" s="270"/>
      <c r="AZ349" s="270"/>
      <c r="BA349" s="270"/>
      <c r="BB349" s="270"/>
      <c r="BC349" s="270"/>
      <c r="BD349" s="270"/>
      <c r="BE349" s="270"/>
      <c r="BF349" s="270"/>
      <c r="BG349" s="270"/>
      <c r="BH349" s="270"/>
      <c r="BI349" s="270"/>
      <c r="BJ349" s="270"/>
      <c r="BK349" s="270"/>
      <c r="BL349" s="270"/>
      <c r="BM349" s="270"/>
      <c r="BN349" s="270"/>
      <c r="BO349" s="270"/>
      <c r="BP349" s="270"/>
      <c r="BQ349" s="270"/>
      <c r="BR349" s="270"/>
      <c r="BS349" s="270"/>
      <c r="BT349" s="270"/>
      <c r="BU349" s="270"/>
      <c r="BV349" s="270"/>
      <c r="BW349" s="270"/>
      <c r="BX349" s="270"/>
    </row>
    <row r="350" spans="1:76" ht="25.5">
      <c r="A350" s="301"/>
      <c r="B350" s="270"/>
      <c r="C350" s="302" t="s">
        <v>1018</v>
      </c>
      <c r="D350" s="302" t="s">
        <v>555</v>
      </c>
      <c r="E350" s="270"/>
      <c r="F350" s="303">
        <v>3</v>
      </c>
      <c r="G350" s="270"/>
      <c r="H350" s="270"/>
      <c r="I350" s="270"/>
      <c r="J350" s="270"/>
      <c r="K350" s="270"/>
      <c r="L350" s="270"/>
      <c r="M350" s="270"/>
      <c r="N350" s="270"/>
      <c r="O350" s="304"/>
      <c r="P350" s="270"/>
      <c r="Q350" s="270"/>
      <c r="R350" s="270"/>
      <c r="S350" s="270"/>
      <c r="T350" s="270"/>
      <c r="U350" s="270"/>
      <c r="V350" s="270"/>
      <c r="W350" s="270"/>
      <c r="X350" s="270"/>
      <c r="Y350" s="270"/>
      <c r="Z350" s="270"/>
      <c r="AA350" s="270"/>
      <c r="AB350" s="270"/>
      <c r="AC350" s="270"/>
      <c r="AD350" s="270"/>
      <c r="AE350" s="270"/>
      <c r="AF350" s="270"/>
      <c r="AG350" s="270"/>
      <c r="AH350" s="270"/>
      <c r="AI350" s="270"/>
      <c r="AJ350" s="270"/>
      <c r="AK350" s="270"/>
      <c r="AL350" s="270"/>
      <c r="AM350" s="270"/>
      <c r="AN350" s="270"/>
      <c r="AO350" s="270"/>
      <c r="AP350" s="270"/>
      <c r="AQ350" s="270"/>
      <c r="AR350" s="270"/>
      <c r="AS350" s="270"/>
      <c r="AT350" s="270"/>
      <c r="AU350" s="270"/>
      <c r="AV350" s="270"/>
      <c r="AW350" s="270"/>
      <c r="AX350" s="270"/>
      <c r="AY350" s="270"/>
      <c r="AZ350" s="270"/>
      <c r="BA350" s="270"/>
      <c r="BB350" s="270"/>
      <c r="BC350" s="270"/>
      <c r="BD350" s="270"/>
      <c r="BE350" s="270"/>
      <c r="BF350" s="270"/>
      <c r="BG350" s="270"/>
      <c r="BH350" s="270"/>
      <c r="BI350" s="270"/>
      <c r="BJ350" s="270"/>
      <c r="BK350" s="270"/>
      <c r="BL350" s="270"/>
      <c r="BM350" s="270"/>
      <c r="BN350" s="270"/>
      <c r="BO350" s="270"/>
      <c r="BP350" s="270"/>
      <c r="BQ350" s="270"/>
      <c r="BR350" s="270"/>
      <c r="BS350" s="270"/>
      <c r="BT350" s="270"/>
      <c r="BU350" s="270"/>
      <c r="BV350" s="270"/>
      <c r="BW350" s="270"/>
      <c r="BX350" s="270"/>
    </row>
    <row r="351" spans="1:76" ht="25.5">
      <c r="A351" s="323" t="s">
        <v>1019</v>
      </c>
      <c r="B351" s="324" t="s">
        <v>1020</v>
      </c>
      <c r="C351" s="324" t="s">
        <v>1021</v>
      </c>
      <c r="D351" s="324"/>
      <c r="E351" s="324" t="s">
        <v>78</v>
      </c>
      <c r="F351" s="325">
        <v>49</v>
      </c>
      <c r="G351" s="326"/>
      <c r="H351" s="327" t="s">
        <v>508</v>
      </c>
      <c r="I351" s="325">
        <f>F351*AO351</f>
        <v>0</v>
      </c>
      <c r="J351" s="325">
        <f>F351*AP351</f>
        <v>0</v>
      </c>
      <c r="K351" s="325">
        <f>F351*G351</f>
        <v>0</v>
      </c>
      <c r="L351" s="325">
        <f>K351*(1+BW351/100)</f>
        <v>0</v>
      </c>
      <c r="M351" s="325">
        <v>5.7000000000000002E-2</v>
      </c>
      <c r="N351" s="325">
        <f>F351*M351</f>
        <v>2.7930000000000001</v>
      </c>
      <c r="O351" s="328" t="s">
        <v>509</v>
      </c>
      <c r="P351" s="270"/>
      <c r="Q351" s="270"/>
      <c r="R351" s="270"/>
      <c r="S351" s="270"/>
      <c r="T351" s="270"/>
      <c r="U351" s="270"/>
      <c r="V351" s="270"/>
      <c r="W351" s="270"/>
      <c r="X351" s="270"/>
      <c r="Y351" s="270"/>
      <c r="Z351" s="297">
        <f>IF(AQ351="5",BJ351,0)</f>
        <v>0</v>
      </c>
      <c r="AA351" s="270"/>
      <c r="AB351" s="297">
        <f>IF(AQ351="1",BH351,0)</f>
        <v>0</v>
      </c>
      <c r="AC351" s="297">
        <f>IF(AQ351="1",BI351,0)</f>
        <v>0</v>
      </c>
      <c r="AD351" s="297">
        <f>IF(AQ351="7",BH351,0)</f>
        <v>0</v>
      </c>
      <c r="AE351" s="297">
        <f>IF(AQ351="7",BI351,0)</f>
        <v>0</v>
      </c>
      <c r="AF351" s="297">
        <f>IF(AQ351="2",BH351,0)</f>
        <v>0</v>
      </c>
      <c r="AG351" s="297">
        <f>IF(AQ351="2",BI351,0)</f>
        <v>0</v>
      </c>
      <c r="AH351" s="297">
        <f>IF(AQ351="0",BJ351,0)</f>
        <v>0</v>
      </c>
      <c r="AI351" s="282"/>
      <c r="AJ351" s="325">
        <f>IF(AN351=0,K351,0)</f>
        <v>0</v>
      </c>
      <c r="AK351" s="325">
        <f>IF(AN351=12,K351,0)</f>
        <v>0</v>
      </c>
      <c r="AL351" s="325">
        <f>IF(AN351=21,K351,0)</f>
        <v>0</v>
      </c>
      <c r="AM351" s="270"/>
      <c r="AN351" s="297">
        <v>21</v>
      </c>
      <c r="AO351" s="297">
        <f>G351*1</f>
        <v>0</v>
      </c>
      <c r="AP351" s="297">
        <f>G351*(1-1)</f>
        <v>0</v>
      </c>
      <c r="AQ351" s="327" t="s">
        <v>320</v>
      </c>
      <c r="AR351" s="270"/>
      <c r="AS351" s="270"/>
      <c r="AT351" s="270"/>
      <c r="AU351" s="270"/>
      <c r="AV351" s="297">
        <f>AW351+AX351</f>
        <v>0</v>
      </c>
      <c r="AW351" s="297">
        <f>F351*AO351</f>
        <v>0</v>
      </c>
      <c r="AX351" s="297">
        <f>F351*AP351</f>
        <v>0</v>
      </c>
      <c r="AY351" s="299" t="s">
        <v>969</v>
      </c>
      <c r="AZ351" s="299" t="s">
        <v>970</v>
      </c>
      <c r="BA351" s="282" t="s">
        <v>512</v>
      </c>
      <c r="BB351" s="270"/>
      <c r="BC351" s="297">
        <f>AW351+AX351</f>
        <v>0</v>
      </c>
      <c r="BD351" s="297">
        <f>G351/(100-BE351)*100</f>
        <v>0</v>
      </c>
      <c r="BE351" s="297">
        <v>0</v>
      </c>
      <c r="BF351" s="297">
        <f>N351</f>
        <v>2.7930000000000001</v>
      </c>
      <c r="BG351" s="270"/>
      <c r="BH351" s="325">
        <f>F351*AO351</f>
        <v>0</v>
      </c>
      <c r="BI351" s="325">
        <f>F351*AP351</f>
        <v>0</v>
      </c>
      <c r="BJ351" s="325">
        <f>F351*G351</f>
        <v>0</v>
      </c>
      <c r="BK351" s="325"/>
      <c r="BL351" s="297">
        <v>87</v>
      </c>
      <c r="BM351" s="270"/>
      <c r="BN351" s="270"/>
      <c r="BO351" s="270"/>
      <c r="BP351" s="270"/>
      <c r="BQ351" s="270"/>
      <c r="BR351" s="270"/>
      <c r="BS351" s="270"/>
      <c r="BT351" s="270"/>
      <c r="BU351" s="270"/>
      <c r="BV351" s="270"/>
      <c r="BW351" s="297" t="str">
        <f>H351</f>
        <v>21</v>
      </c>
      <c r="BX351" s="324" t="s">
        <v>1021</v>
      </c>
    </row>
    <row r="352" spans="1:76" ht="25.5">
      <c r="A352" s="301"/>
      <c r="B352" s="270"/>
      <c r="C352" s="302" t="s">
        <v>598</v>
      </c>
      <c r="D352" s="302" t="s">
        <v>974</v>
      </c>
      <c r="E352" s="270"/>
      <c r="F352" s="303">
        <v>14</v>
      </c>
      <c r="G352" s="270"/>
      <c r="H352" s="270"/>
      <c r="I352" s="270"/>
      <c r="J352" s="270"/>
      <c r="K352" s="270"/>
      <c r="L352" s="270"/>
      <c r="M352" s="270"/>
      <c r="N352" s="270"/>
      <c r="O352" s="304"/>
      <c r="P352" s="270"/>
      <c r="Q352" s="270"/>
      <c r="R352" s="270"/>
      <c r="S352" s="270"/>
      <c r="T352" s="270"/>
      <c r="U352" s="270"/>
      <c r="V352" s="270"/>
      <c r="W352" s="270"/>
      <c r="X352" s="270"/>
      <c r="Y352" s="270"/>
      <c r="Z352" s="270"/>
      <c r="AA352" s="270"/>
      <c r="AB352" s="270"/>
      <c r="AC352" s="270"/>
      <c r="AD352" s="270"/>
      <c r="AE352" s="270"/>
      <c r="AF352" s="270"/>
      <c r="AG352" s="270"/>
      <c r="AH352" s="270"/>
      <c r="AI352" s="270"/>
      <c r="AJ352" s="270"/>
      <c r="AK352" s="270"/>
      <c r="AL352" s="270"/>
      <c r="AM352" s="270"/>
      <c r="AN352" s="270"/>
      <c r="AO352" s="270"/>
      <c r="AP352" s="270"/>
      <c r="AQ352" s="270"/>
      <c r="AR352" s="270"/>
      <c r="AS352" s="270"/>
      <c r="AT352" s="270"/>
      <c r="AU352" s="270"/>
      <c r="AV352" s="270"/>
      <c r="AW352" s="270"/>
      <c r="AX352" s="270"/>
      <c r="AY352" s="270"/>
      <c r="AZ352" s="270"/>
      <c r="BA352" s="270"/>
      <c r="BB352" s="270"/>
      <c r="BC352" s="270"/>
      <c r="BD352" s="270"/>
      <c r="BE352" s="270"/>
      <c r="BF352" s="270"/>
      <c r="BG352" s="270"/>
      <c r="BH352" s="270"/>
      <c r="BI352" s="270"/>
      <c r="BJ352" s="270"/>
      <c r="BK352" s="270"/>
      <c r="BL352" s="270"/>
      <c r="BM352" s="270"/>
      <c r="BN352" s="270"/>
      <c r="BO352" s="270"/>
      <c r="BP352" s="270"/>
      <c r="BQ352" s="270"/>
      <c r="BR352" s="270"/>
      <c r="BS352" s="270"/>
      <c r="BT352" s="270"/>
      <c r="BU352" s="270"/>
      <c r="BV352" s="270"/>
      <c r="BW352" s="270"/>
      <c r="BX352" s="270"/>
    </row>
    <row r="353" spans="1:76" ht="15">
      <c r="A353" s="301"/>
      <c r="B353" s="270"/>
      <c r="C353" s="302" t="s">
        <v>964</v>
      </c>
      <c r="D353" s="302" t="s">
        <v>704</v>
      </c>
      <c r="E353" s="270"/>
      <c r="F353" s="303">
        <v>5</v>
      </c>
      <c r="G353" s="270"/>
      <c r="H353" s="270"/>
      <c r="I353" s="270"/>
      <c r="J353" s="270"/>
      <c r="K353" s="270"/>
      <c r="L353" s="270"/>
      <c r="M353" s="270"/>
      <c r="N353" s="270"/>
      <c r="O353" s="304"/>
      <c r="P353" s="270"/>
      <c r="Q353" s="270"/>
      <c r="R353" s="270"/>
      <c r="S353" s="270"/>
      <c r="T353" s="270"/>
      <c r="U353" s="270"/>
      <c r="V353" s="270"/>
      <c r="W353" s="270"/>
      <c r="X353" s="270"/>
      <c r="Y353" s="270"/>
      <c r="Z353" s="270"/>
      <c r="AA353" s="270"/>
      <c r="AB353" s="270"/>
      <c r="AC353" s="270"/>
      <c r="AD353" s="270"/>
      <c r="AE353" s="270"/>
      <c r="AF353" s="270"/>
      <c r="AG353" s="270"/>
      <c r="AH353" s="270"/>
      <c r="AI353" s="270"/>
      <c r="AJ353" s="270"/>
      <c r="AK353" s="270"/>
      <c r="AL353" s="270"/>
      <c r="AM353" s="270"/>
      <c r="AN353" s="270"/>
      <c r="AO353" s="270"/>
      <c r="AP353" s="270"/>
      <c r="AQ353" s="270"/>
      <c r="AR353" s="270"/>
      <c r="AS353" s="270"/>
      <c r="AT353" s="270"/>
      <c r="AU353" s="270"/>
      <c r="AV353" s="270"/>
      <c r="AW353" s="270"/>
      <c r="AX353" s="270"/>
      <c r="AY353" s="270"/>
      <c r="AZ353" s="270"/>
      <c r="BA353" s="270"/>
      <c r="BB353" s="270"/>
      <c r="BC353" s="270"/>
      <c r="BD353" s="270"/>
      <c r="BE353" s="270"/>
      <c r="BF353" s="270"/>
      <c r="BG353" s="270"/>
      <c r="BH353" s="270"/>
      <c r="BI353" s="270"/>
      <c r="BJ353" s="270"/>
      <c r="BK353" s="270"/>
      <c r="BL353" s="270"/>
      <c r="BM353" s="270"/>
      <c r="BN353" s="270"/>
      <c r="BO353" s="270"/>
      <c r="BP353" s="270"/>
      <c r="BQ353" s="270"/>
      <c r="BR353" s="270"/>
      <c r="BS353" s="270"/>
      <c r="BT353" s="270"/>
      <c r="BU353" s="270"/>
      <c r="BV353" s="270"/>
      <c r="BW353" s="270"/>
      <c r="BX353" s="270"/>
    </row>
    <row r="354" spans="1:76" ht="15">
      <c r="A354" s="301"/>
      <c r="B354" s="270"/>
      <c r="C354" s="302" t="s">
        <v>1018</v>
      </c>
      <c r="D354" s="302" t="s">
        <v>542</v>
      </c>
      <c r="E354" s="270"/>
      <c r="F354" s="303">
        <v>3</v>
      </c>
      <c r="G354" s="270"/>
      <c r="H354" s="270"/>
      <c r="I354" s="270"/>
      <c r="J354" s="270"/>
      <c r="K354" s="270"/>
      <c r="L354" s="270"/>
      <c r="M354" s="270"/>
      <c r="N354" s="270"/>
      <c r="O354" s="304"/>
      <c r="P354" s="270"/>
      <c r="Q354" s="270"/>
      <c r="R354" s="270"/>
      <c r="S354" s="270"/>
      <c r="T354" s="270"/>
      <c r="U354" s="270"/>
      <c r="V354" s="270"/>
      <c r="W354" s="270"/>
      <c r="X354" s="270"/>
      <c r="Y354" s="270"/>
      <c r="Z354" s="270"/>
      <c r="AA354" s="270"/>
      <c r="AB354" s="270"/>
      <c r="AC354" s="270"/>
      <c r="AD354" s="270"/>
      <c r="AE354" s="270"/>
      <c r="AF354" s="270"/>
      <c r="AG354" s="270"/>
      <c r="AH354" s="270"/>
      <c r="AI354" s="270"/>
      <c r="AJ354" s="270"/>
      <c r="AK354" s="270"/>
      <c r="AL354" s="270"/>
      <c r="AM354" s="270"/>
      <c r="AN354" s="270"/>
      <c r="AO354" s="270"/>
      <c r="AP354" s="270"/>
      <c r="AQ354" s="270"/>
      <c r="AR354" s="270"/>
      <c r="AS354" s="270"/>
      <c r="AT354" s="270"/>
      <c r="AU354" s="270"/>
      <c r="AV354" s="270"/>
      <c r="AW354" s="270"/>
      <c r="AX354" s="270"/>
      <c r="AY354" s="270"/>
      <c r="AZ354" s="270"/>
      <c r="BA354" s="270"/>
      <c r="BB354" s="270"/>
      <c r="BC354" s="270"/>
      <c r="BD354" s="270"/>
      <c r="BE354" s="270"/>
      <c r="BF354" s="270"/>
      <c r="BG354" s="270"/>
      <c r="BH354" s="270"/>
      <c r="BI354" s="270"/>
      <c r="BJ354" s="270"/>
      <c r="BK354" s="270"/>
      <c r="BL354" s="270"/>
      <c r="BM354" s="270"/>
      <c r="BN354" s="270"/>
      <c r="BO354" s="270"/>
      <c r="BP354" s="270"/>
      <c r="BQ354" s="270"/>
      <c r="BR354" s="270"/>
      <c r="BS354" s="270"/>
      <c r="BT354" s="270"/>
      <c r="BU354" s="270"/>
      <c r="BV354" s="270"/>
      <c r="BW354" s="270"/>
      <c r="BX354" s="270"/>
    </row>
    <row r="355" spans="1:76" ht="15">
      <c r="A355" s="301"/>
      <c r="B355" s="270"/>
      <c r="C355" s="302" t="s">
        <v>320</v>
      </c>
      <c r="D355" s="302" t="s">
        <v>980</v>
      </c>
      <c r="E355" s="270"/>
      <c r="F355" s="303">
        <v>1</v>
      </c>
      <c r="G355" s="270"/>
      <c r="H355" s="270"/>
      <c r="I355" s="270"/>
      <c r="J355" s="270"/>
      <c r="K355" s="270"/>
      <c r="L355" s="270"/>
      <c r="M355" s="270"/>
      <c r="N355" s="270"/>
      <c r="O355" s="304"/>
      <c r="P355" s="270"/>
      <c r="Q355" s="270"/>
      <c r="R355" s="270"/>
      <c r="S355" s="270"/>
      <c r="T355" s="270"/>
      <c r="U355" s="270"/>
      <c r="V355" s="270"/>
      <c r="W355" s="270"/>
      <c r="X355" s="270"/>
      <c r="Y355" s="270"/>
      <c r="Z355" s="270"/>
      <c r="AA355" s="270"/>
      <c r="AB355" s="270"/>
      <c r="AC355" s="270"/>
      <c r="AD355" s="270"/>
      <c r="AE355" s="270"/>
      <c r="AF355" s="270"/>
      <c r="AG355" s="270"/>
      <c r="AH355" s="270"/>
      <c r="AI355" s="270"/>
      <c r="AJ355" s="270"/>
      <c r="AK355" s="270"/>
      <c r="AL355" s="270"/>
      <c r="AM355" s="270"/>
      <c r="AN355" s="270"/>
      <c r="AO355" s="270"/>
      <c r="AP355" s="270"/>
      <c r="AQ355" s="270"/>
      <c r="AR355" s="270"/>
      <c r="AS355" s="270"/>
      <c r="AT355" s="270"/>
      <c r="AU355" s="270"/>
      <c r="AV355" s="270"/>
      <c r="AW355" s="270"/>
      <c r="AX355" s="270"/>
      <c r="AY355" s="270"/>
      <c r="AZ355" s="270"/>
      <c r="BA355" s="270"/>
      <c r="BB355" s="270"/>
      <c r="BC355" s="270"/>
      <c r="BD355" s="270"/>
      <c r="BE355" s="270"/>
      <c r="BF355" s="270"/>
      <c r="BG355" s="270"/>
      <c r="BH355" s="270"/>
      <c r="BI355" s="270"/>
      <c r="BJ355" s="270"/>
      <c r="BK355" s="270"/>
      <c r="BL355" s="270"/>
      <c r="BM355" s="270"/>
      <c r="BN355" s="270"/>
      <c r="BO355" s="270"/>
      <c r="BP355" s="270"/>
      <c r="BQ355" s="270"/>
      <c r="BR355" s="270"/>
      <c r="BS355" s="270"/>
      <c r="BT355" s="270"/>
      <c r="BU355" s="270"/>
      <c r="BV355" s="270"/>
      <c r="BW355" s="270"/>
      <c r="BX355" s="270"/>
    </row>
    <row r="356" spans="1:76" ht="15">
      <c r="A356" s="301"/>
      <c r="B356" s="270"/>
      <c r="C356" s="302" t="s">
        <v>857</v>
      </c>
      <c r="D356" s="302" t="s">
        <v>981</v>
      </c>
      <c r="E356" s="270"/>
      <c r="F356" s="303">
        <v>4</v>
      </c>
      <c r="G356" s="270"/>
      <c r="H356" s="270"/>
      <c r="I356" s="270"/>
      <c r="J356" s="270"/>
      <c r="K356" s="270"/>
      <c r="L356" s="270"/>
      <c r="M356" s="270"/>
      <c r="N356" s="270"/>
      <c r="O356" s="304"/>
      <c r="P356" s="270"/>
      <c r="Q356" s="270"/>
      <c r="R356" s="270"/>
      <c r="S356" s="270"/>
      <c r="T356" s="270"/>
      <c r="U356" s="270"/>
      <c r="V356" s="270"/>
      <c r="W356" s="270"/>
      <c r="X356" s="270"/>
      <c r="Y356" s="270"/>
      <c r="Z356" s="270"/>
      <c r="AA356" s="270"/>
      <c r="AB356" s="270"/>
      <c r="AC356" s="270"/>
      <c r="AD356" s="270"/>
      <c r="AE356" s="270"/>
      <c r="AF356" s="270"/>
      <c r="AG356" s="270"/>
      <c r="AH356" s="270"/>
      <c r="AI356" s="270"/>
      <c r="AJ356" s="270"/>
      <c r="AK356" s="270"/>
      <c r="AL356" s="270"/>
      <c r="AM356" s="270"/>
      <c r="AN356" s="270"/>
      <c r="AO356" s="270"/>
      <c r="AP356" s="270"/>
      <c r="AQ356" s="270"/>
      <c r="AR356" s="270"/>
      <c r="AS356" s="270"/>
      <c r="AT356" s="270"/>
      <c r="AU356" s="270"/>
      <c r="AV356" s="270"/>
      <c r="AW356" s="270"/>
      <c r="AX356" s="270"/>
      <c r="AY356" s="270"/>
      <c r="AZ356" s="270"/>
      <c r="BA356" s="270"/>
      <c r="BB356" s="270"/>
      <c r="BC356" s="270"/>
      <c r="BD356" s="270"/>
      <c r="BE356" s="270"/>
      <c r="BF356" s="270"/>
      <c r="BG356" s="270"/>
      <c r="BH356" s="270"/>
      <c r="BI356" s="270"/>
      <c r="BJ356" s="270"/>
      <c r="BK356" s="270"/>
      <c r="BL356" s="270"/>
      <c r="BM356" s="270"/>
      <c r="BN356" s="270"/>
      <c r="BO356" s="270"/>
      <c r="BP356" s="270"/>
      <c r="BQ356" s="270"/>
      <c r="BR356" s="270"/>
      <c r="BS356" s="270"/>
      <c r="BT356" s="270"/>
      <c r="BU356" s="270"/>
      <c r="BV356" s="270"/>
      <c r="BW356" s="270"/>
      <c r="BX356" s="270"/>
    </row>
    <row r="357" spans="1:76" ht="15">
      <c r="A357" s="301"/>
      <c r="B357" s="270"/>
      <c r="C357" s="302" t="s">
        <v>857</v>
      </c>
      <c r="D357" s="302" t="s">
        <v>983</v>
      </c>
      <c r="E357" s="270"/>
      <c r="F357" s="303">
        <v>4</v>
      </c>
      <c r="G357" s="270"/>
      <c r="H357" s="270"/>
      <c r="I357" s="270"/>
      <c r="J357" s="270"/>
      <c r="K357" s="270"/>
      <c r="L357" s="270"/>
      <c r="M357" s="270"/>
      <c r="N357" s="270"/>
      <c r="O357" s="304"/>
      <c r="P357" s="270"/>
      <c r="Q357" s="270"/>
      <c r="R357" s="270"/>
      <c r="S357" s="270"/>
      <c r="T357" s="270"/>
      <c r="U357" s="270"/>
      <c r="V357" s="270"/>
      <c r="W357" s="270"/>
      <c r="X357" s="270"/>
      <c r="Y357" s="270"/>
      <c r="Z357" s="270"/>
      <c r="AA357" s="270"/>
      <c r="AB357" s="270"/>
      <c r="AC357" s="270"/>
      <c r="AD357" s="270"/>
      <c r="AE357" s="270"/>
      <c r="AF357" s="270"/>
      <c r="AG357" s="270"/>
      <c r="AH357" s="270"/>
      <c r="AI357" s="270"/>
      <c r="AJ357" s="270"/>
      <c r="AK357" s="270"/>
      <c r="AL357" s="270"/>
      <c r="AM357" s="270"/>
      <c r="AN357" s="270"/>
      <c r="AO357" s="270"/>
      <c r="AP357" s="270"/>
      <c r="AQ357" s="270"/>
      <c r="AR357" s="270"/>
      <c r="AS357" s="270"/>
      <c r="AT357" s="270"/>
      <c r="AU357" s="270"/>
      <c r="AV357" s="270"/>
      <c r="AW357" s="270"/>
      <c r="AX357" s="270"/>
      <c r="AY357" s="270"/>
      <c r="AZ357" s="270"/>
      <c r="BA357" s="270"/>
      <c r="BB357" s="270"/>
      <c r="BC357" s="270"/>
      <c r="BD357" s="270"/>
      <c r="BE357" s="270"/>
      <c r="BF357" s="270"/>
      <c r="BG357" s="270"/>
      <c r="BH357" s="270"/>
      <c r="BI357" s="270"/>
      <c r="BJ357" s="270"/>
      <c r="BK357" s="270"/>
      <c r="BL357" s="270"/>
      <c r="BM357" s="270"/>
      <c r="BN357" s="270"/>
      <c r="BO357" s="270"/>
      <c r="BP357" s="270"/>
      <c r="BQ357" s="270"/>
      <c r="BR357" s="270"/>
      <c r="BS357" s="270"/>
      <c r="BT357" s="270"/>
      <c r="BU357" s="270"/>
      <c r="BV357" s="270"/>
      <c r="BW357" s="270"/>
      <c r="BX357" s="270"/>
    </row>
    <row r="358" spans="1:76" ht="15">
      <c r="A358" s="301"/>
      <c r="B358" s="270"/>
      <c r="C358" s="302" t="s">
        <v>949</v>
      </c>
      <c r="D358" s="302" t="s">
        <v>552</v>
      </c>
      <c r="E358" s="270"/>
      <c r="F358" s="303">
        <v>7</v>
      </c>
      <c r="G358" s="270"/>
      <c r="H358" s="270"/>
      <c r="I358" s="270"/>
      <c r="J358" s="270"/>
      <c r="K358" s="270"/>
      <c r="L358" s="270"/>
      <c r="M358" s="270"/>
      <c r="N358" s="270"/>
      <c r="O358" s="304"/>
      <c r="P358" s="270"/>
      <c r="Q358" s="270"/>
      <c r="R358" s="270"/>
      <c r="S358" s="270"/>
      <c r="T358" s="270"/>
      <c r="U358" s="270"/>
      <c r="V358" s="270"/>
      <c r="W358" s="270"/>
      <c r="X358" s="270"/>
      <c r="Y358" s="270"/>
      <c r="Z358" s="270"/>
      <c r="AA358" s="270"/>
      <c r="AB358" s="270"/>
      <c r="AC358" s="270"/>
      <c r="AD358" s="270"/>
      <c r="AE358" s="270"/>
      <c r="AF358" s="270"/>
      <c r="AG358" s="270"/>
      <c r="AH358" s="270"/>
      <c r="AI358" s="270"/>
      <c r="AJ358" s="270"/>
      <c r="AK358" s="270"/>
      <c r="AL358" s="270"/>
      <c r="AM358" s="270"/>
      <c r="AN358" s="270"/>
      <c r="AO358" s="270"/>
      <c r="AP358" s="270"/>
      <c r="AQ358" s="270"/>
      <c r="AR358" s="270"/>
      <c r="AS358" s="270"/>
      <c r="AT358" s="270"/>
      <c r="AU358" s="270"/>
      <c r="AV358" s="270"/>
      <c r="AW358" s="270"/>
      <c r="AX358" s="270"/>
      <c r="AY358" s="270"/>
      <c r="AZ358" s="270"/>
      <c r="BA358" s="270"/>
      <c r="BB358" s="270"/>
      <c r="BC358" s="270"/>
      <c r="BD358" s="270"/>
      <c r="BE358" s="270"/>
      <c r="BF358" s="270"/>
      <c r="BG358" s="270"/>
      <c r="BH358" s="270"/>
      <c r="BI358" s="270"/>
      <c r="BJ358" s="270"/>
      <c r="BK358" s="270"/>
      <c r="BL358" s="270"/>
      <c r="BM358" s="270"/>
      <c r="BN358" s="270"/>
      <c r="BO358" s="270"/>
      <c r="BP358" s="270"/>
      <c r="BQ358" s="270"/>
      <c r="BR358" s="270"/>
      <c r="BS358" s="270"/>
      <c r="BT358" s="270"/>
      <c r="BU358" s="270"/>
      <c r="BV358" s="270"/>
      <c r="BW358" s="270"/>
      <c r="BX358" s="270"/>
    </row>
    <row r="359" spans="1:76" ht="15">
      <c r="A359" s="301"/>
      <c r="B359" s="270"/>
      <c r="C359" s="302" t="s">
        <v>503</v>
      </c>
      <c r="D359" s="302" t="s">
        <v>989</v>
      </c>
      <c r="E359" s="270"/>
      <c r="F359" s="303">
        <v>11</v>
      </c>
      <c r="G359" s="270"/>
      <c r="H359" s="270"/>
      <c r="I359" s="270"/>
      <c r="J359" s="270"/>
      <c r="K359" s="270"/>
      <c r="L359" s="270"/>
      <c r="M359" s="270"/>
      <c r="N359" s="270"/>
      <c r="O359" s="304"/>
      <c r="P359" s="270"/>
      <c r="Q359" s="270"/>
      <c r="R359" s="270"/>
      <c r="S359" s="270"/>
      <c r="T359" s="270"/>
      <c r="U359" s="270"/>
      <c r="V359" s="270"/>
      <c r="W359" s="270"/>
      <c r="X359" s="270"/>
      <c r="Y359" s="270"/>
      <c r="Z359" s="270"/>
      <c r="AA359" s="270"/>
      <c r="AB359" s="270"/>
      <c r="AC359" s="270"/>
      <c r="AD359" s="270"/>
      <c r="AE359" s="270"/>
      <c r="AF359" s="270"/>
      <c r="AG359" s="270"/>
      <c r="AH359" s="270"/>
      <c r="AI359" s="270"/>
      <c r="AJ359" s="270"/>
      <c r="AK359" s="270"/>
      <c r="AL359" s="270"/>
      <c r="AM359" s="270"/>
      <c r="AN359" s="270"/>
      <c r="AO359" s="270"/>
      <c r="AP359" s="270"/>
      <c r="AQ359" s="270"/>
      <c r="AR359" s="270"/>
      <c r="AS359" s="270"/>
      <c r="AT359" s="270"/>
      <c r="AU359" s="270"/>
      <c r="AV359" s="270"/>
      <c r="AW359" s="270"/>
      <c r="AX359" s="270"/>
      <c r="AY359" s="270"/>
      <c r="AZ359" s="270"/>
      <c r="BA359" s="270"/>
      <c r="BB359" s="270"/>
      <c r="BC359" s="270"/>
      <c r="BD359" s="270"/>
      <c r="BE359" s="270"/>
      <c r="BF359" s="270"/>
      <c r="BG359" s="270"/>
      <c r="BH359" s="270"/>
      <c r="BI359" s="270"/>
      <c r="BJ359" s="270"/>
      <c r="BK359" s="270"/>
      <c r="BL359" s="270"/>
      <c r="BM359" s="270"/>
      <c r="BN359" s="270"/>
      <c r="BO359" s="270"/>
      <c r="BP359" s="270"/>
      <c r="BQ359" s="270"/>
      <c r="BR359" s="270"/>
      <c r="BS359" s="270"/>
      <c r="BT359" s="270"/>
      <c r="BU359" s="270"/>
      <c r="BV359" s="270"/>
      <c r="BW359" s="270"/>
      <c r="BX359" s="270"/>
    </row>
    <row r="360" spans="1:76" ht="25.5">
      <c r="A360" s="323" t="s">
        <v>1022</v>
      </c>
      <c r="B360" s="324" t="s">
        <v>1023</v>
      </c>
      <c r="C360" s="324" t="s">
        <v>1024</v>
      </c>
      <c r="D360" s="324"/>
      <c r="E360" s="324" t="s">
        <v>78</v>
      </c>
      <c r="F360" s="325">
        <v>13</v>
      </c>
      <c r="G360" s="326"/>
      <c r="H360" s="327" t="s">
        <v>508</v>
      </c>
      <c r="I360" s="325">
        <f>F360*AO360</f>
        <v>0</v>
      </c>
      <c r="J360" s="325">
        <f>F360*AP360</f>
        <v>0</v>
      </c>
      <c r="K360" s="325">
        <f>F360*G360</f>
        <v>0</v>
      </c>
      <c r="L360" s="325">
        <f>K360*(1+BW360/100)</f>
        <v>0</v>
      </c>
      <c r="M360" s="325">
        <v>2.8500000000000001E-2</v>
      </c>
      <c r="N360" s="325">
        <f>F360*M360</f>
        <v>0.3705</v>
      </c>
      <c r="O360" s="328" t="s">
        <v>509</v>
      </c>
      <c r="P360" s="270"/>
      <c r="Q360" s="270"/>
      <c r="R360" s="270"/>
      <c r="S360" s="270"/>
      <c r="T360" s="270"/>
      <c r="U360" s="270"/>
      <c r="V360" s="270"/>
      <c r="W360" s="270"/>
      <c r="X360" s="270"/>
      <c r="Y360" s="270"/>
      <c r="Z360" s="297">
        <f>IF(AQ360="5",BJ360,0)</f>
        <v>0</v>
      </c>
      <c r="AA360" s="270"/>
      <c r="AB360" s="297">
        <f>IF(AQ360="1",BH360,0)</f>
        <v>0</v>
      </c>
      <c r="AC360" s="297">
        <f>IF(AQ360="1",BI360,0)</f>
        <v>0</v>
      </c>
      <c r="AD360" s="297">
        <f>IF(AQ360="7",BH360,0)</f>
        <v>0</v>
      </c>
      <c r="AE360" s="297">
        <f>IF(AQ360="7",BI360,0)</f>
        <v>0</v>
      </c>
      <c r="AF360" s="297">
        <f>IF(AQ360="2",BH360,0)</f>
        <v>0</v>
      </c>
      <c r="AG360" s="297">
        <f>IF(AQ360="2",BI360,0)</f>
        <v>0</v>
      </c>
      <c r="AH360" s="297">
        <f>IF(AQ360="0",BJ360,0)</f>
        <v>0</v>
      </c>
      <c r="AI360" s="282"/>
      <c r="AJ360" s="325">
        <f>IF(AN360=0,K360,0)</f>
        <v>0</v>
      </c>
      <c r="AK360" s="325">
        <f>IF(AN360=12,K360,0)</f>
        <v>0</v>
      </c>
      <c r="AL360" s="325">
        <f>IF(AN360=21,K360,0)</f>
        <v>0</v>
      </c>
      <c r="AM360" s="270"/>
      <c r="AN360" s="297">
        <v>21</v>
      </c>
      <c r="AO360" s="297">
        <f>G360*1</f>
        <v>0</v>
      </c>
      <c r="AP360" s="297">
        <f>G360*(1-1)</f>
        <v>0</v>
      </c>
      <c r="AQ360" s="327" t="s">
        <v>320</v>
      </c>
      <c r="AR360" s="270"/>
      <c r="AS360" s="270"/>
      <c r="AT360" s="270"/>
      <c r="AU360" s="270"/>
      <c r="AV360" s="297">
        <f>AW360+AX360</f>
        <v>0</v>
      </c>
      <c r="AW360" s="297">
        <f>F360*AO360</f>
        <v>0</v>
      </c>
      <c r="AX360" s="297">
        <f>F360*AP360</f>
        <v>0</v>
      </c>
      <c r="AY360" s="299" t="s">
        <v>969</v>
      </c>
      <c r="AZ360" s="299" t="s">
        <v>970</v>
      </c>
      <c r="BA360" s="282" t="s">
        <v>512</v>
      </c>
      <c r="BB360" s="270"/>
      <c r="BC360" s="297">
        <f>AW360+AX360</f>
        <v>0</v>
      </c>
      <c r="BD360" s="297">
        <f>G360/(100-BE360)*100</f>
        <v>0</v>
      </c>
      <c r="BE360" s="297">
        <v>0</v>
      </c>
      <c r="BF360" s="297">
        <f>N360</f>
        <v>0.3705</v>
      </c>
      <c r="BG360" s="270"/>
      <c r="BH360" s="325">
        <f>F360*AO360</f>
        <v>0</v>
      </c>
      <c r="BI360" s="325">
        <f>F360*AP360</f>
        <v>0</v>
      </c>
      <c r="BJ360" s="325">
        <f>F360*G360</f>
        <v>0</v>
      </c>
      <c r="BK360" s="325"/>
      <c r="BL360" s="297">
        <v>87</v>
      </c>
      <c r="BM360" s="270"/>
      <c r="BN360" s="270"/>
      <c r="BO360" s="270"/>
      <c r="BP360" s="270"/>
      <c r="BQ360" s="270"/>
      <c r="BR360" s="270"/>
      <c r="BS360" s="270"/>
      <c r="BT360" s="270"/>
      <c r="BU360" s="270"/>
      <c r="BV360" s="270"/>
      <c r="BW360" s="297" t="str">
        <f>H360</f>
        <v>21</v>
      </c>
      <c r="BX360" s="324" t="s">
        <v>1024</v>
      </c>
    </row>
    <row r="361" spans="1:76" ht="25.5">
      <c r="A361" s="301"/>
      <c r="B361" s="270"/>
      <c r="C361" s="302" t="s">
        <v>515</v>
      </c>
      <c r="D361" s="302" t="s">
        <v>974</v>
      </c>
      <c r="E361" s="270"/>
      <c r="F361" s="303">
        <v>2</v>
      </c>
      <c r="G361" s="270"/>
      <c r="H361" s="270"/>
      <c r="I361" s="270"/>
      <c r="J361" s="270"/>
      <c r="K361" s="270"/>
      <c r="L361" s="270"/>
      <c r="M361" s="270"/>
      <c r="N361" s="270"/>
      <c r="O361" s="304"/>
      <c r="P361" s="270"/>
      <c r="Q361" s="270"/>
      <c r="R361" s="270"/>
      <c r="S361" s="270"/>
      <c r="T361" s="270"/>
      <c r="U361" s="270"/>
      <c r="V361" s="270"/>
      <c r="W361" s="270"/>
      <c r="X361" s="270"/>
      <c r="Y361" s="270"/>
      <c r="Z361" s="270"/>
      <c r="AA361" s="270"/>
      <c r="AB361" s="270"/>
      <c r="AC361" s="270"/>
      <c r="AD361" s="270"/>
      <c r="AE361" s="270"/>
      <c r="AF361" s="270"/>
      <c r="AG361" s="270"/>
      <c r="AH361" s="270"/>
      <c r="AI361" s="270"/>
      <c r="AJ361" s="270"/>
      <c r="AK361" s="270"/>
      <c r="AL361" s="270"/>
      <c r="AM361" s="270"/>
      <c r="AN361" s="270"/>
      <c r="AO361" s="270"/>
      <c r="AP361" s="270"/>
      <c r="AQ361" s="270"/>
      <c r="AR361" s="270"/>
      <c r="AS361" s="270"/>
      <c r="AT361" s="270"/>
      <c r="AU361" s="270"/>
      <c r="AV361" s="270"/>
      <c r="AW361" s="270"/>
      <c r="AX361" s="270"/>
      <c r="AY361" s="270"/>
      <c r="AZ361" s="270"/>
      <c r="BA361" s="270"/>
      <c r="BB361" s="270"/>
      <c r="BC361" s="270"/>
      <c r="BD361" s="270"/>
      <c r="BE361" s="270"/>
      <c r="BF361" s="270"/>
      <c r="BG361" s="270"/>
      <c r="BH361" s="270"/>
      <c r="BI361" s="270"/>
      <c r="BJ361" s="270"/>
      <c r="BK361" s="270"/>
      <c r="BL361" s="270"/>
      <c r="BM361" s="270"/>
      <c r="BN361" s="270"/>
      <c r="BO361" s="270"/>
      <c r="BP361" s="270"/>
      <c r="BQ361" s="270"/>
      <c r="BR361" s="270"/>
      <c r="BS361" s="270"/>
      <c r="BT361" s="270"/>
      <c r="BU361" s="270"/>
      <c r="BV361" s="270"/>
      <c r="BW361" s="270"/>
      <c r="BX361" s="270"/>
    </row>
    <row r="362" spans="1:76" ht="15">
      <c r="A362" s="301"/>
      <c r="B362" s="270"/>
      <c r="C362" s="302" t="s">
        <v>320</v>
      </c>
      <c r="D362" s="302" t="s">
        <v>704</v>
      </c>
      <c r="E362" s="270"/>
      <c r="F362" s="303">
        <v>1</v>
      </c>
      <c r="G362" s="270"/>
      <c r="H362" s="270"/>
      <c r="I362" s="270"/>
      <c r="J362" s="270"/>
      <c r="K362" s="270"/>
      <c r="L362" s="270"/>
      <c r="M362" s="270"/>
      <c r="N362" s="270"/>
      <c r="O362" s="304"/>
      <c r="P362" s="270"/>
      <c r="Q362" s="270"/>
      <c r="R362" s="270"/>
      <c r="S362" s="270"/>
      <c r="T362" s="270"/>
      <c r="U362" s="270"/>
      <c r="V362" s="270"/>
      <c r="W362" s="270"/>
      <c r="X362" s="270"/>
      <c r="Y362" s="270"/>
      <c r="Z362" s="270"/>
      <c r="AA362" s="270"/>
      <c r="AB362" s="270"/>
      <c r="AC362" s="270"/>
      <c r="AD362" s="270"/>
      <c r="AE362" s="270"/>
      <c r="AF362" s="270"/>
      <c r="AG362" s="270"/>
      <c r="AH362" s="270"/>
      <c r="AI362" s="270"/>
      <c r="AJ362" s="270"/>
      <c r="AK362" s="270"/>
      <c r="AL362" s="270"/>
      <c r="AM362" s="270"/>
      <c r="AN362" s="270"/>
      <c r="AO362" s="270"/>
      <c r="AP362" s="270"/>
      <c r="AQ362" s="270"/>
      <c r="AR362" s="270"/>
      <c r="AS362" s="270"/>
      <c r="AT362" s="270"/>
      <c r="AU362" s="270"/>
      <c r="AV362" s="270"/>
      <c r="AW362" s="270"/>
      <c r="AX362" s="270"/>
      <c r="AY362" s="270"/>
      <c r="AZ362" s="270"/>
      <c r="BA362" s="270"/>
      <c r="BB362" s="270"/>
      <c r="BC362" s="270"/>
      <c r="BD362" s="270"/>
      <c r="BE362" s="270"/>
      <c r="BF362" s="270"/>
      <c r="BG362" s="270"/>
      <c r="BH362" s="270"/>
      <c r="BI362" s="270"/>
      <c r="BJ362" s="270"/>
      <c r="BK362" s="270"/>
      <c r="BL362" s="270"/>
      <c r="BM362" s="270"/>
      <c r="BN362" s="270"/>
      <c r="BO362" s="270"/>
      <c r="BP362" s="270"/>
      <c r="BQ362" s="270"/>
      <c r="BR362" s="270"/>
      <c r="BS362" s="270"/>
      <c r="BT362" s="270"/>
      <c r="BU362" s="270"/>
      <c r="BV362" s="270"/>
      <c r="BW362" s="270"/>
      <c r="BX362" s="270"/>
    </row>
    <row r="363" spans="1:76" ht="15">
      <c r="A363" s="301"/>
      <c r="B363" s="270"/>
      <c r="C363" s="302" t="s">
        <v>320</v>
      </c>
      <c r="D363" s="302" t="s">
        <v>542</v>
      </c>
      <c r="E363" s="270"/>
      <c r="F363" s="303">
        <v>1</v>
      </c>
      <c r="G363" s="270"/>
      <c r="H363" s="270"/>
      <c r="I363" s="270"/>
      <c r="J363" s="270"/>
      <c r="K363" s="270"/>
      <c r="L363" s="270"/>
      <c r="M363" s="270"/>
      <c r="N363" s="270"/>
      <c r="O363" s="304"/>
      <c r="P363" s="270"/>
      <c r="Q363" s="270"/>
      <c r="R363" s="270"/>
      <c r="S363" s="270"/>
      <c r="T363" s="270"/>
      <c r="U363" s="270"/>
      <c r="V363" s="270"/>
      <c r="W363" s="270"/>
      <c r="X363" s="270"/>
      <c r="Y363" s="270"/>
      <c r="Z363" s="270"/>
      <c r="AA363" s="270"/>
      <c r="AB363" s="270"/>
      <c r="AC363" s="270"/>
      <c r="AD363" s="270"/>
      <c r="AE363" s="270"/>
      <c r="AF363" s="270"/>
      <c r="AG363" s="270"/>
      <c r="AH363" s="270"/>
      <c r="AI363" s="270"/>
      <c r="AJ363" s="270"/>
      <c r="AK363" s="270"/>
      <c r="AL363" s="270"/>
      <c r="AM363" s="270"/>
      <c r="AN363" s="270"/>
      <c r="AO363" s="270"/>
      <c r="AP363" s="270"/>
      <c r="AQ363" s="270"/>
      <c r="AR363" s="270"/>
      <c r="AS363" s="270"/>
      <c r="AT363" s="270"/>
      <c r="AU363" s="270"/>
      <c r="AV363" s="270"/>
      <c r="AW363" s="270"/>
      <c r="AX363" s="270"/>
      <c r="AY363" s="270"/>
      <c r="AZ363" s="270"/>
      <c r="BA363" s="270"/>
      <c r="BB363" s="270"/>
      <c r="BC363" s="270"/>
      <c r="BD363" s="270"/>
      <c r="BE363" s="270"/>
      <c r="BF363" s="270"/>
      <c r="BG363" s="270"/>
      <c r="BH363" s="270"/>
      <c r="BI363" s="270"/>
      <c r="BJ363" s="270"/>
      <c r="BK363" s="270"/>
      <c r="BL363" s="270"/>
      <c r="BM363" s="270"/>
      <c r="BN363" s="270"/>
      <c r="BO363" s="270"/>
      <c r="BP363" s="270"/>
      <c r="BQ363" s="270"/>
      <c r="BR363" s="270"/>
      <c r="BS363" s="270"/>
      <c r="BT363" s="270"/>
      <c r="BU363" s="270"/>
      <c r="BV363" s="270"/>
      <c r="BW363" s="270"/>
      <c r="BX363" s="270"/>
    </row>
    <row r="364" spans="1:76" ht="15">
      <c r="A364" s="301"/>
      <c r="B364" s="270"/>
      <c r="C364" s="302" t="s">
        <v>515</v>
      </c>
      <c r="D364" s="302" t="s">
        <v>981</v>
      </c>
      <c r="E364" s="270"/>
      <c r="F364" s="303">
        <v>2</v>
      </c>
      <c r="G364" s="270"/>
      <c r="H364" s="270"/>
      <c r="I364" s="270"/>
      <c r="J364" s="270"/>
      <c r="K364" s="270"/>
      <c r="L364" s="270"/>
      <c r="M364" s="270"/>
      <c r="N364" s="270"/>
      <c r="O364" s="304"/>
      <c r="P364" s="270"/>
      <c r="Q364" s="270"/>
      <c r="R364" s="270"/>
      <c r="S364" s="270"/>
      <c r="T364" s="270"/>
      <c r="U364" s="270"/>
      <c r="V364" s="270"/>
      <c r="W364" s="270"/>
      <c r="X364" s="270"/>
      <c r="Y364" s="270"/>
      <c r="Z364" s="270"/>
      <c r="AA364" s="270"/>
      <c r="AB364" s="270"/>
      <c r="AC364" s="270"/>
      <c r="AD364" s="270"/>
      <c r="AE364" s="270"/>
      <c r="AF364" s="270"/>
      <c r="AG364" s="270"/>
      <c r="AH364" s="270"/>
      <c r="AI364" s="270"/>
      <c r="AJ364" s="270"/>
      <c r="AK364" s="270"/>
      <c r="AL364" s="270"/>
      <c r="AM364" s="270"/>
      <c r="AN364" s="270"/>
      <c r="AO364" s="270"/>
      <c r="AP364" s="270"/>
      <c r="AQ364" s="270"/>
      <c r="AR364" s="270"/>
      <c r="AS364" s="270"/>
      <c r="AT364" s="270"/>
      <c r="AU364" s="270"/>
      <c r="AV364" s="270"/>
      <c r="AW364" s="270"/>
      <c r="AX364" s="270"/>
      <c r="AY364" s="270"/>
      <c r="AZ364" s="270"/>
      <c r="BA364" s="270"/>
      <c r="BB364" s="270"/>
      <c r="BC364" s="270"/>
      <c r="BD364" s="270"/>
      <c r="BE364" s="270"/>
      <c r="BF364" s="270"/>
      <c r="BG364" s="270"/>
      <c r="BH364" s="270"/>
      <c r="BI364" s="270"/>
      <c r="BJ364" s="270"/>
      <c r="BK364" s="270"/>
      <c r="BL364" s="270"/>
      <c r="BM364" s="270"/>
      <c r="BN364" s="270"/>
      <c r="BO364" s="270"/>
      <c r="BP364" s="270"/>
      <c r="BQ364" s="270"/>
      <c r="BR364" s="270"/>
      <c r="BS364" s="270"/>
      <c r="BT364" s="270"/>
      <c r="BU364" s="270"/>
      <c r="BV364" s="270"/>
      <c r="BW364" s="270"/>
      <c r="BX364" s="270"/>
    </row>
    <row r="365" spans="1:76" ht="15">
      <c r="A365" s="301"/>
      <c r="B365" s="270"/>
      <c r="C365" s="302" t="s">
        <v>320</v>
      </c>
      <c r="D365" s="302" t="s">
        <v>983</v>
      </c>
      <c r="E365" s="270"/>
      <c r="F365" s="303">
        <v>1</v>
      </c>
      <c r="G365" s="270"/>
      <c r="H365" s="270"/>
      <c r="I365" s="270"/>
      <c r="J365" s="270"/>
      <c r="K365" s="270"/>
      <c r="L365" s="270"/>
      <c r="M365" s="270"/>
      <c r="N365" s="270"/>
      <c r="O365" s="304"/>
      <c r="P365" s="270"/>
      <c r="Q365" s="270"/>
      <c r="R365" s="270"/>
      <c r="S365" s="270"/>
      <c r="T365" s="270"/>
      <c r="U365" s="270"/>
      <c r="V365" s="270"/>
      <c r="W365" s="270"/>
      <c r="X365" s="270"/>
      <c r="Y365" s="270"/>
      <c r="Z365" s="270"/>
      <c r="AA365" s="270"/>
      <c r="AB365" s="270"/>
      <c r="AC365" s="270"/>
      <c r="AD365" s="270"/>
      <c r="AE365" s="270"/>
      <c r="AF365" s="270"/>
      <c r="AG365" s="270"/>
      <c r="AH365" s="270"/>
      <c r="AI365" s="270"/>
      <c r="AJ365" s="270"/>
      <c r="AK365" s="270"/>
      <c r="AL365" s="270"/>
      <c r="AM365" s="270"/>
      <c r="AN365" s="270"/>
      <c r="AO365" s="270"/>
      <c r="AP365" s="270"/>
      <c r="AQ365" s="270"/>
      <c r="AR365" s="270"/>
      <c r="AS365" s="270"/>
      <c r="AT365" s="270"/>
      <c r="AU365" s="270"/>
      <c r="AV365" s="270"/>
      <c r="AW365" s="270"/>
      <c r="AX365" s="270"/>
      <c r="AY365" s="270"/>
      <c r="AZ365" s="270"/>
      <c r="BA365" s="270"/>
      <c r="BB365" s="270"/>
      <c r="BC365" s="270"/>
      <c r="BD365" s="270"/>
      <c r="BE365" s="270"/>
      <c r="BF365" s="270"/>
      <c r="BG365" s="270"/>
      <c r="BH365" s="270"/>
      <c r="BI365" s="270"/>
      <c r="BJ365" s="270"/>
      <c r="BK365" s="270"/>
      <c r="BL365" s="270"/>
      <c r="BM365" s="270"/>
      <c r="BN365" s="270"/>
      <c r="BO365" s="270"/>
      <c r="BP365" s="270"/>
      <c r="BQ365" s="270"/>
      <c r="BR365" s="270"/>
      <c r="BS365" s="270"/>
      <c r="BT365" s="270"/>
      <c r="BU365" s="270"/>
      <c r="BV365" s="270"/>
      <c r="BW365" s="270"/>
      <c r="BX365" s="270"/>
    </row>
    <row r="366" spans="1:76" ht="15">
      <c r="A366" s="301"/>
      <c r="B366" s="270"/>
      <c r="C366" s="302" t="s">
        <v>857</v>
      </c>
      <c r="D366" s="302" t="s">
        <v>983</v>
      </c>
      <c r="E366" s="270"/>
      <c r="F366" s="303">
        <v>4</v>
      </c>
      <c r="G366" s="270"/>
      <c r="H366" s="270"/>
      <c r="I366" s="270"/>
      <c r="J366" s="270"/>
      <c r="K366" s="270"/>
      <c r="L366" s="270"/>
      <c r="M366" s="270"/>
      <c r="N366" s="270"/>
      <c r="O366" s="304"/>
      <c r="P366" s="270"/>
      <c r="Q366" s="270"/>
      <c r="R366" s="270"/>
      <c r="S366" s="270"/>
      <c r="T366" s="270"/>
      <c r="U366" s="270"/>
      <c r="V366" s="270"/>
      <c r="W366" s="270"/>
      <c r="X366" s="270"/>
      <c r="Y366" s="270"/>
      <c r="Z366" s="270"/>
      <c r="AA366" s="270"/>
      <c r="AB366" s="270"/>
      <c r="AC366" s="270"/>
      <c r="AD366" s="270"/>
      <c r="AE366" s="270"/>
      <c r="AF366" s="270"/>
      <c r="AG366" s="270"/>
      <c r="AH366" s="270"/>
      <c r="AI366" s="270"/>
      <c r="AJ366" s="270"/>
      <c r="AK366" s="270"/>
      <c r="AL366" s="270"/>
      <c r="AM366" s="270"/>
      <c r="AN366" s="270"/>
      <c r="AO366" s="270"/>
      <c r="AP366" s="270"/>
      <c r="AQ366" s="270"/>
      <c r="AR366" s="270"/>
      <c r="AS366" s="270"/>
      <c r="AT366" s="270"/>
      <c r="AU366" s="270"/>
      <c r="AV366" s="270"/>
      <c r="AW366" s="270"/>
      <c r="AX366" s="270"/>
      <c r="AY366" s="270"/>
      <c r="AZ366" s="270"/>
      <c r="BA366" s="270"/>
      <c r="BB366" s="270"/>
      <c r="BC366" s="270"/>
      <c r="BD366" s="270"/>
      <c r="BE366" s="270"/>
      <c r="BF366" s="270"/>
      <c r="BG366" s="270"/>
      <c r="BH366" s="270"/>
      <c r="BI366" s="270"/>
      <c r="BJ366" s="270"/>
      <c r="BK366" s="270"/>
      <c r="BL366" s="270"/>
      <c r="BM366" s="270"/>
      <c r="BN366" s="270"/>
      <c r="BO366" s="270"/>
      <c r="BP366" s="270"/>
      <c r="BQ366" s="270"/>
      <c r="BR366" s="270"/>
      <c r="BS366" s="270"/>
      <c r="BT366" s="270"/>
      <c r="BU366" s="270"/>
      <c r="BV366" s="270"/>
      <c r="BW366" s="270"/>
      <c r="BX366" s="270"/>
    </row>
    <row r="367" spans="1:76" ht="15">
      <c r="A367" s="301"/>
      <c r="B367" s="270"/>
      <c r="C367" s="302" t="s">
        <v>320</v>
      </c>
      <c r="D367" s="302" t="s">
        <v>552</v>
      </c>
      <c r="E367" s="270"/>
      <c r="F367" s="303">
        <v>1</v>
      </c>
      <c r="G367" s="270"/>
      <c r="H367" s="270"/>
      <c r="I367" s="270"/>
      <c r="J367" s="270"/>
      <c r="K367" s="270"/>
      <c r="L367" s="270"/>
      <c r="M367" s="270"/>
      <c r="N367" s="270"/>
      <c r="O367" s="304"/>
      <c r="P367" s="270"/>
      <c r="Q367" s="270"/>
      <c r="R367" s="270"/>
      <c r="S367" s="270"/>
      <c r="T367" s="270"/>
      <c r="U367" s="270"/>
      <c r="V367" s="270"/>
      <c r="W367" s="270"/>
      <c r="X367" s="270"/>
      <c r="Y367" s="270"/>
      <c r="Z367" s="270"/>
      <c r="AA367" s="270"/>
      <c r="AB367" s="270"/>
      <c r="AC367" s="270"/>
      <c r="AD367" s="270"/>
      <c r="AE367" s="270"/>
      <c r="AF367" s="270"/>
      <c r="AG367" s="270"/>
      <c r="AH367" s="270"/>
      <c r="AI367" s="270"/>
      <c r="AJ367" s="270"/>
      <c r="AK367" s="270"/>
      <c r="AL367" s="270"/>
      <c r="AM367" s="270"/>
      <c r="AN367" s="270"/>
      <c r="AO367" s="270"/>
      <c r="AP367" s="270"/>
      <c r="AQ367" s="270"/>
      <c r="AR367" s="270"/>
      <c r="AS367" s="270"/>
      <c r="AT367" s="270"/>
      <c r="AU367" s="270"/>
      <c r="AV367" s="270"/>
      <c r="AW367" s="270"/>
      <c r="AX367" s="270"/>
      <c r="AY367" s="270"/>
      <c r="AZ367" s="270"/>
      <c r="BA367" s="270"/>
      <c r="BB367" s="270"/>
      <c r="BC367" s="270"/>
      <c r="BD367" s="270"/>
      <c r="BE367" s="270"/>
      <c r="BF367" s="270"/>
      <c r="BG367" s="270"/>
      <c r="BH367" s="270"/>
      <c r="BI367" s="270"/>
      <c r="BJ367" s="270"/>
      <c r="BK367" s="270"/>
      <c r="BL367" s="270"/>
      <c r="BM367" s="270"/>
      <c r="BN367" s="270"/>
      <c r="BO367" s="270"/>
      <c r="BP367" s="270"/>
      <c r="BQ367" s="270"/>
      <c r="BR367" s="270"/>
      <c r="BS367" s="270"/>
      <c r="BT367" s="270"/>
      <c r="BU367" s="270"/>
      <c r="BV367" s="270"/>
      <c r="BW367" s="270"/>
      <c r="BX367" s="270"/>
    </row>
    <row r="368" spans="1:76" ht="15">
      <c r="A368" s="301"/>
      <c r="B368" s="270"/>
      <c r="C368" s="302" t="s">
        <v>320</v>
      </c>
      <c r="D368" s="302" t="s">
        <v>989</v>
      </c>
      <c r="E368" s="270"/>
      <c r="F368" s="303">
        <v>1</v>
      </c>
      <c r="G368" s="270"/>
      <c r="H368" s="270"/>
      <c r="I368" s="270"/>
      <c r="J368" s="270"/>
      <c r="K368" s="270"/>
      <c r="L368" s="270"/>
      <c r="M368" s="270"/>
      <c r="N368" s="270"/>
      <c r="O368" s="304"/>
      <c r="P368" s="270"/>
      <c r="Q368" s="270"/>
      <c r="R368" s="270"/>
      <c r="S368" s="270"/>
      <c r="T368" s="270"/>
      <c r="U368" s="270"/>
      <c r="V368" s="270"/>
      <c r="W368" s="270"/>
      <c r="X368" s="270"/>
      <c r="Y368" s="270"/>
      <c r="Z368" s="270"/>
      <c r="AA368" s="270"/>
      <c r="AB368" s="270"/>
      <c r="AC368" s="270"/>
      <c r="AD368" s="270"/>
      <c r="AE368" s="270"/>
      <c r="AF368" s="270"/>
      <c r="AG368" s="270"/>
      <c r="AH368" s="270"/>
      <c r="AI368" s="270"/>
      <c r="AJ368" s="270"/>
      <c r="AK368" s="270"/>
      <c r="AL368" s="270"/>
      <c r="AM368" s="270"/>
      <c r="AN368" s="270"/>
      <c r="AO368" s="270"/>
      <c r="AP368" s="270"/>
      <c r="AQ368" s="270"/>
      <c r="AR368" s="270"/>
      <c r="AS368" s="270"/>
      <c r="AT368" s="270"/>
      <c r="AU368" s="270"/>
      <c r="AV368" s="270"/>
      <c r="AW368" s="270"/>
      <c r="AX368" s="270"/>
      <c r="AY368" s="270"/>
      <c r="AZ368" s="270"/>
      <c r="BA368" s="270"/>
      <c r="BB368" s="270"/>
      <c r="BC368" s="270"/>
      <c r="BD368" s="270"/>
      <c r="BE368" s="270"/>
      <c r="BF368" s="270"/>
      <c r="BG368" s="270"/>
      <c r="BH368" s="270"/>
      <c r="BI368" s="270"/>
      <c r="BJ368" s="270"/>
      <c r="BK368" s="270"/>
      <c r="BL368" s="270"/>
      <c r="BM368" s="270"/>
      <c r="BN368" s="270"/>
      <c r="BO368" s="270"/>
      <c r="BP368" s="270"/>
      <c r="BQ368" s="270"/>
      <c r="BR368" s="270"/>
      <c r="BS368" s="270"/>
      <c r="BT368" s="270"/>
      <c r="BU368" s="270"/>
      <c r="BV368" s="270"/>
      <c r="BW368" s="270"/>
      <c r="BX368" s="270"/>
    </row>
    <row r="369" spans="1:76" ht="25.5">
      <c r="A369" s="323" t="s">
        <v>1025</v>
      </c>
      <c r="B369" s="324" t="s">
        <v>1026</v>
      </c>
      <c r="C369" s="324" t="s">
        <v>1027</v>
      </c>
      <c r="D369" s="324"/>
      <c r="E369" s="324" t="s">
        <v>78</v>
      </c>
      <c r="F369" s="325">
        <v>26</v>
      </c>
      <c r="G369" s="326"/>
      <c r="H369" s="327" t="s">
        <v>508</v>
      </c>
      <c r="I369" s="325">
        <f>F369*AO369</f>
        <v>0</v>
      </c>
      <c r="J369" s="325">
        <f>F369*AP369</f>
        <v>0</v>
      </c>
      <c r="K369" s="325">
        <f>F369*G369</f>
        <v>0</v>
      </c>
      <c r="L369" s="325">
        <f>K369*(1+BW369/100)</f>
        <v>0</v>
      </c>
      <c r="M369" s="325">
        <v>9.4999999999999998E-3</v>
      </c>
      <c r="N369" s="325">
        <f>F369*M369</f>
        <v>0.247</v>
      </c>
      <c r="O369" s="328" t="s">
        <v>509</v>
      </c>
      <c r="P369" s="270"/>
      <c r="Q369" s="270"/>
      <c r="R369" s="270"/>
      <c r="S369" s="270"/>
      <c r="T369" s="270"/>
      <c r="U369" s="270"/>
      <c r="V369" s="270"/>
      <c r="W369" s="270"/>
      <c r="X369" s="270"/>
      <c r="Y369" s="270"/>
      <c r="Z369" s="297">
        <f>IF(AQ369="5",BJ369,0)</f>
        <v>0</v>
      </c>
      <c r="AA369" s="270"/>
      <c r="AB369" s="297">
        <f>IF(AQ369="1",BH369,0)</f>
        <v>0</v>
      </c>
      <c r="AC369" s="297">
        <f>IF(AQ369="1",BI369,0)</f>
        <v>0</v>
      </c>
      <c r="AD369" s="297">
        <f>IF(AQ369="7",BH369,0)</f>
        <v>0</v>
      </c>
      <c r="AE369" s="297">
        <f>IF(AQ369="7",BI369,0)</f>
        <v>0</v>
      </c>
      <c r="AF369" s="297">
        <f>IF(AQ369="2",BH369,0)</f>
        <v>0</v>
      </c>
      <c r="AG369" s="297">
        <f>IF(AQ369="2",BI369,0)</f>
        <v>0</v>
      </c>
      <c r="AH369" s="297">
        <f>IF(AQ369="0",BJ369,0)</f>
        <v>0</v>
      </c>
      <c r="AI369" s="282"/>
      <c r="AJ369" s="325">
        <f>IF(AN369=0,K369,0)</f>
        <v>0</v>
      </c>
      <c r="AK369" s="325">
        <f>IF(AN369=12,K369,0)</f>
        <v>0</v>
      </c>
      <c r="AL369" s="325">
        <f>IF(AN369=21,K369,0)</f>
        <v>0</v>
      </c>
      <c r="AM369" s="270"/>
      <c r="AN369" s="297">
        <v>21</v>
      </c>
      <c r="AO369" s="297">
        <f>G369*1</f>
        <v>0</v>
      </c>
      <c r="AP369" s="297">
        <f>G369*(1-1)</f>
        <v>0</v>
      </c>
      <c r="AQ369" s="327" t="s">
        <v>320</v>
      </c>
      <c r="AR369" s="270"/>
      <c r="AS369" s="270"/>
      <c r="AT369" s="270"/>
      <c r="AU369" s="270"/>
      <c r="AV369" s="297">
        <f>AW369+AX369</f>
        <v>0</v>
      </c>
      <c r="AW369" s="297">
        <f>F369*AO369</f>
        <v>0</v>
      </c>
      <c r="AX369" s="297">
        <f>F369*AP369</f>
        <v>0</v>
      </c>
      <c r="AY369" s="299" t="s">
        <v>969</v>
      </c>
      <c r="AZ369" s="299" t="s">
        <v>970</v>
      </c>
      <c r="BA369" s="282" t="s">
        <v>512</v>
      </c>
      <c r="BB369" s="270"/>
      <c r="BC369" s="297">
        <f>AW369+AX369</f>
        <v>0</v>
      </c>
      <c r="BD369" s="297">
        <f>G369/(100-BE369)*100</f>
        <v>0</v>
      </c>
      <c r="BE369" s="297">
        <v>0</v>
      </c>
      <c r="BF369" s="297">
        <f>N369</f>
        <v>0.247</v>
      </c>
      <c r="BG369" s="270"/>
      <c r="BH369" s="325">
        <f>F369*AO369</f>
        <v>0</v>
      </c>
      <c r="BI369" s="325">
        <f>F369*AP369</f>
        <v>0</v>
      </c>
      <c r="BJ369" s="325">
        <f>F369*G369</f>
        <v>0</v>
      </c>
      <c r="BK369" s="325"/>
      <c r="BL369" s="297">
        <v>87</v>
      </c>
      <c r="BM369" s="270"/>
      <c r="BN369" s="270"/>
      <c r="BO369" s="270"/>
      <c r="BP369" s="270"/>
      <c r="BQ369" s="270"/>
      <c r="BR369" s="270"/>
      <c r="BS369" s="270"/>
      <c r="BT369" s="270"/>
      <c r="BU369" s="270"/>
      <c r="BV369" s="270"/>
      <c r="BW369" s="297" t="str">
        <f>H369</f>
        <v>21</v>
      </c>
      <c r="BX369" s="324" t="s">
        <v>1027</v>
      </c>
    </row>
    <row r="370" spans="1:76" ht="25.5">
      <c r="A370" s="301"/>
      <c r="B370" s="270"/>
      <c r="C370" s="302" t="s">
        <v>964</v>
      </c>
      <c r="D370" s="302" t="s">
        <v>974</v>
      </c>
      <c r="E370" s="270"/>
      <c r="F370" s="303">
        <v>5</v>
      </c>
      <c r="G370" s="270"/>
      <c r="H370" s="270"/>
      <c r="I370" s="270"/>
      <c r="J370" s="270"/>
      <c r="K370" s="270"/>
      <c r="L370" s="270"/>
      <c r="M370" s="270"/>
      <c r="N370" s="270"/>
      <c r="O370" s="304"/>
      <c r="P370" s="270"/>
      <c r="Q370" s="270"/>
      <c r="R370" s="270"/>
      <c r="S370" s="270"/>
      <c r="T370" s="270"/>
      <c r="U370" s="270"/>
      <c r="V370" s="270"/>
      <c r="W370" s="270"/>
      <c r="X370" s="270"/>
      <c r="Y370" s="270"/>
      <c r="Z370" s="270"/>
      <c r="AA370" s="270"/>
      <c r="AB370" s="270"/>
      <c r="AC370" s="270"/>
      <c r="AD370" s="270"/>
      <c r="AE370" s="270"/>
      <c r="AF370" s="270"/>
      <c r="AG370" s="270"/>
      <c r="AH370" s="270"/>
      <c r="AI370" s="270"/>
      <c r="AJ370" s="270"/>
      <c r="AK370" s="270"/>
      <c r="AL370" s="270"/>
      <c r="AM370" s="270"/>
      <c r="AN370" s="270"/>
      <c r="AO370" s="270"/>
      <c r="AP370" s="270"/>
      <c r="AQ370" s="270"/>
      <c r="AR370" s="270"/>
      <c r="AS370" s="270"/>
      <c r="AT370" s="270"/>
      <c r="AU370" s="270"/>
      <c r="AV370" s="270"/>
      <c r="AW370" s="270"/>
      <c r="AX370" s="270"/>
      <c r="AY370" s="270"/>
      <c r="AZ370" s="270"/>
      <c r="BA370" s="270"/>
      <c r="BB370" s="270"/>
      <c r="BC370" s="270"/>
      <c r="BD370" s="270"/>
      <c r="BE370" s="270"/>
      <c r="BF370" s="270"/>
      <c r="BG370" s="270"/>
      <c r="BH370" s="270"/>
      <c r="BI370" s="270"/>
      <c r="BJ370" s="270"/>
      <c r="BK370" s="270"/>
      <c r="BL370" s="270"/>
      <c r="BM370" s="270"/>
      <c r="BN370" s="270"/>
      <c r="BO370" s="270"/>
      <c r="BP370" s="270"/>
      <c r="BQ370" s="270"/>
      <c r="BR370" s="270"/>
      <c r="BS370" s="270"/>
      <c r="BT370" s="270"/>
      <c r="BU370" s="270"/>
      <c r="BV370" s="270"/>
      <c r="BW370" s="270"/>
      <c r="BX370" s="270"/>
    </row>
    <row r="371" spans="1:76" ht="15">
      <c r="A371" s="301"/>
      <c r="B371" s="270"/>
      <c r="C371" s="302" t="s">
        <v>1018</v>
      </c>
      <c r="D371" s="302" t="s">
        <v>704</v>
      </c>
      <c r="E371" s="270"/>
      <c r="F371" s="303">
        <v>3</v>
      </c>
      <c r="G371" s="270"/>
      <c r="H371" s="270"/>
      <c r="I371" s="270"/>
      <c r="J371" s="270"/>
      <c r="K371" s="270"/>
      <c r="L371" s="270"/>
      <c r="M371" s="270"/>
      <c r="N371" s="270"/>
      <c r="O371" s="304"/>
      <c r="P371" s="270"/>
      <c r="Q371" s="270"/>
      <c r="R371" s="270"/>
      <c r="S371" s="270"/>
      <c r="T371" s="270"/>
      <c r="U371" s="270"/>
      <c r="V371" s="270"/>
      <c r="W371" s="270"/>
      <c r="X371" s="270"/>
      <c r="Y371" s="270"/>
      <c r="Z371" s="270"/>
      <c r="AA371" s="270"/>
      <c r="AB371" s="270"/>
      <c r="AC371" s="270"/>
      <c r="AD371" s="270"/>
      <c r="AE371" s="270"/>
      <c r="AF371" s="270"/>
      <c r="AG371" s="270"/>
      <c r="AH371" s="270"/>
      <c r="AI371" s="270"/>
      <c r="AJ371" s="270"/>
      <c r="AK371" s="270"/>
      <c r="AL371" s="270"/>
      <c r="AM371" s="270"/>
      <c r="AN371" s="270"/>
      <c r="AO371" s="270"/>
      <c r="AP371" s="270"/>
      <c r="AQ371" s="270"/>
      <c r="AR371" s="270"/>
      <c r="AS371" s="270"/>
      <c r="AT371" s="270"/>
      <c r="AU371" s="270"/>
      <c r="AV371" s="270"/>
      <c r="AW371" s="270"/>
      <c r="AX371" s="270"/>
      <c r="AY371" s="270"/>
      <c r="AZ371" s="270"/>
      <c r="BA371" s="270"/>
      <c r="BB371" s="270"/>
      <c r="BC371" s="270"/>
      <c r="BD371" s="270"/>
      <c r="BE371" s="270"/>
      <c r="BF371" s="270"/>
      <c r="BG371" s="270"/>
      <c r="BH371" s="270"/>
      <c r="BI371" s="270"/>
      <c r="BJ371" s="270"/>
      <c r="BK371" s="270"/>
      <c r="BL371" s="270"/>
      <c r="BM371" s="270"/>
      <c r="BN371" s="270"/>
      <c r="BO371" s="270"/>
      <c r="BP371" s="270"/>
      <c r="BQ371" s="270"/>
      <c r="BR371" s="270"/>
      <c r="BS371" s="270"/>
      <c r="BT371" s="270"/>
      <c r="BU371" s="270"/>
      <c r="BV371" s="270"/>
      <c r="BW371" s="270"/>
      <c r="BX371" s="270"/>
    </row>
    <row r="372" spans="1:76" ht="15">
      <c r="A372" s="301"/>
      <c r="B372" s="270"/>
      <c r="C372" s="302" t="s">
        <v>964</v>
      </c>
      <c r="D372" s="302" t="s">
        <v>542</v>
      </c>
      <c r="E372" s="270"/>
      <c r="F372" s="303">
        <v>5</v>
      </c>
      <c r="G372" s="270"/>
      <c r="H372" s="270"/>
      <c r="I372" s="270"/>
      <c r="J372" s="270"/>
      <c r="K372" s="270"/>
      <c r="L372" s="270"/>
      <c r="M372" s="270"/>
      <c r="N372" s="270"/>
      <c r="O372" s="304"/>
      <c r="P372" s="270"/>
      <c r="Q372" s="270"/>
      <c r="R372" s="270"/>
      <c r="S372" s="270"/>
      <c r="T372" s="270"/>
      <c r="U372" s="270"/>
      <c r="V372" s="270"/>
      <c r="W372" s="270"/>
      <c r="X372" s="270"/>
      <c r="Y372" s="270"/>
      <c r="Z372" s="270"/>
      <c r="AA372" s="270"/>
      <c r="AB372" s="270"/>
      <c r="AC372" s="270"/>
      <c r="AD372" s="270"/>
      <c r="AE372" s="270"/>
      <c r="AF372" s="270"/>
      <c r="AG372" s="270"/>
      <c r="AH372" s="270"/>
      <c r="AI372" s="270"/>
      <c r="AJ372" s="270"/>
      <c r="AK372" s="270"/>
      <c r="AL372" s="270"/>
      <c r="AM372" s="270"/>
      <c r="AN372" s="270"/>
      <c r="AO372" s="270"/>
      <c r="AP372" s="270"/>
      <c r="AQ372" s="270"/>
      <c r="AR372" s="270"/>
      <c r="AS372" s="270"/>
      <c r="AT372" s="270"/>
      <c r="AU372" s="270"/>
      <c r="AV372" s="270"/>
      <c r="AW372" s="270"/>
      <c r="AX372" s="270"/>
      <c r="AY372" s="270"/>
      <c r="AZ372" s="270"/>
      <c r="BA372" s="270"/>
      <c r="BB372" s="270"/>
      <c r="BC372" s="270"/>
      <c r="BD372" s="270"/>
      <c r="BE372" s="270"/>
      <c r="BF372" s="270"/>
      <c r="BG372" s="270"/>
      <c r="BH372" s="270"/>
      <c r="BI372" s="270"/>
      <c r="BJ372" s="270"/>
      <c r="BK372" s="270"/>
      <c r="BL372" s="270"/>
      <c r="BM372" s="270"/>
      <c r="BN372" s="270"/>
      <c r="BO372" s="270"/>
      <c r="BP372" s="270"/>
      <c r="BQ372" s="270"/>
      <c r="BR372" s="270"/>
      <c r="BS372" s="270"/>
      <c r="BT372" s="270"/>
      <c r="BU372" s="270"/>
      <c r="BV372" s="270"/>
      <c r="BW372" s="270"/>
      <c r="BX372" s="270"/>
    </row>
    <row r="373" spans="1:76" ht="15">
      <c r="A373" s="301"/>
      <c r="B373" s="270"/>
      <c r="C373" s="302" t="s">
        <v>857</v>
      </c>
      <c r="D373" s="302" t="s">
        <v>981</v>
      </c>
      <c r="E373" s="270"/>
      <c r="F373" s="303">
        <v>4</v>
      </c>
      <c r="G373" s="270"/>
      <c r="H373" s="270"/>
      <c r="I373" s="270"/>
      <c r="J373" s="270"/>
      <c r="K373" s="270"/>
      <c r="L373" s="270"/>
      <c r="M373" s="270"/>
      <c r="N373" s="270"/>
      <c r="O373" s="304"/>
      <c r="P373" s="270"/>
      <c r="Q373" s="270"/>
      <c r="R373" s="270"/>
      <c r="S373" s="270"/>
      <c r="T373" s="270"/>
      <c r="U373" s="270"/>
      <c r="V373" s="270"/>
      <c r="W373" s="270"/>
      <c r="X373" s="270"/>
      <c r="Y373" s="270"/>
      <c r="Z373" s="270"/>
      <c r="AA373" s="270"/>
      <c r="AB373" s="270"/>
      <c r="AC373" s="270"/>
      <c r="AD373" s="270"/>
      <c r="AE373" s="270"/>
      <c r="AF373" s="270"/>
      <c r="AG373" s="270"/>
      <c r="AH373" s="270"/>
      <c r="AI373" s="270"/>
      <c r="AJ373" s="270"/>
      <c r="AK373" s="270"/>
      <c r="AL373" s="270"/>
      <c r="AM373" s="270"/>
      <c r="AN373" s="270"/>
      <c r="AO373" s="270"/>
      <c r="AP373" s="270"/>
      <c r="AQ373" s="270"/>
      <c r="AR373" s="270"/>
      <c r="AS373" s="270"/>
      <c r="AT373" s="270"/>
      <c r="AU373" s="270"/>
      <c r="AV373" s="270"/>
      <c r="AW373" s="270"/>
      <c r="AX373" s="270"/>
      <c r="AY373" s="270"/>
      <c r="AZ373" s="270"/>
      <c r="BA373" s="270"/>
      <c r="BB373" s="270"/>
      <c r="BC373" s="270"/>
      <c r="BD373" s="270"/>
      <c r="BE373" s="270"/>
      <c r="BF373" s="270"/>
      <c r="BG373" s="270"/>
      <c r="BH373" s="270"/>
      <c r="BI373" s="270"/>
      <c r="BJ373" s="270"/>
      <c r="BK373" s="270"/>
      <c r="BL373" s="270"/>
      <c r="BM373" s="270"/>
      <c r="BN373" s="270"/>
      <c r="BO373" s="270"/>
      <c r="BP373" s="270"/>
      <c r="BQ373" s="270"/>
      <c r="BR373" s="270"/>
      <c r="BS373" s="270"/>
      <c r="BT373" s="270"/>
      <c r="BU373" s="270"/>
      <c r="BV373" s="270"/>
      <c r="BW373" s="270"/>
      <c r="BX373" s="270"/>
    </row>
    <row r="374" spans="1:76" ht="15">
      <c r="A374" s="301"/>
      <c r="B374" s="270"/>
      <c r="C374" s="302" t="s">
        <v>857</v>
      </c>
      <c r="D374" s="302" t="s">
        <v>552</v>
      </c>
      <c r="E374" s="270"/>
      <c r="F374" s="303">
        <v>4</v>
      </c>
      <c r="G374" s="270"/>
      <c r="H374" s="270"/>
      <c r="I374" s="270"/>
      <c r="J374" s="270"/>
      <c r="K374" s="270"/>
      <c r="L374" s="270"/>
      <c r="M374" s="270"/>
      <c r="N374" s="270"/>
      <c r="O374" s="304"/>
      <c r="P374" s="270"/>
      <c r="Q374" s="270"/>
      <c r="R374" s="270"/>
      <c r="S374" s="270"/>
      <c r="T374" s="270"/>
      <c r="U374" s="270"/>
      <c r="V374" s="270"/>
      <c r="W374" s="270"/>
      <c r="X374" s="270"/>
      <c r="Y374" s="270"/>
      <c r="Z374" s="270"/>
      <c r="AA374" s="270"/>
      <c r="AB374" s="270"/>
      <c r="AC374" s="270"/>
      <c r="AD374" s="270"/>
      <c r="AE374" s="270"/>
      <c r="AF374" s="270"/>
      <c r="AG374" s="270"/>
      <c r="AH374" s="270"/>
      <c r="AI374" s="270"/>
      <c r="AJ374" s="270"/>
      <c r="AK374" s="270"/>
      <c r="AL374" s="270"/>
      <c r="AM374" s="270"/>
      <c r="AN374" s="270"/>
      <c r="AO374" s="270"/>
      <c r="AP374" s="270"/>
      <c r="AQ374" s="270"/>
      <c r="AR374" s="270"/>
      <c r="AS374" s="270"/>
      <c r="AT374" s="270"/>
      <c r="AU374" s="270"/>
      <c r="AV374" s="270"/>
      <c r="AW374" s="270"/>
      <c r="AX374" s="270"/>
      <c r="AY374" s="270"/>
      <c r="AZ374" s="270"/>
      <c r="BA374" s="270"/>
      <c r="BB374" s="270"/>
      <c r="BC374" s="270"/>
      <c r="BD374" s="270"/>
      <c r="BE374" s="270"/>
      <c r="BF374" s="270"/>
      <c r="BG374" s="270"/>
      <c r="BH374" s="270"/>
      <c r="BI374" s="270"/>
      <c r="BJ374" s="270"/>
      <c r="BK374" s="270"/>
      <c r="BL374" s="270"/>
      <c r="BM374" s="270"/>
      <c r="BN374" s="270"/>
      <c r="BO374" s="270"/>
      <c r="BP374" s="270"/>
      <c r="BQ374" s="270"/>
      <c r="BR374" s="270"/>
      <c r="BS374" s="270"/>
      <c r="BT374" s="270"/>
      <c r="BU374" s="270"/>
      <c r="BV374" s="270"/>
      <c r="BW374" s="270"/>
      <c r="BX374" s="270"/>
    </row>
    <row r="375" spans="1:76" ht="15">
      <c r="A375" s="301"/>
      <c r="B375" s="270"/>
      <c r="C375" s="302" t="s">
        <v>964</v>
      </c>
      <c r="D375" s="302" t="s">
        <v>989</v>
      </c>
      <c r="E375" s="270"/>
      <c r="F375" s="303">
        <v>5</v>
      </c>
      <c r="G375" s="270"/>
      <c r="H375" s="270"/>
      <c r="I375" s="270"/>
      <c r="J375" s="270"/>
      <c r="K375" s="270"/>
      <c r="L375" s="270"/>
      <c r="M375" s="270"/>
      <c r="N375" s="270"/>
      <c r="O375" s="304"/>
      <c r="P375" s="270"/>
      <c r="Q375" s="270"/>
      <c r="R375" s="270"/>
      <c r="S375" s="270"/>
      <c r="T375" s="270"/>
      <c r="U375" s="270"/>
      <c r="V375" s="270"/>
      <c r="W375" s="270"/>
      <c r="X375" s="270"/>
      <c r="Y375" s="270"/>
      <c r="Z375" s="270"/>
      <c r="AA375" s="270"/>
      <c r="AB375" s="270"/>
      <c r="AC375" s="270"/>
      <c r="AD375" s="270"/>
      <c r="AE375" s="270"/>
      <c r="AF375" s="270"/>
      <c r="AG375" s="270"/>
      <c r="AH375" s="270"/>
      <c r="AI375" s="270"/>
      <c r="AJ375" s="270"/>
      <c r="AK375" s="270"/>
      <c r="AL375" s="270"/>
      <c r="AM375" s="270"/>
      <c r="AN375" s="270"/>
      <c r="AO375" s="270"/>
      <c r="AP375" s="270"/>
      <c r="AQ375" s="270"/>
      <c r="AR375" s="270"/>
      <c r="AS375" s="270"/>
      <c r="AT375" s="270"/>
      <c r="AU375" s="270"/>
      <c r="AV375" s="270"/>
      <c r="AW375" s="270"/>
      <c r="AX375" s="270"/>
      <c r="AY375" s="270"/>
      <c r="AZ375" s="270"/>
      <c r="BA375" s="270"/>
      <c r="BB375" s="270"/>
      <c r="BC375" s="270"/>
      <c r="BD375" s="270"/>
      <c r="BE375" s="270"/>
      <c r="BF375" s="270"/>
      <c r="BG375" s="270"/>
      <c r="BH375" s="270"/>
      <c r="BI375" s="270"/>
      <c r="BJ375" s="270"/>
      <c r="BK375" s="270"/>
      <c r="BL375" s="270"/>
      <c r="BM375" s="270"/>
      <c r="BN375" s="270"/>
      <c r="BO375" s="270"/>
      <c r="BP375" s="270"/>
      <c r="BQ375" s="270"/>
      <c r="BR375" s="270"/>
      <c r="BS375" s="270"/>
      <c r="BT375" s="270"/>
      <c r="BU375" s="270"/>
      <c r="BV375" s="270"/>
      <c r="BW375" s="270"/>
      <c r="BX375" s="270"/>
    </row>
    <row r="376" spans="1:76" ht="25.5">
      <c r="A376" s="323" t="s">
        <v>1028</v>
      </c>
      <c r="B376" s="324" t="s">
        <v>1029</v>
      </c>
      <c r="C376" s="324" t="s">
        <v>1030</v>
      </c>
      <c r="D376" s="324"/>
      <c r="E376" s="324" t="s">
        <v>78</v>
      </c>
      <c r="F376" s="325">
        <v>2</v>
      </c>
      <c r="G376" s="326"/>
      <c r="H376" s="327" t="s">
        <v>508</v>
      </c>
      <c r="I376" s="325">
        <f>F376*AO376</f>
        <v>0</v>
      </c>
      <c r="J376" s="325">
        <f>F376*AP376</f>
        <v>0</v>
      </c>
      <c r="K376" s="325">
        <f>F376*G376</f>
        <v>0</v>
      </c>
      <c r="L376" s="325">
        <f>K376*(1+BW376/100)</f>
        <v>0</v>
      </c>
      <c r="M376" s="325">
        <v>6.0000000000000001E-3</v>
      </c>
      <c r="N376" s="325">
        <f>F376*M376</f>
        <v>1.2E-2</v>
      </c>
      <c r="O376" s="328" t="s">
        <v>509</v>
      </c>
      <c r="P376" s="270"/>
      <c r="Q376" s="270"/>
      <c r="R376" s="270"/>
      <c r="S376" s="270"/>
      <c r="T376" s="270"/>
      <c r="U376" s="270"/>
      <c r="V376" s="270"/>
      <c r="W376" s="270"/>
      <c r="X376" s="270"/>
      <c r="Y376" s="270"/>
      <c r="Z376" s="297">
        <f>IF(AQ376="5",BJ376,0)</f>
        <v>0</v>
      </c>
      <c r="AA376" s="270"/>
      <c r="AB376" s="297">
        <f>IF(AQ376="1",BH376,0)</f>
        <v>0</v>
      </c>
      <c r="AC376" s="297">
        <f>IF(AQ376="1",BI376,0)</f>
        <v>0</v>
      </c>
      <c r="AD376" s="297">
        <f>IF(AQ376="7",BH376,0)</f>
        <v>0</v>
      </c>
      <c r="AE376" s="297">
        <f>IF(AQ376="7",BI376,0)</f>
        <v>0</v>
      </c>
      <c r="AF376" s="297">
        <f>IF(AQ376="2",BH376,0)</f>
        <v>0</v>
      </c>
      <c r="AG376" s="297">
        <f>IF(AQ376="2",BI376,0)</f>
        <v>0</v>
      </c>
      <c r="AH376" s="297">
        <f>IF(AQ376="0",BJ376,0)</f>
        <v>0</v>
      </c>
      <c r="AI376" s="282"/>
      <c r="AJ376" s="325">
        <f>IF(AN376=0,K376,0)</f>
        <v>0</v>
      </c>
      <c r="AK376" s="325">
        <f>IF(AN376=12,K376,0)</f>
        <v>0</v>
      </c>
      <c r="AL376" s="325">
        <f>IF(AN376=21,K376,0)</f>
        <v>0</v>
      </c>
      <c r="AM376" s="270"/>
      <c r="AN376" s="297">
        <v>21</v>
      </c>
      <c r="AO376" s="297">
        <f>G376*1</f>
        <v>0</v>
      </c>
      <c r="AP376" s="297">
        <f>G376*(1-1)</f>
        <v>0</v>
      </c>
      <c r="AQ376" s="327" t="s">
        <v>320</v>
      </c>
      <c r="AR376" s="270"/>
      <c r="AS376" s="270"/>
      <c r="AT376" s="270"/>
      <c r="AU376" s="270"/>
      <c r="AV376" s="297">
        <f>AW376+AX376</f>
        <v>0</v>
      </c>
      <c r="AW376" s="297">
        <f>F376*AO376</f>
        <v>0</v>
      </c>
      <c r="AX376" s="297">
        <f>F376*AP376</f>
        <v>0</v>
      </c>
      <c r="AY376" s="299" t="s">
        <v>969</v>
      </c>
      <c r="AZ376" s="299" t="s">
        <v>970</v>
      </c>
      <c r="BA376" s="282" t="s">
        <v>512</v>
      </c>
      <c r="BB376" s="270"/>
      <c r="BC376" s="297">
        <f>AW376+AX376</f>
        <v>0</v>
      </c>
      <c r="BD376" s="297">
        <f>G376/(100-BE376)*100</f>
        <v>0</v>
      </c>
      <c r="BE376" s="297">
        <v>0</v>
      </c>
      <c r="BF376" s="297">
        <f>N376</f>
        <v>1.2E-2</v>
      </c>
      <c r="BG376" s="270"/>
      <c r="BH376" s="325">
        <f>F376*AO376</f>
        <v>0</v>
      </c>
      <c r="BI376" s="325">
        <f>F376*AP376</f>
        <v>0</v>
      </c>
      <c r="BJ376" s="325">
        <f>F376*G376</f>
        <v>0</v>
      </c>
      <c r="BK376" s="325"/>
      <c r="BL376" s="297">
        <v>87</v>
      </c>
      <c r="BM376" s="270"/>
      <c r="BN376" s="270"/>
      <c r="BO376" s="270"/>
      <c r="BP376" s="270"/>
      <c r="BQ376" s="270"/>
      <c r="BR376" s="270"/>
      <c r="BS376" s="270"/>
      <c r="BT376" s="270"/>
      <c r="BU376" s="270"/>
      <c r="BV376" s="270"/>
      <c r="BW376" s="297" t="str">
        <f>H376</f>
        <v>21</v>
      </c>
      <c r="BX376" s="324" t="s">
        <v>1030</v>
      </c>
    </row>
    <row r="377" spans="1:76" ht="15">
      <c r="A377" s="301"/>
      <c r="B377" s="270"/>
      <c r="C377" s="302" t="s">
        <v>515</v>
      </c>
      <c r="D377" s="302" t="s">
        <v>989</v>
      </c>
      <c r="E377" s="270"/>
      <c r="F377" s="303">
        <v>2</v>
      </c>
      <c r="G377" s="270"/>
      <c r="H377" s="270"/>
      <c r="I377" s="270"/>
      <c r="J377" s="270"/>
      <c r="K377" s="270"/>
      <c r="L377" s="270"/>
      <c r="M377" s="270"/>
      <c r="N377" s="270"/>
      <c r="O377" s="304"/>
      <c r="P377" s="270"/>
      <c r="Q377" s="270"/>
      <c r="R377" s="270"/>
      <c r="S377" s="270"/>
      <c r="T377" s="270"/>
      <c r="U377" s="270"/>
      <c r="V377" s="270"/>
      <c r="W377" s="270"/>
      <c r="X377" s="270"/>
      <c r="Y377" s="270"/>
      <c r="Z377" s="270"/>
      <c r="AA377" s="270"/>
      <c r="AB377" s="270"/>
      <c r="AC377" s="270"/>
      <c r="AD377" s="270"/>
      <c r="AE377" s="270"/>
      <c r="AF377" s="270"/>
      <c r="AG377" s="270"/>
      <c r="AH377" s="270"/>
      <c r="AI377" s="270"/>
      <c r="AJ377" s="270"/>
      <c r="AK377" s="270"/>
      <c r="AL377" s="270"/>
      <c r="AM377" s="270"/>
      <c r="AN377" s="270"/>
      <c r="AO377" s="270"/>
      <c r="AP377" s="270"/>
      <c r="AQ377" s="270"/>
      <c r="AR377" s="270"/>
      <c r="AS377" s="270"/>
      <c r="AT377" s="270"/>
      <c r="AU377" s="270"/>
      <c r="AV377" s="270"/>
      <c r="AW377" s="270"/>
      <c r="AX377" s="270"/>
      <c r="AY377" s="270"/>
      <c r="AZ377" s="270"/>
      <c r="BA377" s="270"/>
      <c r="BB377" s="270"/>
      <c r="BC377" s="270"/>
      <c r="BD377" s="270"/>
      <c r="BE377" s="270"/>
      <c r="BF377" s="270"/>
      <c r="BG377" s="270"/>
      <c r="BH377" s="270"/>
      <c r="BI377" s="270"/>
      <c r="BJ377" s="270"/>
      <c r="BK377" s="270"/>
      <c r="BL377" s="270"/>
      <c r="BM377" s="270"/>
      <c r="BN377" s="270"/>
      <c r="BO377" s="270"/>
      <c r="BP377" s="270"/>
      <c r="BQ377" s="270"/>
      <c r="BR377" s="270"/>
      <c r="BS377" s="270"/>
      <c r="BT377" s="270"/>
      <c r="BU377" s="270"/>
      <c r="BV377" s="270"/>
      <c r="BW377" s="270"/>
      <c r="BX377" s="270"/>
    </row>
    <row r="378" spans="1:76" ht="25.5">
      <c r="A378" s="323" t="s">
        <v>1031</v>
      </c>
      <c r="B378" s="324" t="s">
        <v>1032</v>
      </c>
      <c r="C378" s="324" t="s">
        <v>1033</v>
      </c>
      <c r="D378" s="324"/>
      <c r="E378" s="324" t="s">
        <v>78</v>
      </c>
      <c r="F378" s="325">
        <v>11</v>
      </c>
      <c r="G378" s="326"/>
      <c r="H378" s="327" t="s">
        <v>508</v>
      </c>
      <c r="I378" s="325">
        <f>F378*AO378</f>
        <v>0</v>
      </c>
      <c r="J378" s="325">
        <f>F378*AP378</f>
        <v>0</v>
      </c>
      <c r="K378" s="325">
        <f>F378*G378</f>
        <v>0</v>
      </c>
      <c r="L378" s="325">
        <f>K378*(1+BW378/100)</f>
        <v>0</v>
      </c>
      <c r="M378" s="325">
        <v>2.2800000000000001E-2</v>
      </c>
      <c r="N378" s="325">
        <f>F378*M378</f>
        <v>0.25080000000000002</v>
      </c>
      <c r="O378" s="328" t="s">
        <v>509</v>
      </c>
      <c r="P378" s="270"/>
      <c r="Q378" s="270"/>
      <c r="R378" s="270"/>
      <c r="S378" s="270"/>
      <c r="T378" s="270"/>
      <c r="U378" s="270"/>
      <c r="V378" s="270"/>
      <c r="W378" s="270"/>
      <c r="X378" s="270"/>
      <c r="Y378" s="270"/>
      <c r="Z378" s="297">
        <f>IF(AQ378="5",BJ378,0)</f>
        <v>0</v>
      </c>
      <c r="AA378" s="270"/>
      <c r="AB378" s="297">
        <f>IF(AQ378="1",BH378,0)</f>
        <v>0</v>
      </c>
      <c r="AC378" s="297">
        <f>IF(AQ378="1",BI378,0)</f>
        <v>0</v>
      </c>
      <c r="AD378" s="297">
        <f>IF(AQ378="7",BH378,0)</f>
        <v>0</v>
      </c>
      <c r="AE378" s="297">
        <f>IF(AQ378="7",BI378,0)</f>
        <v>0</v>
      </c>
      <c r="AF378" s="297">
        <f>IF(AQ378="2",BH378,0)</f>
        <v>0</v>
      </c>
      <c r="AG378" s="297">
        <f>IF(AQ378="2",BI378,0)</f>
        <v>0</v>
      </c>
      <c r="AH378" s="297">
        <f>IF(AQ378="0",BJ378,0)</f>
        <v>0</v>
      </c>
      <c r="AI378" s="282"/>
      <c r="AJ378" s="325">
        <f>IF(AN378=0,K378,0)</f>
        <v>0</v>
      </c>
      <c r="AK378" s="325">
        <f>IF(AN378=12,K378,0)</f>
        <v>0</v>
      </c>
      <c r="AL378" s="325">
        <f>IF(AN378=21,K378,0)</f>
        <v>0</v>
      </c>
      <c r="AM378" s="270"/>
      <c r="AN378" s="297">
        <v>21</v>
      </c>
      <c r="AO378" s="297">
        <f>G378*1</f>
        <v>0</v>
      </c>
      <c r="AP378" s="297">
        <f>G378*(1-1)</f>
        <v>0</v>
      </c>
      <c r="AQ378" s="327" t="s">
        <v>320</v>
      </c>
      <c r="AR378" s="270"/>
      <c r="AS378" s="270"/>
      <c r="AT378" s="270"/>
      <c r="AU378" s="270"/>
      <c r="AV378" s="297">
        <f>AW378+AX378</f>
        <v>0</v>
      </c>
      <c r="AW378" s="297">
        <f>F378*AO378</f>
        <v>0</v>
      </c>
      <c r="AX378" s="297">
        <f>F378*AP378</f>
        <v>0</v>
      </c>
      <c r="AY378" s="299" t="s">
        <v>969</v>
      </c>
      <c r="AZ378" s="299" t="s">
        <v>970</v>
      </c>
      <c r="BA378" s="282" t="s">
        <v>512</v>
      </c>
      <c r="BB378" s="270"/>
      <c r="BC378" s="297">
        <f>AW378+AX378</f>
        <v>0</v>
      </c>
      <c r="BD378" s="297">
        <f>G378/(100-BE378)*100</f>
        <v>0</v>
      </c>
      <c r="BE378" s="297">
        <v>0</v>
      </c>
      <c r="BF378" s="297">
        <f>N378</f>
        <v>0.25080000000000002</v>
      </c>
      <c r="BG378" s="270"/>
      <c r="BH378" s="325">
        <f>F378*AO378</f>
        <v>0</v>
      </c>
      <c r="BI378" s="325">
        <f>F378*AP378</f>
        <v>0</v>
      </c>
      <c r="BJ378" s="325">
        <f>F378*G378</f>
        <v>0</v>
      </c>
      <c r="BK378" s="325"/>
      <c r="BL378" s="297">
        <v>87</v>
      </c>
      <c r="BM378" s="270"/>
      <c r="BN378" s="270"/>
      <c r="BO378" s="270"/>
      <c r="BP378" s="270"/>
      <c r="BQ378" s="270"/>
      <c r="BR378" s="270"/>
      <c r="BS378" s="270"/>
      <c r="BT378" s="270"/>
      <c r="BU378" s="270"/>
      <c r="BV378" s="270"/>
      <c r="BW378" s="297" t="str">
        <f>H378</f>
        <v>21</v>
      </c>
      <c r="BX378" s="324" t="s">
        <v>1033</v>
      </c>
    </row>
    <row r="379" spans="1:76" ht="15">
      <c r="A379" s="301"/>
      <c r="B379" s="270"/>
      <c r="C379" s="302" t="s">
        <v>853</v>
      </c>
      <c r="D379" s="302" t="s">
        <v>1008</v>
      </c>
      <c r="E379" s="270"/>
      <c r="F379" s="303">
        <v>8</v>
      </c>
      <c r="G379" s="270"/>
      <c r="H379" s="270"/>
      <c r="I379" s="270"/>
      <c r="J379" s="270"/>
      <c r="K379" s="270"/>
      <c r="L379" s="270"/>
      <c r="M379" s="270"/>
      <c r="N379" s="270"/>
      <c r="O379" s="304"/>
      <c r="P379" s="270"/>
      <c r="Q379" s="270"/>
      <c r="R379" s="270"/>
      <c r="S379" s="270"/>
      <c r="T379" s="270"/>
      <c r="U379" s="270"/>
      <c r="V379" s="270"/>
      <c r="W379" s="270"/>
      <c r="X379" s="270"/>
      <c r="Y379" s="270"/>
      <c r="Z379" s="270"/>
      <c r="AA379" s="270"/>
      <c r="AB379" s="270"/>
      <c r="AC379" s="270"/>
      <c r="AD379" s="270"/>
      <c r="AE379" s="270"/>
      <c r="AF379" s="270"/>
      <c r="AG379" s="270"/>
      <c r="AH379" s="270"/>
      <c r="AI379" s="270"/>
      <c r="AJ379" s="270"/>
      <c r="AK379" s="270"/>
      <c r="AL379" s="270"/>
      <c r="AM379" s="270"/>
      <c r="AN379" s="270"/>
      <c r="AO379" s="270"/>
      <c r="AP379" s="270"/>
      <c r="AQ379" s="270"/>
      <c r="AR379" s="270"/>
      <c r="AS379" s="270"/>
      <c r="AT379" s="270"/>
      <c r="AU379" s="270"/>
      <c r="AV379" s="270"/>
      <c r="AW379" s="270"/>
      <c r="AX379" s="270"/>
      <c r="AY379" s="270"/>
      <c r="AZ379" s="270"/>
      <c r="BA379" s="270"/>
      <c r="BB379" s="270"/>
      <c r="BC379" s="270"/>
      <c r="BD379" s="270"/>
      <c r="BE379" s="270"/>
      <c r="BF379" s="270"/>
      <c r="BG379" s="270"/>
      <c r="BH379" s="270"/>
      <c r="BI379" s="270"/>
      <c r="BJ379" s="270"/>
      <c r="BK379" s="270"/>
      <c r="BL379" s="270"/>
      <c r="BM379" s="270"/>
      <c r="BN379" s="270"/>
      <c r="BO379" s="270"/>
      <c r="BP379" s="270"/>
      <c r="BQ379" s="270"/>
      <c r="BR379" s="270"/>
      <c r="BS379" s="270"/>
      <c r="BT379" s="270"/>
      <c r="BU379" s="270"/>
      <c r="BV379" s="270"/>
      <c r="BW379" s="270"/>
      <c r="BX379" s="270"/>
    </row>
    <row r="380" spans="1:76" ht="15">
      <c r="A380" s="301"/>
      <c r="B380" s="270"/>
      <c r="C380" s="302" t="s">
        <v>320</v>
      </c>
      <c r="D380" s="302" t="s">
        <v>1006</v>
      </c>
      <c r="E380" s="270"/>
      <c r="F380" s="303">
        <v>1</v>
      </c>
      <c r="G380" s="270"/>
      <c r="H380" s="270"/>
      <c r="I380" s="270"/>
      <c r="J380" s="270"/>
      <c r="K380" s="270"/>
      <c r="L380" s="270"/>
      <c r="M380" s="270"/>
      <c r="N380" s="270"/>
      <c r="O380" s="304"/>
      <c r="P380" s="270"/>
      <c r="Q380" s="270"/>
      <c r="R380" s="270"/>
      <c r="S380" s="270"/>
      <c r="T380" s="270"/>
      <c r="U380" s="270"/>
      <c r="V380" s="270"/>
      <c r="W380" s="270"/>
      <c r="X380" s="270"/>
      <c r="Y380" s="270"/>
      <c r="Z380" s="270"/>
      <c r="AA380" s="270"/>
      <c r="AB380" s="270"/>
      <c r="AC380" s="270"/>
      <c r="AD380" s="270"/>
      <c r="AE380" s="270"/>
      <c r="AF380" s="270"/>
      <c r="AG380" s="270"/>
      <c r="AH380" s="270"/>
      <c r="AI380" s="270"/>
      <c r="AJ380" s="270"/>
      <c r="AK380" s="270"/>
      <c r="AL380" s="270"/>
      <c r="AM380" s="270"/>
      <c r="AN380" s="270"/>
      <c r="AO380" s="270"/>
      <c r="AP380" s="270"/>
      <c r="AQ380" s="270"/>
      <c r="AR380" s="270"/>
      <c r="AS380" s="270"/>
      <c r="AT380" s="270"/>
      <c r="AU380" s="270"/>
      <c r="AV380" s="270"/>
      <c r="AW380" s="270"/>
      <c r="AX380" s="270"/>
      <c r="AY380" s="270"/>
      <c r="AZ380" s="270"/>
      <c r="BA380" s="270"/>
      <c r="BB380" s="270"/>
      <c r="BC380" s="270"/>
      <c r="BD380" s="270"/>
      <c r="BE380" s="270"/>
      <c r="BF380" s="270"/>
      <c r="BG380" s="270"/>
      <c r="BH380" s="270"/>
      <c r="BI380" s="270"/>
      <c r="BJ380" s="270"/>
      <c r="BK380" s="270"/>
      <c r="BL380" s="270"/>
      <c r="BM380" s="270"/>
      <c r="BN380" s="270"/>
      <c r="BO380" s="270"/>
      <c r="BP380" s="270"/>
      <c r="BQ380" s="270"/>
      <c r="BR380" s="270"/>
      <c r="BS380" s="270"/>
      <c r="BT380" s="270"/>
      <c r="BU380" s="270"/>
      <c r="BV380" s="270"/>
      <c r="BW380" s="270"/>
      <c r="BX380" s="270"/>
    </row>
    <row r="381" spans="1:76" ht="15">
      <c r="A381" s="301"/>
      <c r="B381" s="270"/>
      <c r="C381" s="302" t="s">
        <v>515</v>
      </c>
      <c r="D381" s="302" t="s">
        <v>989</v>
      </c>
      <c r="E381" s="270"/>
      <c r="F381" s="303">
        <v>2</v>
      </c>
      <c r="G381" s="270"/>
      <c r="H381" s="270"/>
      <c r="I381" s="270"/>
      <c r="J381" s="270"/>
      <c r="K381" s="270"/>
      <c r="L381" s="270"/>
      <c r="M381" s="270"/>
      <c r="N381" s="270"/>
      <c r="O381" s="304"/>
      <c r="P381" s="270"/>
      <c r="Q381" s="270"/>
      <c r="R381" s="270"/>
      <c r="S381" s="270"/>
      <c r="T381" s="270"/>
      <c r="U381" s="270"/>
      <c r="V381" s="270"/>
      <c r="W381" s="270"/>
      <c r="X381" s="270"/>
      <c r="Y381" s="270"/>
      <c r="Z381" s="270"/>
      <c r="AA381" s="270"/>
      <c r="AB381" s="270"/>
      <c r="AC381" s="270"/>
      <c r="AD381" s="270"/>
      <c r="AE381" s="270"/>
      <c r="AF381" s="270"/>
      <c r="AG381" s="270"/>
      <c r="AH381" s="270"/>
      <c r="AI381" s="270"/>
      <c r="AJ381" s="270"/>
      <c r="AK381" s="270"/>
      <c r="AL381" s="270"/>
      <c r="AM381" s="270"/>
      <c r="AN381" s="270"/>
      <c r="AO381" s="270"/>
      <c r="AP381" s="270"/>
      <c r="AQ381" s="270"/>
      <c r="AR381" s="270"/>
      <c r="AS381" s="270"/>
      <c r="AT381" s="270"/>
      <c r="AU381" s="270"/>
      <c r="AV381" s="270"/>
      <c r="AW381" s="270"/>
      <c r="AX381" s="270"/>
      <c r="AY381" s="270"/>
      <c r="AZ381" s="270"/>
      <c r="BA381" s="270"/>
      <c r="BB381" s="270"/>
      <c r="BC381" s="270"/>
      <c r="BD381" s="270"/>
      <c r="BE381" s="270"/>
      <c r="BF381" s="270"/>
      <c r="BG381" s="270"/>
      <c r="BH381" s="270"/>
      <c r="BI381" s="270"/>
      <c r="BJ381" s="270"/>
      <c r="BK381" s="270"/>
      <c r="BL381" s="270"/>
      <c r="BM381" s="270"/>
      <c r="BN381" s="270"/>
      <c r="BO381" s="270"/>
      <c r="BP381" s="270"/>
      <c r="BQ381" s="270"/>
      <c r="BR381" s="270"/>
      <c r="BS381" s="270"/>
      <c r="BT381" s="270"/>
      <c r="BU381" s="270"/>
      <c r="BV381" s="270"/>
      <c r="BW381" s="270"/>
      <c r="BX381" s="270"/>
    </row>
    <row r="382" spans="1:76" ht="25.5">
      <c r="A382" s="323" t="s">
        <v>1034</v>
      </c>
      <c r="B382" s="324" t="s">
        <v>1035</v>
      </c>
      <c r="C382" s="324" t="s">
        <v>1036</v>
      </c>
      <c r="D382" s="324"/>
      <c r="E382" s="324" t="s">
        <v>78</v>
      </c>
      <c r="F382" s="325">
        <v>9</v>
      </c>
      <c r="G382" s="326"/>
      <c r="H382" s="327" t="s">
        <v>508</v>
      </c>
      <c r="I382" s="325">
        <f>F382*AO382</f>
        <v>0</v>
      </c>
      <c r="J382" s="325">
        <f>F382*AP382</f>
        <v>0</v>
      </c>
      <c r="K382" s="325">
        <f>F382*G382</f>
        <v>0</v>
      </c>
      <c r="L382" s="325">
        <f>K382*(1+BW382/100)</f>
        <v>0</v>
      </c>
      <c r="M382" s="325">
        <v>1.14E-2</v>
      </c>
      <c r="N382" s="325">
        <f>F382*M382</f>
        <v>0.1026</v>
      </c>
      <c r="O382" s="328" t="s">
        <v>509</v>
      </c>
      <c r="P382" s="270"/>
      <c r="Q382" s="270"/>
      <c r="R382" s="270"/>
      <c r="S382" s="270"/>
      <c r="T382" s="270"/>
      <c r="U382" s="270"/>
      <c r="V382" s="270"/>
      <c r="W382" s="270"/>
      <c r="X382" s="270"/>
      <c r="Y382" s="270"/>
      <c r="Z382" s="297">
        <f>IF(AQ382="5",BJ382,0)</f>
        <v>0</v>
      </c>
      <c r="AA382" s="270"/>
      <c r="AB382" s="297">
        <f>IF(AQ382="1",BH382,0)</f>
        <v>0</v>
      </c>
      <c r="AC382" s="297">
        <f>IF(AQ382="1",BI382,0)</f>
        <v>0</v>
      </c>
      <c r="AD382" s="297">
        <f>IF(AQ382="7",BH382,0)</f>
        <v>0</v>
      </c>
      <c r="AE382" s="297">
        <f>IF(AQ382="7",BI382,0)</f>
        <v>0</v>
      </c>
      <c r="AF382" s="297">
        <f>IF(AQ382="2",BH382,0)</f>
        <v>0</v>
      </c>
      <c r="AG382" s="297">
        <f>IF(AQ382="2",BI382,0)</f>
        <v>0</v>
      </c>
      <c r="AH382" s="297">
        <f>IF(AQ382="0",BJ382,0)</f>
        <v>0</v>
      </c>
      <c r="AI382" s="282"/>
      <c r="AJ382" s="325">
        <f>IF(AN382=0,K382,0)</f>
        <v>0</v>
      </c>
      <c r="AK382" s="325">
        <f>IF(AN382=12,K382,0)</f>
        <v>0</v>
      </c>
      <c r="AL382" s="325">
        <f>IF(AN382=21,K382,0)</f>
        <v>0</v>
      </c>
      <c r="AM382" s="270"/>
      <c r="AN382" s="297">
        <v>21</v>
      </c>
      <c r="AO382" s="297">
        <f>G382*1</f>
        <v>0</v>
      </c>
      <c r="AP382" s="297">
        <f>G382*(1-1)</f>
        <v>0</v>
      </c>
      <c r="AQ382" s="327" t="s">
        <v>320</v>
      </c>
      <c r="AR382" s="270"/>
      <c r="AS382" s="270"/>
      <c r="AT382" s="270"/>
      <c r="AU382" s="270"/>
      <c r="AV382" s="297">
        <f>AW382+AX382</f>
        <v>0</v>
      </c>
      <c r="AW382" s="297">
        <f>F382*AO382</f>
        <v>0</v>
      </c>
      <c r="AX382" s="297">
        <f>F382*AP382</f>
        <v>0</v>
      </c>
      <c r="AY382" s="299" t="s">
        <v>969</v>
      </c>
      <c r="AZ382" s="299" t="s">
        <v>970</v>
      </c>
      <c r="BA382" s="282" t="s">
        <v>512</v>
      </c>
      <c r="BB382" s="270"/>
      <c r="BC382" s="297">
        <f>AW382+AX382</f>
        <v>0</v>
      </c>
      <c r="BD382" s="297">
        <f>G382/(100-BE382)*100</f>
        <v>0</v>
      </c>
      <c r="BE382" s="297">
        <v>0</v>
      </c>
      <c r="BF382" s="297">
        <f>N382</f>
        <v>0.1026</v>
      </c>
      <c r="BG382" s="270"/>
      <c r="BH382" s="325">
        <f>F382*AO382</f>
        <v>0</v>
      </c>
      <c r="BI382" s="325">
        <f>F382*AP382</f>
        <v>0</v>
      </c>
      <c r="BJ382" s="325">
        <f>F382*G382</f>
        <v>0</v>
      </c>
      <c r="BK382" s="325"/>
      <c r="BL382" s="297">
        <v>87</v>
      </c>
      <c r="BM382" s="270"/>
      <c r="BN382" s="270"/>
      <c r="BO382" s="270"/>
      <c r="BP382" s="270"/>
      <c r="BQ382" s="270"/>
      <c r="BR382" s="270"/>
      <c r="BS382" s="270"/>
      <c r="BT382" s="270"/>
      <c r="BU382" s="270"/>
      <c r="BV382" s="270"/>
      <c r="BW382" s="297" t="str">
        <f>H382</f>
        <v>21</v>
      </c>
      <c r="BX382" s="324" t="s">
        <v>1036</v>
      </c>
    </row>
    <row r="383" spans="1:76" ht="25.5">
      <c r="A383" s="301"/>
      <c r="B383" s="270"/>
      <c r="C383" s="302" t="s">
        <v>837</v>
      </c>
      <c r="D383" s="302" t="s">
        <v>974</v>
      </c>
      <c r="E383" s="270"/>
      <c r="F383" s="303">
        <v>6</v>
      </c>
      <c r="G383" s="270"/>
      <c r="H383" s="270"/>
      <c r="I383" s="270"/>
      <c r="J383" s="270"/>
      <c r="K383" s="270"/>
      <c r="L383" s="270"/>
      <c r="M383" s="270"/>
      <c r="N383" s="270"/>
      <c r="O383" s="304"/>
      <c r="P383" s="270"/>
      <c r="Q383" s="270"/>
      <c r="R383" s="270"/>
      <c r="S383" s="270"/>
      <c r="T383" s="270"/>
      <c r="U383" s="270"/>
      <c r="V383" s="270"/>
      <c r="W383" s="270"/>
      <c r="X383" s="270"/>
      <c r="Y383" s="270"/>
      <c r="Z383" s="270"/>
      <c r="AA383" s="270"/>
      <c r="AB383" s="270"/>
      <c r="AC383" s="270"/>
      <c r="AD383" s="270"/>
      <c r="AE383" s="270"/>
      <c r="AF383" s="270"/>
      <c r="AG383" s="270"/>
      <c r="AH383" s="270"/>
      <c r="AI383" s="270"/>
      <c r="AJ383" s="270"/>
      <c r="AK383" s="270"/>
      <c r="AL383" s="270"/>
      <c r="AM383" s="270"/>
      <c r="AN383" s="270"/>
      <c r="AO383" s="270"/>
      <c r="AP383" s="270"/>
      <c r="AQ383" s="270"/>
      <c r="AR383" s="270"/>
      <c r="AS383" s="270"/>
      <c r="AT383" s="270"/>
      <c r="AU383" s="270"/>
      <c r="AV383" s="270"/>
      <c r="AW383" s="270"/>
      <c r="AX383" s="270"/>
      <c r="AY383" s="270"/>
      <c r="AZ383" s="270"/>
      <c r="BA383" s="270"/>
      <c r="BB383" s="270"/>
      <c r="BC383" s="270"/>
      <c r="BD383" s="270"/>
      <c r="BE383" s="270"/>
      <c r="BF383" s="270"/>
      <c r="BG383" s="270"/>
      <c r="BH383" s="270"/>
      <c r="BI383" s="270"/>
      <c r="BJ383" s="270"/>
      <c r="BK383" s="270"/>
      <c r="BL383" s="270"/>
      <c r="BM383" s="270"/>
      <c r="BN383" s="270"/>
      <c r="BO383" s="270"/>
      <c r="BP383" s="270"/>
      <c r="BQ383" s="270"/>
      <c r="BR383" s="270"/>
      <c r="BS383" s="270"/>
      <c r="BT383" s="270"/>
      <c r="BU383" s="270"/>
      <c r="BV383" s="270"/>
      <c r="BW383" s="270"/>
      <c r="BX383" s="270"/>
    </row>
    <row r="384" spans="1:76" ht="15">
      <c r="A384" s="301"/>
      <c r="B384" s="270"/>
      <c r="C384" s="302" t="s">
        <v>515</v>
      </c>
      <c r="D384" s="302" t="s">
        <v>1006</v>
      </c>
      <c r="E384" s="270"/>
      <c r="F384" s="303">
        <v>2</v>
      </c>
      <c r="G384" s="270"/>
      <c r="H384" s="270"/>
      <c r="I384" s="270"/>
      <c r="J384" s="270"/>
      <c r="K384" s="270"/>
      <c r="L384" s="270"/>
      <c r="M384" s="270"/>
      <c r="N384" s="270"/>
      <c r="O384" s="304"/>
      <c r="P384" s="270"/>
      <c r="Q384" s="270"/>
      <c r="R384" s="270"/>
      <c r="S384" s="270"/>
      <c r="T384" s="270"/>
      <c r="U384" s="270"/>
      <c r="V384" s="270"/>
      <c r="W384" s="270"/>
      <c r="X384" s="270"/>
      <c r="Y384" s="270"/>
      <c r="Z384" s="270"/>
      <c r="AA384" s="270"/>
      <c r="AB384" s="270"/>
      <c r="AC384" s="270"/>
      <c r="AD384" s="270"/>
      <c r="AE384" s="270"/>
      <c r="AF384" s="270"/>
      <c r="AG384" s="270"/>
      <c r="AH384" s="270"/>
      <c r="AI384" s="270"/>
      <c r="AJ384" s="270"/>
      <c r="AK384" s="270"/>
      <c r="AL384" s="270"/>
      <c r="AM384" s="270"/>
      <c r="AN384" s="270"/>
      <c r="AO384" s="270"/>
      <c r="AP384" s="270"/>
      <c r="AQ384" s="270"/>
      <c r="AR384" s="270"/>
      <c r="AS384" s="270"/>
      <c r="AT384" s="270"/>
      <c r="AU384" s="270"/>
      <c r="AV384" s="270"/>
      <c r="AW384" s="270"/>
      <c r="AX384" s="270"/>
      <c r="AY384" s="270"/>
      <c r="AZ384" s="270"/>
      <c r="BA384" s="270"/>
      <c r="BB384" s="270"/>
      <c r="BC384" s="270"/>
      <c r="BD384" s="270"/>
      <c r="BE384" s="270"/>
      <c r="BF384" s="270"/>
      <c r="BG384" s="270"/>
      <c r="BH384" s="270"/>
      <c r="BI384" s="270"/>
      <c r="BJ384" s="270"/>
      <c r="BK384" s="270"/>
      <c r="BL384" s="270"/>
      <c r="BM384" s="270"/>
      <c r="BN384" s="270"/>
      <c r="BO384" s="270"/>
      <c r="BP384" s="270"/>
      <c r="BQ384" s="270"/>
      <c r="BR384" s="270"/>
      <c r="BS384" s="270"/>
      <c r="BT384" s="270"/>
      <c r="BU384" s="270"/>
      <c r="BV384" s="270"/>
      <c r="BW384" s="270"/>
      <c r="BX384" s="270"/>
    </row>
    <row r="385" spans="1:76" ht="15">
      <c r="A385" s="301"/>
      <c r="B385" s="270"/>
      <c r="C385" s="302" t="s">
        <v>320</v>
      </c>
      <c r="D385" s="302" t="s">
        <v>989</v>
      </c>
      <c r="E385" s="270"/>
      <c r="F385" s="303">
        <v>1</v>
      </c>
      <c r="G385" s="270"/>
      <c r="H385" s="270"/>
      <c r="I385" s="270"/>
      <c r="J385" s="270"/>
      <c r="K385" s="270"/>
      <c r="L385" s="270"/>
      <c r="M385" s="270"/>
      <c r="N385" s="270"/>
      <c r="O385" s="304"/>
      <c r="P385" s="270"/>
      <c r="Q385" s="270"/>
      <c r="R385" s="270"/>
      <c r="S385" s="270"/>
      <c r="T385" s="270"/>
      <c r="U385" s="270"/>
      <c r="V385" s="270"/>
      <c r="W385" s="270"/>
      <c r="X385" s="270"/>
      <c r="Y385" s="270"/>
      <c r="Z385" s="270"/>
      <c r="AA385" s="270"/>
      <c r="AB385" s="270"/>
      <c r="AC385" s="270"/>
      <c r="AD385" s="270"/>
      <c r="AE385" s="270"/>
      <c r="AF385" s="270"/>
      <c r="AG385" s="270"/>
      <c r="AH385" s="270"/>
      <c r="AI385" s="270"/>
      <c r="AJ385" s="270"/>
      <c r="AK385" s="270"/>
      <c r="AL385" s="270"/>
      <c r="AM385" s="270"/>
      <c r="AN385" s="270"/>
      <c r="AO385" s="270"/>
      <c r="AP385" s="270"/>
      <c r="AQ385" s="270"/>
      <c r="AR385" s="270"/>
      <c r="AS385" s="270"/>
      <c r="AT385" s="270"/>
      <c r="AU385" s="270"/>
      <c r="AV385" s="270"/>
      <c r="AW385" s="270"/>
      <c r="AX385" s="270"/>
      <c r="AY385" s="270"/>
      <c r="AZ385" s="270"/>
      <c r="BA385" s="270"/>
      <c r="BB385" s="270"/>
      <c r="BC385" s="270"/>
      <c r="BD385" s="270"/>
      <c r="BE385" s="270"/>
      <c r="BF385" s="270"/>
      <c r="BG385" s="270"/>
      <c r="BH385" s="270"/>
      <c r="BI385" s="270"/>
      <c r="BJ385" s="270"/>
      <c r="BK385" s="270"/>
      <c r="BL385" s="270"/>
      <c r="BM385" s="270"/>
      <c r="BN385" s="270"/>
      <c r="BO385" s="270"/>
      <c r="BP385" s="270"/>
      <c r="BQ385" s="270"/>
      <c r="BR385" s="270"/>
      <c r="BS385" s="270"/>
      <c r="BT385" s="270"/>
      <c r="BU385" s="270"/>
      <c r="BV385" s="270"/>
      <c r="BW385" s="270"/>
      <c r="BX385" s="270"/>
    </row>
    <row r="386" spans="1:76" ht="25.5">
      <c r="A386" s="323" t="s">
        <v>1037</v>
      </c>
      <c r="B386" s="324" t="s">
        <v>1038</v>
      </c>
      <c r="C386" s="324" t="s">
        <v>1039</v>
      </c>
      <c r="D386" s="324"/>
      <c r="E386" s="324" t="s">
        <v>78</v>
      </c>
      <c r="F386" s="325">
        <v>79</v>
      </c>
      <c r="G386" s="326"/>
      <c r="H386" s="327" t="s">
        <v>508</v>
      </c>
      <c r="I386" s="325">
        <f>F386*AO386</f>
        <v>0</v>
      </c>
      <c r="J386" s="325">
        <f>F386*AP386</f>
        <v>0</v>
      </c>
      <c r="K386" s="325">
        <f>F386*G386</f>
        <v>0</v>
      </c>
      <c r="L386" s="325">
        <f>K386*(1+BW386/100)</f>
        <v>0</v>
      </c>
      <c r="M386" s="325">
        <v>3.8E-3</v>
      </c>
      <c r="N386" s="325">
        <f>F386*M386</f>
        <v>0.30020000000000002</v>
      </c>
      <c r="O386" s="328" t="s">
        <v>509</v>
      </c>
      <c r="P386" s="270"/>
      <c r="Q386" s="270"/>
      <c r="R386" s="270"/>
      <c r="S386" s="270"/>
      <c r="T386" s="270"/>
      <c r="U386" s="270"/>
      <c r="V386" s="270"/>
      <c r="W386" s="270"/>
      <c r="X386" s="270"/>
      <c r="Y386" s="270"/>
      <c r="Z386" s="297">
        <f>IF(AQ386="5",BJ386,0)</f>
        <v>0</v>
      </c>
      <c r="AA386" s="270"/>
      <c r="AB386" s="297">
        <f>IF(AQ386="1",BH386,0)</f>
        <v>0</v>
      </c>
      <c r="AC386" s="297">
        <f>IF(AQ386="1",BI386,0)</f>
        <v>0</v>
      </c>
      <c r="AD386" s="297">
        <f>IF(AQ386="7",BH386,0)</f>
        <v>0</v>
      </c>
      <c r="AE386" s="297">
        <f>IF(AQ386="7",BI386,0)</f>
        <v>0</v>
      </c>
      <c r="AF386" s="297">
        <f>IF(AQ386="2",BH386,0)</f>
        <v>0</v>
      </c>
      <c r="AG386" s="297">
        <f>IF(AQ386="2",BI386,0)</f>
        <v>0</v>
      </c>
      <c r="AH386" s="297">
        <f>IF(AQ386="0",BJ386,0)</f>
        <v>0</v>
      </c>
      <c r="AI386" s="282"/>
      <c r="AJ386" s="325">
        <f>IF(AN386=0,K386,0)</f>
        <v>0</v>
      </c>
      <c r="AK386" s="325">
        <f>IF(AN386=12,K386,0)</f>
        <v>0</v>
      </c>
      <c r="AL386" s="325">
        <f>IF(AN386=21,K386,0)</f>
        <v>0</v>
      </c>
      <c r="AM386" s="270"/>
      <c r="AN386" s="297">
        <v>21</v>
      </c>
      <c r="AO386" s="297">
        <f>G386*1</f>
        <v>0</v>
      </c>
      <c r="AP386" s="297">
        <f>G386*(1-1)</f>
        <v>0</v>
      </c>
      <c r="AQ386" s="327" t="s">
        <v>320</v>
      </c>
      <c r="AR386" s="270"/>
      <c r="AS386" s="270"/>
      <c r="AT386" s="270"/>
      <c r="AU386" s="270"/>
      <c r="AV386" s="297">
        <f>AW386+AX386</f>
        <v>0</v>
      </c>
      <c r="AW386" s="297">
        <f>F386*AO386</f>
        <v>0</v>
      </c>
      <c r="AX386" s="297">
        <f>F386*AP386</f>
        <v>0</v>
      </c>
      <c r="AY386" s="299" t="s">
        <v>969</v>
      </c>
      <c r="AZ386" s="299" t="s">
        <v>970</v>
      </c>
      <c r="BA386" s="282" t="s">
        <v>512</v>
      </c>
      <c r="BB386" s="270"/>
      <c r="BC386" s="297">
        <f>AW386+AX386</f>
        <v>0</v>
      </c>
      <c r="BD386" s="297">
        <f>G386/(100-BE386)*100</f>
        <v>0</v>
      </c>
      <c r="BE386" s="297">
        <v>0</v>
      </c>
      <c r="BF386" s="297">
        <f>N386</f>
        <v>0.30020000000000002</v>
      </c>
      <c r="BG386" s="270"/>
      <c r="BH386" s="325">
        <f>F386*AO386</f>
        <v>0</v>
      </c>
      <c r="BI386" s="325">
        <f>F386*AP386</f>
        <v>0</v>
      </c>
      <c r="BJ386" s="325">
        <f>F386*G386</f>
        <v>0</v>
      </c>
      <c r="BK386" s="325"/>
      <c r="BL386" s="297">
        <v>87</v>
      </c>
      <c r="BM386" s="270"/>
      <c r="BN386" s="270"/>
      <c r="BO386" s="270"/>
      <c r="BP386" s="270"/>
      <c r="BQ386" s="270"/>
      <c r="BR386" s="270"/>
      <c r="BS386" s="270"/>
      <c r="BT386" s="270"/>
      <c r="BU386" s="270"/>
      <c r="BV386" s="270"/>
      <c r="BW386" s="297" t="str">
        <f>H386</f>
        <v>21</v>
      </c>
      <c r="BX386" s="324" t="s">
        <v>1039</v>
      </c>
    </row>
    <row r="387" spans="1:76" ht="25.5">
      <c r="A387" s="301"/>
      <c r="B387" s="270"/>
      <c r="C387" s="302" t="s">
        <v>949</v>
      </c>
      <c r="D387" s="302" t="s">
        <v>974</v>
      </c>
      <c r="E387" s="270"/>
      <c r="F387" s="303">
        <v>7</v>
      </c>
      <c r="G387" s="270"/>
      <c r="H387" s="270"/>
      <c r="I387" s="270"/>
      <c r="J387" s="270"/>
      <c r="K387" s="270"/>
      <c r="L387" s="270"/>
      <c r="M387" s="270"/>
      <c r="N387" s="270"/>
      <c r="O387" s="304"/>
      <c r="P387" s="270"/>
      <c r="Q387" s="270"/>
      <c r="R387" s="270"/>
      <c r="S387" s="270"/>
      <c r="T387" s="270"/>
      <c r="U387" s="270"/>
      <c r="V387" s="270"/>
      <c r="W387" s="270"/>
      <c r="X387" s="270"/>
      <c r="Y387" s="270"/>
      <c r="Z387" s="270"/>
      <c r="AA387" s="270"/>
      <c r="AB387" s="270"/>
      <c r="AC387" s="270"/>
      <c r="AD387" s="270"/>
      <c r="AE387" s="270"/>
      <c r="AF387" s="270"/>
      <c r="AG387" s="270"/>
      <c r="AH387" s="270"/>
      <c r="AI387" s="270"/>
      <c r="AJ387" s="270"/>
      <c r="AK387" s="270"/>
      <c r="AL387" s="270"/>
      <c r="AM387" s="270"/>
      <c r="AN387" s="270"/>
      <c r="AO387" s="270"/>
      <c r="AP387" s="270"/>
      <c r="AQ387" s="270"/>
      <c r="AR387" s="270"/>
      <c r="AS387" s="270"/>
      <c r="AT387" s="270"/>
      <c r="AU387" s="270"/>
      <c r="AV387" s="270"/>
      <c r="AW387" s="270"/>
      <c r="AX387" s="270"/>
      <c r="AY387" s="270"/>
      <c r="AZ387" s="270"/>
      <c r="BA387" s="270"/>
      <c r="BB387" s="270"/>
      <c r="BC387" s="270"/>
      <c r="BD387" s="270"/>
      <c r="BE387" s="270"/>
      <c r="BF387" s="270"/>
      <c r="BG387" s="270"/>
      <c r="BH387" s="270"/>
      <c r="BI387" s="270"/>
      <c r="BJ387" s="270"/>
      <c r="BK387" s="270"/>
      <c r="BL387" s="270"/>
      <c r="BM387" s="270"/>
      <c r="BN387" s="270"/>
      <c r="BO387" s="270"/>
      <c r="BP387" s="270"/>
      <c r="BQ387" s="270"/>
      <c r="BR387" s="270"/>
      <c r="BS387" s="270"/>
      <c r="BT387" s="270"/>
      <c r="BU387" s="270"/>
      <c r="BV387" s="270"/>
      <c r="BW387" s="270"/>
      <c r="BX387" s="270"/>
    </row>
    <row r="388" spans="1:76" ht="15">
      <c r="A388" s="301"/>
      <c r="B388" s="270"/>
      <c r="C388" s="302" t="s">
        <v>857</v>
      </c>
      <c r="D388" s="302" t="s">
        <v>704</v>
      </c>
      <c r="E388" s="270"/>
      <c r="F388" s="303">
        <v>4</v>
      </c>
      <c r="G388" s="270"/>
      <c r="H388" s="270"/>
      <c r="I388" s="270"/>
      <c r="J388" s="270"/>
      <c r="K388" s="270"/>
      <c r="L388" s="270"/>
      <c r="M388" s="270"/>
      <c r="N388" s="270"/>
      <c r="O388" s="304"/>
      <c r="P388" s="270"/>
      <c r="Q388" s="270"/>
      <c r="R388" s="270"/>
      <c r="S388" s="270"/>
      <c r="T388" s="270"/>
      <c r="U388" s="270"/>
      <c r="V388" s="270"/>
      <c r="W388" s="270"/>
      <c r="X388" s="270"/>
      <c r="Y388" s="270"/>
      <c r="Z388" s="270"/>
      <c r="AA388" s="270"/>
      <c r="AB388" s="270"/>
      <c r="AC388" s="270"/>
      <c r="AD388" s="270"/>
      <c r="AE388" s="270"/>
      <c r="AF388" s="270"/>
      <c r="AG388" s="270"/>
      <c r="AH388" s="270"/>
      <c r="AI388" s="270"/>
      <c r="AJ388" s="270"/>
      <c r="AK388" s="270"/>
      <c r="AL388" s="270"/>
      <c r="AM388" s="270"/>
      <c r="AN388" s="270"/>
      <c r="AO388" s="270"/>
      <c r="AP388" s="270"/>
      <c r="AQ388" s="270"/>
      <c r="AR388" s="270"/>
      <c r="AS388" s="270"/>
      <c r="AT388" s="270"/>
      <c r="AU388" s="270"/>
      <c r="AV388" s="270"/>
      <c r="AW388" s="270"/>
      <c r="AX388" s="270"/>
      <c r="AY388" s="270"/>
      <c r="AZ388" s="270"/>
      <c r="BA388" s="270"/>
      <c r="BB388" s="270"/>
      <c r="BC388" s="270"/>
      <c r="BD388" s="270"/>
      <c r="BE388" s="270"/>
      <c r="BF388" s="270"/>
      <c r="BG388" s="270"/>
      <c r="BH388" s="270"/>
      <c r="BI388" s="270"/>
      <c r="BJ388" s="270"/>
      <c r="BK388" s="270"/>
      <c r="BL388" s="270"/>
      <c r="BM388" s="270"/>
      <c r="BN388" s="270"/>
      <c r="BO388" s="270"/>
      <c r="BP388" s="270"/>
      <c r="BQ388" s="270"/>
      <c r="BR388" s="270"/>
      <c r="BS388" s="270"/>
      <c r="BT388" s="270"/>
      <c r="BU388" s="270"/>
      <c r="BV388" s="270"/>
      <c r="BW388" s="270"/>
      <c r="BX388" s="270"/>
    </row>
    <row r="389" spans="1:76" ht="15">
      <c r="A389" s="301"/>
      <c r="B389" s="270"/>
      <c r="C389" s="302" t="s">
        <v>1040</v>
      </c>
      <c r="D389" s="302" t="s">
        <v>999</v>
      </c>
      <c r="E389" s="270"/>
      <c r="F389" s="303">
        <v>12</v>
      </c>
      <c r="G389" s="270"/>
      <c r="H389" s="270"/>
      <c r="I389" s="270"/>
      <c r="J389" s="270"/>
      <c r="K389" s="270"/>
      <c r="L389" s="270"/>
      <c r="M389" s="270"/>
      <c r="N389" s="270"/>
      <c r="O389" s="304"/>
      <c r="P389" s="270"/>
      <c r="Q389" s="270"/>
      <c r="R389" s="270"/>
      <c r="S389" s="270"/>
      <c r="T389" s="270"/>
      <c r="U389" s="270"/>
      <c r="V389" s="270"/>
      <c r="W389" s="270"/>
      <c r="X389" s="270"/>
      <c r="Y389" s="270"/>
      <c r="Z389" s="270"/>
      <c r="AA389" s="270"/>
      <c r="AB389" s="270"/>
      <c r="AC389" s="270"/>
      <c r="AD389" s="270"/>
      <c r="AE389" s="270"/>
      <c r="AF389" s="270"/>
      <c r="AG389" s="270"/>
      <c r="AH389" s="270"/>
      <c r="AI389" s="270"/>
      <c r="AJ389" s="270"/>
      <c r="AK389" s="270"/>
      <c r="AL389" s="270"/>
      <c r="AM389" s="270"/>
      <c r="AN389" s="270"/>
      <c r="AO389" s="270"/>
      <c r="AP389" s="270"/>
      <c r="AQ389" s="270"/>
      <c r="AR389" s="270"/>
      <c r="AS389" s="270"/>
      <c r="AT389" s="270"/>
      <c r="AU389" s="270"/>
      <c r="AV389" s="270"/>
      <c r="AW389" s="270"/>
      <c r="AX389" s="270"/>
      <c r="AY389" s="270"/>
      <c r="AZ389" s="270"/>
      <c r="BA389" s="270"/>
      <c r="BB389" s="270"/>
      <c r="BC389" s="270"/>
      <c r="BD389" s="270"/>
      <c r="BE389" s="270"/>
      <c r="BF389" s="270"/>
      <c r="BG389" s="270"/>
      <c r="BH389" s="270"/>
      <c r="BI389" s="270"/>
      <c r="BJ389" s="270"/>
      <c r="BK389" s="270"/>
      <c r="BL389" s="270"/>
      <c r="BM389" s="270"/>
      <c r="BN389" s="270"/>
      <c r="BO389" s="270"/>
      <c r="BP389" s="270"/>
      <c r="BQ389" s="270"/>
      <c r="BR389" s="270"/>
      <c r="BS389" s="270"/>
      <c r="BT389" s="270"/>
      <c r="BU389" s="270"/>
      <c r="BV389" s="270"/>
      <c r="BW389" s="270"/>
      <c r="BX389" s="270"/>
    </row>
    <row r="390" spans="1:76" ht="15">
      <c r="A390" s="301"/>
      <c r="B390" s="270"/>
      <c r="C390" s="302" t="s">
        <v>1041</v>
      </c>
      <c r="D390" s="302" t="s">
        <v>1001</v>
      </c>
      <c r="E390" s="270"/>
      <c r="F390" s="303">
        <v>8</v>
      </c>
      <c r="G390" s="270"/>
      <c r="H390" s="270"/>
      <c r="I390" s="270"/>
      <c r="J390" s="270"/>
      <c r="K390" s="270"/>
      <c r="L390" s="270"/>
      <c r="M390" s="270"/>
      <c r="N390" s="270"/>
      <c r="O390" s="304"/>
      <c r="P390" s="270"/>
      <c r="Q390" s="270"/>
      <c r="R390" s="270"/>
      <c r="S390" s="270"/>
      <c r="T390" s="270"/>
      <c r="U390" s="270"/>
      <c r="V390" s="270"/>
      <c r="W390" s="270"/>
      <c r="X390" s="270"/>
      <c r="Y390" s="270"/>
      <c r="Z390" s="270"/>
      <c r="AA390" s="270"/>
      <c r="AB390" s="270"/>
      <c r="AC390" s="270"/>
      <c r="AD390" s="270"/>
      <c r="AE390" s="270"/>
      <c r="AF390" s="270"/>
      <c r="AG390" s="270"/>
      <c r="AH390" s="270"/>
      <c r="AI390" s="270"/>
      <c r="AJ390" s="270"/>
      <c r="AK390" s="270"/>
      <c r="AL390" s="270"/>
      <c r="AM390" s="270"/>
      <c r="AN390" s="270"/>
      <c r="AO390" s="270"/>
      <c r="AP390" s="270"/>
      <c r="AQ390" s="270"/>
      <c r="AR390" s="270"/>
      <c r="AS390" s="270"/>
      <c r="AT390" s="270"/>
      <c r="AU390" s="270"/>
      <c r="AV390" s="270"/>
      <c r="AW390" s="270"/>
      <c r="AX390" s="270"/>
      <c r="AY390" s="270"/>
      <c r="AZ390" s="270"/>
      <c r="BA390" s="270"/>
      <c r="BB390" s="270"/>
      <c r="BC390" s="270"/>
      <c r="BD390" s="270"/>
      <c r="BE390" s="270"/>
      <c r="BF390" s="270"/>
      <c r="BG390" s="270"/>
      <c r="BH390" s="270"/>
      <c r="BI390" s="270"/>
      <c r="BJ390" s="270"/>
      <c r="BK390" s="270"/>
      <c r="BL390" s="270"/>
      <c r="BM390" s="270"/>
      <c r="BN390" s="270"/>
      <c r="BO390" s="270"/>
      <c r="BP390" s="270"/>
      <c r="BQ390" s="270"/>
      <c r="BR390" s="270"/>
      <c r="BS390" s="270"/>
      <c r="BT390" s="270"/>
      <c r="BU390" s="270"/>
      <c r="BV390" s="270"/>
      <c r="BW390" s="270"/>
      <c r="BX390" s="270"/>
    </row>
    <row r="391" spans="1:76" ht="15">
      <c r="A391" s="301"/>
      <c r="B391" s="270"/>
      <c r="C391" s="302" t="s">
        <v>1042</v>
      </c>
      <c r="D391" s="302" t="s">
        <v>1003</v>
      </c>
      <c r="E391" s="270"/>
      <c r="F391" s="303">
        <v>24</v>
      </c>
      <c r="G391" s="270"/>
      <c r="H391" s="270"/>
      <c r="I391" s="270"/>
      <c r="J391" s="270"/>
      <c r="K391" s="270"/>
      <c r="L391" s="270"/>
      <c r="M391" s="270"/>
      <c r="N391" s="270"/>
      <c r="O391" s="304"/>
      <c r="P391" s="270"/>
      <c r="Q391" s="270"/>
      <c r="R391" s="270"/>
      <c r="S391" s="270"/>
      <c r="T391" s="270"/>
      <c r="U391" s="270"/>
      <c r="V391" s="270"/>
      <c r="W391" s="270"/>
      <c r="X391" s="270"/>
      <c r="Y391" s="270"/>
      <c r="Z391" s="270"/>
      <c r="AA391" s="270"/>
      <c r="AB391" s="270"/>
      <c r="AC391" s="270"/>
      <c r="AD391" s="270"/>
      <c r="AE391" s="270"/>
      <c r="AF391" s="270"/>
      <c r="AG391" s="270"/>
      <c r="AH391" s="270"/>
      <c r="AI391" s="270"/>
      <c r="AJ391" s="270"/>
      <c r="AK391" s="270"/>
      <c r="AL391" s="270"/>
      <c r="AM391" s="270"/>
      <c r="AN391" s="270"/>
      <c r="AO391" s="270"/>
      <c r="AP391" s="270"/>
      <c r="AQ391" s="270"/>
      <c r="AR391" s="270"/>
      <c r="AS391" s="270"/>
      <c r="AT391" s="270"/>
      <c r="AU391" s="270"/>
      <c r="AV391" s="270"/>
      <c r="AW391" s="270"/>
      <c r="AX391" s="270"/>
      <c r="AY391" s="270"/>
      <c r="AZ391" s="270"/>
      <c r="BA391" s="270"/>
      <c r="BB391" s="270"/>
      <c r="BC391" s="270"/>
      <c r="BD391" s="270"/>
      <c r="BE391" s="270"/>
      <c r="BF391" s="270"/>
      <c r="BG391" s="270"/>
      <c r="BH391" s="270"/>
      <c r="BI391" s="270"/>
      <c r="BJ391" s="270"/>
      <c r="BK391" s="270"/>
      <c r="BL391" s="270"/>
      <c r="BM391" s="270"/>
      <c r="BN391" s="270"/>
      <c r="BO391" s="270"/>
      <c r="BP391" s="270"/>
      <c r="BQ391" s="270"/>
      <c r="BR391" s="270"/>
      <c r="BS391" s="270"/>
      <c r="BT391" s="270"/>
      <c r="BU391" s="270"/>
      <c r="BV391" s="270"/>
      <c r="BW391" s="270"/>
      <c r="BX391" s="270"/>
    </row>
    <row r="392" spans="1:76" ht="15">
      <c r="A392" s="301"/>
      <c r="B392" s="270"/>
      <c r="C392" s="302" t="s">
        <v>853</v>
      </c>
      <c r="D392" s="302" t="s">
        <v>989</v>
      </c>
      <c r="E392" s="270"/>
      <c r="F392" s="303">
        <v>8</v>
      </c>
      <c r="G392" s="270"/>
      <c r="H392" s="270"/>
      <c r="I392" s="270"/>
      <c r="J392" s="270"/>
      <c r="K392" s="270"/>
      <c r="L392" s="270"/>
      <c r="M392" s="270"/>
      <c r="N392" s="270"/>
      <c r="O392" s="304"/>
      <c r="P392" s="270"/>
      <c r="Q392" s="270"/>
      <c r="R392" s="270"/>
      <c r="S392" s="270"/>
      <c r="T392" s="270"/>
      <c r="U392" s="270"/>
      <c r="V392" s="270"/>
      <c r="W392" s="270"/>
      <c r="X392" s="270"/>
      <c r="Y392" s="270"/>
      <c r="Z392" s="270"/>
      <c r="AA392" s="270"/>
      <c r="AB392" s="270"/>
      <c r="AC392" s="270"/>
      <c r="AD392" s="270"/>
      <c r="AE392" s="270"/>
      <c r="AF392" s="270"/>
      <c r="AG392" s="270"/>
      <c r="AH392" s="270"/>
      <c r="AI392" s="270"/>
      <c r="AJ392" s="270"/>
      <c r="AK392" s="270"/>
      <c r="AL392" s="270"/>
      <c r="AM392" s="270"/>
      <c r="AN392" s="270"/>
      <c r="AO392" s="270"/>
      <c r="AP392" s="270"/>
      <c r="AQ392" s="270"/>
      <c r="AR392" s="270"/>
      <c r="AS392" s="270"/>
      <c r="AT392" s="270"/>
      <c r="AU392" s="270"/>
      <c r="AV392" s="270"/>
      <c r="AW392" s="270"/>
      <c r="AX392" s="270"/>
      <c r="AY392" s="270"/>
      <c r="AZ392" s="270"/>
      <c r="BA392" s="270"/>
      <c r="BB392" s="270"/>
      <c r="BC392" s="270"/>
      <c r="BD392" s="270"/>
      <c r="BE392" s="270"/>
      <c r="BF392" s="270"/>
      <c r="BG392" s="270"/>
      <c r="BH392" s="270"/>
      <c r="BI392" s="270"/>
      <c r="BJ392" s="270"/>
      <c r="BK392" s="270"/>
      <c r="BL392" s="270"/>
      <c r="BM392" s="270"/>
      <c r="BN392" s="270"/>
      <c r="BO392" s="270"/>
      <c r="BP392" s="270"/>
      <c r="BQ392" s="270"/>
      <c r="BR392" s="270"/>
      <c r="BS392" s="270"/>
      <c r="BT392" s="270"/>
      <c r="BU392" s="270"/>
      <c r="BV392" s="270"/>
      <c r="BW392" s="270"/>
      <c r="BX392" s="270"/>
    </row>
    <row r="393" spans="1:76" ht="15">
      <c r="A393" s="301"/>
      <c r="B393" s="270"/>
      <c r="C393" s="302" t="s">
        <v>837</v>
      </c>
      <c r="D393" s="302" t="s">
        <v>1006</v>
      </c>
      <c r="E393" s="270"/>
      <c r="F393" s="303">
        <v>6</v>
      </c>
      <c r="G393" s="270"/>
      <c r="H393" s="270"/>
      <c r="I393" s="270"/>
      <c r="J393" s="270"/>
      <c r="K393" s="270"/>
      <c r="L393" s="270"/>
      <c r="M393" s="270"/>
      <c r="N393" s="270"/>
      <c r="O393" s="304"/>
      <c r="P393" s="270"/>
      <c r="Q393" s="270"/>
      <c r="R393" s="270"/>
      <c r="S393" s="270"/>
      <c r="T393" s="270"/>
      <c r="U393" s="270"/>
      <c r="V393" s="270"/>
      <c r="W393" s="270"/>
      <c r="X393" s="270"/>
      <c r="Y393" s="270"/>
      <c r="Z393" s="270"/>
      <c r="AA393" s="270"/>
      <c r="AB393" s="270"/>
      <c r="AC393" s="270"/>
      <c r="AD393" s="270"/>
      <c r="AE393" s="270"/>
      <c r="AF393" s="270"/>
      <c r="AG393" s="270"/>
      <c r="AH393" s="270"/>
      <c r="AI393" s="270"/>
      <c r="AJ393" s="270"/>
      <c r="AK393" s="270"/>
      <c r="AL393" s="270"/>
      <c r="AM393" s="270"/>
      <c r="AN393" s="270"/>
      <c r="AO393" s="270"/>
      <c r="AP393" s="270"/>
      <c r="AQ393" s="270"/>
      <c r="AR393" s="270"/>
      <c r="AS393" s="270"/>
      <c r="AT393" s="270"/>
      <c r="AU393" s="270"/>
      <c r="AV393" s="270"/>
      <c r="AW393" s="270"/>
      <c r="AX393" s="270"/>
      <c r="AY393" s="270"/>
      <c r="AZ393" s="270"/>
      <c r="BA393" s="270"/>
      <c r="BB393" s="270"/>
      <c r="BC393" s="270"/>
      <c r="BD393" s="270"/>
      <c r="BE393" s="270"/>
      <c r="BF393" s="270"/>
      <c r="BG393" s="270"/>
      <c r="BH393" s="270"/>
      <c r="BI393" s="270"/>
      <c r="BJ393" s="270"/>
      <c r="BK393" s="270"/>
      <c r="BL393" s="270"/>
      <c r="BM393" s="270"/>
      <c r="BN393" s="270"/>
      <c r="BO393" s="270"/>
      <c r="BP393" s="270"/>
      <c r="BQ393" s="270"/>
      <c r="BR393" s="270"/>
      <c r="BS393" s="270"/>
      <c r="BT393" s="270"/>
      <c r="BU393" s="270"/>
      <c r="BV393" s="270"/>
      <c r="BW393" s="270"/>
      <c r="BX393" s="270"/>
    </row>
    <row r="394" spans="1:76" ht="15">
      <c r="A394" s="301"/>
      <c r="B394" s="270"/>
      <c r="C394" s="302" t="s">
        <v>796</v>
      </c>
      <c r="D394" s="302" t="s">
        <v>1008</v>
      </c>
      <c r="E394" s="270"/>
      <c r="F394" s="303">
        <v>10</v>
      </c>
      <c r="G394" s="270"/>
      <c r="H394" s="270"/>
      <c r="I394" s="270"/>
      <c r="J394" s="270"/>
      <c r="K394" s="270"/>
      <c r="L394" s="270"/>
      <c r="M394" s="270"/>
      <c r="N394" s="270"/>
      <c r="O394" s="304"/>
      <c r="P394" s="270"/>
      <c r="Q394" s="270"/>
      <c r="R394" s="270"/>
      <c r="S394" s="270"/>
      <c r="T394" s="270"/>
      <c r="U394" s="270"/>
      <c r="V394" s="270"/>
      <c r="W394" s="270"/>
      <c r="X394" s="270"/>
      <c r="Y394" s="270"/>
      <c r="Z394" s="270"/>
      <c r="AA394" s="270"/>
      <c r="AB394" s="270"/>
      <c r="AC394" s="270"/>
      <c r="AD394" s="270"/>
      <c r="AE394" s="270"/>
      <c r="AF394" s="270"/>
      <c r="AG394" s="270"/>
      <c r="AH394" s="270"/>
      <c r="AI394" s="270"/>
      <c r="AJ394" s="270"/>
      <c r="AK394" s="270"/>
      <c r="AL394" s="270"/>
      <c r="AM394" s="270"/>
      <c r="AN394" s="270"/>
      <c r="AO394" s="270"/>
      <c r="AP394" s="270"/>
      <c r="AQ394" s="270"/>
      <c r="AR394" s="270"/>
      <c r="AS394" s="270"/>
      <c r="AT394" s="270"/>
      <c r="AU394" s="270"/>
      <c r="AV394" s="270"/>
      <c r="AW394" s="270"/>
      <c r="AX394" s="270"/>
      <c r="AY394" s="270"/>
      <c r="AZ394" s="270"/>
      <c r="BA394" s="270"/>
      <c r="BB394" s="270"/>
      <c r="BC394" s="270"/>
      <c r="BD394" s="270"/>
      <c r="BE394" s="270"/>
      <c r="BF394" s="270"/>
      <c r="BG394" s="270"/>
      <c r="BH394" s="270"/>
      <c r="BI394" s="270"/>
      <c r="BJ394" s="270"/>
      <c r="BK394" s="270"/>
      <c r="BL394" s="270"/>
      <c r="BM394" s="270"/>
      <c r="BN394" s="270"/>
      <c r="BO394" s="270"/>
      <c r="BP394" s="270"/>
      <c r="BQ394" s="270"/>
      <c r="BR394" s="270"/>
      <c r="BS394" s="270"/>
      <c r="BT394" s="270"/>
      <c r="BU394" s="270"/>
      <c r="BV394" s="270"/>
      <c r="BW394" s="270"/>
      <c r="BX394" s="270"/>
    </row>
    <row r="395" spans="1:76" ht="25.5">
      <c r="A395" s="323" t="s">
        <v>1043</v>
      </c>
      <c r="B395" s="324" t="s">
        <v>1044</v>
      </c>
      <c r="C395" s="324" t="s">
        <v>1045</v>
      </c>
      <c r="D395" s="324"/>
      <c r="E395" s="324" t="s">
        <v>78</v>
      </c>
      <c r="F395" s="325">
        <v>2</v>
      </c>
      <c r="G395" s="326"/>
      <c r="H395" s="327" t="s">
        <v>508</v>
      </c>
      <c r="I395" s="325">
        <f>F395*AO395</f>
        <v>0</v>
      </c>
      <c r="J395" s="325">
        <f>F395*AP395</f>
        <v>0</v>
      </c>
      <c r="K395" s="325">
        <f>F395*G395</f>
        <v>0</v>
      </c>
      <c r="L395" s="325">
        <f>K395*(1+BW395/100)</f>
        <v>0</v>
      </c>
      <c r="M395" s="325">
        <v>1.8E-3</v>
      </c>
      <c r="N395" s="325">
        <f>F395*M395</f>
        <v>3.5999999999999999E-3</v>
      </c>
      <c r="O395" s="328" t="s">
        <v>509</v>
      </c>
      <c r="P395" s="270"/>
      <c r="Q395" s="270"/>
      <c r="R395" s="270"/>
      <c r="S395" s="270"/>
      <c r="T395" s="270"/>
      <c r="U395" s="270"/>
      <c r="V395" s="270"/>
      <c r="W395" s="270"/>
      <c r="X395" s="270"/>
      <c r="Y395" s="270"/>
      <c r="Z395" s="297">
        <f>IF(AQ395="5",BJ395,0)</f>
        <v>0</v>
      </c>
      <c r="AA395" s="270"/>
      <c r="AB395" s="297">
        <f>IF(AQ395="1",BH395,0)</f>
        <v>0</v>
      </c>
      <c r="AC395" s="297">
        <f>IF(AQ395="1",BI395,0)</f>
        <v>0</v>
      </c>
      <c r="AD395" s="297">
        <f>IF(AQ395="7",BH395,0)</f>
        <v>0</v>
      </c>
      <c r="AE395" s="297">
        <f>IF(AQ395="7",BI395,0)</f>
        <v>0</v>
      </c>
      <c r="AF395" s="297">
        <f>IF(AQ395="2",BH395,0)</f>
        <v>0</v>
      </c>
      <c r="AG395" s="297">
        <f>IF(AQ395="2",BI395,0)</f>
        <v>0</v>
      </c>
      <c r="AH395" s="297">
        <f>IF(AQ395="0",BJ395,0)</f>
        <v>0</v>
      </c>
      <c r="AI395" s="282"/>
      <c r="AJ395" s="325">
        <f>IF(AN395=0,K395,0)</f>
        <v>0</v>
      </c>
      <c r="AK395" s="325">
        <f>IF(AN395=12,K395,0)</f>
        <v>0</v>
      </c>
      <c r="AL395" s="325">
        <f>IF(AN395=21,K395,0)</f>
        <v>0</v>
      </c>
      <c r="AM395" s="270"/>
      <c r="AN395" s="297">
        <v>21</v>
      </c>
      <c r="AO395" s="297">
        <f>G395*1</f>
        <v>0</v>
      </c>
      <c r="AP395" s="297">
        <f>G395*(1-1)</f>
        <v>0</v>
      </c>
      <c r="AQ395" s="327" t="s">
        <v>320</v>
      </c>
      <c r="AR395" s="270"/>
      <c r="AS395" s="270"/>
      <c r="AT395" s="270"/>
      <c r="AU395" s="270"/>
      <c r="AV395" s="297">
        <f>AW395+AX395</f>
        <v>0</v>
      </c>
      <c r="AW395" s="297">
        <f>F395*AO395</f>
        <v>0</v>
      </c>
      <c r="AX395" s="297">
        <f>F395*AP395</f>
        <v>0</v>
      </c>
      <c r="AY395" s="299" t="s">
        <v>969</v>
      </c>
      <c r="AZ395" s="299" t="s">
        <v>970</v>
      </c>
      <c r="BA395" s="282" t="s">
        <v>512</v>
      </c>
      <c r="BB395" s="270"/>
      <c r="BC395" s="297">
        <f>AW395+AX395</f>
        <v>0</v>
      </c>
      <c r="BD395" s="297">
        <f>G395/(100-BE395)*100</f>
        <v>0</v>
      </c>
      <c r="BE395" s="297">
        <v>0</v>
      </c>
      <c r="BF395" s="297">
        <f>N395</f>
        <v>3.5999999999999999E-3</v>
      </c>
      <c r="BG395" s="270"/>
      <c r="BH395" s="325">
        <f>F395*AO395</f>
        <v>0</v>
      </c>
      <c r="BI395" s="325">
        <f>F395*AP395</f>
        <v>0</v>
      </c>
      <c r="BJ395" s="325">
        <f>F395*G395</f>
        <v>0</v>
      </c>
      <c r="BK395" s="325"/>
      <c r="BL395" s="297">
        <v>87</v>
      </c>
      <c r="BM395" s="270"/>
      <c r="BN395" s="270"/>
      <c r="BO395" s="270"/>
      <c r="BP395" s="270"/>
      <c r="BQ395" s="270"/>
      <c r="BR395" s="270"/>
      <c r="BS395" s="270"/>
      <c r="BT395" s="270"/>
      <c r="BU395" s="270"/>
      <c r="BV395" s="270"/>
      <c r="BW395" s="297" t="str">
        <f>H395</f>
        <v>21</v>
      </c>
      <c r="BX395" s="324" t="s">
        <v>1045</v>
      </c>
    </row>
    <row r="396" spans="1:76" ht="15">
      <c r="A396" s="301"/>
      <c r="B396" s="270"/>
      <c r="C396" s="302" t="s">
        <v>515</v>
      </c>
      <c r="D396" s="302" t="s">
        <v>1006</v>
      </c>
      <c r="E396" s="270"/>
      <c r="F396" s="303">
        <v>2</v>
      </c>
      <c r="G396" s="270"/>
      <c r="H396" s="270"/>
      <c r="I396" s="270"/>
      <c r="J396" s="270"/>
      <c r="K396" s="270"/>
      <c r="L396" s="270"/>
      <c r="M396" s="270"/>
      <c r="N396" s="270"/>
      <c r="O396" s="304"/>
      <c r="P396" s="270"/>
      <c r="Q396" s="270"/>
      <c r="R396" s="270"/>
      <c r="S396" s="270"/>
      <c r="T396" s="270"/>
      <c r="U396" s="270"/>
      <c r="V396" s="270"/>
      <c r="W396" s="270"/>
      <c r="X396" s="270"/>
      <c r="Y396" s="270"/>
      <c r="Z396" s="270"/>
      <c r="AA396" s="270"/>
      <c r="AB396" s="270"/>
      <c r="AC396" s="270"/>
      <c r="AD396" s="270"/>
      <c r="AE396" s="270"/>
      <c r="AF396" s="270"/>
      <c r="AG396" s="270"/>
      <c r="AH396" s="270"/>
      <c r="AI396" s="270"/>
      <c r="AJ396" s="270"/>
      <c r="AK396" s="270"/>
      <c r="AL396" s="270"/>
      <c r="AM396" s="270"/>
      <c r="AN396" s="270"/>
      <c r="AO396" s="270"/>
      <c r="AP396" s="270"/>
      <c r="AQ396" s="270"/>
      <c r="AR396" s="270"/>
      <c r="AS396" s="270"/>
      <c r="AT396" s="270"/>
      <c r="AU396" s="270"/>
      <c r="AV396" s="270"/>
      <c r="AW396" s="270"/>
      <c r="AX396" s="270"/>
      <c r="AY396" s="270"/>
      <c r="AZ396" s="270"/>
      <c r="BA396" s="270"/>
      <c r="BB396" s="270"/>
      <c r="BC396" s="270"/>
      <c r="BD396" s="270"/>
      <c r="BE396" s="270"/>
      <c r="BF396" s="270"/>
      <c r="BG396" s="270"/>
      <c r="BH396" s="270"/>
      <c r="BI396" s="270"/>
      <c r="BJ396" s="270"/>
      <c r="BK396" s="270"/>
      <c r="BL396" s="270"/>
      <c r="BM396" s="270"/>
      <c r="BN396" s="270"/>
      <c r="BO396" s="270"/>
      <c r="BP396" s="270"/>
      <c r="BQ396" s="270"/>
      <c r="BR396" s="270"/>
      <c r="BS396" s="270"/>
      <c r="BT396" s="270"/>
      <c r="BU396" s="270"/>
      <c r="BV396" s="270"/>
      <c r="BW396" s="270"/>
      <c r="BX396" s="270"/>
    </row>
    <row r="397" spans="1:76" ht="15">
      <c r="A397" s="295" t="s">
        <v>1046</v>
      </c>
      <c r="B397" s="296" t="s">
        <v>1047</v>
      </c>
      <c r="C397" s="296" t="s">
        <v>1048</v>
      </c>
      <c r="D397" s="296"/>
      <c r="E397" s="296" t="s">
        <v>78</v>
      </c>
      <c r="F397" s="297">
        <v>5</v>
      </c>
      <c r="G397" s="298"/>
      <c r="H397" s="299" t="s">
        <v>508</v>
      </c>
      <c r="I397" s="297">
        <f>F397*AO397</f>
        <v>0</v>
      </c>
      <c r="J397" s="297">
        <f>F397*AP397</f>
        <v>0</v>
      </c>
      <c r="K397" s="297">
        <f>F397*G397</f>
        <v>0</v>
      </c>
      <c r="L397" s="297">
        <f>K397*(1+BW397/100)</f>
        <v>0</v>
      </c>
      <c r="M397" s="297">
        <v>5.0000000000000002E-5</v>
      </c>
      <c r="N397" s="297">
        <f>F397*M397</f>
        <v>2.5000000000000001E-4</v>
      </c>
      <c r="O397" s="300" t="s">
        <v>509</v>
      </c>
      <c r="P397" s="270"/>
      <c r="Q397" s="270"/>
      <c r="R397" s="270"/>
      <c r="S397" s="270"/>
      <c r="T397" s="270"/>
      <c r="U397" s="270"/>
      <c r="V397" s="270"/>
      <c r="W397" s="270"/>
      <c r="X397" s="270"/>
      <c r="Y397" s="270"/>
      <c r="Z397" s="297">
        <f>IF(AQ397="5",BJ397,0)</f>
        <v>0</v>
      </c>
      <c r="AA397" s="270"/>
      <c r="AB397" s="297">
        <f>IF(AQ397="1",BH397,0)</f>
        <v>0</v>
      </c>
      <c r="AC397" s="297">
        <f>IF(AQ397="1",BI397,0)</f>
        <v>0</v>
      </c>
      <c r="AD397" s="297">
        <f>IF(AQ397="7",BH397,0)</f>
        <v>0</v>
      </c>
      <c r="AE397" s="297">
        <f>IF(AQ397="7",BI397,0)</f>
        <v>0</v>
      </c>
      <c r="AF397" s="297">
        <f>IF(AQ397="2",BH397,0)</f>
        <v>0</v>
      </c>
      <c r="AG397" s="297">
        <f>IF(AQ397="2",BI397,0)</f>
        <v>0</v>
      </c>
      <c r="AH397" s="297">
        <f>IF(AQ397="0",BJ397,0)</f>
        <v>0</v>
      </c>
      <c r="AI397" s="282"/>
      <c r="AJ397" s="297">
        <f>IF(AN397=0,K397,0)</f>
        <v>0</v>
      </c>
      <c r="AK397" s="297">
        <f>IF(AN397=12,K397,0)</f>
        <v>0</v>
      </c>
      <c r="AL397" s="297">
        <f>IF(AN397=21,K397,0)</f>
        <v>0</v>
      </c>
      <c r="AM397" s="270"/>
      <c r="AN397" s="297">
        <v>21</v>
      </c>
      <c r="AO397" s="297">
        <f>G397*0.009481766</f>
        <v>0</v>
      </c>
      <c r="AP397" s="297">
        <f>G397*(1-0.009481766)</f>
        <v>0</v>
      </c>
      <c r="AQ397" s="299" t="s">
        <v>320</v>
      </c>
      <c r="AR397" s="270"/>
      <c r="AS397" s="270"/>
      <c r="AT397" s="270"/>
      <c r="AU397" s="270"/>
      <c r="AV397" s="297">
        <f>AW397+AX397</f>
        <v>0</v>
      </c>
      <c r="AW397" s="297">
        <f>F397*AO397</f>
        <v>0</v>
      </c>
      <c r="AX397" s="297">
        <f>F397*AP397</f>
        <v>0</v>
      </c>
      <c r="AY397" s="299" t="s">
        <v>969</v>
      </c>
      <c r="AZ397" s="299" t="s">
        <v>970</v>
      </c>
      <c r="BA397" s="282" t="s">
        <v>512</v>
      </c>
      <c r="BB397" s="270"/>
      <c r="BC397" s="297">
        <f>AW397+AX397</f>
        <v>0</v>
      </c>
      <c r="BD397" s="297">
        <f>G397/(100-BE397)*100</f>
        <v>0</v>
      </c>
      <c r="BE397" s="297">
        <v>0</v>
      </c>
      <c r="BF397" s="297">
        <f>N397</f>
        <v>2.5000000000000001E-4</v>
      </c>
      <c r="BG397" s="270"/>
      <c r="BH397" s="297">
        <f>F397*AO397</f>
        <v>0</v>
      </c>
      <c r="BI397" s="297">
        <f>F397*AP397</f>
        <v>0</v>
      </c>
      <c r="BJ397" s="297">
        <f>F397*G397</f>
        <v>0</v>
      </c>
      <c r="BK397" s="297"/>
      <c r="BL397" s="297">
        <v>87</v>
      </c>
      <c r="BM397" s="270"/>
      <c r="BN397" s="270"/>
      <c r="BO397" s="270"/>
      <c r="BP397" s="270"/>
      <c r="BQ397" s="270"/>
      <c r="BR397" s="270"/>
      <c r="BS397" s="270"/>
      <c r="BT397" s="270"/>
      <c r="BU397" s="270"/>
      <c r="BV397" s="270"/>
      <c r="BW397" s="297" t="str">
        <f>H397</f>
        <v>21</v>
      </c>
      <c r="BX397" s="296" t="s">
        <v>1048</v>
      </c>
    </row>
    <row r="398" spans="1:76" ht="15">
      <c r="A398" s="301"/>
      <c r="B398" s="270"/>
      <c r="C398" s="302" t="s">
        <v>964</v>
      </c>
      <c r="D398" s="302"/>
      <c r="E398" s="270"/>
      <c r="F398" s="303">
        <v>5</v>
      </c>
      <c r="G398" s="270"/>
      <c r="H398" s="270"/>
      <c r="I398" s="270"/>
      <c r="J398" s="270"/>
      <c r="K398" s="270"/>
      <c r="L398" s="270"/>
      <c r="M398" s="270"/>
      <c r="N398" s="270"/>
      <c r="O398" s="304"/>
      <c r="P398" s="270"/>
      <c r="Q398" s="270"/>
      <c r="R398" s="270"/>
      <c r="S398" s="270"/>
      <c r="T398" s="270"/>
      <c r="U398" s="270"/>
      <c r="V398" s="270"/>
      <c r="W398" s="270"/>
      <c r="X398" s="270"/>
      <c r="Y398" s="270"/>
      <c r="Z398" s="270"/>
      <c r="AA398" s="270"/>
      <c r="AB398" s="270"/>
      <c r="AC398" s="270"/>
      <c r="AD398" s="270"/>
      <c r="AE398" s="270"/>
      <c r="AF398" s="270"/>
      <c r="AG398" s="270"/>
      <c r="AH398" s="270"/>
      <c r="AI398" s="270"/>
      <c r="AJ398" s="270"/>
      <c r="AK398" s="270"/>
      <c r="AL398" s="270"/>
      <c r="AM398" s="270"/>
      <c r="AN398" s="270"/>
      <c r="AO398" s="270"/>
      <c r="AP398" s="270"/>
      <c r="AQ398" s="270"/>
      <c r="AR398" s="270"/>
      <c r="AS398" s="270"/>
      <c r="AT398" s="270"/>
      <c r="AU398" s="270"/>
      <c r="AV398" s="270"/>
      <c r="AW398" s="270"/>
      <c r="AX398" s="270"/>
      <c r="AY398" s="270"/>
      <c r="AZ398" s="270"/>
      <c r="BA398" s="270"/>
      <c r="BB398" s="270"/>
      <c r="BC398" s="270"/>
      <c r="BD398" s="270"/>
      <c r="BE398" s="270"/>
      <c r="BF398" s="270"/>
      <c r="BG398" s="270"/>
      <c r="BH398" s="270"/>
      <c r="BI398" s="270"/>
      <c r="BJ398" s="270"/>
      <c r="BK398" s="270"/>
      <c r="BL398" s="270"/>
      <c r="BM398" s="270"/>
      <c r="BN398" s="270"/>
      <c r="BO398" s="270"/>
      <c r="BP398" s="270"/>
      <c r="BQ398" s="270"/>
      <c r="BR398" s="270"/>
      <c r="BS398" s="270"/>
      <c r="BT398" s="270"/>
      <c r="BU398" s="270"/>
      <c r="BV398" s="270"/>
      <c r="BW398" s="270"/>
      <c r="BX398" s="270"/>
    </row>
    <row r="399" spans="1:76" ht="15">
      <c r="A399" s="323" t="s">
        <v>1049</v>
      </c>
      <c r="B399" s="324" t="s">
        <v>1050</v>
      </c>
      <c r="C399" s="324" t="s">
        <v>1051</v>
      </c>
      <c r="D399" s="324"/>
      <c r="E399" s="324" t="s">
        <v>78</v>
      </c>
      <c r="F399" s="325">
        <v>5</v>
      </c>
      <c r="G399" s="326"/>
      <c r="H399" s="327" t="s">
        <v>508</v>
      </c>
      <c r="I399" s="325">
        <f>F399*AO399</f>
        <v>0</v>
      </c>
      <c r="J399" s="325">
        <f>F399*AP399</f>
        <v>0</v>
      </c>
      <c r="K399" s="325">
        <f>F399*G399</f>
        <v>0</v>
      </c>
      <c r="L399" s="325">
        <f>K399*(1+BW399/100)</f>
        <v>0</v>
      </c>
      <c r="M399" s="325">
        <v>9.4999999999999998E-3</v>
      </c>
      <c r="N399" s="325">
        <f>F399*M399</f>
        <v>4.7500000000000001E-2</v>
      </c>
      <c r="O399" s="328" t="s">
        <v>509</v>
      </c>
      <c r="P399" s="270"/>
      <c r="Q399" s="270"/>
      <c r="R399" s="270"/>
      <c r="S399" s="270"/>
      <c r="T399" s="270"/>
      <c r="U399" s="270"/>
      <c r="V399" s="270"/>
      <c r="W399" s="270"/>
      <c r="X399" s="270"/>
      <c r="Y399" s="270"/>
      <c r="Z399" s="297">
        <f>IF(AQ399="5",BJ399,0)</f>
        <v>0</v>
      </c>
      <c r="AA399" s="270"/>
      <c r="AB399" s="297">
        <f>IF(AQ399="1",BH399,0)</f>
        <v>0</v>
      </c>
      <c r="AC399" s="297">
        <f>IF(AQ399="1",BI399,0)</f>
        <v>0</v>
      </c>
      <c r="AD399" s="297">
        <f>IF(AQ399="7",BH399,0)</f>
        <v>0</v>
      </c>
      <c r="AE399" s="297">
        <f>IF(AQ399="7",BI399,0)</f>
        <v>0</v>
      </c>
      <c r="AF399" s="297">
        <f>IF(AQ399="2",BH399,0)</f>
        <v>0</v>
      </c>
      <c r="AG399" s="297">
        <f>IF(AQ399="2",BI399,0)</f>
        <v>0</v>
      </c>
      <c r="AH399" s="297">
        <f>IF(AQ399="0",BJ399,0)</f>
        <v>0</v>
      </c>
      <c r="AI399" s="282"/>
      <c r="AJ399" s="325">
        <f>IF(AN399=0,K399,0)</f>
        <v>0</v>
      </c>
      <c r="AK399" s="325">
        <f>IF(AN399=12,K399,0)</f>
        <v>0</v>
      </c>
      <c r="AL399" s="325">
        <f>IF(AN399=21,K399,0)</f>
        <v>0</v>
      </c>
      <c r="AM399" s="270"/>
      <c r="AN399" s="297">
        <v>21</v>
      </c>
      <c r="AO399" s="297">
        <f>G399*1</f>
        <v>0</v>
      </c>
      <c r="AP399" s="297">
        <f>G399*(1-1)</f>
        <v>0</v>
      </c>
      <c r="AQ399" s="327" t="s">
        <v>320</v>
      </c>
      <c r="AR399" s="270"/>
      <c r="AS399" s="270"/>
      <c r="AT399" s="270"/>
      <c r="AU399" s="270"/>
      <c r="AV399" s="297">
        <f>AW399+AX399</f>
        <v>0</v>
      </c>
      <c r="AW399" s="297">
        <f>F399*AO399</f>
        <v>0</v>
      </c>
      <c r="AX399" s="297">
        <f>F399*AP399</f>
        <v>0</v>
      </c>
      <c r="AY399" s="299" t="s">
        <v>969</v>
      </c>
      <c r="AZ399" s="299" t="s">
        <v>970</v>
      </c>
      <c r="BA399" s="282" t="s">
        <v>512</v>
      </c>
      <c r="BB399" s="270"/>
      <c r="BC399" s="297">
        <f>AW399+AX399</f>
        <v>0</v>
      </c>
      <c r="BD399" s="297">
        <f>G399/(100-BE399)*100</f>
        <v>0</v>
      </c>
      <c r="BE399" s="297">
        <v>0</v>
      </c>
      <c r="BF399" s="297">
        <f>N399</f>
        <v>4.7500000000000001E-2</v>
      </c>
      <c r="BG399" s="270"/>
      <c r="BH399" s="325">
        <f>F399*AO399</f>
        <v>0</v>
      </c>
      <c r="BI399" s="325">
        <f>F399*AP399</f>
        <v>0</v>
      </c>
      <c r="BJ399" s="325">
        <f>F399*G399</f>
        <v>0</v>
      </c>
      <c r="BK399" s="325"/>
      <c r="BL399" s="297">
        <v>87</v>
      </c>
      <c r="BM399" s="270"/>
      <c r="BN399" s="270"/>
      <c r="BO399" s="270"/>
      <c r="BP399" s="270"/>
      <c r="BQ399" s="270"/>
      <c r="BR399" s="270"/>
      <c r="BS399" s="270"/>
      <c r="BT399" s="270"/>
      <c r="BU399" s="270"/>
      <c r="BV399" s="270"/>
      <c r="BW399" s="297" t="str">
        <f>H399</f>
        <v>21</v>
      </c>
      <c r="BX399" s="324" t="s">
        <v>1051</v>
      </c>
    </row>
    <row r="400" spans="1:76" ht="15">
      <c r="A400" s="301"/>
      <c r="B400" s="270"/>
      <c r="C400" s="302" t="s">
        <v>964</v>
      </c>
      <c r="D400" s="302" t="s">
        <v>552</v>
      </c>
      <c r="E400" s="270"/>
      <c r="F400" s="303">
        <v>5</v>
      </c>
      <c r="G400" s="270"/>
      <c r="H400" s="270"/>
      <c r="I400" s="270"/>
      <c r="J400" s="270"/>
      <c r="K400" s="270"/>
      <c r="L400" s="270"/>
      <c r="M400" s="270"/>
      <c r="N400" s="270"/>
      <c r="O400" s="304"/>
      <c r="P400" s="270"/>
      <c r="Q400" s="270"/>
      <c r="R400" s="270"/>
      <c r="S400" s="270"/>
      <c r="T400" s="270"/>
      <c r="U400" s="270"/>
      <c r="V400" s="270"/>
      <c r="W400" s="270"/>
      <c r="X400" s="270"/>
      <c r="Y400" s="270"/>
      <c r="Z400" s="270"/>
      <c r="AA400" s="270"/>
      <c r="AB400" s="270"/>
      <c r="AC400" s="270"/>
      <c r="AD400" s="270"/>
      <c r="AE400" s="270"/>
      <c r="AF400" s="270"/>
      <c r="AG400" s="270"/>
      <c r="AH400" s="270"/>
      <c r="AI400" s="270"/>
      <c r="AJ400" s="270"/>
      <c r="AK400" s="270"/>
      <c r="AL400" s="270"/>
      <c r="AM400" s="270"/>
      <c r="AN400" s="270"/>
      <c r="AO400" s="270"/>
      <c r="AP400" s="270"/>
      <c r="AQ400" s="270"/>
      <c r="AR400" s="270"/>
      <c r="AS400" s="270"/>
      <c r="AT400" s="270"/>
      <c r="AU400" s="270"/>
      <c r="AV400" s="270"/>
      <c r="AW400" s="270"/>
      <c r="AX400" s="270"/>
      <c r="AY400" s="270"/>
      <c r="AZ400" s="270"/>
      <c r="BA400" s="270"/>
      <c r="BB400" s="270"/>
      <c r="BC400" s="270"/>
      <c r="BD400" s="270"/>
      <c r="BE400" s="270"/>
      <c r="BF400" s="270"/>
      <c r="BG400" s="270"/>
      <c r="BH400" s="270"/>
      <c r="BI400" s="270"/>
      <c r="BJ400" s="270"/>
      <c r="BK400" s="270"/>
      <c r="BL400" s="270"/>
      <c r="BM400" s="270"/>
      <c r="BN400" s="270"/>
      <c r="BO400" s="270"/>
      <c r="BP400" s="270"/>
      <c r="BQ400" s="270"/>
      <c r="BR400" s="270"/>
      <c r="BS400" s="270"/>
      <c r="BT400" s="270"/>
      <c r="BU400" s="270"/>
      <c r="BV400" s="270"/>
      <c r="BW400" s="270"/>
      <c r="BX400" s="270"/>
    </row>
    <row r="401" spans="1:76" ht="15">
      <c r="A401" s="295" t="s">
        <v>1052</v>
      </c>
      <c r="B401" s="296" t="s">
        <v>1053</v>
      </c>
      <c r="C401" s="296" t="s">
        <v>1054</v>
      </c>
      <c r="D401" s="296"/>
      <c r="E401" s="296" t="s">
        <v>78</v>
      </c>
      <c r="F401" s="297">
        <v>7</v>
      </c>
      <c r="G401" s="298"/>
      <c r="H401" s="299" t="s">
        <v>508</v>
      </c>
      <c r="I401" s="297">
        <f>F401*AO401</f>
        <v>0</v>
      </c>
      <c r="J401" s="297">
        <f>F401*AP401</f>
        <v>0</v>
      </c>
      <c r="K401" s="297">
        <f>F401*G401</f>
        <v>0</v>
      </c>
      <c r="L401" s="297">
        <f>K401*(1+BW401/100)</f>
        <v>0</v>
      </c>
      <c r="M401" s="297">
        <v>3.0000000000000001E-5</v>
      </c>
      <c r="N401" s="297">
        <f>F401*M401</f>
        <v>2.1000000000000001E-4</v>
      </c>
      <c r="O401" s="300" t="s">
        <v>509</v>
      </c>
      <c r="P401" s="270"/>
      <c r="Q401" s="270"/>
      <c r="R401" s="270"/>
      <c r="S401" s="270"/>
      <c r="T401" s="270"/>
      <c r="U401" s="270"/>
      <c r="V401" s="270"/>
      <c r="W401" s="270"/>
      <c r="X401" s="270"/>
      <c r="Y401" s="270"/>
      <c r="Z401" s="297">
        <f>IF(AQ401="5",BJ401,0)</f>
        <v>0</v>
      </c>
      <c r="AA401" s="270"/>
      <c r="AB401" s="297">
        <f>IF(AQ401="1",BH401,0)</f>
        <v>0</v>
      </c>
      <c r="AC401" s="297">
        <f>IF(AQ401="1",BI401,0)</f>
        <v>0</v>
      </c>
      <c r="AD401" s="297">
        <f>IF(AQ401="7",BH401,0)</f>
        <v>0</v>
      </c>
      <c r="AE401" s="297">
        <f>IF(AQ401="7",BI401,0)</f>
        <v>0</v>
      </c>
      <c r="AF401" s="297">
        <f>IF(AQ401="2",BH401,0)</f>
        <v>0</v>
      </c>
      <c r="AG401" s="297">
        <f>IF(AQ401="2",BI401,0)</f>
        <v>0</v>
      </c>
      <c r="AH401" s="297">
        <f>IF(AQ401="0",BJ401,0)</f>
        <v>0</v>
      </c>
      <c r="AI401" s="282"/>
      <c r="AJ401" s="297">
        <f>IF(AN401=0,K401,0)</f>
        <v>0</v>
      </c>
      <c r="AK401" s="297">
        <f>IF(AN401=12,K401,0)</f>
        <v>0</v>
      </c>
      <c r="AL401" s="297">
        <f>IF(AN401=21,K401,0)</f>
        <v>0</v>
      </c>
      <c r="AM401" s="270"/>
      <c r="AN401" s="297">
        <v>21</v>
      </c>
      <c r="AO401" s="297">
        <f>G401*0.00916246</f>
        <v>0</v>
      </c>
      <c r="AP401" s="297">
        <f>G401*(1-0.00916246)</f>
        <v>0</v>
      </c>
      <c r="AQ401" s="299" t="s">
        <v>320</v>
      </c>
      <c r="AR401" s="270"/>
      <c r="AS401" s="270"/>
      <c r="AT401" s="270"/>
      <c r="AU401" s="270"/>
      <c r="AV401" s="297">
        <f>AW401+AX401</f>
        <v>0</v>
      </c>
      <c r="AW401" s="297">
        <f>F401*AO401</f>
        <v>0</v>
      </c>
      <c r="AX401" s="297">
        <f>F401*AP401</f>
        <v>0</v>
      </c>
      <c r="AY401" s="299" t="s">
        <v>969</v>
      </c>
      <c r="AZ401" s="299" t="s">
        <v>970</v>
      </c>
      <c r="BA401" s="282" t="s">
        <v>512</v>
      </c>
      <c r="BB401" s="270"/>
      <c r="BC401" s="297">
        <f>AW401+AX401</f>
        <v>0</v>
      </c>
      <c r="BD401" s="297">
        <f>G401/(100-BE401)*100</f>
        <v>0</v>
      </c>
      <c r="BE401" s="297">
        <v>0</v>
      </c>
      <c r="BF401" s="297">
        <f>N401</f>
        <v>2.1000000000000001E-4</v>
      </c>
      <c r="BG401" s="270"/>
      <c r="BH401" s="297">
        <f>F401*AO401</f>
        <v>0</v>
      </c>
      <c r="BI401" s="297">
        <f>F401*AP401</f>
        <v>0</v>
      </c>
      <c r="BJ401" s="297">
        <f>F401*G401</f>
        <v>0</v>
      </c>
      <c r="BK401" s="297"/>
      <c r="BL401" s="297">
        <v>87</v>
      </c>
      <c r="BM401" s="270"/>
      <c r="BN401" s="270"/>
      <c r="BO401" s="270"/>
      <c r="BP401" s="270"/>
      <c r="BQ401" s="270"/>
      <c r="BR401" s="270"/>
      <c r="BS401" s="270"/>
      <c r="BT401" s="270"/>
      <c r="BU401" s="270"/>
      <c r="BV401" s="270"/>
      <c r="BW401" s="297" t="str">
        <f>H401</f>
        <v>21</v>
      </c>
      <c r="BX401" s="296" t="s">
        <v>1054</v>
      </c>
    </row>
    <row r="402" spans="1:76" ht="15">
      <c r="A402" s="301"/>
      <c r="B402" s="270"/>
      <c r="C402" s="302" t="s">
        <v>1055</v>
      </c>
      <c r="D402" s="302"/>
      <c r="E402" s="270"/>
      <c r="F402" s="303">
        <v>7</v>
      </c>
      <c r="G402" s="270"/>
      <c r="H402" s="270"/>
      <c r="I402" s="270"/>
      <c r="J402" s="270"/>
      <c r="K402" s="270"/>
      <c r="L402" s="270"/>
      <c r="M402" s="270"/>
      <c r="N402" s="270"/>
      <c r="O402" s="304"/>
      <c r="P402" s="270"/>
      <c r="Q402" s="270"/>
      <c r="R402" s="270"/>
      <c r="S402" s="270"/>
      <c r="T402" s="270"/>
      <c r="U402" s="270"/>
      <c r="V402" s="270"/>
      <c r="W402" s="270"/>
      <c r="X402" s="270"/>
      <c r="Y402" s="270"/>
      <c r="Z402" s="270"/>
      <c r="AA402" s="270"/>
      <c r="AB402" s="270"/>
      <c r="AC402" s="270"/>
      <c r="AD402" s="270"/>
      <c r="AE402" s="270"/>
      <c r="AF402" s="270"/>
      <c r="AG402" s="270"/>
      <c r="AH402" s="270"/>
      <c r="AI402" s="270"/>
      <c r="AJ402" s="270"/>
      <c r="AK402" s="270"/>
      <c r="AL402" s="270"/>
      <c r="AM402" s="270"/>
      <c r="AN402" s="270"/>
      <c r="AO402" s="270"/>
      <c r="AP402" s="270"/>
      <c r="AQ402" s="270"/>
      <c r="AR402" s="270"/>
      <c r="AS402" s="270"/>
      <c r="AT402" s="270"/>
      <c r="AU402" s="270"/>
      <c r="AV402" s="270"/>
      <c r="AW402" s="270"/>
      <c r="AX402" s="270"/>
      <c r="AY402" s="270"/>
      <c r="AZ402" s="270"/>
      <c r="BA402" s="270"/>
      <c r="BB402" s="270"/>
      <c r="BC402" s="270"/>
      <c r="BD402" s="270"/>
      <c r="BE402" s="270"/>
      <c r="BF402" s="270"/>
      <c r="BG402" s="270"/>
      <c r="BH402" s="270"/>
      <c r="BI402" s="270"/>
      <c r="BJ402" s="270"/>
      <c r="BK402" s="270"/>
      <c r="BL402" s="270"/>
      <c r="BM402" s="270"/>
      <c r="BN402" s="270"/>
      <c r="BO402" s="270"/>
      <c r="BP402" s="270"/>
      <c r="BQ402" s="270"/>
      <c r="BR402" s="270"/>
      <c r="BS402" s="270"/>
      <c r="BT402" s="270"/>
      <c r="BU402" s="270"/>
      <c r="BV402" s="270"/>
      <c r="BW402" s="270"/>
      <c r="BX402" s="270"/>
    </row>
    <row r="403" spans="1:76" ht="15">
      <c r="A403" s="323" t="s">
        <v>1056</v>
      </c>
      <c r="B403" s="324" t="s">
        <v>1057</v>
      </c>
      <c r="C403" s="324" t="s">
        <v>1058</v>
      </c>
      <c r="D403" s="324"/>
      <c r="E403" s="324" t="s">
        <v>78</v>
      </c>
      <c r="F403" s="325">
        <v>3</v>
      </c>
      <c r="G403" s="326"/>
      <c r="H403" s="327" t="s">
        <v>508</v>
      </c>
      <c r="I403" s="325">
        <f>F403*AO403</f>
        <v>0</v>
      </c>
      <c r="J403" s="325">
        <f>F403*AP403</f>
        <v>0</v>
      </c>
      <c r="K403" s="325">
        <f>F403*G403</f>
        <v>0</v>
      </c>
      <c r="L403" s="325">
        <f>K403*(1+BW403/100)</f>
        <v>0</v>
      </c>
      <c r="M403" s="325">
        <v>4.3E-3</v>
      </c>
      <c r="N403" s="325">
        <f>F403*M403</f>
        <v>1.29E-2</v>
      </c>
      <c r="O403" s="328" t="s">
        <v>509</v>
      </c>
      <c r="P403" s="270"/>
      <c r="Q403" s="270"/>
      <c r="R403" s="270"/>
      <c r="S403" s="270"/>
      <c r="T403" s="270"/>
      <c r="U403" s="270"/>
      <c r="V403" s="270"/>
      <c r="W403" s="270"/>
      <c r="X403" s="270"/>
      <c r="Y403" s="270"/>
      <c r="Z403" s="297">
        <f>IF(AQ403="5",BJ403,0)</f>
        <v>0</v>
      </c>
      <c r="AA403" s="270"/>
      <c r="AB403" s="297">
        <f>IF(AQ403="1",BH403,0)</f>
        <v>0</v>
      </c>
      <c r="AC403" s="297">
        <f>IF(AQ403="1",BI403,0)</f>
        <v>0</v>
      </c>
      <c r="AD403" s="297">
        <f>IF(AQ403="7",BH403,0)</f>
        <v>0</v>
      </c>
      <c r="AE403" s="297">
        <f>IF(AQ403="7",BI403,0)</f>
        <v>0</v>
      </c>
      <c r="AF403" s="297">
        <f>IF(AQ403="2",BH403,0)</f>
        <v>0</v>
      </c>
      <c r="AG403" s="297">
        <f>IF(AQ403="2",BI403,0)</f>
        <v>0</v>
      </c>
      <c r="AH403" s="297">
        <f>IF(AQ403="0",BJ403,0)</f>
        <v>0</v>
      </c>
      <c r="AI403" s="282"/>
      <c r="AJ403" s="325">
        <f>IF(AN403=0,K403,0)</f>
        <v>0</v>
      </c>
      <c r="AK403" s="325">
        <f>IF(AN403=12,K403,0)</f>
        <v>0</v>
      </c>
      <c r="AL403" s="325">
        <f>IF(AN403=21,K403,0)</f>
        <v>0</v>
      </c>
      <c r="AM403" s="270"/>
      <c r="AN403" s="297">
        <v>21</v>
      </c>
      <c r="AO403" s="297">
        <f>G403*1</f>
        <v>0</v>
      </c>
      <c r="AP403" s="297">
        <f>G403*(1-1)</f>
        <v>0</v>
      </c>
      <c r="AQ403" s="327" t="s">
        <v>320</v>
      </c>
      <c r="AR403" s="270"/>
      <c r="AS403" s="270"/>
      <c r="AT403" s="270"/>
      <c r="AU403" s="270"/>
      <c r="AV403" s="297">
        <f>AW403+AX403</f>
        <v>0</v>
      </c>
      <c r="AW403" s="297">
        <f>F403*AO403</f>
        <v>0</v>
      </c>
      <c r="AX403" s="297">
        <f>F403*AP403</f>
        <v>0</v>
      </c>
      <c r="AY403" s="299" t="s">
        <v>969</v>
      </c>
      <c r="AZ403" s="299" t="s">
        <v>970</v>
      </c>
      <c r="BA403" s="282" t="s">
        <v>512</v>
      </c>
      <c r="BB403" s="270"/>
      <c r="BC403" s="297">
        <f>AW403+AX403</f>
        <v>0</v>
      </c>
      <c r="BD403" s="297">
        <f>G403/(100-BE403)*100</f>
        <v>0</v>
      </c>
      <c r="BE403" s="297">
        <v>0</v>
      </c>
      <c r="BF403" s="297">
        <f>N403</f>
        <v>1.29E-2</v>
      </c>
      <c r="BG403" s="270"/>
      <c r="BH403" s="325">
        <f>F403*AO403</f>
        <v>0</v>
      </c>
      <c r="BI403" s="325">
        <f>F403*AP403</f>
        <v>0</v>
      </c>
      <c r="BJ403" s="325">
        <f>F403*G403</f>
        <v>0</v>
      </c>
      <c r="BK403" s="325"/>
      <c r="BL403" s="297">
        <v>87</v>
      </c>
      <c r="BM403" s="270"/>
      <c r="BN403" s="270"/>
      <c r="BO403" s="270"/>
      <c r="BP403" s="270"/>
      <c r="BQ403" s="270"/>
      <c r="BR403" s="270"/>
      <c r="BS403" s="270"/>
      <c r="BT403" s="270"/>
      <c r="BU403" s="270"/>
      <c r="BV403" s="270"/>
      <c r="BW403" s="297" t="str">
        <f>H403</f>
        <v>21</v>
      </c>
      <c r="BX403" s="324" t="s">
        <v>1058</v>
      </c>
    </row>
    <row r="404" spans="1:76" ht="15">
      <c r="A404" s="301"/>
      <c r="B404" s="270"/>
      <c r="C404" s="302" t="s">
        <v>1018</v>
      </c>
      <c r="D404" s="302" t="s">
        <v>1059</v>
      </c>
      <c r="E404" s="270"/>
      <c r="F404" s="303">
        <v>3</v>
      </c>
      <c r="G404" s="270"/>
      <c r="H404" s="270"/>
      <c r="I404" s="270"/>
      <c r="J404" s="270"/>
      <c r="K404" s="270"/>
      <c r="L404" s="270"/>
      <c r="M404" s="270"/>
      <c r="N404" s="270"/>
      <c r="O404" s="304"/>
      <c r="P404" s="270"/>
      <c r="Q404" s="270"/>
      <c r="R404" s="270"/>
      <c r="S404" s="270"/>
      <c r="T404" s="270"/>
      <c r="U404" s="270"/>
      <c r="V404" s="270"/>
      <c r="W404" s="270"/>
      <c r="X404" s="270"/>
      <c r="Y404" s="270"/>
      <c r="Z404" s="270"/>
      <c r="AA404" s="270"/>
      <c r="AB404" s="270"/>
      <c r="AC404" s="270"/>
      <c r="AD404" s="270"/>
      <c r="AE404" s="270"/>
      <c r="AF404" s="270"/>
      <c r="AG404" s="270"/>
      <c r="AH404" s="270"/>
      <c r="AI404" s="270"/>
      <c r="AJ404" s="270"/>
      <c r="AK404" s="270"/>
      <c r="AL404" s="270"/>
      <c r="AM404" s="270"/>
      <c r="AN404" s="270"/>
      <c r="AO404" s="270"/>
      <c r="AP404" s="270"/>
      <c r="AQ404" s="270"/>
      <c r="AR404" s="270"/>
      <c r="AS404" s="270"/>
      <c r="AT404" s="270"/>
      <c r="AU404" s="270"/>
      <c r="AV404" s="270"/>
      <c r="AW404" s="270"/>
      <c r="AX404" s="270"/>
      <c r="AY404" s="270"/>
      <c r="AZ404" s="270"/>
      <c r="BA404" s="270"/>
      <c r="BB404" s="270"/>
      <c r="BC404" s="270"/>
      <c r="BD404" s="270"/>
      <c r="BE404" s="270"/>
      <c r="BF404" s="270"/>
      <c r="BG404" s="270"/>
      <c r="BH404" s="270"/>
      <c r="BI404" s="270"/>
      <c r="BJ404" s="270"/>
      <c r="BK404" s="270"/>
      <c r="BL404" s="270"/>
      <c r="BM404" s="270"/>
      <c r="BN404" s="270"/>
      <c r="BO404" s="270"/>
      <c r="BP404" s="270"/>
      <c r="BQ404" s="270"/>
      <c r="BR404" s="270"/>
      <c r="BS404" s="270"/>
      <c r="BT404" s="270"/>
      <c r="BU404" s="270"/>
      <c r="BV404" s="270"/>
      <c r="BW404" s="270"/>
      <c r="BX404" s="270"/>
    </row>
    <row r="405" spans="1:76" ht="15">
      <c r="A405" s="323" t="s">
        <v>1060</v>
      </c>
      <c r="B405" s="324" t="s">
        <v>1061</v>
      </c>
      <c r="C405" s="324" t="s">
        <v>1062</v>
      </c>
      <c r="D405" s="324"/>
      <c r="E405" s="324" t="s">
        <v>78</v>
      </c>
      <c r="F405" s="325">
        <v>1</v>
      </c>
      <c r="G405" s="326"/>
      <c r="H405" s="327" t="s">
        <v>508</v>
      </c>
      <c r="I405" s="325">
        <f>F405*AO405</f>
        <v>0</v>
      </c>
      <c r="J405" s="325">
        <f>F405*AP405</f>
        <v>0</v>
      </c>
      <c r="K405" s="325">
        <f>F405*G405</f>
        <v>0</v>
      </c>
      <c r="L405" s="325">
        <f>K405*(1+BW405/100)</f>
        <v>0</v>
      </c>
      <c r="M405" s="325">
        <v>6.3499999999999997E-3</v>
      </c>
      <c r="N405" s="325">
        <f>F405*M405</f>
        <v>6.3499999999999997E-3</v>
      </c>
      <c r="O405" s="328" t="s">
        <v>509</v>
      </c>
      <c r="P405" s="270"/>
      <c r="Q405" s="270"/>
      <c r="R405" s="270"/>
      <c r="S405" s="270"/>
      <c r="T405" s="270"/>
      <c r="U405" s="270"/>
      <c r="V405" s="270"/>
      <c r="W405" s="270"/>
      <c r="X405" s="270"/>
      <c r="Y405" s="270"/>
      <c r="Z405" s="297">
        <f>IF(AQ405="5",BJ405,0)</f>
        <v>0</v>
      </c>
      <c r="AA405" s="270"/>
      <c r="AB405" s="297">
        <f>IF(AQ405="1",BH405,0)</f>
        <v>0</v>
      </c>
      <c r="AC405" s="297">
        <f>IF(AQ405="1",BI405,0)</f>
        <v>0</v>
      </c>
      <c r="AD405" s="297">
        <f>IF(AQ405="7",BH405,0)</f>
        <v>0</v>
      </c>
      <c r="AE405" s="297">
        <f>IF(AQ405="7",BI405,0)</f>
        <v>0</v>
      </c>
      <c r="AF405" s="297">
        <f>IF(AQ405="2",BH405,0)</f>
        <v>0</v>
      </c>
      <c r="AG405" s="297">
        <f>IF(AQ405="2",BI405,0)</f>
        <v>0</v>
      </c>
      <c r="AH405" s="297">
        <f>IF(AQ405="0",BJ405,0)</f>
        <v>0</v>
      </c>
      <c r="AI405" s="282"/>
      <c r="AJ405" s="325">
        <f>IF(AN405=0,K405,0)</f>
        <v>0</v>
      </c>
      <c r="AK405" s="325">
        <f>IF(AN405=12,K405,0)</f>
        <v>0</v>
      </c>
      <c r="AL405" s="325">
        <f>IF(AN405=21,K405,0)</f>
        <v>0</v>
      </c>
      <c r="AM405" s="270"/>
      <c r="AN405" s="297">
        <v>21</v>
      </c>
      <c r="AO405" s="297">
        <f>G405*1</f>
        <v>0</v>
      </c>
      <c r="AP405" s="297">
        <f>G405*(1-1)</f>
        <v>0</v>
      </c>
      <c r="AQ405" s="327" t="s">
        <v>320</v>
      </c>
      <c r="AR405" s="270"/>
      <c r="AS405" s="270"/>
      <c r="AT405" s="270"/>
      <c r="AU405" s="270"/>
      <c r="AV405" s="297">
        <f>AW405+AX405</f>
        <v>0</v>
      </c>
      <c r="AW405" s="297">
        <f>F405*AO405</f>
        <v>0</v>
      </c>
      <c r="AX405" s="297">
        <f>F405*AP405</f>
        <v>0</v>
      </c>
      <c r="AY405" s="299" t="s">
        <v>969</v>
      </c>
      <c r="AZ405" s="299" t="s">
        <v>970</v>
      </c>
      <c r="BA405" s="282" t="s">
        <v>512</v>
      </c>
      <c r="BB405" s="270"/>
      <c r="BC405" s="297">
        <f>AW405+AX405</f>
        <v>0</v>
      </c>
      <c r="BD405" s="297">
        <f>G405/(100-BE405)*100</f>
        <v>0</v>
      </c>
      <c r="BE405" s="297">
        <v>0</v>
      </c>
      <c r="BF405" s="297">
        <f>N405</f>
        <v>6.3499999999999997E-3</v>
      </c>
      <c r="BG405" s="270"/>
      <c r="BH405" s="325">
        <f>F405*AO405</f>
        <v>0</v>
      </c>
      <c r="BI405" s="325">
        <f>F405*AP405</f>
        <v>0</v>
      </c>
      <c r="BJ405" s="325">
        <f>F405*G405</f>
        <v>0</v>
      </c>
      <c r="BK405" s="325"/>
      <c r="BL405" s="297">
        <v>87</v>
      </c>
      <c r="BM405" s="270"/>
      <c r="BN405" s="270"/>
      <c r="BO405" s="270"/>
      <c r="BP405" s="270"/>
      <c r="BQ405" s="270"/>
      <c r="BR405" s="270"/>
      <c r="BS405" s="270"/>
      <c r="BT405" s="270"/>
      <c r="BU405" s="270"/>
      <c r="BV405" s="270"/>
      <c r="BW405" s="297" t="str">
        <f>H405</f>
        <v>21</v>
      </c>
      <c r="BX405" s="324" t="s">
        <v>1062</v>
      </c>
    </row>
    <row r="406" spans="1:76" ht="25.5">
      <c r="A406" s="301"/>
      <c r="B406" s="270"/>
      <c r="C406" s="302" t="s">
        <v>320</v>
      </c>
      <c r="D406" s="302" t="s">
        <v>555</v>
      </c>
      <c r="E406" s="270"/>
      <c r="F406" s="303">
        <v>1</v>
      </c>
      <c r="G406" s="270"/>
      <c r="H406" s="270"/>
      <c r="I406" s="270"/>
      <c r="J406" s="270"/>
      <c r="K406" s="270"/>
      <c r="L406" s="270"/>
      <c r="M406" s="270"/>
      <c r="N406" s="270"/>
      <c r="O406" s="304"/>
      <c r="P406" s="270"/>
      <c r="Q406" s="270"/>
      <c r="R406" s="270"/>
      <c r="S406" s="270"/>
      <c r="T406" s="270"/>
      <c r="U406" s="270"/>
      <c r="V406" s="270"/>
      <c r="W406" s="270"/>
      <c r="X406" s="270"/>
      <c r="Y406" s="270"/>
      <c r="Z406" s="270"/>
      <c r="AA406" s="270"/>
      <c r="AB406" s="270"/>
      <c r="AC406" s="270"/>
      <c r="AD406" s="270"/>
      <c r="AE406" s="270"/>
      <c r="AF406" s="270"/>
      <c r="AG406" s="270"/>
      <c r="AH406" s="270"/>
      <c r="AI406" s="270"/>
      <c r="AJ406" s="270"/>
      <c r="AK406" s="270"/>
      <c r="AL406" s="270"/>
      <c r="AM406" s="270"/>
      <c r="AN406" s="270"/>
      <c r="AO406" s="270"/>
      <c r="AP406" s="270"/>
      <c r="AQ406" s="270"/>
      <c r="AR406" s="270"/>
      <c r="AS406" s="270"/>
      <c r="AT406" s="270"/>
      <c r="AU406" s="270"/>
      <c r="AV406" s="270"/>
      <c r="AW406" s="270"/>
      <c r="AX406" s="270"/>
      <c r="AY406" s="270"/>
      <c r="AZ406" s="270"/>
      <c r="BA406" s="270"/>
      <c r="BB406" s="270"/>
      <c r="BC406" s="270"/>
      <c r="BD406" s="270"/>
      <c r="BE406" s="270"/>
      <c r="BF406" s="270"/>
      <c r="BG406" s="270"/>
      <c r="BH406" s="270"/>
      <c r="BI406" s="270"/>
      <c r="BJ406" s="270"/>
      <c r="BK406" s="270"/>
      <c r="BL406" s="270"/>
      <c r="BM406" s="270"/>
      <c r="BN406" s="270"/>
      <c r="BO406" s="270"/>
      <c r="BP406" s="270"/>
      <c r="BQ406" s="270"/>
      <c r="BR406" s="270"/>
      <c r="BS406" s="270"/>
      <c r="BT406" s="270"/>
      <c r="BU406" s="270"/>
      <c r="BV406" s="270"/>
      <c r="BW406" s="270"/>
      <c r="BX406" s="270"/>
    </row>
    <row r="407" spans="1:76" ht="15">
      <c r="A407" s="323" t="s">
        <v>1063</v>
      </c>
      <c r="B407" s="324" t="s">
        <v>1064</v>
      </c>
      <c r="C407" s="324" t="s">
        <v>1065</v>
      </c>
      <c r="D407" s="324"/>
      <c r="E407" s="324" t="s">
        <v>78</v>
      </c>
      <c r="F407" s="325">
        <v>1</v>
      </c>
      <c r="G407" s="326"/>
      <c r="H407" s="327" t="s">
        <v>508</v>
      </c>
      <c r="I407" s="325">
        <f>F407*AO407</f>
        <v>0</v>
      </c>
      <c r="J407" s="325">
        <f>F407*AP407</f>
        <v>0</v>
      </c>
      <c r="K407" s="325">
        <f>F407*G407</f>
        <v>0</v>
      </c>
      <c r="L407" s="325">
        <f>K407*(1+BW407/100)</f>
        <v>0</v>
      </c>
      <c r="M407" s="325">
        <v>6.2500000000000003E-3</v>
      </c>
      <c r="N407" s="325">
        <f>F407*M407</f>
        <v>6.2500000000000003E-3</v>
      </c>
      <c r="O407" s="328" t="s">
        <v>509</v>
      </c>
      <c r="P407" s="270"/>
      <c r="Q407" s="270"/>
      <c r="R407" s="270"/>
      <c r="S407" s="270"/>
      <c r="T407" s="270"/>
      <c r="U407" s="270"/>
      <c r="V407" s="270"/>
      <c r="W407" s="270"/>
      <c r="X407" s="270"/>
      <c r="Y407" s="270"/>
      <c r="Z407" s="297">
        <f>IF(AQ407="5",BJ407,0)</f>
        <v>0</v>
      </c>
      <c r="AA407" s="270"/>
      <c r="AB407" s="297">
        <f>IF(AQ407="1",BH407,0)</f>
        <v>0</v>
      </c>
      <c r="AC407" s="297">
        <f>IF(AQ407="1",BI407,0)</f>
        <v>0</v>
      </c>
      <c r="AD407" s="297">
        <f>IF(AQ407="7",BH407,0)</f>
        <v>0</v>
      </c>
      <c r="AE407" s="297">
        <f>IF(AQ407="7",BI407,0)</f>
        <v>0</v>
      </c>
      <c r="AF407" s="297">
        <f>IF(AQ407="2",BH407,0)</f>
        <v>0</v>
      </c>
      <c r="AG407" s="297">
        <f>IF(AQ407="2",BI407,0)</f>
        <v>0</v>
      </c>
      <c r="AH407" s="297">
        <f>IF(AQ407="0",BJ407,0)</f>
        <v>0</v>
      </c>
      <c r="AI407" s="282"/>
      <c r="AJ407" s="325">
        <f>IF(AN407=0,K407,0)</f>
        <v>0</v>
      </c>
      <c r="AK407" s="325">
        <f>IF(AN407=12,K407,0)</f>
        <v>0</v>
      </c>
      <c r="AL407" s="325">
        <f>IF(AN407=21,K407,0)</f>
        <v>0</v>
      </c>
      <c r="AM407" s="270"/>
      <c r="AN407" s="297">
        <v>21</v>
      </c>
      <c r="AO407" s="297">
        <f>G407*1</f>
        <v>0</v>
      </c>
      <c r="AP407" s="297">
        <f>G407*(1-1)</f>
        <v>0</v>
      </c>
      <c r="AQ407" s="327" t="s">
        <v>320</v>
      </c>
      <c r="AR407" s="270"/>
      <c r="AS407" s="270"/>
      <c r="AT407" s="270"/>
      <c r="AU407" s="270"/>
      <c r="AV407" s="297">
        <f>AW407+AX407</f>
        <v>0</v>
      </c>
      <c r="AW407" s="297">
        <f>F407*AO407</f>
        <v>0</v>
      </c>
      <c r="AX407" s="297">
        <f>F407*AP407</f>
        <v>0</v>
      </c>
      <c r="AY407" s="299" t="s">
        <v>969</v>
      </c>
      <c r="AZ407" s="299" t="s">
        <v>970</v>
      </c>
      <c r="BA407" s="282" t="s">
        <v>512</v>
      </c>
      <c r="BB407" s="270"/>
      <c r="BC407" s="297">
        <f>AW407+AX407</f>
        <v>0</v>
      </c>
      <c r="BD407" s="297">
        <f>G407/(100-BE407)*100</f>
        <v>0</v>
      </c>
      <c r="BE407" s="297">
        <v>0</v>
      </c>
      <c r="BF407" s="297">
        <f>N407</f>
        <v>6.2500000000000003E-3</v>
      </c>
      <c r="BG407" s="270"/>
      <c r="BH407" s="325">
        <f>F407*AO407</f>
        <v>0</v>
      </c>
      <c r="BI407" s="325">
        <f>F407*AP407</f>
        <v>0</v>
      </c>
      <c r="BJ407" s="325">
        <f>F407*G407</f>
        <v>0</v>
      </c>
      <c r="BK407" s="325"/>
      <c r="BL407" s="297">
        <v>87</v>
      </c>
      <c r="BM407" s="270"/>
      <c r="BN407" s="270"/>
      <c r="BO407" s="270"/>
      <c r="BP407" s="270"/>
      <c r="BQ407" s="270"/>
      <c r="BR407" s="270"/>
      <c r="BS407" s="270"/>
      <c r="BT407" s="270"/>
      <c r="BU407" s="270"/>
      <c r="BV407" s="270"/>
      <c r="BW407" s="297" t="str">
        <f>H407</f>
        <v>21</v>
      </c>
      <c r="BX407" s="324" t="s">
        <v>1065</v>
      </c>
    </row>
    <row r="408" spans="1:76" ht="15">
      <c r="A408" s="301"/>
      <c r="B408" s="270"/>
      <c r="C408" s="302" t="s">
        <v>320</v>
      </c>
      <c r="D408" s="302" t="s">
        <v>552</v>
      </c>
      <c r="E408" s="270"/>
      <c r="F408" s="303">
        <v>1</v>
      </c>
      <c r="G408" s="270"/>
      <c r="H408" s="270"/>
      <c r="I408" s="270"/>
      <c r="J408" s="270"/>
      <c r="K408" s="270"/>
      <c r="L408" s="270"/>
      <c r="M408" s="270"/>
      <c r="N408" s="270"/>
      <c r="O408" s="304"/>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70"/>
      <c r="AO408" s="270"/>
      <c r="AP408" s="270"/>
      <c r="AQ408" s="270"/>
      <c r="AR408" s="270"/>
      <c r="AS408" s="270"/>
      <c r="AT408" s="270"/>
      <c r="AU408" s="270"/>
      <c r="AV408" s="270"/>
      <c r="AW408" s="270"/>
      <c r="AX408" s="270"/>
      <c r="AY408" s="270"/>
      <c r="AZ408" s="270"/>
      <c r="BA408" s="270"/>
      <c r="BB408" s="270"/>
      <c r="BC408" s="270"/>
      <c r="BD408" s="270"/>
      <c r="BE408" s="270"/>
      <c r="BF408" s="270"/>
      <c r="BG408" s="270"/>
      <c r="BH408" s="270"/>
      <c r="BI408" s="270"/>
      <c r="BJ408" s="270"/>
      <c r="BK408" s="270"/>
      <c r="BL408" s="270"/>
      <c r="BM408" s="270"/>
      <c r="BN408" s="270"/>
      <c r="BO408" s="270"/>
      <c r="BP408" s="270"/>
      <c r="BQ408" s="270"/>
      <c r="BR408" s="270"/>
      <c r="BS408" s="270"/>
      <c r="BT408" s="270"/>
      <c r="BU408" s="270"/>
      <c r="BV408" s="270"/>
      <c r="BW408" s="270"/>
      <c r="BX408" s="270"/>
    </row>
    <row r="409" spans="1:76" ht="15">
      <c r="A409" s="323" t="s">
        <v>1066</v>
      </c>
      <c r="B409" s="324" t="s">
        <v>1067</v>
      </c>
      <c r="C409" s="324" t="s">
        <v>1068</v>
      </c>
      <c r="D409" s="324"/>
      <c r="E409" s="324" t="s">
        <v>78</v>
      </c>
      <c r="F409" s="325">
        <v>2</v>
      </c>
      <c r="G409" s="326"/>
      <c r="H409" s="327" t="s">
        <v>508</v>
      </c>
      <c r="I409" s="325">
        <f>F409*AO409</f>
        <v>0</v>
      </c>
      <c r="J409" s="325">
        <f>F409*AP409</f>
        <v>0</v>
      </c>
      <c r="K409" s="325">
        <f>F409*G409</f>
        <v>0</v>
      </c>
      <c r="L409" s="325">
        <f>K409*(1+BW409/100)</f>
        <v>0</v>
      </c>
      <c r="M409" s="325">
        <v>5.1000000000000004E-3</v>
      </c>
      <c r="N409" s="325">
        <f>F409*M409</f>
        <v>1.0200000000000001E-2</v>
      </c>
      <c r="O409" s="328" t="s">
        <v>509</v>
      </c>
      <c r="P409" s="270"/>
      <c r="Q409" s="270"/>
      <c r="R409" s="270"/>
      <c r="S409" s="270"/>
      <c r="T409" s="270"/>
      <c r="U409" s="270"/>
      <c r="V409" s="270"/>
      <c r="W409" s="270"/>
      <c r="X409" s="270"/>
      <c r="Y409" s="270"/>
      <c r="Z409" s="297">
        <f>IF(AQ409="5",BJ409,0)</f>
        <v>0</v>
      </c>
      <c r="AA409" s="270"/>
      <c r="AB409" s="297">
        <f>IF(AQ409="1",BH409,0)</f>
        <v>0</v>
      </c>
      <c r="AC409" s="297">
        <f>IF(AQ409="1",BI409,0)</f>
        <v>0</v>
      </c>
      <c r="AD409" s="297">
        <f>IF(AQ409="7",BH409,0)</f>
        <v>0</v>
      </c>
      <c r="AE409" s="297">
        <f>IF(AQ409="7",BI409,0)</f>
        <v>0</v>
      </c>
      <c r="AF409" s="297">
        <f>IF(AQ409="2",BH409,0)</f>
        <v>0</v>
      </c>
      <c r="AG409" s="297">
        <f>IF(AQ409="2",BI409,0)</f>
        <v>0</v>
      </c>
      <c r="AH409" s="297">
        <f>IF(AQ409="0",BJ409,0)</f>
        <v>0</v>
      </c>
      <c r="AI409" s="282"/>
      <c r="AJ409" s="325">
        <f>IF(AN409=0,K409,0)</f>
        <v>0</v>
      </c>
      <c r="AK409" s="325">
        <f>IF(AN409=12,K409,0)</f>
        <v>0</v>
      </c>
      <c r="AL409" s="325">
        <f>IF(AN409=21,K409,0)</f>
        <v>0</v>
      </c>
      <c r="AM409" s="270"/>
      <c r="AN409" s="297">
        <v>21</v>
      </c>
      <c r="AO409" s="297">
        <f>G409*1</f>
        <v>0</v>
      </c>
      <c r="AP409" s="297">
        <f>G409*(1-1)</f>
        <v>0</v>
      </c>
      <c r="AQ409" s="327" t="s">
        <v>320</v>
      </c>
      <c r="AR409" s="270"/>
      <c r="AS409" s="270"/>
      <c r="AT409" s="270"/>
      <c r="AU409" s="270"/>
      <c r="AV409" s="297">
        <f>AW409+AX409</f>
        <v>0</v>
      </c>
      <c r="AW409" s="297">
        <f>F409*AO409</f>
        <v>0</v>
      </c>
      <c r="AX409" s="297">
        <f>F409*AP409</f>
        <v>0</v>
      </c>
      <c r="AY409" s="299" t="s">
        <v>969</v>
      </c>
      <c r="AZ409" s="299" t="s">
        <v>970</v>
      </c>
      <c r="BA409" s="282" t="s">
        <v>512</v>
      </c>
      <c r="BB409" s="270"/>
      <c r="BC409" s="297">
        <f>AW409+AX409</f>
        <v>0</v>
      </c>
      <c r="BD409" s="297">
        <f>G409/(100-BE409)*100</f>
        <v>0</v>
      </c>
      <c r="BE409" s="297">
        <v>0</v>
      </c>
      <c r="BF409" s="297">
        <f>N409</f>
        <v>1.0200000000000001E-2</v>
      </c>
      <c r="BG409" s="270"/>
      <c r="BH409" s="325">
        <f>F409*AO409</f>
        <v>0</v>
      </c>
      <c r="BI409" s="325">
        <f>F409*AP409</f>
        <v>0</v>
      </c>
      <c r="BJ409" s="325">
        <f>F409*G409</f>
        <v>0</v>
      </c>
      <c r="BK409" s="325"/>
      <c r="BL409" s="297">
        <v>87</v>
      </c>
      <c r="BM409" s="270"/>
      <c r="BN409" s="270"/>
      <c r="BO409" s="270"/>
      <c r="BP409" s="270"/>
      <c r="BQ409" s="270"/>
      <c r="BR409" s="270"/>
      <c r="BS409" s="270"/>
      <c r="BT409" s="270"/>
      <c r="BU409" s="270"/>
      <c r="BV409" s="270"/>
      <c r="BW409" s="297" t="str">
        <f>H409</f>
        <v>21</v>
      </c>
      <c r="BX409" s="324" t="s">
        <v>1068</v>
      </c>
    </row>
    <row r="410" spans="1:76" ht="25.5">
      <c r="A410" s="301"/>
      <c r="B410" s="270"/>
      <c r="C410" s="302" t="s">
        <v>320</v>
      </c>
      <c r="D410" s="302" t="s">
        <v>555</v>
      </c>
      <c r="E410" s="270"/>
      <c r="F410" s="303">
        <v>1</v>
      </c>
      <c r="G410" s="270"/>
      <c r="H410" s="270"/>
      <c r="I410" s="270"/>
      <c r="J410" s="270"/>
      <c r="K410" s="270"/>
      <c r="L410" s="270"/>
      <c r="M410" s="270"/>
      <c r="N410" s="270"/>
      <c r="O410" s="304"/>
      <c r="P410" s="270"/>
      <c r="Q410" s="270"/>
      <c r="R410" s="270"/>
      <c r="S410" s="270"/>
      <c r="T410" s="270"/>
      <c r="U410" s="270"/>
      <c r="V410" s="270"/>
      <c r="W410" s="270"/>
      <c r="X410" s="270"/>
      <c r="Y410" s="270"/>
      <c r="Z410" s="270"/>
      <c r="AA410" s="270"/>
      <c r="AB410" s="270"/>
      <c r="AC410" s="270"/>
      <c r="AD410" s="270"/>
      <c r="AE410" s="270"/>
      <c r="AF410" s="270"/>
      <c r="AG410" s="270"/>
      <c r="AH410" s="270"/>
      <c r="AI410" s="270"/>
      <c r="AJ410" s="270"/>
      <c r="AK410" s="270"/>
      <c r="AL410" s="270"/>
      <c r="AM410" s="270"/>
      <c r="AN410" s="270"/>
      <c r="AO410" s="270"/>
      <c r="AP410" s="270"/>
      <c r="AQ410" s="270"/>
      <c r="AR410" s="270"/>
      <c r="AS410" s="270"/>
      <c r="AT410" s="270"/>
      <c r="AU410" s="270"/>
      <c r="AV410" s="270"/>
      <c r="AW410" s="270"/>
      <c r="AX410" s="270"/>
      <c r="AY410" s="270"/>
      <c r="AZ410" s="270"/>
      <c r="BA410" s="270"/>
      <c r="BB410" s="270"/>
      <c r="BC410" s="270"/>
      <c r="BD410" s="270"/>
      <c r="BE410" s="270"/>
      <c r="BF410" s="270"/>
      <c r="BG410" s="270"/>
      <c r="BH410" s="270"/>
      <c r="BI410" s="270"/>
      <c r="BJ410" s="270"/>
      <c r="BK410" s="270"/>
      <c r="BL410" s="270"/>
      <c r="BM410" s="270"/>
      <c r="BN410" s="270"/>
      <c r="BO410" s="270"/>
      <c r="BP410" s="270"/>
      <c r="BQ410" s="270"/>
      <c r="BR410" s="270"/>
      <c r="BS410" s="270"/>
      <c r="BT410" s="270"/>
      <c r="BU410" s="270"/>
      <c r="BV410" s="270"/>
      <c r="BW410" s="270"/>
      <c r="BX410" s="270"/>
    </row>
    <row r="411" spans="1:76" ht="15">
      <c r="A411" s="301"/>
      <c r="B411" s="270"/>
      <c r="C411" s="302" t="s">
        <v>320</v>
      </c>
      <c r="D411" s="302" t="s">
        <v>1059</v>
      </c>
      <c r="E411" s="270"/>
      <c r="F411" s="303">
        <v>1</v>
      </c>
      <c r="G411" s="270"/>
      <c r="H411" s="270"/>
      <c r="I411" s="270"/>
      <c r="J411" s="270"/>
      <c r="K411" s="270"/>
      <c r="L411" s="270"/>
      <c r="M411" s="270"/>
      <c r="N411" s="270"/>
      <c r="O411" s="304"/>
      <c r="P411" s="270"/>
      <c r="Q411" s="270"/>
      <c r="R411" s="270"/>
      <c r="S411" s="270"/>
      <c r="T411" s="270"/>
      <c r="U411" s="270"/>
      <c r="V411" s="270"/>
      <c r="W411" s="270"/>
      <c r="X411" s="270"/>
      <c r="Y411" s="270"/>
      <c r="Z411" s="270"/>
      <c r="AA411" s="270"/>
      <c r="AB411" s="270"/>
      <c r="AC411" s="270"/>
      <c r="AD411" s="270"/>
      <c r="AE411" s="270"/>
      <c r="AF411" s="270"/>
      <c r="AG411" s="270"/>
      <c r="AH411" s="270"/>
      <c r="AI411" s="270"/>
      <c r="AJ411" s="270"/>
      <c r="AK411" s="270"/>
      <c r="AL411" s="270"/>
      <c r="AM411" s="270"/>
      <c r="AN411" s="270"/>
      <c r="AO411" s="270"/>
      <c r="AP411" s="270"/>
      <c r="AQ411" s="270"/>
      <c r="AR411" s="270"/>
      <c r="AS411" s="270"/>
      <c r="AT411" s="270"/>
      <c r="AU411" s="270"/>
      <c r="AV411" s="270"/>
      <c r="AW411" s="270"/>
      <c r="AX411" s="270"/>
      <c r="AY411" s="270"/>
      <c r="AZ411" s="270"/>
      <c r="BA411" s="270"/>
      <c r="BB411" s="270"/>
      <c r="BC411" s="270"/>
      <c r="BD411" s="270"/>
      <c r="BE411" s="270"/>
      <c r="BF411" s="270"/>
      <c r="BG411" s="270"/>
      <c r="BH411" s="270"/>
      <c r="BI411" s="270"/>
      <c r="BJ411" s="270"/>
      <c r="BK411" s="270"/>
      <c r="BL411" s="270"/>
      <c r="BM411" s="270"/>
      <c r="BN411" s="270"/>
      <c r="BO411" s="270"/>
      <c r="BP411" s="270"/>
      <c r="BQ411" s="270"/>
      <c r="BR411" s="270"/>
      <c r="BS411" s="270"/>
      <c r="BT411" s="270"/>
      <c r="BU411" s="270"/>
      <c r="BV411" s="270"/>
      <c r="BW411" s="270"/>
      <c r="BX411" s="270"/>
    </row>
    <row r="412" spans="1:76" ht="15">
      <c r="A412" s="295" t="s">
        <v>1069</v>
      </c>
      <c r="B412" s="296" t="s">
        <v>1070</v>
      </c>
      <c r="C412" s="296" t="s">
        <v>1071</v>
      </c>
      <c r="D412" s="296"/>
      <c r="E412" s="296" t="s">
        <v>78</v>
      </c>
      <c r="F412" s="297">
        <v>25</v>
      </c>
      <c r="G412" s="298"/>
      <c r="H412" s="299" t="s">
        <v>508</v>
      </c>
      <c r="I412" s="297">
        <f>F412*AO412</f>
        <v>0</v>
      </c>
      <c r="J412" s="297">
        <f>F412*AP412</f>
        <v>0</v>
      </c>
      <c r="K412" s="297">
        <f>F412*G412</f>
        <v>0</v>
      </c>
      <c r="L412" s="297">
        <f>K412*(1+BW412/100)</f>
        <v>0</v>
      </c>
      <c r="M412" s="297">
        <v>4.0000000000000003E-5</v>
      </c>
      <c r="N412" s="297">
        <f>F412*M412</f>
        <v>1E-3</v>
      </c>
      <c r="O412" s="300" t="s">
        <v>509</v>
      </c>
      <c r="P412" s="270"/>
      <c r="Q412" s="270"/>
      <c r="R412" s="270"/>
      <c r="S412" s="270"/>
      <c r="T412" s="270"/>
      <c r="U412" s="270"/>
      <c r="V412" s="270"/>
      <c r="W412" s="270"/>
      <c r="X412" s="270"/>
      <c r="Y412" s="270"/>
      <c r="Z412" s="297">
        <f>IF(AQ412="5",BJ412,0)</f>
        <v>0</v>
      </c>
      <c r="AA412" s="270"/>
      <c r="AB412" s="297">
        <f>IF(AQ412="1",BH412,0)</f>
        <v>0</v>
      </c>
      <c r="AC412" s="297">
        <f>IF(AQ412="1",BI412,0)</f>
        <v>0</v>
      </c>
      <c r="AD412" s="297">
        <f>IF(AQ412="7",BH412,0)</f>
        <v>0</v>
      </c>
      <c r="AE412" s="297">
        <f>IF(AQ412="7",BI412,0)</f>
        <v>0</v>
      </c>
      <c r="AF412" s="297">
        <f>IF(AQ412="2",BH412,0)</f>
        <v>0</v>
      </c>
      <c r="AG412" s="297">
        <f>IF(AQ412="2",BI412,0)</f>
        <v>0</v>
      </c>
      <c r="AH412" s="297">
        <f>IF(AQ412="0",BJ412,0)</f>
        <v>0</v>
      </c>
      <c r="AI412" s="282"/>
      <c r="AJ412" s="297">
        <f>IF(AN412=0,K412,0)</f>
        <v>0</v>
      </c>
      <c r="AK412" s="297">
        <f>IF(AN412=12,K412,0)</f>
        <v>0</v>
      </c>
      <c r="AL412" s="297">
        <f>IF(AN412=21,K412,0)</f>
        <v>0</v>
      </c>
      <c r="AM412" s="270"/>
      <c r="AN412" s="297">
        <v>21</v>
      </c>
      <c r="AO412" s="297">
        <f>G412*0.008704883</f>
        <v>0</v>
      </c>
      <c r="AP412" s="297">
        <f>G412*(1-0.008704883)</f>
        <v>0</v>
      </c>
      <c r="AQ412" s="299" t="s">
        <v>320</v>
      </c>
      <c r="AR412" s="270"/>
      <c r="AS412" s="270"/>
      <c r="AT412" s="270"/>
      <c r="AU412" s="270"/>
      <c r="AV412" s="297">
        <f>AW412+AX412</f>
        <v>0</v>
      </c>
      <c r="AW412" s="297">
        <f>F412*AO412</f>
        <v>0</v>
      </c>
      <c r="AX412" s="297">
        <f>F412*AP412</f>
        <v>0</v>
      </c>
      <c r="AY412" s="299" t="s">
        <v>969</v>
      </c>
      <c r="AZ412" s="299" t="s">
        <v>970</v>
      </c>
      <c r="BA412" s="282" t="s">
        <v>512</v>
      </c>
      <c r="BB412" s="270"/>
      <c r="BC412" s="297">
        <f>AW412+AX412</f>
        <v>0</v>
      </c>
      <c r="BD412" s="297">
        <f>G412/(100-BE412)*100</f>
        <v>0</v>
      </c>
      <c r="BE412" s="297">
        <v>0</v>
      </c>
      <c r="BF412" s="297">
        <f>N412</f>
        <v>1E-3</v>
      </c>
      <c r="BG412" s="270"/>
      <c r="BH412" s="297">
        <f>F412*AO412</f>
        <v>0</v>
      </c>
      <c r="BI412" s="297">
        <f>F412*AP412</f>
        <v>0</v>
      </c>
      <c r="BJ412" s="297">
        <f>F412*G412</f>
        <v>0</v>
      </c>
      <c r="BK412" s="297"/>
      <c r="BL412" s="297">
        <v>87</v>
      </c>
      <c r="BM412" s="270"/>
      <c r="BN412" s="270"/>
      <c r="BO412" s="270"/>
      <c r="BP412" s="270"/>
      <c r="BQ412" s="270"/>
      <c r="BR412" s="270"/>
      <c r="BS412" s="270"/>
      <c r="BT412" s="270"/>
      <c r="BU412" s="270"/>
      <c r="BV412" s="270"/>
      <c r="BW412" s="297" t="str">
        <f>H412</f>
        <v>21</v>
      </c>
      <c r="BX412" s="296" t="s">
        <v>1071</v>
      </c>
    </row>
    <row r="413" spans="1:76" ht="15">
      <c r="A413" s="301"/>
      <c r="B413" s="270"/>
      <c r="C413" s="302" t="s">
        <v>1072</v>
      </c>
      <c r="D413" s="302"/>
      <c r="E413" s="270"/>
      <c r="F413" s="303">
        <v>25</v>
      </c>
      <c r="G413" s="270"/>
      <c r="H413" s="270"/>
      <c r="I413" s="270"/>
      <c r="J413" s="270"/>
      <c r="K413" s="270"/>
      <c r="L413" s="270"/>
      <c r="M413" s="270"/>
      <c r="N413" s="270"/>
      <c r="O413" s="304"/>
      <c r="P413" s="270"/>
      <c r="Q413" s="270"/>
      <c r="R413" s="270"/>
      <c r="S413" s="270"/>
      <c r="T413" s="270"/>
      <c r="U413" s="270"/>
      <c r="V413" s="270"/>
      <c r="W413" s="270"/>
      <c r="X413" s="270"/>
      <c r="Y413" s="270"/>
      <c r="Z413" s="270"/>
      <c r="AA413" s="270"/>
      <c r="AB413" s="270"/>
      <c r="AC413" s="270"/>
      <c r="AD413" s="270"/>
      <c r="AE413" s="270"/>
      <c r="AF413" s="270"/>
      <c r="AG413" s="270"/>
      <c r="AH413" s="270"/>
      <c r="AI413" s="270"/>
      <c r="AJ413" s="270"/>
      <c r="AK413" s="270"/>
      <c r="AL413" s="270"/>
      <c r="AM413" s="270"/>
      <c r="AN413" s="270"/>
      <c r="AO413" s="270"/>
      <c r="AP413" s="270"/>
      <c r="AQ413" s="270"/>
      <c r="AR413" s="270"/>
      <c r="AS413" s="270"/>
      <c r="AT413" s="270"/>
      <c r="AU413" s="270"/>
      <c r="AV413" s="270"/>
      <c r="AW413" s="270"/>
      <c r="AX413" s="270"/>
      <c r="AY413" s="270"/>
      <c r="AZ413" s="270"/>
      <c r="BA413" s="270"/>
      <c r="BB413" s="270"/>
      <c r="BC413" s="270"/>
      <c r="BD413" s="270"/>
      <c r="BE413" s="270"/>
      <c r="BF413" s="270"/>
      <c r="BG413" s="270"/>
      <c r="BH413" s="270"/>
      <c r="BI413" s="270"/>
      <c r="BJ413" s="270"/>
      <c r="BK413" s="270"/>
      <c r="BL413" s="270"/>
      <c r="BM413" s="270"/>
      <c r="BN413" s="270"/>
      <c r="BO413" s="270"/>
      <c r="BP413" s="270"/>
      <c r="BQ413" s="270"/>
      <c r="BR413" s="270"/>
      <c r="BS413" s="270"/>
      <c r="BT413" s="270"/>
      <c r="BU413" s="270"/>
      <c r="BV413" s="270"/>
      <c r="BW413" s="270"/>
      <c r="BX413" s="270"/>
    </row>
    <row r="414" spans="1:76" ht="15">
      <c r="A414" s="323" t="s">
        <v>1073</v>
      </c>
      <c r="B414" s="324" t="s">
        <v>1074</v>
      </c>
      <c r="C414" s="324" t="s">
        <v>1075</v>
      </c>
      <c r="D414" s="324"/>
      <c r="E414" s="324" t="s">
        <v>78</v>
      </c>
      <c r="F414" s="325">
        <v>3</v>
      </c>
      <c r="G414" s="326"/>
      <c r="H414" s="327" t="s">
        <v>508</v>
      </c>
      <c r="I414" s="325">
        <f>F414*AO414</f>
        <v>0</v>
      </c>
      <c r="J414" s="325">
        <f>F414*AP414</f>
        <v>0</v>
      </c>
      <c r="K414" s="325">
        <f>F414*G414</f>
        <v>0</v>
      </c>
      <c r="L414" s="325">
        <f>K414*(1+BW414/100)</f>
        <v>0</v>
      </c>
      <c r="M414" s="325">
        <v>6.3E-3</v>
      </c>
      <c r="N414" s="325">
        <f>F414*M414</f>
        <v>1.89E-2</v>
      </c>
      <c r="O414" s="328" t="s">
        <v>509</v>
      </c>
      <c r="P414" s="270"/>
      <c r="Q414" s="270"/>
      <c r="R414" s="270"/>
      <c r="S414" s="270"/>
      <c r="T414" s="270"/>
      <c r="U414" s="270"/>
      <c r="V414" s="270"/>
      <c r="W414" s="270"/>
      <c r="X414" s="270"/>
      <c r="Y414" s="270"/>
      <c r="Z414" s="297">
        <f>IF(AQ414="5",BJ414,0)</f>
        <v>0</v>
      </c>
      <c r="AA414" s="270"/>
      <c r="AB414" s="297">
        <f>IF(AQ414="1",BH414,0)</f>
        <v>0</v>
      </c>
      <c r="AC414" s="297">
        <f>IF(AQ414="1",BI414,0)</f>
        <v>0</v>
      </c>
      <c r="AD414" s="297">
        <f>IF(AQ414="7",BH414,0)</f>
        <v>0</v>
      </c>
      <c r="AE414" s="297">
        <f>IF(AQ414="7",BI414,0)</f>
        <v>0</v>
      </c>
      <c r="AF414" s="297">
        <f>IF(AQ414="2",BH414,0)</f>
        <v>0</v>
      </c>
      <c r="AG414" s="297">
        <f>IF(AQ414="2",BI414,0)</f>
        <v>0</v>
      </c>
      <c r="AH414" s="297">
        <f>IF(AQ414="0",BJ414,0)</f>
        <v>0</v>
      </c>
      <c r="AI414" s="282"/>
      <c r="AJ414" s="325">
        <f>IF(AN414=0,K414,0)</f>
        <v>0</v>
      </c>
      <c r="AK414" s="325">
        <f>IF(AN414=12,K414,0)</f>
        <v>0</v>
      </c>
      <c r="AL414" s="325">
        <f>IF(AN414=21,K414,0)</f>
        <v>0</v>
      </c>
      <c r="AM414" s="270"/>
      <c r="AN414" s="297">
        <v>21</v>
      </c>
      <c r="AO414" s="297">
        <f>G414*1</f>
        <v>0</v>
      </c>
      <c r="AP414" s="297">
        <f>G414*(1-1)</f>
        <v>0</v>
      </c>
      <c r="AQ414" s="327" t="s">
        <v>320</v>
      </c>
      <c r="AR414" s="270"/>
      <c r="AS414" s="270"/>
      <c r="AT414" s="270"/>
      <c r="AU414" s="270"/>
      <c r="AV414" s="297">
        <f>AW414+AX414</f>
        <v>0</v>
      </c>
      <c r="AW414" s="297">
        <f>F414*AO414</f>
        <v>0</v>
      </c>
      <c r="AX414" s="297">
        <f>F414*AP414</f>
        <v>0</v>
      </c>
      <c r="AY414" s="299" t="s">
        <v>969</v>
      </c>
      <c r="AZ414" s="299" t="s">
        <v>970</v>
      </c>
      <c r="BA414" s="282" t="s">
        <v>512</v>
      </c>
      <c r="BB414" s="270"/>
      <c r="BC414" s="297">
        <f>AW414+AX414</f>
        <v>0</v>
      </c>
      <c r="BD414" s="297">
        <f>G414/(100-BE414)*100</f>
        <v>0</v>
      </c>
      <c r="BE414" s="297">
        <v>0</v>
      </c>
      <c r="BF414" s="297">
        <f>N414</f>
        <v>1.89E-2</v>
      </c>
      <c r="BG414" s="270"/>
      <c r="BH414" s="325">
        <f>F414*AO414</f>
        <v>0</v>
      </c>
      <c r="BI414" s="325">
        <f>F414*AP414</f>
        <v>0</v>
      </c>
      <c r="BJ414" s="325">
        <f>F414*G414</f>
        <v>0</v>
      </c>
      <c r="BK414" s="325"/>
      <c r="BL414" s="297">
        <v>87</v>
      </c>
      <c r="BM414" s="270"/>
      <c r="BN414" s="270"/>
      <c r="BO414" s="270"/>
      <c r="BP414" s="270"/>
      <c r="BQ414" s="270"/>
      <c r="BR414" s="270"/>
      <c r="BS414" s="270"/>
      <c r="BT414" s="270"/>
      <c r="BU414" s="270"/>
      <c r="BV414" s="270"/>
      <c r="BW414" s="297" t="str">
        <f>H414</f>
        <v>21</v>
      </c>
      <c r="BX414" s="324" t="s">
        <v>1075</v>
      </c>
    </row>
    <row r="415" spans="1:76" ht="15">
      <c r="A415" s="301"/>
      <c r="B415" s="270"/>
      <c r="C415" s="302" t="s">
        <v>515</v>
      </c>
      <c r="D415" s="302" t="s">
        <v>542</v>
      </c>
      <c r="E415" s="270"/>
      <c r="F415" s="303">
        <v>2</v>
      </c>
      <c r="G415" s="270"/>
      <c r="H415" s="270"/>
      <c r="I415" s="270"/>
      <c r="J415" s="270"/>
      <c r="K415" s="270"/>
      <c r="L415" s="270"/>
      <c r="M415" s="270"/>
      <c r="N415" s="270"/>
      <c r="O415" s="304"/>
      <c r="P415" s="270"/>
      <c r="Q415" s="270"/>
      <c r="R415" s="270"/>
      <c r="S415" s="270"/>
      <c r="T415" s="270"/>
      <c r="U415" s="270"/>
      <c r="V415" s="270"/>
      <c r="W415" s="270"/>
      <c r="X415" s="270"/>
      <c r="Y415" s="270"/>
      <c r="Z415" s="270"/>
      <c r="AA415" s="270"/>
      <c r="AB415" s="270"/>
      <c r="AC415" s="270"/>
      <c r="AD415" s="270"/>
      <c r="AE415" s="270"/>
      <c r="AF415" s="270"/>
      <c r="AG415" s="270"/>
      <c r="AH415" s="270"/>
      <c r="AI415" s="270"/>
      <c r="AJ415" s="270"/>
      <c r="AK415" s="270"/>
      <c r="AL415" s="270"/>
      <c r="AM415" s="270"/>
      <c r="AN415" s="270"/>
      <c r="AO415" s="270"/>
      <c r="AP415" s="270"/>
      <c r="AQ415" s="270"/>
      <c r="AR415" s="270"/>
      <c r="AS415" s="270"/>
      <c r="AT415" s="270"/>
      <c r="AU415" s="270"/>
      <c r="AV415" s="270"/>
      <c r="AW415" s="270"/>
      <c r="AX415" s="270"/>
      <c r="AY415" s="270"/>
      <c r="AZ415" s="270"/>
      <c r="BA415" s="270"/>
      <c r="BB415" s="270"/>
      <c r="BC415" s="270"/>
      <c r="BD415" s="270"/>
      <c r="BE415" s="270"/>
      <c r="BF415" s="270"/>
      <c r="BG415" s="270"/>
      <c r="BH415" s="270"/>
      <c r="BI415" s="270"/>
      <c r="BJ415" s="270"/>
      <c r="BK415" s="270"/>
      <c r="BL415" s="270"/>
      <c r="BM415" s="270"/>
      <c r="BN415" s="270"/>
      <c r="BO415" s="270"/>
      <c r="BP415" s="270"/>
      <c r="BQ415" s="270"/>
      <c r="BR415" s="270"/>
      <c r="BS415" s="270"/>
      <c r="BT415" s="270"/>
      <c r="BU415" s="270"/>
      <c r="BV415" s="270"/>
      <c r="BW415" s="270"/>
      <c r="BX415" s="270"/>
    </row>
    <row r="416" spans="1:76" ht="15">
      <c r="A416" s="301"/>
      <c r="B416" s="270"/>
      <c r="C416" s="302" t="s">
        <v>320</v>
      </c>
      <c r="D416" s="302" t="s">
        <v>989</v>
      </c>
      <c r="E416" s="270"/>
      <c r="F416" s="303">
        <v>1</v>
      </c>
      <c r="G416" s="270"/>
      <c r="H416" s="270"/>
      <c r="I416" s="270"/>
      <c r="J416" s="270"/>
      <c r="K416" s="270"/>
      <c r="L416" s="270"/>
      <c r="M416" s="270"/>
      <c r="N416" s="270"/>
      <c r="O416" s="304"/>
      <c r="P416" s="270"/>
      <c r="Q416" s="270"/>
      <c r="R416" s="270"/>
      <c r="S416" s="270"/>
      <c r="T416" s="270"/>
      <c r="U416" s="270"/>
      <c r="V416" s="270"/>
      <c r="W416" s="270"/>
      <c r="X416" s="270"/>
      <c r="Y416" s="270"/>
      <c r="Z416" s="270"/>
      <c r="AA416" s="270"/>
      <c r="AB416" s="270"/>
      <c r="AC416" s="270"/>
      <c r="AD416" s="270"/>
      <c r="AE416" s="270"/>
      <c r="AF416" s="270"/>
      <c r="AG416" s="270"/>
      <c r="AH416" s="270"/>
      <c r="AI416" s="270"/>
      <c r="AJ416" s="270"/>
      <c r="AK416" s="270"/>
      <c r="AL416" s="270"/>
      <c r="AM416" s="270"/>
      <c r="AN416" s="270"/>
      <c r="AO416" s="270"/>
      <c r="AP416" s="270"/>
      <c r="AQ416" s="270"/>
      <c r="AR416" s="270"/>
      <c r="AS416" s="270"/>
      <c r="AT416" s="270"/>
      <c r="AU416" s="270"/>
      <c r="AV416" s="270"/>
      <c r="AW416" s="270"/>
      <c r="AX416" s="270"/>
      <c r="AY416" s="270"/>
      <c r="AZ416" s="270"/>
      <c r="BA416" s="270"/>
      <c r="BB416" s="270"/>
      <c r="BC416" s="270"/>
      <c r="BD416" s="270"/>
      <c r="BE416" s="270"/>
      <c r="BF416" s="270"/>
      <c r="BG416" s="270"/>
      <c r="BH416" s="270"/>
      <c r="BI416" s="270"/>
      <c r="BJ416" s="270"/>
      <c r="BK416" s="270"/>
      <c r="BL416" s="270"/>
      <c r="BM416" s="270"/>
      <c r="BN416" s="270"/>
      <c r="BO416" s="270"/>
      <c r="BP416" s="270"/>
      <c r="BQ416" s="270"/>
      <c r="BR416" s="270"/>
      <c r="BS416" s="270"/>
      <c r="BT416" s="270"/>
      <c r="BU416" s="270"/>
      <c r="BV416" s="270"/>
      <c r="BW416" s="270"/>
      <c r="BX416" s="270"/>
    </row>
    <row r="417" spans="1:76" ht="15">
      <c r="A417" s="323" t="s">
        <v>1076</v>
      </c>
      <c r="B417" s="324" t="s">
        <v>1077</v>
      </c>
      <c r="C417" s="324" t="s">
        <v>1078</v>
      </c>
      <c r="D417" s="324"/>
      <c r="E417" s="324" t="s">
        <v>78</v>
      </c>
      <c r="F417" s="325">
        <v>22</v>
      </c>
      <c r="G417" s="326"/>
      <c r="H417" s="327" t="s">
        <v>508</v>
      </c>
      <c r="I417" s="325">
        <f>F417*AO417</f>
        <v>0</v>
      </c>
      <c r="J417" s="325">
        <f>F417*AP417</f>
        <v>0</v>
      </c>
      <c r="K417" s="325">
        <f>F417*G417</f>
        <v>0</v>
      </c>
      <c r="L417" s="325">
        <f>K417*(1+BW417/100)</f>
        <v>0</v>
      </c>
      <c r="M417" s="325">
        <v>4.5999999999999999E-3</v>
      </c>
      <c r="N417" s="325">
        <f>F417*M417</f>
        <v>0.1012</v>
      </c>
      <c r="O417" s="328" t="s">
        <v>509</v>
      </c>
      <c r="P417" s="270"/>
      <c r="Q417" s="270"/>
      <c r="R417" s="270"/>
      <c r="S417" s="270"/>
      <c r="T417" s="270"/>
      <c r="U417" s="270"/>
      <c r="V417" s="270"/>
      <c r="W417" s="270"/>
      <c r="X417" s="270"/>
      <c r="Y417" s="270"/>
      <c r="Z417" s="297">
        <f>IF(AQ417="5",BJ417,0)</f>
        <v>0</v>
      </c>
      <c r="AA417" s="270"/>
      <c r="AB417" s="297">
        <f>IF(AQ417="1",BH417,0)</f>
        <v>0</v>
      </c>
      <c r="AC417" s="297">
        <f>IF(AQ417="1",BI417,0)</f>
        <v>0</v>
      </c>
      <c r="AD417" s="297">
        <f>IF(AQ417="7",BH417,0)</f>
        <v>0</v>
      </c>
      <c r="AE417" s="297">
        <f>IF(AQ417="7",BI417,0)</f>
        <v>0</v>
      </c>
      <c r="AF417" s="297">
        <f>IF(AQ417="2",BH417,0)</f>
        <v>0</v>
      </c>
      <c r="AG417" s="297">
        <f>IF(AQ417="2",BI417,0)</f>
        <v>0</v>
      </c>
      <c r="AH417" s="297">
        <f>IF(AQ417="0",BJ417,0)</f>
        <v>0</v>
      </c>
      <c r="AI417" s="282"/>
      <c r="AJ417" s="325">
        <f>IF(AN417=0,K417,0)</f>
        <v>0</v>
      </c>
      <c r="AK417" s="325">
        <f>IF(AN417=12,K417,0)</f>
        <v>0</v>
      </c>
      <c r="AL417" s="325">
        <f>IF(AN417=21,K417,0)</f>
        <v>0</v>
      </c>
      <c r="AM417" s="270"/>
      <c r="AN417" s="297">
        <v>21</v>
      </c>
      <c r="AO417" s="297">
        <f>G417*1</f>
        <v>0</v>
      </c>
      <c r="AP417" s="297">
        <f>G417*(1-1)</f>
        <v>0</v>
      </c>
      <c r="AQ417" s="327" t="s">
        <v>320</v>
      </c>
      <c r="AR417" s="270"/>
      <c r="AS417" s="270"/>
      <c r="AT417" s="270"/>
      <c r="AU417" s="270"/>
      <c r="AV417" s="297">
        <f>AW417+AX417</f>
        <v>0</v>
      </c>
      <c r="AW417" s="297">
        <f>F417*AO417</f>
        <v>0</v>
      </c>
      <c r="AX417" s="297">
        <f>F417*AP417</f>
        <v>0</v>
      </c>
      <c r="AY417" s="299" t="s">
        <v>969</v>
      </c>
      <c r="AZ417" s="299" t="s">
        <v>970</v>
      </c>
      <c r="BA417" s="282" t="s">
        <v>512</v>
      </c>
      <c r="BB417" s="270"/>
      <c r="BC417" s="297">
        <f>AW417+AX417</f>
        <v>0</v>
      </c>
      <c r="BD417" s="297">
        <f>G417/(100-BE417)*100</f>
        <v>0</v>
      </c>
      <c r="BE417" s="297">
        <v>0</v>
      </c>
      <c r="BF417" s="297">
        <f>N417</f>
        <v>0.1012</v>
      </c>
      <c r="BG417" s="270"/>
      <c r="BH417" s="325">
        <f>F417*AO417</f>
        <v>0</v>
      </c>
      <c r="BI417" s="325">
        <f>F417*AP417</f>
        <v>0</v>
      </c>
      <c r="BJ417" s="325">
        <f>F417*G417</f>
        <v>0</v>
      </c>
      <c r="BK417" s="325"/>
      <c r="BL417" s="297">
        <v>87</v>
      </c>
      <c r="BM417" s="270"/>
      <c r="BN417" s="270"/>
      <c r="BO417" s="270"/>
      <c r="BP417" s="270"/>
      <c r="BQ417" s="270"/>
      <c r="BR417" s="270"/>
      <c r="BS417" s="270"/>
      <c r="BT417" s="270"/>
      <c r="BU417" s="270"/>
      <c r="BV417" s="270"/>
      <c r="BW417" s="297" t="str">
        <f>H417</f>
        <v>21</v>
      </c>
      <c r="BX417" s="324" t="s">
        <v>1078</v>
      </c>
    </row>
    <row r="418" spans="1:76" ht="25.5">
      <c r="A418" s="301"/>
      <c r="B418" s="270"/>
      <c r="C418" s="302" t="s">
        <v>857</v>
      </c>
      <c r="D418" s="302" t="s">
        <v>974</v>
      </c>
      <c r="E418" s="270"/>
      <c r="F418" s="303">
        <v>4</v>
      </c>
      <c r="G418" s="270"/>
      <c r="H418" s="270"/>
      <c r="I418" s="270"/>
      <c r="J418" s="270"/>
      <c r="K418" s="270"/>
      <c r="L418" s="270"/>
      <c r="M418" s="270"/>
      <c r="N418" s="270"/>
      <c r="O418" s="304"/>
      <c r="P418" s="270"/>
      <c r="Q418" s="270"/>
      <c r="R418" s="270"/>
      <c r="S418" s="270"/>
      <c r="T418" s="270"/>
      <c r="U418" s="270"/>
      <c r="V418" s="270"/>
      <c r="W418" s="270"/>
      <c r="X418" s="270"/>
      <c r="Y418" s="270"/>
      <c r="Z418" s="270"/>
      <c r="AA418" s="270"/>
      <c r="AB418" s="270"/>
      <c r="AC418" s="270"/>
      <c r="AD418" s="270"/>
      <c r="AE418" s="270"/>
      <c r="AF418" s="270"/>
      <c r="AG418" s="270"/>
      <c r="AH418" s="270"/>
      <c r="AI418" s="270"/>
      <c r="AJ418" s="270"/>
      <c r="AK418" s="270"/>
      <c r="AL418" s="270"/>
      <c r="AM418" s="270"/>
      <c r="AN418" s="270"/>
      <c r="AO418" s="270"/>
      <c r="AP418" s="270"/>
      <c r="AQ418" s="270"/>
      <c r="AR418" s="270"/>
      <c r="AS418" s="270"/>
      <c r="AT418" s="270"/>
      <c r="AU418" s="270"/>
      <c r="AV418" s="270"/>
      <c r="AW418" s="270"/>
      <c r="AX418" s="270"/>
      <c r="AY418" s="270"/>
      <c r="AZ418" s="270"/>
      <c r="BA418" s="270"/>
      <c r="BB418" s="270"/>
      <c r="BC418" s="270"/>
      <c r="BD418" s="270"/>
      <c r="BE418" s="270"/>
      <c r="BF418" s="270"/>
      <c r="BG418" s="270"/>
      <c r="BH418" s="270"/>
      <c r="BI418" s="270"/>
      <c r="BJ418" s="270"/>
      <c r="BK418" s="270"/>
      <c r="BL418" s="270"/>
      <c r="BM418" s="270"/>
      <c r="BN418" s="270"/>
      <c r="BO418" s="270"/>
      <c r="BP418" s="270"/>
      <c r="BQ418" s="270"/>
      <c r="BR418" s="270"/>
      <c r="BS418" s="270"/>
      <c r="BT418" s="270"/>
      <c r="BU418" s="270"/>
      <c r="BV418" s="270"/>
      <c r="BW418" s="270"/>
      <c r="BX418" s="270"/>
    </row>
    <row r="419" spans="1:76" ht="15">
      <c r="A419" s="301"/>
      <c r="B419" s="270"/>
      <c r="C419" s="302" t="s">
        <v>320</v>
      </c>
      <c r="D419" s="302" t="s">
        <v>704</v>
      </c>
      <c r="E419" s="270"/>
      <c r="F419" s="303">
        <v>1</v>
      </c>
      <c r="G419" s="270"/>
      <c r="H419" s="270"/>
      <c r="I419" s="270"/>
      <c r="J419" s="270"/>
      <c r="K419" s="270"/>
      <c r="L419" s="270"/>
      <c r="M419" s="270"/>
      <c r="N419" s="270"/>
      <c r="O419" s="304"/>
      <c r="P419" s="270"/>
      <c r="Q419" s="270"/>
      <c r="R419" s="270"/>
      <c r="S419" s="270"/>
      <c r="T419" s="270"/>
      <c r="U419" s="270"/>
      <c r="V419" s="270"/>
      <c r="W419" s="270"/>
      <c r="X419" s="270"/>
      <c r="Y419" s="270"/>
      <c r="Z419" s="270"/>
      <c r="AA419" s="270"/>
      <c r="AB419" s="270"/>
      <c r="AC419" s="270"/>
      <c r="AD419" s="270"/>
      <c r="AE419" s="270"/>
      <c r="AF419" s="270"/>
      <c r="AG419" s="270"/>
      <c r="AH419" s="270"/>
      <c r="AI419" s="270"/>
      <c r="AJ419" s="270"/>
      <c r="AK419" s="270"/>
      <c r="AL419" s="270"/>
      <c r="AM419" s="270"/>
      <c r="AN419" s="270"/>
      <c r="AO419" s="270"/>
      <c r="AP419" s="270"/>
      <c r="AQ419" s="270"/>
      <c r="AR419" s="270"/>
      <c r="AS419" s="270"/>
      <c r="AT419" s="270"/>
      <c r="AU419" s="270"/>
      <c r="AV419" s="270"/>
      <c r="AW419" s="270"/>
      <c r="AX419" s="270"/>
      <c r="AY419" s="270"/>
      <c r="AZ419" s="270"/>
      <c r="BA419" s="270"/>
      <c r="BB419" s="270"/>
      <c r="BC419" s="270"/>
      <c r="BD419" s="270"/>
      <c r="BE419" s="270"/>
      <c r="BF419" s="270"/>
      <c r="BG419" s="270"/>
      <c r="BH419" s="270"/>
      <c r="BI419" s="270"/>
      <c r="BJ419" s="270"/>
      <c r="BK419" s="270"/>
      <c r="BL419" s="270"/>
      <c r="BM419" s="270"/>
      <c r="BN419" s="270"/>
      <c r="BO419" s="270"/>
      <c r="BP419" s="270"/>
      <c r="BQ419" s="270"/>
      <c r="BR419" s="270"/>
      <c r="BS419" s="270"/>
      <c r="BT419" s="270"/>
      <c r="BU419" s="270"/>
      <c r="BV419" s="270"/>
      <c r="BW419" s="270"/>
      <c r="BX419" s="270"/>
    </row>
    <row r="420" spans="1:76" ht="15">
      <c r="A420" s="301"/>
      <c r="B420" s="270"/>
      <c r="C420" s="302" t="s">
        <v>964</v>
      </c>
      <c r="D420" s="302" t="s">
        <v>981</v>
      </c>
      <c r="E420" s="270"/>
      <c r="F420" s="303">
        <v>5</v>
      </c>
      <c r="G420" s="270"/>
      <c r="H420" s="270"/>
      <c r="I420" s="270"/>
      <c r="J420" s="270"/>
      <c r="K420" s="270"/>
      <c r="L420" s="270"/>
      <c r="M420" s="270"/>
      <c r="N420" s="270"/>
      <c r="O420" s="304"/>
      <c r="P420" s="270"/>
      <c r="Q420" s="270"/>
      <c r="R420" s="270"/>
      <c r="S420" s="270"/>
      <c r="T420" s="270"/>
      <c r="U420" s="270"/>
      <c r="V420" s="270"/>
      <c r="W420" s="270"/>
      <c r="X420" s="270"/>
      <c r="Y420" s="270"/>
      <c r="Z420" s="270"/>
      <c r="AA420" s="270"/>
      <c r="AB420" s="270"/>
      <c r="AC420" s="270"/>
      <c r="AD420" s="270"/>
      <c r="AE420" s="270"/>
      <c r="AF420" s="270"/>
      <c r="AG420" s="270"/>
      <c r="AH420" s="270"/>
      <c r="AI420" s="270"/>
      <c r="AJ420" s="270"/>
      <c r="AK420" s="270"/>
      <c r="AL420" s="270"/>
      <c r="AM420" s="270"/>
      <c r="AN420" s="270"/>
      <c r="AO420" s="270"/>
      <c r="AP420" s="270"/>
      <c r="AQ420" s="270"/>
      <c r="AR420" s="270"/>
      <c r="AS420" s="270"/>
      <c r="AT420" s="270"/>
      <c r="AU420" s="270"/>
      <c r="AV420" s="270"/>
      <c r="AW420" s="270"/>
      <c r="AX420" s="270"/>
      <c r="AY420" s="270"/>
      <c r="AZ420" s="270"/>
      <c r="BA420" s="270"/>
      <c r="BB420" s="270"/>
      <c r="BC420" s="270"/>
      <c r="BD420" s="270"/>
      <c r="BE420" s="270"/>
      <c r="BF420" s="270"/>
      <c r="BG420" s="270"/>
      <c r="BH420" s="270"/>
      <c r="BI420" s="270"/>
      <c r="BJ420" s="270"/>
      <c r="BK420" s="270"/>
      <c r="BL420" s="270"/>
      <c r="BM420" s="270"/>
      <c r="BN420" s="270"/>
      <c r="BO420" s="270"/>
      <c r="BP420" s="270"/>
      <c r="BQ420" s="270"/>
      <c r="BR420" s="270"/>
      <c r="BS420" s="270"/>
      <c r="BT420" s="270"/>
      <c r="BU420" s="270"/>
      <c r="BV420" s="270"/>
      <c r="BW420" s="270"/>
      <c r="BX420" s="270"/>
    </row>
    <row r="421" spans="1:76" ht="15">
      <c r="A421" s="301"/>
      <c r="B421" s="270"/>
      <c r="C421" s="302" t="s">
        <v>857</v>
      </c>
      <c r="D421" s="302" t="s">
        <v>983</v>
      </c>
      <c r="E421" s="270"/>
      <c r="F421" s="303">
        <v>4</v>
      </c>
      <c r="G421" s="270"/>
      <c r="H421" s="270"/>
      <c r="I421" s="270"/>
      <c r="J421" s="270"/>
      <c r="K421" s="270"/>
      <c r="L421" s="270"/>
      <c r="M421" s="270"/>
      <c r="N421" s="270"/>
      <c r="O421" s="304"/>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70"/>
      <c r="AO421" s="270"/>
      <c r="AP421" s="270"/>
      <c r="AQ421" s="270"/>
      <c r="AR421" s="270"/>
      <c r="AS421" s="270"/>
      <c r="AT421" s="270"/>
      <c r="AU421" s="270"/>
      <c r="AV421" s="270"/>
      <c r="AW421" s="270"/>
      <c r="AX421" s="270"/>
      <c r="AY421" s="270"/>
      <c r="AZ421" s="270"/>
      <c r="BA421" s="270"/>
      <c r="BB421" s="270"/>
      <c r="BC421" s="270"/>
      <c r="BD421" s="270"/>
      <c r="BE421" s="270"/>
      <c r="BF421" s="270"/>
      <c r="BG421" s="270"/>
      <c r="BH421" s="270"/>
      <c r="BI421" s="270"/>
      <c r="BJ421" s="270"/>
      <c r="BK421" s="270"/>
      <c r="BL421" s="270"/>
      <c r="BM421" s="270"/>
      <c r="BN421" s="270"/>
      <c r="BO421" s="270"/>
      <c r="BP421" s="270"/>
      <c r="BQ421" s="270"/>
      <c r="BR421" s="270"/>
      <c r="BS421" s="270"/>
      <c r="BT421" s="270"/>
      <c r="BU421" s="270"/>
      <c r="BV421" s="270"/>
      <c r="BW421" s="270"/>
      <c r="BX421" s="270"/>
    </row>
    <row r="422" spans="1:76" ht="15">
      <c r="A422" s="301"/>
      <c r="B422" s="270"/>
      <c r="C422" s="302" t="s">
        <v>949</v>
      </c>
      <c r="D422" s="302" t="s">
        <v>552</v>
      </c>
      <c r="E422" s="270"/>
      <c r="F422" s="303">
        <v>7</v>
      </c>
      <c r="G422" s="270"/>
      <c r="H422" s="270"/>
      <c r="I422" s="270"/>
      <c r="J422" s="270"/>
      <c r="K422" s="270"/>
      <c r="L422" s="270"/>
      <c r="M422" s="270"/>
      <c r="N422" s="270"/>
      <c r="O422" s="304"/>
      <c r="P422" s="270"/>
      <c r="Q422" s="270"/>
      <c r="R422" s="270"/>
      <c r="S422" s="270"/>
      <c r="T422" s="270"/>
      <c r="U422" s="270"/>
      <c r="V422" s="270"/>
      <c r="W422" s="270"/>
      <c r="X422" s="270"/>
      <c r="Y422" s="270"/>
      <c r="Z422" s="270"/>
      <c r="AA422" s="270"/>
      <c r="AB422" s="270"/>
      <c r="AC422" s="270"/>
      <c r="AD422" s="270"/>
      <c r="AE422" s="270"/>
      <c r="AF422" s="270"/>
      <c r="AG422" s="270"/>
      <c r="AH422" s="270"/>
      <c r="AI422" s="270"/>
      <c r="AJ422" s="270"/>
      <c r="AK422" s="270"/>
      <c r="AL422" s="270"/>
      <c r="AM422" s="270"/>
      <c r="AN422" s="270"/>
      <c r="AO422" s="270"/>
      <c r="AP422" s="270"/>
      <c r="AQ422" s="270"/>
      <c r="AR422" s="270"/>
      <c r="AS422" s="270"/>
      <c r="AT422" s="270"/>
      <c r="AU422" s="270"/>
      <c r="AV422" s="270"/>
      <c r="AW422" s="270"/>
      <c r="AX422" s="270"/>
      <c r="AY422" s="270"/>
      <c r="AZ422" s="270"/>
      <c r="BA422" s="270"/>
      <c r="BB422" s="270"/>
      <c r="BC422" s="270"/>
      <c r="BD422" s="270"/>
      <c r="BE422" s="270"/>
      <c r="BF422" s="270"/>
      <c r="BG422" s="270"/>
      <c r="BH422" s="270"/>
      <c r="BI422" s="270"/>
      <c r="BJ422" s="270"/>
      <c r="BK422" s="270"/>
      <c r="BL422" s="270"/>
      <c r="BM422" s="270"/>
      <c r="BN422" s="270"/>
      <c r="BO422" s="270"/>
      <c r="BP422" s="270"/>
      <c r="BQ422" s="270"/>
      <c r="BR422" s="270"/>
      <c r="BS422" s="270"/>
      <c r="BT422" s="270"/>
      <c r="BU422" s="270"/>
      <c r="BV422" s="270"/>
      <c r="BW422" s="270"/>
      <c r="BX422" s="270"/>
    </row>
    <row r="423" spans="1:76" ht="15">
      <c r="A423" s="301"/>
      <c r="B423" s="270"/>
      <c r="C423" s="302" t="s">
        <v>320</v>
      </c>
      <c r="D423" s="302" t="s">
        <v>1008</v>
      </c>
      <c r="E423" s="270"/>
      <c r="F423" s="303">
        <v>1</v>
      </c>
      <c r="G423" s="270"/>
      <c r="H423" s="270"/>
      <c r="I423" s="270"/>
      <c r="J423" s="270"/>
      <c r="K423" s="270"/>
      <c r="L423" s="270"/>
      <c r="M423" s="270"/>
      <c r="N423" s="270"/>
      <c r="O423" s="304"/>
      <c r="P423" s="270"/>
      <c r="Q423" s="270"/>
      <c r="R423" s="270"/>
      <c r="S423" s="270"/>
      <c r="T423" s="270"/>
      <c r="U423" s="270"/>
      <c r="V423" s="270"/>
      <c r="W423" s="270"/>
      <c r="X423" s="270"/>
      <c r="Y423" s="270"/>
      <c r="Z423" s="270"/>
      <c r="AA423" s="270"/>
      <c r="AB423" s="270"/>
      <c r="AC423" s="270"/>
      <c r="AD423" s="270"/>
      <c r="AE423" s="270"/>
      <c r="AF423" s="270"/>
      <c r="AG423" s="270"/>
      <c r="AH423" s="270"/>
      <c r="AI423" s="270"/>
      <c r="AJ423" s="270"/>
      <c r="AK423" s="270"/>
      <c r="AL423" s="270"/>
      <c r="AM423" s="270"/>
      <c r="AN423" s="270"/>
      <c r="AO423" s="270"/>
      <c r="AP423" s="270"/>
      <c r="AQ423" s="270"/>
      <c r="AR423" s="270"/>
      <c r="AS423" s="270"/>
      <c r="AT423" s="270"/>
      <c r="AU423" s="270"/>
      <c r="AV423" s="270"/>
      <c r="AW423" s="270"/>
      <c r="AX423" s="270"/>
      <c r="AY423" s="270"/>
      <c r="AZ423" s="270"/>
      <c r="BA423" s="270"/>
      <c r="BB423" s="270"/>
      <c r="BC423" s="270"/>
      <c r="BD423" s="270"/>
      <c r="BE423" s="270"/>
      <c r="BF423" s="270"/>
      <c r="BG423" s="270"/>
      <c r="BH423" s="270"/>
      <c r="BI423" s="270"/>
      <c r="BJ423" s="270"/>
      <c r="BK423" s="270"/>
      <c r="BL423" s="270"/>
      <c r="BM423" s="270"/>
      <c r="BN423" s="270"/>
      <c r="BO423" s="270"/>
      <c r="BP423" s="270"/>
      <c r="BQ423" s="270"/>
      <c r="BR423" s="270"/>
      <c r="BS423" s="270"/>
      <c r="BT423" s="270"/>
      <c r="BU423" s="270"/>
      <c r="BV423" s="270"/>
      <c r="BW423" s="270"/>
      <c r="BX423" s="270"/>
    </row>
    <row r="424" spans="1:76" ht="15">
      <c r="A424" s="295" t="s">
        <v>1079</v>
      </c>
      <c r="B424" s="296" t="s">
        <v>1080</v>
      </c>
      <c r="C424" s="296" t="s">
        <v>1081</v>
      </c>
      <c r="D424" s="296"/>
      <c r="E424" s="296" t="s">
        <v>78</v>
      </c>
      <c r="F424" s="297">
        <v>18</v>
      </c>
      <c r="G424" s="298"/>
      <c r="H424" s="299" t="s">
        <v>508</v>
      </c>
      <c r="I424" s="297">
        <f>F424*AO424</f>
        <v>0</v>
      </c>
      <c r="J424" s="297">
        <f>F424*AP424</f>
        <v>0</v>
      </c>
      <c r="K424" s="297">
        <f>F424*G424</f>
        <v>0</v>
      </c>
      <c r="L424" s="297">
        <f>K424*(1+BW424/100)</f>
        <v>0</v>
      </c>
      <c r="M424" s="297">
        <v>3.0000000000000001E-5</v>
      </c>
      <c r="N424" s="297">
        <f>F424*M424</f>
        <v>5.4000000000000001E-4</v>
      </c>
      <c r="O424" s="300" t="s">
        <v>509</v>
      </c>
      <c r="P424" s="270"/>
      <c r="Q424" s="270"/>
      <c r="R424" s="270"/>
      <c r="S424" s="270"/>
      <c r="T424" s="270"/>
      <c r="U424" s="270"/>
      <c r="V424" s="270"/>
      <c r="W424" s="270"/>
      <c r="X424" s="270"/>
      <c r="Y424" s="270"/>
      <c r="Z424" s="297">
        <f>IF(AQ424="5",BJ424,0)</f>
        <v>0</v>
      </c>
      <c r="AA424" s="270"/>
      <c r="AB424" s="297">
        <f>IF(AQ424="1",BH424,0)</f>
        <v>0</v>
      </c>
      <c r="AC424" s="297">
        <f>IF(AQ424="1",BI424,0)</f>
        <v>0</v>
      </c>
      <c r="AD424" s="297">
        <f>IF(AQ424="7",BH424,0)</f>
        <v>0</v>
      </c>
      <c r="AE424" s="297">
        <f>IF(AQ424="7",BI424,0)</f>
        <v>0</v>
      </c>
      <c r="AF424" s="297">
        <f>IF(AQ424="2",BH424,0)</f>
        <v>0</v>
      </c>
      <c r="AG424" s="297">
        <f>IF(AQ424="2",BI424,0)</f>
        <v>0</v>
      </c>
      <c r="AH424" s="297">
        <f>IF(AQ424="0",BJ424,0)</f>
        <v>0</v>
      </c>
      <c r="AI424" s="282"/>
      <c r="AJ424" s="297">
        <f>IF(AN424=0,K424,0)</f>
        <v>0</v>
      </c>
      <c r="AK424" s="297">
        <f>IF(AN424=12,K424,0)</f>
        <v>0</v>
      </c>
      <c r="AL424" s="297">
        <f>IF(AN424=21,K424,0)</f>
        <v>0</v>
      </c>
      <c r="AM424" s="270"/>
      <c r="AN424" s="297">
        <v>21</v>
      </c>
      <c r="AO424" s="297">
        <f>G424*0.008484848</f>
        <v>0</v>
      </c>
      <c r="AP424" s="297">
        <f>G424*(1-0.008484848)</f>
        <v>0</v>
      </c>
      <c r="AQ424" s="299" t="s">
        <v>320</v>
      </c>
      <c r="AR424" s="270"/>
      <c r="AS424" s="270"/>
      <c r="AT424" s="270"/>
      <c r="AU424" s="270"/>
      <c r="AV424" s="297">
        <f>AW424+AX424</f>
        <v>0</v>
      </c>
      <c r="AW424" s="297">
        <f>F424*AO424</f>
        <v>0</v>
      </c>
      <c r="AX424" s="297">
        <f>F424*AP424</f>
        <v>0</v>
      </c>
      <c r="AY424" s="299" t="s">
        <v>969</v>
      </c>
      <c r="AZ424" s="299" t="s">
        <v>970</v>
      </c>
      <c r="BA424" s="282" t="s">
        <v>512</v>
      </c>
      <c r="BB424" s="270"/>
      <c r="BC424" s="297">
        <f>AW424+AX424</f>
        <v>0</v>
      </c>
      <c r="BD424" s="297">
        <f>G424/(100-BE424)*100</f>
        <v>0</v>
      </c>
      <c r="BE424" s="297">
        <v>0</v>
      </c>
      <c r="BF424" s="297">
        <f>N424</f>
        <v>5.4000000000000001E-4</v>
      </c>
      <c r="BG424" s="270"/>
      <c r="BH424" s="297">
        <f>F424*AO424</f>
        <v>0</v>
      </c>
      <c r="BI424" s="297">
        <f>F424*AP424</f>
        <v>0</v>
      </c>
      <c r="BJ424" s="297">
        <f>F424*G424</f>
        <v>0</v>
      </c>
      <c r="BK424" s="297"/>
      <c r="BL424" s="297">
        <v>87</v>
      </c>
      <c r="BM424" s="270"/>
      <c r="BN424" s="270"/>
      <c r="BO424" s="270"/>
      <c r="BP424" s="270"/>
      <c r="BQ424" s="270"/>
      <c r="BR424" s="270"/>
      <c r="BS424" s="270"/>
      <c r="BT424" s="270"/>
      <c r="BU424" s="270"/>
      <c r="BV424" s="270"/>
      <c r="BW424" s="297" t="str">
        <f>H424</f>
        <v>21</v>
      </c>
      <c r="BX424" s="296" t="s">
        <v>1081</v>
      </c>
    </row>
    <row r="425" spans="1:76" ht="15">
      <c r="A425" s="301"/>
      <c r="B425" s="270"/>
      <c r="C425" s="302" t="s">
        <v>1082</v>
      </c>
      <c r="D425" s="302"/>
      <c r="E425" s="270"/>
      <c r="F425" s="303">
        <v>18</v>
      </c>
      <c r="G425" s="270"/>
      <c r="H425" s="270"/>
      <c r="I425" s="270"/>
      <c r="J425" s="270"/>
      <c r="K425" s="270"/>
      <c r="L425" s="270"/>
      <c r="M425" s="270"/>
      <c r="N425" s="270"/>
      <c r="O425" s="304"/>
      <c r="P425" s="270"/>
      <c r="Q425" s="270"/>
      <c r="R425" s="270"/>
      <c r="S425" s="270"/>
      <c r="T425" s="270"/>
      <c r="U425" s="270"/>
      <c r="V425" s="270"/>
      <c r="W425" s="270"/>
      <c r="X425" s="270"/>
      <c r="Y425" s="270"/>
      <c r="Z425" s="270"/>
      <c r="AA425" s="270"/>
      <c r="AB425" s="270"/>
      <c r="AC425" s="270"/>
      <c r="AD425" s="270"/>
      <c r="AE425" s="270"/>
      <c r="AF425" s="270"/>
      <c r="AG425" s="270"/>
      <c r="AH425" s="270"/>
      <c r="AI425" s="270"/>
      <c r="AJ425" s="270"/>
      <c r="AK425" s="270"/>
      <c r="AL425" s="270"/>
      <c r="AM425" s="270"/>
      <c r="AN425" s="270"/>
      <c r="AO425" s="270"/>
      <c r="AP425" s="270"/>
      <c r="AQ425" s="270"/>
      <c r="AR425" s="270"/>
      <c r="AS425" s="270"/>
      <c r="AT425" s="270"/>
      <c r="AU425" s="270"/>
      <c r="AV425" s="270"/>
      <c r="AW425" s="270"/>
      <c r="AX425" s="270"/>
      <c r="AY425" s="270"/>
      <c r="AZ425" s="270"/>
      <c r="BA425" s="270"/>
      <c r="BB425" s="270"/>
      <c r="BC425" s="270"/>
      <c r="BD425" s="270"/>
      <c r="BE425" s="270"/>
      <c r="BF425" s="270"/>
      <c r="BG425" s="270"/>
      <c r="BH425" s="270"/>
      <c r="BI425" s="270"/>
      <c r="BJ425" s="270"/>
      <c r="BK425" s="270"/>
      <c r="BL425" s="270"/>
      <c r="BM425" s="270"/>
      <c r="BN425" s="270"/>
      <c r="BO425" s="270"/>
      <c r="BP425" s="270"/>
      <c r="BQ425" s="270"/>
      <c r="BR425" s="270"/>
      <c r="BS425" s="270"/>
      <c r="BT425" s="270"/>
      <c r="BU425" s="270"/>
      <c r="BV425" s="270"/>
      <c r="BW425" s="270"/>
      <c r="BX425" s="270"/>
    </row>
    <row r="426" spans="1:76" ht="15">
      <c r="A426" s="323" t="s">
        <v>1083</v>
      </c>
      <c r="B426" s="324" t="s">
        <v>1084</v>
      </c>
      <c r="C426" s="324" t="s">
        <v>1085</v>
      </c>
      <c r="D426" s="324"/>
      <c r="E426" s="324" t="s">
        <v>78</v>
      </c>
      <c r="F426" s="325">
        <v>3</v>
      </c>
      <c r="G426" s="326"/>
      <c r="H426" s="327" t="s">
        <v>508</v>
      </c>
      <c r="I426" s="325">
        <f>F426*AO426</f>
        <v>0</v>
      </c>
      <c r="J426" s="325">
        <f>F426*AP426</f>
        <v>0</v>
      </c>
      <c r="K426" s="325">
        <f>F426*G426</f>
        <v>0</v>
      </c>
      <c r="L426" s="325">
        <f>K426*(1+BW426/100)</f>
        <v>0</v>
      </c>
      <c r="M426" s="325">
        <v>2.5000000000000001E-3</v>
      </c>
      <c r="N426" s="325">
        <f>F426*M426</f>
        <v>7.4999999999999997E-3</v>
      </c>
      <c r="O426" s="328" t="s">
        <v>509</v>
      </c>
      <c r="P426" s="270"/>
      <c r="Q426" s="270"/>
      <c r="R426" s="270"/>
      <c r="S426" s="270"/>
      <c r="T426" s="270"/>
      <c r="U426" s="270"/>
      <c r="V426" s="270"/>
      <c r="W426" s="270"/>
      <c r="X426" s="270"/>
      <c r="Y426" s="270"/>
      <c r="Z426" s="297">
        <f>IF(AQ426="5",BJ426,0)</f>
        <v>0</v>
      </c>
      <c r="AA426" s="270"/>
      <c r="AB426" s="297">
        <f>IF(AQ426="1",BH426,0)</f>
        <v>0</v>
      </c>
      <c r="AC426" s="297">
        <f>IF(AQ426="1",BI426,0)</f>
        <v>0</v>
      </c>
      <c r="AD426" s="297">
        <f>IF(AQ426="7",BH426,0)</f>
        <v>0</v>
      </c>
      <c r="AE426" s="297">
        <f>IF(AQ426="7",BI426,0)</f>
        <v>0</v>
      </c>
      <c r="AF426" s="297">
        <f>IF(AQ426="2",BH426,0)</f>
        <v>0</v>
      </c>
      <c r="AG426" s="297">
        <f>IF(AQ426="2",BI426,0)</f>
        <v>0</v>
      </c>
      <c r="AH426" s="297">
        <f>IF(AQ426="0",BJ426,0)</f>
        <v>0</v>
      </c>
      <c r="AI426" s="282"/>
      <c r="AJ426" s="325">
        <f>IF(AN426=0,K426,0)</f>
        <v>0</v>
      </c>
      <c r="AK426" s="325">
        <f>IF(AN426=12,K426,0)</f>
        <v>0</v>
      </c>
      <c r="AL426" s="325">
        <f>IF(AN426=21,K426,0)</f>
        <v>0</v>
      </c>
      <c r="AM426" s="270"/>
      <c r="AN426" s="297">
        <v>21</v>
      </c>
      <c r="AO426" s="297">
        <f>G426*1</f>
        <v>0</v>
      </c>
      <c r="AP426" s="297">
        <f>G426*(1-1)</f>
        <v>0</v>
      </c>
      <c r="AQ426" s="327" t="s">
        <v>320</v>
      </c>
      <c r="AR426" s="270"/>
      <c r="AS426" s="270"/>
      <c r="AT426" s="270"/>
      <c r="AU426" s="270"/>
      <c r="AV426" s="297">
        <f>AW426+AX426</f>
        <v>0</v>
      </c>
      <c r="AW426" s="297">
        <f>F426*AO426</f>
        <v>0</v>
      </c>
      <c r="AX426" s="297">
        <f>F426*AP426</f>
        <v>0</v>
      </c>
      <c r="AY426" s="299" t="s">
        <v>969</v>
      </c>
      <c r="AZ426" s="299" t="s">
        <v>970</v>
      </c>
      <c r="BA426" s="282" t="s">
        <v>512</v>
      </c>
      <c r="BB426" s="270"/>
      <c r="BC426" s="297">
        <f>AW426+AX426</f>
        <v>0</v>
      </c>
      <c r="BD426" s="297">
        <f>G426/(100-BE426)*100</f>
        <v>0</v>
      </c>
      <c r="BE426" s="297">
        <v>0</v>
      </c>
      <c r="BF426" s="297">
        <f>N426</f>
        <v>7.4999999999999997E-3</v>
      </c>
      <c r="BG426" s="270"/>
      <c r="BH426" s="325">
        <f>F426*AO426</f>
        <v>0</v>
      </c>
      <c r="BI426" s="325">
        <f>F426*AP426</f>
        <v>0</v>
      </c>
      <c r="BJ426" s="325">
        <f>F426*G426</f>
        <v>0</v>
      </c>
      <c r="BK426" s="325"/>
      <c r="BL426" s="297">
        <v>87</v>
      </c>
      <c r="BM426" s="270"/>
      <c r="BN426" s="270"/>
      <c r="BO426" s="270"/>
      <c r="BP426" s="270"/>
      <c r="BQ426" s="270"/>
      <c r="BR426" s="270"/>
      <c r="BS426" s="270"/>
      <c r="BT426" s="270"/>
      <c r="BU426" s="270"/>
      <c r="BV426" s="270"/>
      <c r="BW426" s="297" t="str">
        <f>H426</f>
        <v>21</v>
      </c>
      <c r="BX426" s="324" t="s">
        <v>1085</v>
      </c>
    </row>
    <row r="427" spans="1:76" ht="15">
      <c r="A427" s="301"/>
      <c r="B427" s="270"/>
      <c r="C427" s="302" t="s">
        <v>1018</v>
      </c>
      <c r="D427" s="302" t="s">
        <v>1059</v>
      </c>
      <c r="E427" s="270"/>
      <c r="F427" s="303">
        <v>3</v>
      </c>
      <c r="G427" s="270"/>
      <c r="H427" s="270"/>
      <c r="I427" s="270"/>
      <c r="J427" s="270"/>
      <c r="K427" s="270"/>
      <c r="L427" s="270"/>
      <c r="M427" s="270"/>
      <c r="N427" s="270"/>
      <c r="O427" s="304"/>
      <c r="P427" s="270"/>
      <c r="Q427" s="270"/>
      <c r="R427" s="270"/>
      <c r="S427" s="270"/>
      <c r="T427" s="270"/>
      <c r="U427" s="270"/>
      <c r="V427" s="270"/>
      <c r="W427" s="270"/>
      <c r="X427" s="270"/>
      <c r="Y427" s="270"/>
      <c r="Z427" s="270"/>
      <c r="AA427" s="270"/>
      <c r="AB427" s="270"/>
      <c r="AC427" s="270"/>
      <c r="AD427" s="270"/>
      <c r="AE427" s="270"/>
      <c r="AF427" s="270"/>
      <c r="AG427" s="270"/>
      <c r="AH427" s="270"/>
      <c r="AI427" s="270"/>
      <c r="AJ427" s="270"/>
      <c r="AK427" s="270"/>
      <c r="AL427" s="270"/>
      <c r="AM427" s="270"/>
      <c r="AN427" s="270"/>
      <c r="AO427" s="270"/>
      <c r="AP427" s="270"/>
      <c r="AQ427" s="270"/>
      <c r="AR427" s="270"/>
      <c r="AS427" s="270"/>
      <c r="AT427" s="270"/>
      <c r="AU427" s="270"/>
      <c r="AV427" s="270"/>
      <c r="AW427" s="270"/>
      <c r="AX427" s="270"/>
      <c r="AY427" s="270"/>
      <c r="AZ427" s="270"/>
      <c r="BA427" s="270"/>
      <c r="BB427" s="270"/>
      <c r="BC427" s="270"/>
      <c r="BD427" s="270"/>
      <c r="BE427" s="270"/>
      <c r="BF427" s="270"/>
      <c r="BG427" s="270"/>
      <c r="BH427" s="270"/>
      <c r="BI427" s="270"/>
      <c r="BJ427" s="270"/>
      <c r="BK427" s="270"/>
      <c r="BL427" s="270"/>
      <c r="BM427" s="270"/>
      <c r="BN427" s="270"/>
      <c r="BO427" s="270"/>
      <c r="BP427" s="270"/>
      <c r="BQ427" s="270"/>
      <c r="BR427" s="270"/>
      <c r="BS427" s="270"/>
      <c r="BT427" s="270"/>
      <c r="BU427" s="270"/>
      <c r="BV427" s="270"/>
      <c r="BW427" s="270"/>
      <c r="BX427" s="270"/>
    </row>
    <row r="428" spans="1:76" ht="15">
      <c r="A428" s="323" t="s">
        <v>1086</v>
      </c>
      <c r="B428" s="324" t="s">
        <v>1087</v>
      </c>
      <c r="C428" s="324" t="s">
        <v>1088</v>
      </c>
      <c r="D428" s="324"/>
      <c r="E428" s="324" t="s">
        <v>78</v>
      </c>
      <c r="F428" s="325">
        <v>7</v>
      </c>
      <c r="G428" s="326"/>
      <c r="H428" s="327" t="s">
        <v>508</v>
      </c>
      <c r="I428" s="325">
        <f>F428*AO428</f>
        <v>0</v>
      </c>
      <c r="J428" s="325">
        <f>F428*AP428</f>
        <v>0</v>
      </c>
      <c r="K428" s="325">
        <f>F428*G428</f>
        <v>0</v>
      </c>
      <c r="L428" s="325">
        <f>K428*(1+BW428/100)</f>
        <v>0</v>
      </c>
      <c r="M428" s="325">
        <v>3.3999999999999998E-3</v>
      </c>
      <c r="N428" s="325">
        <f>F428*M428</f>
        <v>2.3799999999999998E-2</v>
      </c>
      <c r="O428" s="328" t="s">
        <v>509</v>
      </c>
      <c r="P428" s="270"/>
      <c r="Q428" s="270"/>
      <c r="R428" s="270"/>
      <c r="S428" s="270"/>
      <c r="T428" s="270"/>
      <c r="U428" s="270"/>
      <c r="V428" s="270"/>
      <c r="W428" s="270"/>
      <c r="X428" s="270"/>
      <c r="Y428" s="270"/>
      <c r="Z428" s="297">
        <f>IF(AQ428="5",BJ428,0)</f>
        <v>0</v>
      </c>
      <c r="AA428" s="270"/>
      <c r="AB428" s="297">
        <f>IF(AQ428="1",BH428,0)</f>
        <v>0</v>
      </c>
      <c r="AC428" s="297">
        <f>IF(AQ428="1",BI428,0)</f>
        <v>0</v>
      </c>
      <c r="AD428" s="297">
        <f>IF(AQ428="7",BH428,0)</f>
        <v>0</v>
      </c>
      <c r="AE428" s="297">
        <f>IF(AQ428="7",BI428,0)</f>
        <v>0</v>
      </c>
      <c r="AF428" s="297">
        <f>IF(AQ428="2",BH428,0)</f>
        <v>0</v>
      </c>
      <c r="AG428" s="297">
        <f>IF(AQ428="2",BI428,0)</f>
        <v>0</v>
      </c>
      <c r="AH428" s="297">
        <f>IF(AQ428="0",BJ428,0)</f>
        <v>0</v>
      </c>
      <c r="AI428" s="282"/>
      <c r="AJ428" s="325">
        <f>IF(AN428=0,K428,0)</f>
        <v>0</v>
      </c>
      <c r="AK428" s="325">
        <f>IF(AN428=12,K428,0)</f>
        <v>0</v>
      </c>
      <c r="AL428" s="325">
        <f>IF(AN428=21,K428,0)</f>
        <v>0</v>
      </c>
      <c r="AM428" s="270"/>
      <c r="AN428" s="297">
        <v>21</v>
      </c>
      <c r="AO428" s="297">
        <f>G428*1</f>
        <v>0</v>
      </c>
      <c r="AP428" s="297">
        <f>G428*(1-1)</f>
        <v>0</v>
      </c>
      <c r="AQ428" s="327" t="s">
        <v>320</v>
      </c>
      <c r="AR428" s="270"/>
      <c r="AS428" s="270"/>
      <c r="AT428" s="270"/>
      <c r="AU428" s="270"/>
      <c r="AV428" s="297">
        <f>AW428+AX428</f>
        <v>0</v>
      </c>
      <c r="AW428" s="297">
        <f>F428*AO428</f>
        <v>0</v>
      </c>
      <c r="AX428" s="297">
        <f>F428*AP428</f>
        <v>0</v>
      </c>
      <c r="AY428" s="299" t="s">
        <v>969</v>
      </c>
      <c r="AZ428" s="299" t="s">
        <v>970</v>
      </c>
      <c r="BA428" s="282" t="s">
        <v>512</v>
      </c>
      <c r="BB428" s="270"/>
      <c r="BC428" s="297">
        <f>AW428+AX428</f>
        <v>0</v>
      </c>
      <c r="BD428" s="297">
        <f>G428/(100-BE428)*100</f>
        <v>0</v>
      </c>
      <c r="BE428" s="297">
        <v>0</v>
      </c>
      <c r="BF428" s="297">
        <f>N428</f>
        <v>2.3799999999999998E-2</v>
      </c>
      <c r="BG428" s="270"/>
      <c r="BH428" s="325">
        <f>F428*AO428</f>
        <v>0</v>
      </c>
      <c r="BI428" s="325">
        <f>F428*AP428</f>
        <v>0</v>
      </c>
      <c r="BJ428" s="325">
        <f>F428*G428</f>
        <v>0</v>
      </c>
      <c r="BK428" s="325"/>
      <c r="BL428" s="297">
        <v>87</v>
      </c>
      <c r="BM428" s="270"/>
      <c r="BN428" s="270"/>
      <c r="BO428" s="270"/>
      <c r="BP428" s="270"/>
      <c r="BQ428" s="270"/>
      <c r="BR428" s="270"/>
      <c r="BS428" s="270"/>
      <c r="BT428" s="270"/>
      <c r="BU428" s="270"/>
      <c r="BV428" s="270"/>
      <c r="BW428" s="297" t="str">
        <f>H428</f>
        <v>21</v>
      </c>
      <c r="BX428" s="324" t="s">
        <v>1088</v>
      </c>
    </row>
    <row r="429" spans="1:76" ht="15">
      <c r="A429" s="301"/>
      <c r="B429" s="270"/>
      <c r="C429" s="302" t="s">
        <v>1018</v>
      </c>
      <c r="D429" s="302" t="s">
        <v>704</v>
      </c>
      <c r="E429" s="270"/>
      <c r="F429" s="303">
        <v>3</v>
      </c>
      <c r="G429" s="270"/>
      <c r="H429" s="270"/>
      <c r="I429" s="270"/>
      <c r="J429" s="270"/>
      <c r="K429" s="270"/>
      <c r="L429" s="270"/>
      <c r="M429" s="270"/>
      <c r="N429" s="270"/>
      <c r="O429" s="304"/>
      <c r="P429" s="270"/>
      <c r="Q429" s="270"/>
      <c r="R429" s="270"/>
      <c r="S429" s="270"/>
      <c r="T429" s="270"/>
      <c r="U429" s="270"/>
      <c r="V429" s="270"/>
      <c r="W429" s="270"/>
      <c r="X429" s="270"/>
      <c r="Y429" s="270"/>
      <c r="Z429" s="270"/>
      <c r="AA429" s="270"/>
      <c r="AB429" s="270"/>
      <c r="AC429" s="270"/>
      <c r="AD429" s="270"/>
      <c r="AE429" s="270"/>
      <c r="AF429" s="270"/>
      <c r="AG429" s="270"/>
      <c r="AH429" s="270"/>
      <c r="AI429" s="270"/>
      <c r="AJ429" s="270"/>
      <c r="AK429" s="270"/>
      <c r="AL429" s="270"/>
      <c r="AM429" s="270"/>
      <c r="AN429" s="270"/>
      <c r="AO429" s="270"/>
      <c r="AP429" s="270"/>
      <c r="AQ429" s="270"/>
      <c r="AR429" s="270"/>
      <c r="AS429" s="270"/>
      <c r="AT429" s="270"/>
      <c r="AU429" s="270"/>
      <c r="AV429" s="270"/>
      <c r="AW429" s="270"/>
      <c r="AX429" s="270"/>
      <c r="AY429" s="270"/>
      <c r="AZ429" s="270"/>
      <c r="BA429" s="270"/>
      <c r="BB429" s="270"/>
      <c r="BC429" s="270"/>
      <c r="BD429" s="270"/>
      <c r="BE429" s="270"/>
      <c r="BF429" s="270"/>
      <c r="BG429" s="270"/>
      <c r="BH429" s="270"/>
      <c r="BI429" s="270"/>
      <c r="BJ429" s="270"/>
      <c r="BK429" s="270"/>
      <c r="BL429" s="270"/>
      <c r="BM429" s="270"/>
      <c r="BN429" s="270"/>
      <c r="BO429" s="270"/>
      <c r="BP429" s="270"/>
      <c r="BQ429" s="270"/>
      <c r="BR429" s="270"/>
      <c r="BS429" s="270"/>
      <c r="BT429" s="270"/>
      <c r="BU429" s="270"/>
      <c r="BV429" s="270"/>
      <c r="BW429" s="270"/>
      <c r="BX429" s="270"/>
    </row>
    <row r="430" spans="1:76" ht="15">
      <c r="A430" s="301"/>
      <c r="B430" s="270"/>
      <c r="C430" s="302" t="s">
        <v>515</v>
      </c>
      <c r="D430" s="302" t="s">
        <v>542</v>
      </c>
      <c r="E430" s="270"/>
      <c r="F430" s="303">
        <v>2</v>
      </c>
      <c r="G430" s="270"/>
      <c r="H430" s="270"/>
      <c r="I430" s="270"/>
      <c r="J430" s="270"/>
      <c r="K430" s="270"/>
      <c r="L430" s="270"/>
      <c r="M430" s="270"/>
      <c r="N430" s="270"/>
      <c r="O430" s="304"/>
      <c r="P430" s="270"/>
      <c r="Q430" s="270"/>
      <c r="R430" s="270"/>
      <c r="S430" s="270"/>
      <c r="T430" s="270"/>
      <c r="U430" s="270"/>
      <c r="V430" s="270"/>
      <c r="W430" s="270"/>
      <c r="X430" s="270"/>
      <c r="Y430" s="270"/>
      <c r="Z430" s="270"/>
      <c r="AA430" s="270"/>
      <c r="AB430" s="270"/>
      <c r="AC430" s="270"/>
      <c r="AD430" s="270"/>
      <c r="AE430" s="270"/>
      <c r="AF430" s="270"/>
      <c r="AG430" s="270"/>
      <c r="AH430" s="270"/>
      <c r="AI430" s="270"/>
      <c r="AJ430" s="270"/>
      <c r="AK430" s="270"/>
      <c r="AL430" s="270"/>
      <c r="AM430" s="270"/>
      <c r="AN430" s="270"/>
      <c r="AO430" s="270"/>
      <c r="AP430" s="270"/>
      <c r="AQ430" s="270"/>
      <c r="AR430" s="270"/>
      <c r="AS430" s="270"/>
      <c r="AT430" s="270"/>
      <c r="AU430" s="270"/>
      <c r="AV430" s="270"/>
      <c r="AW430" s="270"/>
      <c r="AX430" s="270"/>
      <c r="AY430" s="270"/>
      <c r="AZ430" s="270"/>
      <c r="BA430" s="270"/>
      <c r="BB430" s="270"/>
      <c r="BC430" s="270"/>
      <c r="BD430" s="270"/>
      <c r="BE430" s="270"/>
      <c r="BF430" s="270"/>
      <c r="BG430" s="270"/>
      <c r="BH430" s="270"/>
      <c r="BI430" s="270"/>
      <c r="BJ430" s="270"/>
      <c r="BK430" s="270"/>
      <c r="BL430" s="270"/>
      <c r="BM430" s="270"/>
      <c r="BN430" s="270"/>
      <c r="BO430" s="270"/>
      <c r="BP430" s="270"/>
      <c r="BQ430" s="270"/>
      <c r="BR430" s="270"/>
      <c r="BS430" s="270"/>
      <c r="BT430" s="270"/>
      <c r="BU430" s="270"/>
      <c r="BV430" s="270"/>
      <c r="BW430" s="270"/>
      <c r="BX430" s="270"/>
    </row>
    <row r="431" spans="1:76" ht="15">
      <c r="A431" s="301"/>
      <c r="B431" s="270"/>
      <c r="C431" s="302" t="s">
        <v>515</v>
      </c>
      <c r="D431" s="302" t="s">
        <v>989</v>
      </c>
      <c r="E431" s="270"/>
      <c r="F431" s="303">
        <v>2</v>
      </c>
      <c r="G431" s="270"/>
      <c r="H431" s="270"/>
      <c r="I431" s="270"/>
      <c r="J431" s="270"/>
      <c r="K431" s="270"/>
      <c r="L431" s="270"/>
      <c r="M431" s="270"/>
      <c r="N431" s="270"/>
      <c r="O431" s="304"/>
      <c r="P431" s="270"/>
      <c r="Q431" s="270"/>
      <c r="R431" s="270"/>
      <c r="S431" s="270"/>
      <c r="T431" s="270"/>
      <c r="U431" s="270"/>
      <c r="V431" s="270"/>
      <c r="W431" s="270"/>
      <c r="X431" s="270"/>
      <c r="Y431" s="270"/>
      <c r="Z431" s="270"/>
      <c r="AA431" s="270"/>
      <c r="AB431" s="270"/>
      <c r="AC431" s="270"/>
      <c r="AD431" s="270"/>
      <c r="AE431" s="270"/>
      <c r="AF431" s="270"/>
      <c r="AG431" s="270"/>
      <c r="AH431" s="270"/>
      <c r="AI431" s="270"/>
      <c r="AJ431" s="270"/>
      <c r="AK431" s="270"/>
      <c r="AL431" s="270"/>
      <c r="AM431" s="270"/>
      <c r="AN431" s="270"/>
      <c r="AO431" s="270"/>
      <c r="AP431" s="270"/>
      <c r="AQ431" s="270"/>
      <c r="AR431" s="270"/>
      <c r="AS431" s="270"/>
      <c r="AT431" s="270"/>
      <c r="AU431" s="270"/>
      <c r="AV431" s="270"/>
      <c r="AW431" s="270"/>
      <c r="AX431" s="270"/>
      <c r="AY431" s="270"/>
      <c r="AZ431" s="270"/>
      <c r="BA431" s="270"/>
      <c r="BB431" s="270"/>
      <c r="BC431" s="270"/>
      <c r="BD431" s="270"/>
      <c r="BE431" s="270"/>
      <c r="BF431" s="270"/>
      <c r="BG431" s="270"/>
      <c r="BH431" s="270"/>
      <c r="BI431" s="270"/>
      <c r="BJ431" s="270"/>
      <c r="BK431" s="270"/>
      <c r="BL431" s="270"/>
      <c r="BM431" s="270"/>
      <c r="BN431" s="270"/>
      <c r="BO431" s="270"/>
      <c r="BP431" s="270"/>
      <c r="BQ431" s="270"/>
      <c r="BR431" s="270"/>
      <c r="BS431" s="270"/>
      <c r="BT431" s="270"/>
      <c r="BU431" s="270"/>
      <c r="BV431" s="270"/>
      <c r="BW431" s="270"/>
      <c r="BX431" s="270"/>
    </row>
    <row r="432" spans="1:76" ht="15">
      <c r="A432" s="323" t="s">
        <v>1089</v>
      </c>
      <c r="B432" s="324" t="s">
        <v>1090</v>
      </c>
      <c r="C432" s="324" t="s">
        <v>1091</v>
      </c>
      <c r="D432" s="324"/>
      <c r="E432" s="324" t="s">
        <v>78</v>
      </c>
      <c r="F432" s="325">
        <v>1</v>
      </c>
      <c r="G432" s="326"/>
      <c r="H432" s="327" t="s">
        <v>508</v>
      </c>
      <c r="I432" s="325">
        <f>F432*AO432</f>
        <v>0</v>
      </c>
      <c r="J432" s="325">
        <f>F432*AP432</f>
        <v>0</v>
      </c>
      <c r="K432" s="325">
        <f>F432*G432</f>
        <v>0</v>
      </c>
      <c r="L432" s="325">
        <f>K432*(1+BW432/100)</f>
        <v>0</v>
      </c>
      <c r="M432" s="325">
        <v>2.8500000000000001E-3</v>
      </c>
      <c r="N432" s="325">
        <f>F432*M432</f>
        <v>2.8500000000000001E-3</v>
      </c>
      <c r="O432" s="328" t="s">
        <v>509</v>
      </c>
      <c r="P432" s="270"/>
      <c r="Q432" s="270"/>
      <c r="R432" s="270"/>
      <c r="S432" s="270"/>
      <c r="T432" s="270"/>
      <c r="U432" s="270"/>
      <c r="V432" s="270"/>
      <c r="W432" s="270"/>
      <c r="X432" s="270"/>
      <c r="Y432" s="270"/>
      <c r="Z432" s="297">
        <f>IF(AQ432="5",BJ432,0)</f>
        <v>0</v>
      </c>
      <c r="AA432" s="270"/>
      <c r="AB432" s="297">
        <f>IF(AQ432="1",BH432,0)</f>
        <v>0</v>
      </c>
      <c r="AC432" s="297">
        <f>IF(AQ432="1",BI432,0)</f>
        <v>0</v>
      </c>
      <c r="AD432" s="297">
        <f>IF(AQ432="7",BH432,0)</f>
        <v>0</v>
      </c>
      <c r="AE432" s="297">
        <f>IF(AQ432="7",BI432,0)</f>
        <v>0</v>
      </c>
      <c r="AF432" s="297">
        <f>IF(AQ432="2",BH432,0)</f>
        <v>0</v>
      </c>
      <c r="AG432" s="297">
        <f>IF(AQ432="2",BI432,0)</f>
        <v>0</v>
      </c>
      <c r="AH432" s="297">
        <f>IF(AQ432="0",BJ432,0)</f>
        <v>0</v>
      </c>
      <c r="AI432" s="282"/>
      <c r="AJ432" s="325">
        <f>IF(AN432=0,K432,0)</f>
        <v>0</v>
      </c>
      <c r="AK432" s="325">
        <f>IF(AN432=12,K432,0)</f>
        <v>0</v>
      </c>
      <c r="AL432" s="325">
        <f>IF(AN432=21,K432,0)</f>
        <v>0</v>
      </c>
      <c r="AM432" s="270"/>
      <c r="AN432" s="297">
        <v>21</v>
      </c>
      <c r="AO432" s="297">
        <f>G432*1</f>
        <v>0</v>
      </c>
      <c r="AP432" s="297">
        <f>G432*(1-1)</f>
        <v>0</v>
      </c>
      <c r="AQ432" s="327" t="s">
        <v>320</v>
      </c>
      <c r="AR432" s="270"/>
      <c r="AS432" s="270"/>
      <c r="AT432" s="270"/>
      <c r="AU432" s="270"/>
      <c r="AV432" s="297">
        <f>AW432+AX432</f>
        <v>0</v>
      </c>
      <c r="AW432" s="297">
        <f>F432*AO432</f>
        <v>0</v>
      </c>
      <c r="AX432" s="297">
        <f>F432*AP432</f>
        <v>0</v>
      </c>
      <c r="AY432" s="299" t="s">
        <v>969</v>
      </c>
      <c r="AZ432" s="299" t="s">
        <v>970</v>
      </c>
      <c r="BA432" s="282" t="s">
        <v>512</v>
      </c>
      <c r="BB432" s="270"/>
      <c r="BC432" s="297">
        <f>AW432+AX432</f>
        <v>0</v>
      </c>
      <c r="BD432" s="297">
        <f>G432/(100-BE432)*100</f>
        <v>0</v>
      </c>
      <c r="BE432" s="297">
        <v>0</v>
      </c>
      <c r="BF432" s="297">
        <f>N432</f>
        <v>2.8500000000000001E-3</v>
      </c>
      <c r="BG432" s="270"/>
      <c r="BH432" s="325">
        <f>F432*AO432</f>
        <v>0</v>
      </c>
      <c r="BI432" s="325">
        <f>F432*AP432</f>
        <v>0</v>
      </c>
      <c r="BJ432" s="325">
        <f>F432*G432</f>
        <v>0</v>
      </c>
      <c r="BK432" s="325"/>
      <c r="BL432" s="297">
        <v>87</v>
      </c>
      <c r="BM432" s="270"/>
      <c r="BN432" s="270"/>
      <c r="BO432" s="270"/>
      <c r="BP432" s="270"/>
      <c r="BQ432" s="270"/>
      <c r="BR432" s="270"/>
      <c r="BS432" s="270"/>
      <c r="BT432" s="270"/>
      <c r="BU432" s="270"/>
      <c r="BV432" s="270"/>
      <c r="BW432" s="297" t="str">
        <f>H432</f>
        <v>21</v>
      </c>
      <c r="BX432" s="324" t="s">
        <v>1091</v>
      </c>
    </row>
    <row r="433" spans="1:76" ht="15">
      <c r="A433" s="301"/>
      <c r="B433" s="270"/>
      <c r="C433" s="302" t="s">
        <v>320</v>
      </c>
      <c r="D433" s="302" t="s">
        <v>1059</v>
      </c>
      <c r="E433" s="270"/>
      <c r="F433" s="303">
        <v>1</v>
      </c>
      <c r="G433" s="270"/>
      <c r="H433" s="270"/>
      <c r="I433" s="270"/>
      <c r="J433" s="270"/>
      <c r="K433" s="270"/>
      <c r="L433" s="270"/>
      <c r="M433" s="270"/>
      <c r="N433" s="270"/>
      <c r="O433" s="304"/>
      <c r="P433" s="270"/>
      <c r="Q433" s="270"/>
      <c r="R433" s="270"/>
      <c r="S433" s="270"/>
      <c r="T433" s="270"/>
      <c r="U433" s="270"/>
      <c r="V433" s="270"/>
      <c r="W433" s="270"/>
      <c r="X433" s="270"/>
      <c r="Y433" s="270"/>
      <c r="Z433" s="270"/>
      <c r="AA433" s="270"/>
      <c r="AB433" s="270"/>
      <c r="AC433" s="270"/>
      <c r="AD433" s="270"/>
      <c r="AE433" s="270"/>
      <c r="AF433" s="270"/>
      <c r="AG433" s="270"/>
      <c r="AH433" s="270"/>
      <c r="AI433" s="270"/>
      <c r="AJ433" s="270"/>
      <c r="AK433" s="270"/>
      <c r="AL433" s="270"/>
      <c r="AM433" s="270"/>
      <c r="AN433" s="270"/>
      <c r="AO433" s="270"/>
      <c r="AP433" s="270"/>
      <c r="AQ433" s="270"/>
      <c r="AR433" s="270"/>
      <c r="AS433" s="270"/>
      <c r="AT433" s="270"/>
      <c r="AU433" s="270"/>
      <c r="AV433" s="270"/>
      <c r="AW433" s="270"/>
      <c r="AX433" s="270"/>
      <c r="AY433" s="270"/>
      <c r="AZ433" s="270"/>
      <c r="BA433" s="270"/>
      <c r="BB433" s="270"/>
      <c r="BC433" s="270"/>
      <c r="BD433" s="270"/>
      <c r="BE433" s="270"/>
      <c r="BF433" s="270"/>
      <c r="BG433" s="270"/>
      <c r="BH433" s="270"/>
      <c r="BI433" s="270"/>
      <c r="BJ433" s="270"/>
      <c r="BK433" s="270"/>
      <c r="BL433" s="270"/>
      <c r="BM433" s="270"/>
      <c r="BN433" s="270"/>
      <c r="BO433" s="270"/>
      <c r="BP433" s="270"/>
      <c r="BQ433" s="270"/>
      <c r="BR433" s="270"/>
      <c r="BS433" s="270"/>
      <c r="BT433" s="270"/>
      <c r="BU433" s="270"/>
      <c r="BV433" s="270"/>
      <c r="BW433" s="270"/>
      <c r="BX433" s="270"/>
    </row>
    <row r="434" spans="1:76" ht="15">
      <c r="A434" s="323" t="s">
        <v>1092</v>
      </c>
      <c r="B434" s="324" t="s">
        <v>1093</v>
      </c>
      <c r="C434" s="324" t="s">
        <v>1094</v>
      </c>
      <c r="D434" s="324"/>
      <c r="E434" s="324" t="s">
        <v>78</v>
      </c>
      <c r="F434" s="325">
        <v>5</v>
      </c>
      <c r="G434" s="326"/>
      <c r="H434" s="327" t="s">
        <v>508</v>
      </c>
      <c r="I434" s="325">
        <f>F434*AO434</f>
        <v>0</v>
      </c>
      <c r="J434" s="325">
        <f>F434*AP434</f>
        <v>0</v>
      </c>
      <c r="K434" s="325">
        <f>F434*G434</f>
        <v>0</v>
      </c>
      <c r="L434" s="325">
        <f>K434*(1+BW434/100)</f>
        <v>0</v>
      </c>
      <c r="M434" s="325">
        <v>1.9E-3</v>
      </c>
      <c r="N434" s="325">
        <f>F434*M434</f>
        <v>9.4999999999999998E-3</v>
      </c>
      <c r="O434" s="328" t="s">
        <v>509</v>
      </c>
      <c r="P434" s="270"/>
      <c r="Q434" s="270"/>
      <c r="R434" s="270"/>
      <c r="S434" s="270"/>
      <c r="T434" s="270"/>
      <c r="U434" s="270"/>
      <c r="V434" s="270"/>
      <c r="W434" s="270"/>
      <c r="X434" s="270"/>
      <c r="Y434" s="270"/>
      <c r="Z434" s="297">
        <f>IF(AQ434="5",BJ434,0)</f>
        <v>0</v>
      </c>
      <c r="AA434" s="270"/>
      <c r="AB434" s="297">
        <f>IF(AQ434="1",BH434,0)</f>
        <v>0</v>
      </c>
      <c r="AC434" s="297">
        <f>IF(AQ434="1",BI434,0)</f>
        <v>0</v>
      </c>
      <c r="AD434" s="297">
        <f>IF(AQ434="7",BH434,0)</f>
        <v>0</v>
      </c>
      <c r="AE434" s="297">
        <f>IF(AQ434="7",BI434,0)</f>
        <v>0</v>
      </c>
      <c r="AF434" s="297">
        <f>IF(AQ434="2",BH434,0)</f>
        <v>0</v>
      </c>
      <c r="AG434" s="297">
        <f>IF(AQ434="2",BI434,0)</f>
        <v>0</v>
      </c>
      <c r="AH434" s="297">
        <f>IF(AQ434="0",BJ434,0)</f>
        <v>0</v>
      </c>
      <c r="AI434" s="282"/>
      <c r="AJ434" s="325">
        <f>IF(AN434=0,K434,0)</f>
        <v>0</v>
      </c>
      <c r="AK434" s="325">
        <f>IF(AN434=12,K434,0)</f>
        <v>0</v>
      </c>
      <c r="AL434" s="325">
        <f>IF(AN434=21,K434,0)</f>
        <v>0</v>
      </c>
      <c r="AM434" s="270"/>
      <c r="AN434" s="297">
        <v>21</v>
      </c>
      <c r="AO434" s="297">
        <f>G434*1</f>
        <v>0</v>
      </c>
      <c r="AP434" s="297">
        <f>G434*(1-1)</f>
        <v>0</v>
      </c>
      <c r="AQ434" s="327" t="s">
        <v>320</v>
      </c>
      <c r="AR434" s="270"/>
      <c r="AS434" s="270"/>
      <c r="AT434" s="270"/>
      <c r="AU434" s="270"/>
      <c r="AV434" s="297">
        <f>AW434+AX434</f>
        <v>0</v>
      </c>
      <c r="AW434" s="297">
        <f>F434*AO434</f>
        <v>0</v>
      </c>
      <c r="AX434" s="297">
        <f>F434*AP434</f>
        <v>0</v>
      </c>
      <c r="AY434" s="299" t="s">
        <v>969</v>
      </c>
      <c r="AZ434" s="299" t="s">
        <v>970</v>
      </c>
      <c r="BA434" s="282" t="s">
        <v>512</v>
      </c>
      <c r="BB434" s="270"/>
      <c r="BC434" s="297">
        <f>AW434+AX434</f>
        <v>0</v>
      </c>
      <c r="BD434" s="297">
        <f>G434/(100-BE434)*100</f>
        <v>0</v>
      </c>
      <c r="BE434" s="297">
        <v>0</v>
      </c>
      <c r="BF434" s="297">
        <f>N434</f>
        <v>9.4999999999999998E-3</v>
      </c>
      <c r="BG434" s="270"/>
      <c r="BH434" s="325">
        <f>F434*AO434</f>
        <v>0</v>
      </c>
      <c r="BI434" s="325">
        <f>F434*AP434</f>
        <v>0</v>
      </c>
      <c r="BJ434" s="325">
        <f>F434*G434</f>
        <v>0</v>
      </c>
      <c r="BK434" s="325"/>
      <c r="BL434" s="297">
        <v>87</v>
      </c>
      <c r="BM434" s="270"/>
      <c r="BN434" s="270"/>
      <c r="BO434" s="270"/>
      <c r="BP434" s="270"/>
      <c r="BQ434" s="270"/>
      <c r="BR434" s="270"/>
      <c r="BS434" s="270"/>
      <c r="BT434" s="270"/>
      <c r="BU434" s="270"/>
      <c r="BV434" s="270"/>
      <c r="BW434" s="297" t="str">
        <f>H434</f>
        <v>21</v>
      </c>
      <c r="BX434" s="324" t="s">
        <v>1094</v>
      </c>
    </row>
    <row r="435" spans="1:76" ht="15">
      <c r="A435" s="301"/>
      <c r="B435" s="270"/>
      <c r="C435" s="302" t="s">
        <v>320</v>
      </c>
      <c r="D435" s="302" t="s">
        <v>1095</v>
      </c>
      <c r="E435" s="270"/>
      <c r="F435" s="303">
        <v>1</v>
      </c>
      <c r="G435" s="270"/>
      <c r="H435" s="270"/>
      <c r="I435" s="270"/>
      <c r="J435" s="270"/>
      <c r="K435" s="270"/>
      <c r="L435" s="270"/>
      <c r="M435" s="270"/>
      <c r="N435" s="270"/>
      <c r="O435" s="304"/>
      <c r="P435" s="270"/>
      <c r="Q435" s="270"/>
      <c r="R435" s="270"/>
      <c r="S435" s="270"/>
      <c r="T435" s="270"/>
      <c r="U435" s="270"/>
      <c r="V435" s="270"/>
      <c r="W435" s="270"/>
      <c r="X435" s="270"/>
      <c r="Y435" s="270"/>
      <c r="Z435" s="270"/>
      <c r="AA435" s="270"/>
      <c r="AB435" s="270"/>
      <c r="AC435" s="270"/>
      <c r="AD435" s="270"/>
      <c r="AE435" s="270"/>
      <c r="AF435" s="270"/>
      <c r="AG435" s="270"/>
      <c r="AH435" s="270"/>
      <c r="AI435" s="270"/>
      <c r="AJ435" s="270"/>
      <c r="AK435" s="270"/>
      <c r="AL435" s="270"/>
      <c r="AM435" s="270"/>
      <c r="AN435" s="270"/>
      <c r="AO435" s="270"/>
      <c r="AP435" s="270"/>
      <c r="AQ435" s="270"/>
      <c r="AR435" s="270"/>
      <c r="AS435" s="270"/>
      <c r="AT435" s="270"/>
      <c r="AU435" s="270"/>
      <c r="AV435" s="270"/>
      <c r="AW435" s="270"/>
      <c r="AX435" s="270"/>
      <c r="AY435" s="270"/>
      <c r="AZ435" s="270"/>
      <c r="BA435" s="270"/>
      <c r="BB435" s="270"/>
      <c r="BC435" s="270"/>
      <c r="BD435" s="270"/>
      <c r="BE435" s="270"/>
      <c r="BF435" s="270"/>
      <c r="BG435" s="270"/>
      <c r="BH435" s="270"/>
      <c r="BI435" s="270"/>
      <c r="BJ435" s="270"/>
      <c r="BK435" s="270"/>
      <c r="BL435" s="270"/>
      <c r="BM435" s="270"/>
      <c r="BN435" s="270"/>
      <c r="BO435" s="270"/>
      <c r="BP435" s="270"/>
      <c r="BQ435" s="270"/>
      <c r="BR435" s="270"/>
      <c r="BS435" s="270"/>
      <c r="BT435" s="270"/>
      <c r="BU435" s="270"/>
      <c r="BV435" s="270"/>
      <c r="BW435" s="270"/>
      <c r="BX435" s="270"/>
    </row>
    <row r="436" spans="1:76" ht="15">
      <c r="A436" s="301"/>
      <c r="B436" s="270"/>
      <c r="C436" s="302" t="s">
        <v>515</v>
      </c>
      <c r="D436" s="302" t="s">
        <v>1096</v>
      </c>
      <c r="E436" s="270"/>
      <c r="F436" s="303">
        <v>2</v>
      </c>
      <c r="G436" s="270"/>
      <c r="H436" s="270"/>
      <c r="I436" s="270"/>
      <c r="J436" s="270"/>
      <c r="K436" s="270"/>
      <c r="L436" s="270"/>
      <c r="M436" s="270"/>
      <c r="N436" s="270"/>
      <c r="O436" s="304"/>
      <c r="P436" s="270"/>
      <c r="Q436" s="270"/>
      <c r="R436" s="270"/>
      <c r="S436" s="270"/>
      <c r="T436" s="270"/>
      <c r="U436" s="270"/>
      <c r="V436" s="270"/>
      <c r="W436" s="270"/>
      <c r="X436" s="270"/>
      <c r="Y436" s="270"/>
      <c r="Z436" s="270"/>
      <c r="AA436" s="270"/>
      <c r="AB436" s="270"/>
      <c r="AC436" s="270"/>
      <c r="AD436" s="270"/>
      <c r="AE436" s="270"/>
      <c r="AF436" s="270"/>
      <c r="AG436" s="270"/>
      <c r="AH436" s="270"/>
      <c r="AI436" s="270"/>
      <c r="AJ436" s="270"/>
      <c r="AK436" s="270"/>
      <c r="AL436" s="270"/>
      <c r="AM436" s="270"/>
      <c r="AN436" s="270"/>
      <c r="AO436" s="270"/>
      <c r="AP436" s="270"/>
      <c r="AQ436" s="270"/>
      <c r="AR436" s="270"/>
      <c r="AS436" s="270"/>
      <c r="AT436" s="270"/>
      <c r="AU436" s="270"/>
      <c r="AV436" s="270"/>
      <c r="AW436" s="270"/>
      <c r="AX436" s="270"/>
      <c r="AY436" s="270"/>
      <c r="AZ436" s="270"/>
      <c r="BA436" s="270"/>
      <c r="BB436" s="270"/>
      <c r="BC436" s="270"/>
      <c r="BD436" s="270"/>
      <c r="BE436" s="270"/>
      <c r="BF436" s="270"/>
      <c r="BG436" s="270"/>
      <c r="BH436" s="270"/>
      <c r="BI436" s="270"/>
      <c r="BJ436" s="270"/>
      <c r="BK436" s="270"/>
      <c r="BL436" s="270"/>
      <c r="BM436" s="270"/>
      <c r="BN436" s="270"/>
      <c r="BO436" s="270"/>
      <c r="BP436" s="270"/>
      <c r="BQ436" s="270"/>
      <c r="BR436" s="270"/>
      <c r="BS436" s="270"/>
      <c r="BT436" s="270"/>
      <c r="BU436" s="270"/>
      <c r="BV436" s="270"/>
      <c r="BW436" s="270"/>
      <c r="BX436" s="270"/>
    </row>
    <row r="437" spans="1:76" ht="15">
      <c r="A437" s="301"/>
      <c r="B437" s="270"/>
      <c r="C437" s="302" t="s">
        <v>515</v>
      </c>
      <c r="D437" s="302" t="s">
        <v>989</v>
      </c>
      <c r="E437" s="270"/>
      <c r="F437" s="303">
        <v>2</v>
      </c>
      <c r="G437" s="270"/>
      <c r="H437" s="270"/>
      <c r="I437" s="270"/>
      <c r="J437" s="270"/>
      <c r="K437" s="270"/>
      <c r="L437" s="270"/>
      <c r="M437" s="270"/>
      <c r="N437" s="270"/>
      <c r="O437" s="304"/>
      <c r="P437" s="270"/>
      <c r="Q437" s="270"/>
      <c r="R437" s="270"/>
      <c r="S437" s="270"/>
      <c r="T437" s="270"/>
      <c r="U437" s="270"/>
      <c r="V437" s="270"/>
      <c r="W437" s="270"/>
      <c r="X437" s="270"/>
      <c r="Y437" s="270"/>
      <c r="Z437" s="270"/>
      <c r="AA437" s="270"/>
      <c r="AB437" s="270"/>
      <c r="AC437" s="270"/>
      <c r="AD437" s="270"/>
      <c r="AE437" s="270"/>
      <c r="AF437" s="270"/>
      <c r="AG437" s="270"/>
      <c r="AH437" s="270"/>
      <c r="AI437" s="270"/>
      <c r="AJ437" s="270"/>
      <c r="AK437" s="270"/>
      <c r="AL437" s="270"/>
      <c r="AM437" s="270"/>
      <c r="AN437" s="270"/>
      <c r="AO437" s="270"/>
      <c r="AP437" s="270"/>
      <c r="AQ437" s="270"/>
      <c r="AR437" s="270"/>
      <c r="AS437" s="270"/>
      <c r="AT437" s="270"/>
      <c r="AU437" s="270"/>
      <c r="AV437" s="270"/>
      <c r="AW437" s="270"/>
      <c r="AX437" s="270"/>
      <c r="AY437" s="270"/>
      <c r="AZ437" s="270"/>
      <c r="BA437" s="270"/>
      <c r="BB437" s="270"/>
      <c r="BC437" s="270"/>
      <c r="BD437" s="270"/>
      <c r="BE437" s="270"/>
      <c r="BF437" s="270"/>
      <c r="BG437" s="270"/>
      <c r="BH437" s="270"/>
      <c r="BI437" s="270"/>
      <c r="BJ437" s="270"/>
      <c r="BK437" s="270"/>
      <c r="BL437" s="270"/>
      <c r="BM437" s="270"/>
      <c r="BN437" s="270"/>
      <c r="BO437" s="270"/>
      <c r="BP437" s="270"/>
      <c r="BQ437" s="270"/>
      <c r="BR437" s="270"/>
      <c r="BS437" s="270"/>
      <c r="BT437" s="270"/>
      <c r="BU437" s="270"/>
      <c r="BV437" s="270"/>
      <c r="BW437" s="270"/>
      <c r="BX437" s="270"/>
    </row>
    <row r="438" spans="1:76" ht="25.5">
      <c r="A438" s="323" t="s">
        <v>1097</v>
      </c>
      <c r="B438" s="324" t="s">
        <v>1098</v>
      </c>
      <c r="C438" s="324" t="s">
        <v>1099</v>
      </c>
      <c r="D438" s="324"/>
      <c r="E438" s="324" t="s">
        <v>78</v>
      </c>
      <c r="F438" s="325">
        <v>2</v>
      </c>
      <c r="G438" s="326"/>
      <c r="H438" s="327" t="s">
        <v>508</v>
      </c>
      <c r="I438" s="325">
        <f>F438*AO438</f>
        <v>0</v>
      </c>
      <c r="J438" s="325">
        <f>F438*AP438</f>
        <v>0</v>
      </c>
      <c r="K438" s="325">
        <f>F438*G438</f>
        <v>0</v>
      </c>
      <c r="L438" s="325">
        <f>K438*(1+BW438/100)</f>
        <v>0</v>
      </c>
      <c r="M438" s="325">
        <v>1.4499999999999999E-3</v>
      </c>
      <c r="N438" s="325">
        <f>F438*M438</f>
        <v>2.8999999999999998E-3</v>
      </c>
      <c r="O438" s="328" t="s">
        <v>509</v>
      </c>
      <c r="P438" s="270"/>
      <c r="Q438" s="270"/>
      <c r="R438" s="270"/>
      <c r="S438" s="270"/>
      <c r="T438" s="270"/>
      <c r="U438" s="270"/>
      <c r="V438" s="270"/>
      <c r="W438" s="270"/>
      <c r="X438" s="270"/>
      <c r="Y438" s="270"/>
      <c r="Z438" s="297">
        <f>IF(AQ438="5",BJ438,0)</f>
        <v>0</v>
      </c>
      <c r="AA438" s="270"/>
      <c r="AB438" s="297">
        <f>IF(AQ438="1",BH438,0)</f>
        <v>0</v>
      </c>
      <c r="AC438" s="297">
        <f>IF(AQ438="1",BI438,0)</f>
        <v>0</v>
      </c>
      <c r="AD438" s="297">
        <f>IF(AQ438="7",BH438,0)</f>
        <v>0</v>
      </c>
      <c r="AE438" s="297">
        <f>IF(AQ438="7",BI438,0)</f>
        <v>0</v>
      </c>
      <c r="AF438" s="297">
        <f>IF(AQ438="2",BH438,0)</f>
        <v>0</v>
      </c>
      <c r="AG438" s="297">
        <f>IF(AQ438="2",BI438,0)</f>
        <v>0</v>
      </c>
      <c r="AH438" s="297">
        <f>IF(AQ438="0",BJ438,0)</f>
        <v>0</v>
      </c>
      <c r="AI438" s="282"/>
      <c r="AJ438" s="325">
        <f>IF(AN438=0,K438,0)</f>
        <v>0</v>
      </c>
      <c r="AK438" s="325">
        <f>IF(AN438=12,K438,0)</f>
        <v>0</v>
      </c>
      <c r="AL438" s="325">
        <f>IF(AN438=21,K438,0)</f>
        <v>0</v>
      </c>
      <c r="AM438" s="270"/>
      <c r="AN438" s="297">
        <v>21</v>
      </c>
      <c r="AO438" s="297">
        <f>G438*1</f>
        <v>0</v>
      </c>
      <c r="AP438" s="297">
        <f>G438*(1-1)</f>
        <v>0</v>
      </c>
      <c r="AQ438" s="327" t="s">
        <v>320</v>
      </c>
      <c r="AR438" s="270"/>
      <c r="AS438" s="270"/>
      <c r="AT438" s="270"/>
      <c r="AU438" s="270"/>
      <c r="AV438" s="297">
        <f>AW438+AX438</f>
        <v>0</v>
      </c>
      <c r="AW438" s="297">
        <f>F438*AO438</f>
        <v>0</v>
      </c>
      <c r="AX438" s="297">
        <f>F438*AP438</f>
        <v>0</v>
      </c>
      <c r="AY438" s="299" t="s">
        <v>969</v>
      </c>
      <c r="AZ438" s="299" t="s">
        <v>970</v>
      </c>
      <c r="BA438" s="282" t="s">
        <v>512</v>
      </c>
      <c r="BB438" s="270"/>
      <c r="BC438" s="297">
        <f>AW438+AX438</f>
        <v>0</v>
      </c>
      <c r="BD438" s="297">
        <f>G438/(100-BE438)*100</f>
        <v>0</v>
      </c>
      <c r="BE438" s="297">
        <v>0</v>
      </c>
      <c r="BF438" s="297">
        <f>N438</f>
        <v>2.8999999999999998E-3</v>
      </c>
      <c r="BG438" s="270"/>
      <c r="BH438" s="325">
        <f>F438*AO438</f>
        <v>0</v>
      </c>
      <c r="BI438" s="325">
        <f>F438*AP438</f>
        <v>0</v>
      </c>
      <c r="BJ438" s="325">
        <f>F438*G438</f>
        <v>0</v>
      </c>
      <c r="BK438" s="325"/>
      <c r="BL438" s="297">
        <v>87</v>
      </c>
      <c r="BM438" s="270"/>
      <c r="BN438" s="270"/>
      <c r="BO438" s="270"/>
      <c r="BP438" s="270"/>
      <c r="BQ438" s="270"/>
      <c r="BR438" s="270"/>
      <c r="BS438" s="270"/>
      <c r="BT438" s="270"/>
      <c r="BU438" s="270"/>
      <c r="BV438" s="270"/>
      <c r="BW438" s="297" t="str">
        <f>H438</f>
        <v>21</v>
      </c>
      <c r="BX438" s="324" t="s">
        <v>1099</v>
      </c>
    </row>
    <row r="439" spans="1:76" ht="15">
      <c r="A439" s="301"/>
      <c r="B439" s="270"/>
      <c r="C439" s="302" t="s">
        <v>515</v>
      </c>
      <c r="D439" s="302" t="s">
        <v>1100</v>
      </c>
      <c r="E439" s="270"/>
      <c r="F439" s="303">
        <v>2</v>
      </c>
      <c r="G439" s="270"/>
      <c r="H439" s="270"/>
      <c r="I439" s="270"/>
      <c r="J439" s="270"/>
      <c r="K439" s="270"/>
      <c r="L439" s="270"/>
      <c r="M439" s="270"/>
      <c r="N439" s="270"/>
      <c r="O439" s="304"/>
      <c r="P439" s="270"/>
      <c r="Q439" s="270"/>
      <c r="R439" s="270"/>
      <c r="S439" s="270"/>
      <c r="T439" s="270"/>
      <c r="U439" s="270"/>
      <c r="V439" s="270"/>
      <c r="W439" s="270"/>
      <c r="X439" s="270"/>
      <c r="Y439" s="270"/>
      <c r="Z439" s="270"/>
      <c r="AA439" s="270"/>
      <c r="AB439" s="270"/>
      <c r="AC439" s="270"/>
      <c r="AD439" s="270"/>
      <c r="AE439" s="270"/>
      <c r="AF439" s="270"/>
      <c r="AG439" s="270"/>
      <c r="AH439" s="270"/>
      <c r="AI439" s="270"/>
      <c r="AJ439" s="270"/>
      <c r="AK439" s="270"/>
      <c r="AL439" s="270"/>
      <c r="AM439" s="270"/>
      <c r="AN439" s="270"/>
      <c r="AO439" s="270"/>
      <c r="AP439" s="270"/>
      <c r="AQ439" s="270"/>
      <c r="AR439" s="270"/>
      <c r="AS439" s="270"/>
      <c r="AT439" s="270"/>
      <c r="AU439" s="270"/>
      <c r="AV439" s="270"/>
      <c r="AW439" s="270"/>
      <c r="AX439" s="270"/>
      <c r="AY439" s="270"/>
      <c r="AZ439" s="270"/>
      <c r="BA439" s="270"/>
      <c r="BB439" s="270"/>
      <c r="BC439" s="270"/>
      <c r="BD439" s="270"/>
      <c r="BE439" s="270"/>
      <c r="BF439" s="270"/>
      <c r="BG439" s="270"/>
      <c r="BH439" s="270"/>
      <c r="BI439" s="270"/>
      <c r="BJ439" s="270"/>
      <c r="BK439" s="270"/>
      <c r="BL439" s="270"/>
      <c r="BM439" s="270"/>
      <c r="BN439" s="270"/>
      <c r="BO439" s="270"/>
      <c r="BP439" s="270"/>
      <c r="BQ439" s="270"/>
      <c r="BR439" s="270"/>
      <c r="BS439" s="270"/>
      <c r="BT439" s="270"/>
      <c r="BU439" s="270"/>
      <c r="BV439" s="270"/>
      <c r="BW439" s="270"/>
      <c r="BX439" s="270"/>
    </row>
    <row r="440" spans="1:76" ht="15">
      <c r="A440" s="295" t="s">
        <v>1101</v>
      </c>
      <c r="B440" s="296" t="s">
        <v>1102</v>
      </c>
      <c r="C440" s="296" t="s">
        <v>1103</v>
      </c>
      <c r="D440" s="296"/>
      <c r="E440" s="296" t="s">
        <v>78</v>
      </c>
      <c r="F440" s="297">
        <v>6</v>
      </c>
      <c r="G440" s="298"/>
      <c r="H440" s="299" t="s">
        <v>508</v>
      </c>
      <c r="I440" s="297">
        <f>F440*AO440</f>
        <v>0</v>
      </c>
      <c r="J440" s="297">
        <f>F440*AP440</f>
        <v>0</v>
      </c>
      <c r="K440" s="297">
        <f>F440*G440</f>
        <v>0</v>
      </c>
      <c r="L440" s="297">
        <f>K440*(1+BW440/100)</f>
        <v>0</v>
      </c>
      <c r="M440" s="297">
        <v>2.0000000000000002E-5</v>
      </c>
      <c r="N440" s="297">
        <f>F440*M440</f>
        <v>1.2000000000000002E-4</v>
      </c>
      <c r="O440" s="300" t="s">
        <v>509</v>
      </c>
      <c r="P440" s="270"/>
      <c r="Q440" s="270"/>
      <c r="R440" s="270"/>
      <c r="S440" s="270"/>
      <c r="T440" s="270"/>
      <c r="U440" s="270"/>
      <c r="V440" s="270"/>
      <c r="W440" s="270"/>
      <c r="X440" s="270"/>
      <c r="Y440" s="270"/>
      <c r="Z440" s="297">
        <f>IF(AQ440="5",BJ440,0)</f>
        <v>0</v>
      </c>
      <c r="AA440" s="270"/>
      <c r="AB440" s="297">
        <f>IF(AQ440="1",BH440,0)</f>
        <v>0</v>
      </c>
      <c r="AC440" s="297">
        <f>IF(AQ440="1",BI440,0)</f>
        <v>0</v>
      </c>
      <c r="AD440" s="297">
        <f>IF(AQ440="7",BH440,0)</f>
        <v>0</v>
      </c>
      <c r="AE440" s="297">
        <f>IF(AQ440="7",BI440,0)</f>
        <v>0</v>
      </c>
      <c r="AF440" s="297">
        <f>IF(AQ440="2",BH440,0)</f>
        <v>0</v>
      </c>
      <c r="AG440" s="297">
        <f>IF(AQ440="2",BI440,0)</f>
        <v>0</v>
      </c>
      <c r="AH440" s="297">
        <f>IF(AQ440="0",BJ440,0)</f>
        <v>0</v>
      </c>
      <c r="AI440" s="282"/>
      <c r="AJ440" s="297">
        <f>IF(AN440=0,K440,0)</f>
        <v>0</v>
      </c>
      <c r="AK440" s="297">
        <f>IF(AN440=12,K440,0)</f>
        <v>0</v>
      </c>
      <c r="AL440" s="297">
        <f>IF(AN440=21,K440,0)</f>
        <v>0</v>
      </c>
      <c r="AM440" s="270"/>
      <c r="AN440" s="297">
        <v>21</v>
      </c>
      <c r="AO440" s="297">
        <f>G440*0.007294118</f>
        <v>0</v>
      </c>
      <c r="AP440" s="297">
        <f>G440*(1-0.007294118)</f>
        <v>0</v>
      </c>
      <c r="AQ440" s="299" t="s">
        <v>320</v>
      </c>
      <c r="AR440" s="270"/>
      <c r="AS440" s="270"/>
      <c r="AT440" s="270"/>
      <c r="AU440" s="270"/>
      <c r="AV440" s="297">
        <f>AW440+AX440</f>
        <v>0</v>
      </c>
      <c r="AW440" s="297">
        <f>F440*AO440</f>
        <v>0</v>
      </c>
      <c r="AX440" s="297">
        <f>F440*AP440</f>
        <v>0</v>
      </c>
      <c r="AY440" s="299" t="s">
        <v>969</v>
      </c>
      <c r="AZ440" s="299" t="s">
        <v>970</v>
      </c>
      <c r="BA440" s="282" t="s">
        <v>512</v>
      </c>
      <c r="BB440" s="270"/>
      <c r="BC440" s="297">
        <f>AW440+AX440</f>
        <v>0</v>
      </c>
      <c r="BD440" s="297">
        <f>G440/(100-BE440)*100</f>
        <v>0</v>
      </c>
      <c r="BE440" s="297">
        <v>0</v>
      </c>
      <c r="BF440" s="297">
        <f>N440</f>
        <v>1.2000000000000002E-4</v>
      </c>
      <c r="BG440" s="270"/>
      <c r="BH440" s="297">
        <f>F440*AO440</f>
        <v>0</v>
      </c>
      <c r="BI440" s="297">
        <f>F440*AP440</f>
        <v>0</v>
      </c>
      <c r="BJ440" s="297">
        <f>F440*G440</f>
        <v>0</v>
      </c>
      <c r="BK440" s="297"/>
      <c r="BL440" s="297">
        <v>87</v>
      </c>
      <c r="BM440" s="270"/>
      <c r="BN440" s="270"/>
      <c r="BO440" s="270"/>
      <c r="BP440" s="270"/>
      <c r="BQ440" s="270"/>
      <c r="BR440" s="270"/>
      <c r="BS440" s="270"/>
      <c r="BT440" s="270"/>
      <c r="BU440" s="270"/>
      <c r="BV440" s="270"/>
      <c r="BW440" s="297" t="str">
        <f>H440</f>
        <v>21</v>
      </c>
      <c r="BX440" s="296" t="s">
        <v>1103</v>
      </c>
    </row>
    <row r="441" spans="1:76" ht="15">
      <c r="A441" s="301"/>
      <c r="B441" s="270"/>
      <c r="C441" s="302" t="s">
        <v>1104</v>
      </c>
      <c r="D441" s="302"/>
      <c r="E441" s="270"/>
      <c r="F441" s="303">
        <v>6</v>
      </c>
      <c r="G441" s="270"/>
      <c r="H441" s="270"/>
      <c r="I441" s="270"/>
      <c r="J441" s="270"/>
      <c r="K441" s="270"/>
      <c r="L441" s="270"/>
      <c r="M441" s="270"/>
      <c r="N441" s="270"/>
      <c r="O441" s="304"/>
      <c r="P441" s="270"/>
      <c r="Q441" s="270"/>
      <c r="R441" s="270"/>
      <c r="S441" s="270"/>
      <c r="T441" s="270"/>
      <c r="U441" s="270"/>
      <c r="V441" s="270"/>
      <c r="W441" s="270"/>
      <c r="X441" s="270"/>
      <c r="Y441" s="270"/>
      <c r="Z441" s="270"/>
      <c r="AA441" s="270"/>
      <c r="AB441" s="270"/>
      <c r="AC441" s="270"/>
      <c r="AD441" s="270"/>
      <c r="AE441" s="270"/>
      <c r="AF441" s="270"/>
      <c r="AG441" s="270"/>
      <c r="AH441" s="270"/>
      <c r="AI441" s="270"/>
      <c r="AJ441" s="270"/>
      <c r="AK441" s="270"/>
      <c r="AL441" s="270"/>
      <c r="AM441" s="270"/>
      <c r="AN441" s="270"/>
      <c r="AO441" s="270"/>
      <c r="AP441" s="270"/>
      <c r="AQ441" s="270"/>
      <c r="AR441" s="270"/>
      <c r="AS441" s="270"/>
      <c r="AT441" s="270"/>
      <c r="AU441" s="270"/>
      <c r="AV441" s="270"/>
      <c r="AW441" s="270"/>
      <c r="AX441" s="270"/>
      <c r="AY441" s="270"/>
      <c r="AZ441" s="270"/>
      <c r="BA441" s="270"/>
      <c r="BB441" s="270"/>
      <c r="BC441" s="270"/>
      <c r="BD441" s="270"/>
      <c r="BE441" s="270"/>
      <c r="BF441" s="270"/>
      <c r="BG441" s="270"/>
      <c r="BH441" s="270"/>
      <c r="BI441" s="270"/>
      <c r="BJ441" s="270"/>
      <c r="BK441" s="270"/>
      <c r="BL441" s="270"/>
      <c r="BM441" s="270"/>
      <c r="BN441" s="270"/>
      <c r="BO441" s="270"/>
      <c r="BP441" s="270"/>
      <c r="BQ441" s="270"/>
      <c r="BR441" s="270"/>
      <c r="BS441" s="270"/>
      <c r="BT441" s="270"/>
      <c r="BU441" s="270"/>
      <c r="BV441" s="270"/>
      <c r="BW441" s="270"/>
      <c r="BX441" s="270"/>
    </row>
    <row r="442" spans="1:76" ht="15">
      <c r="A442" s="323" t="s">
        <v>1105</v>
      </c>
      <c r="B442" s="324" t="s">
        <v>1106</v>
      </c>
      <c r="C442" s="324" t="s">
        <v>1107</v>
      </c>
      <c r="D442" s="324"/>
      <c r="E442" s="324" t="s">
        <v>78</v>
      </c>
      <c r="F442" s="325">
        <v>2</v>
      </c>
      <c r="G442" s="326"/>
      <c r="H442" s="327" t="s">
        <v>508</v>
      </c>
      <c r="I442" s="325">
        <f>F442*AO442</f>
        <v>0</v>
      </c>
      <c r="J442" s="325">
        <f>F442*AP442</f>
        <v>0</v>
      </c>
      <c r="K442" s="325">
        <f>F442*G442</f>
        <v>0</v>
      </c>
      <c r="L442" s="325">
        <f>K442*(1+BW442/100)</f>
        <v>0</v>
      </c>
      <c r="M442" s="325">
        <v>2.1199999999999999E-3</v>
      </c>
      <c r="N442" s="325">
        <f>F442*M442</f>
        <v>4.2399999999999998E-3</v>
      </c>
      <c r="O442" s="328" t="s">
        <v>509</v>
      </c>
      <c r="P442" s="270"/>
      <c r="Q442" s="270"/>
      <c r="R442" s="270"/>
      <c r="S442" s="270"/>
      <c r="T442" s="270"/>
      <c r="U442" s="270"/>
      <c r="V442" s="270"/>
      <c r="W442" s="270"/>
      <c r="X442" s="270"/>
      <c r="Y442" s="270"/>
      <c r="Z442" s="297">
        <f>IF(AQ442="5",BJ442,0)</f>
        <v>0</v>
      </c>
      <c r="AA442" s="270"/>
      <c r="AB442" s="297">
        <f>IF(AQ442="1",BH442,0)</f>
        <v>0</v>
      </c>
      <c r="AC442" s="297">
        <f>IF(AQ442="1",BI442,0)</f>
        <v>0</v>
      </c>
      <c r="AD442" s="297">
        <f>IF(AQ442="7",BH442,0)</f>
        <v>0</v>
      </c>
      <c r="AE442" s="297">
        <f>IF(AQ442="7",BI442,0)</f>
        <v>0</v>
      </c>
      <c r="AF442" s="297">
        <f>IF(AQ442="2",BH442,0)</f>
        <v>0</v>
      </c>
      <c r="AG442" s="297">
        <f>IF(AQ442="2",BI442,0)</f>
        <v>0</v>
      </c>
      <c r="AH442" s="297">
        <f>IF(AQ442="0",BJ442,0)</f>
        <v>0</v>
      </c>
      <c r="AI442" s="282"/>
      <c r="AJ442" s="325">
        <f>IF(AN442=0,K442,0)</f>
        <v>0</v>
      </c>
      <c r="AK442" s="325">
        <f>IF(AN442=12,K442,0)</f>
        <v>0</v>
      </c>
      <c r="AL442" s="325">
        <f>IF(AN442=21,K442,0)</f>
        <v>0</v>
      </c>
      <c r="AM442" s="270"/>
      <c r="AN442" s="297">
        <v>21</v>
      </c>
      <c r="AO442" s="297">
        <f>G442*1</f>
        <v>0</v>
      </c>
      <c r="AP442" s="297">
        <f>G442*(1-1)</f>
        <v>0</v>
      </c>
      <c r="AQ442" s="327" t="s">
        <v>320</v>
      </c>
      <c r="AR442" s="270"/>
      <c r="AS442" s="270"/>
      <c r="AT442" s="270"/>
      <c r="AU442" s="270"/>
      <c r="AV442" s="297">
        <f>AW442+AX442</f>
        <v>0</v>
      </c>
      <c r="AW442" s="297">
        <f>F442*AO442</f>
        <v>0</v>
      </c>
      <c r="AX442" s="297">
        <f>F442*AP442</f>
        <v>0</v>
      </c>
      <c r="AY442" s="299" t="s">
        <v>969</v>
      </c>
      <c r="AZ442" s="299" t="s">
        <v>970</v>
      </c>
      <c r="BA442" s="282" t="s">
        <v>512</v>
      </c>
      <c r="BB442" s="270"/>
      <c r="BC442" s="297">
        <f>AW442+AX442</f>
        <v>0</v>
      </c>
      <c r="BD442" s="297">
        <f>G442/(100-BE442)*100</f>
        <v>0</v>
      </c>
      <c r="BE442" s="297">
        <v>0</v>
      </c>
      <c r="BF442" s="297">
        <f>N442</f>
        <v>4.2399999999999998E-3</v>
      </c>
      <c r="BG442" s="270"/>
      <c r="BH442" s="325">
        <f>F442*AO442</f>
        <v>0</v>
      </c>
      <c r="BI442" s="325">
        <f>F442*AP442</f>
        <v>0</v>
      </c>
      <c r="BJ442" s="325">
        <f>F442*G442</f>
        <v>0</v>
      </c>
      <c r="BK442" s="325"/>
      <c r="BL442" s="297">
        <v>87</v>
      </c>
      <c r="BM442" s="270"/>
      <c r="BN442" s="270"/>
      <c r="BO442" s="270"/>
      <c r="BP442" s="270"/>
      <c r="BQ442" s="270"/>
      <c r="BR442" s="270"/>
      <c r="BS442" s="270"/>
      <c r="BT442" s="270"/>
      <c r="BU442" s="270"/>
      <c r="BV442" s="270"/>
      <c r="BW442" s="297" t="str">
        <f>H442</f>
        <v>21</v>
      </c>
      <c r="BX442" s="324" t="s">
        <v>1107</v>
      </c>
    </row>
    <row r="443" spans="1:76" ht="15">
      <c r="A443" s="301"/>
      <c r="B443" s="270"/>
      <c r="C443" s="302" t="s">
        <v>515</v>
      </c>
      <c r="D443" s="302" t="s">
        <v>989</v>
      </c>
      <c r="E443" s="270"/>
      <c r="F443" s="303">
        <v>2</v>
      </c>
      <c r="G443" s="270"/>
      <c r="H443" s="270"/>
      <c r="I443" s="270"/>
      <c r="J443" s="270"/>
      <c r="K443" s="270"/>
      <c r="L443" s="270"/>
      <c r="M443" s="270"/>
      <c r="N443" s="270"/>
      <c r="O443" s="304"/>
      <c r="P443" s="270"/>
      <c r="Q443" s="270"/>
      <c r="R443" s="270"/>
      <c r="S443" s="270"/>
      <c r="T443" s="270"/>
      <c r="U443" s="270"/>
      <c r="V443" s="270"/>
      <c r="W443" s="270"/>
      <c r="X443" s="270"/>
      <c r="Y443" s="270"/>
      <c r="Z443" s="270"/>
      <c r="AA443" s="270"/>
      <c r="AB443" s="270"/>
      <c r="AC443" s="270"/>
      <c r="AD443" s="270"/>
      <c r="AE443" s="270"/>
      <c r="AF443" s="270"/>
      <c r="AG443" s="270"/>
      <c r="AH443" s="270"/>
      <c r="AI443" s="270"/>
      <c r="AJ443" s="270"/>
      <c r="AK443" s="270"/>
      <c r="AL443" s="270"/>
      <c r="AM443" s="270"/>
      <c r="AN443" s="270"/>
      <c r="AO443" s="270"/>
      <c r="AP443" s="270"/>
      <c r="AQ443" s="270"/>
      <c r="AR443" s="270"/>
      <c r="AS443" s="270"/>
      <c r="AT443" s="270"/>
      <c r="AU443" s="270"/>
      <c r="AV443" s="270"/>
      <c r="AW443" s="270"/>
      <c r="AX443" s="270"/>
      <c r="AY443" s="270"/>
      <c r="AZ443" s="270"/>
      <c r="BA443" s="270"/>
      <c r="BB443" s="270"/>
      <c r="BC443" s="270"/>
      <c r="BD443" s="270"/>
      <c r="BE443" s="270"/>
      <c r="BF443" s="270"/>
      <c r="BG443" s="270"/>
      <c r="BH443" s="270"/>
      <c r="BI443" s="270"/>
      <c r="BJ443" s="270"/>
      <c r="BK443" s="270"/>
      <c r="BL443" s="270"/>
      <c r="BM443" s="270"/>
      <c r="BN443" s="270"/>
      <c r="BO443" s="270"/>
      <c r="BP443" s="270"/>
      <c r="BQ443" s="270"/>
      <c r="BR443" s="270"/>
      <c r="BS443" s="270"/>
      <c r="BT443" s="270"/>
      <c r="BU443" s="270"/>
      <c r="BV443" s="270"/>
      <c r="BW443" s="270"/>
      <c r="BX443" s="270"/>
    </row>
    <row r="444" spans="1:76" ht="15">
      <c r="A444" s="323" t="s">
        <v>1108</v>
      </c>
      <c r="B444" s="324" t="s">
        <v>1109</v>
      </c>
      <c r="C444" s="324" t="s">
        <v>1110</v>
      </c>
      <c r="D444" s="324"/>
      <c r="E444" s="324" t="s">
        <v>78</v>
      </c>
      <c r="F444" s="325">
        <v>4</v>
      </c>
      <c r="G444" s="326"/>
      <c r="H444" s="327" t="s">
        <v>508</v>
      </c>
      <c r="I444" s="325">
        <f>F444*AO444</f>
        <v>0</v>
      </c>
      <c r="J444" s="325">
        <f>F444*AP444</f>
        <v>0</v>
      </c>
      <c r="K444" s="325">
        <f>F444*G444</f>
        <v>0</v>
      </c>
      <c r="L444" s="325">
        <f>K444*(1+BW444/100)</f>
        <v>0</v>
      </c>
      <c r="M444" s="325">
        <v>1.3600000000000001E-3</v>
      </c>
      <c r="N444" s="325">
        <f>F444*M444</f>
        <v>5.4400000000000004E-3</v>
      </c>
      <c r="O444" s="328" t="s">
        <v>509</v>
      </c>
      <c r="P444" s="270"/>
      <c r="Q444" s="270"/>
      <c r="R444" s="270"/>
      <c r="S444" s="270"/>
      <c r="T444" s="270"/>
      <c r="U444" s="270"/>
      <c r="V444" s="270"/>
      <c r="W444" s="270"/>
      <c r="X444" s="270"/>
      <c r="Y444" s="270"/>
      <c r="Z444" s="297">
        <f>IF(AQ444="5",BJ444,0)</f>
        <v>0</v>
      </c>
      <c r="AA444" s="270"/>
      <c r="AB444" s="297">
        <f>IF(AQ444="1",BH444,0)</f>
        <v>0</v>
      </c>
      <c r="AC444" s="297">
        <f>IF(AQ444="1",BI444,0)</f>
        <v>0</v>
      </c>
      <c r="AD444" s="297">
        <f>IF(AQ444="7",BH444,0)</f>
        <v>0</v>
      </c>
      <c r="AE444" s="297">
        <f>IF(AQ444="7",BI444,0)</f>
        <v>0</v>
      </c>
      <c r="AF444" s="297">
        <f>IF(AQ444="2",BH444,0)</f>
        <v>0</v>
      </c>
      <c r="AG444" s="297">
        <f>IF(AQ444="2",BI444,0)</f>
        <v>0</v>
      </c>
      <c r="AH444" s="297">
        <f>IF(AQ444="0",BJ444,0)</f>
        <v>0</v>
      </c>
      <c r="AI444" s="282"/>
      <c r="AJ444" s="325">
        <f>IF(AN444=0,K444,0)</f>
        <v>0</v>
      </c>
      <c r="AK444" s="325">
        <f>IF(AN444=12,K444,0)</f>
        <v>0</v>
      </c>
      <c r="AL444" s="325">
        <f>IF(AN444=21,K444,0)</f>
        <v>0</v>
      </c>
      <c r="AM444" s="270"/>
      <c r="AN444" s="297">
        <v>21</v>
      </c>
      <c r="AO444" s="297">
        <f>G444*1</f>
        <v>0</v>
      </c>
      <c r="AP444" s="297">
        <f>G444*(1-1)</f>
        <v>0</v>
      </c>
      <c r="AQ444" s="327" t="s">
        <v>320</v>
      </c>
      <c r="AR444" s="270"/>
      <c r="AS444" s="270"/>
      <c r="AT444" s="270"/>
      <c r="AU444" s="270"/>
      <c r="AV444" s="297">
        <f>AW444+AX444</f>
        <v>0</v>
      </c>
      <c r="AW444" s="297">
        <f>F444*AO444</f>
        <v>0</v>
      </c>
      <c r="AX444" s="297">
        <f>F444*AP444</f>
        <v>0</v>
      </c>
      <c r="AY444" s="299" t="s">
        <v>969</v>
      </c>
      <c r="AZ444" s="299" t="s">
        <v>970</v>
      </c>
      <c r="BA444" s="282" t="s">
        <v>512</v>
      </c>
      <c r="BB444" s="270"/>
      <c r="BC444" s="297">
        <f>AW444+AX444</f>
        <v>0</v>
      </c>
      <c r="BD444" s="297">
        <f>G444/(100-BE444)*100</f>
        <v>0</v>
      </c>
      <c r="BE444" s="297">
        <v>0</v>
      </c>
      <c r="BF444" s="297">
        <f>N444</f>
        <v>5.4400000000000004E-3</v>
      </c>
      <c r="BG444" s="270"/>
      <c r="BH444" s="325">
        <f>F444*AO444</f>
        <v>0</v>
      </c>
      <c r="BI444" s="325">
        <f>F444*AP444</f>
        <v>0</v>
      </c>
      <c r="BJ444" s="325">
        <f>F444*G444</f>
        <v>0</v>
      </c>
      <c r="BK444" s="325"/>
      <c r="BL444" s="297">
        <v>87</v>
      </c>
      <c r="BM444" s="270"/>
      <c r="BN444" s="270"/>
      <c r="BO444" s="270"/>
      <c r="BP444" s="270"/>
      <c r="BQ444" s="270"/>
      <c r="BR444" s="270"/>
      <c r="BS444" s="270"/>
      <c r="BT444" s="270"/>
      <c r="BU444" s="270"/>
      <c r="BV444" s="270"/>
      <c r="BW444" s="297" t="str">
        <f>H444</f>
        <v>21</v>
      </c>
      <c r="BX444" s="324" t="s">
        <v>1110</v>
      </c>
    </row>
    <row r="445" spans="1:76" ht="15">
      <c r="A445" s="301"/>
      <c r="B445" s="270"/>
      <c r="C445" s="302" t="s">
        <v>320</v>
      </c>
      <c r="D445" s="302" t="s">
        <v>1095</v>
      </c>
      <c r="E445" s="270"/>
      <c r="F445" s="303">
        <v>1</v>
      </c>
      <c r="G445" s="270"/>
      <c r="H445" s="270"/>
      <c r="I445" s="270"/>
      <c r="J445" s="270"/>
      <c r="K445" s="270"/>
      <c r="L445" s="270"/>
      <c r="M445" s="270"/>
      <c r="N445" s="270"/>
      <c r="O445" s="304"/>
      <c r="P445" s="270"/>
      <c r="Q445" s="270"/>
      <c r="R445" s="270"/>
      <c r="S445" s="270"/>
      <c r="T445" s="270"/>
      <c r="U445" s="270"/>
      <c r="V445" s="270"/>
      <c r="W445" s="270"/>
      <c r="X445" s="270"/>
      <c r="Y445" s="270"/>
      <c r="Z445" s="270"/>
      <c r="AA445" s="270"/>
      <c r="AB445" s="270"/>
      <c r="AC445" s="270"/>
      <c r="AD445" s="270"/>
      <c r="AE445" s="270"/>
      <c r="AF445" s="270"/>
      <c r="AG445" s="270"/>
      <c r="AH445" s="270"/>
      <c r="AI445" s="270"/>
      <c r="AJ445" s="270"/>
      <c r="AK445" s="270"/>
      <c r="AL445" s="270"/>
      <c r="AM445" s="270"/>
      <c r="AN445" s="270"/>
      <c r="AO445" s="270"/>
      <c r="AP445" s="270"/>
      <c r="AQ445" s="270"/>
      <c r="AR445" s="270"/>
      <c r="AS445" s="270"/>
      <c r="AT445" s="270"/>
      <c r="AU445" s="270"/>
      <c r="AV445" s="270"/>
      <c r="AW445" s="270"/>
      <c r="AX445" s="270"/>
      <c r="AY445" s="270"/>
      <c r="AZ445" s="270"/>
      <c r="BA445" s="270"/>
      <c r="BB445" s="270"/>
      <c r="BC445" s="270"/>
      <c r="BD445" s="270"/>
      <c r="BE445" s="270"/>
      <c r="BF445" s="270"/>
      <c r="BG445" s="270"/>
      <c r="BH445" s="270"/>
      <c r="BI445" s="270"/>
      <c r="BJ445" s="270"/>
      <c r="BK445" s="270"/>
      <c r="BL445" s="270"/>
      <c r="BM445" s="270"/>
      <c r="BN445" s="270"/>
      <c r="BO445" s="270"/>
      <c r="BP445" s="270"/>
      <c r="BQ445" s="270"/>
      <c r="BR445" s="270"/>
      <c r="BS445" s="270"/>
      <c r="BT445" s="270"/>
      <c r="BU445" s="270"/>
      <c r="BV445" s="270"/>
      <c r="BW445" s="270"/>
      <c r="BX445" s="270"/>
    </row>
    <row r="446" spans="1:76" ht="15">
      <c r="A446" s="301"/>
      <c r="B446" s="270"/>
      <c r="C446" s="302" t="s">
        <v>515</v>
      </c>
      <c r="D446" s="302" t="s">
        <v>1096</v>
      </c>
      <c r="E446" s="270"/>
      <c r="F446" s="303">
        <v>2</v>
      </c>
      <c r="G446" s="270"/>
      <c r="H446" s="270"/>
      <c r="I446" s="270"/>
      <c r="J446" s="270"/>
      <c r="K446" s="270"/>
      <c r="L446" s="270"/>
      <c r="M446" s="270"/>
      <c r="N446" s="270"/>
      <c r="O446" s="304"/>
      <c r="P446" s="270"/>
      <c r="Q446" s="270"/>
      <c r="R446" s="270"/>
      <c r="S446" s="270"/>
      <c r="T446" s="270"/>
      <c r="U446" s="270"/>
      <c r="V446" s="270"/>
      <c r="W446" s="270"/>
      <c r="X446" s="270"/>
      <c r="Y446" s="270"/>
      <c r="Z446" s="270"/>
      <c r="AA446" s="270"/>
      <c r="AB446" s="270"/>
      <c r="AC446" s="270"/>
      <c r="AD446" s="270"/>
      <c r="AE446" s="270"/>
      <c r="AF446" s="270"/>
      <c r="AG446" s="270"/>
      <c r="AH446" s="270"/>
      <c r="AI446" s="270"/>
      <c r="AJ446" s="270"/>
      <c r="AK446" s="270"/>
      <c r="AL446" s="270"/>
      <c r="AM446" s="270"/>
      <c r="AN446" s="270"/>
      <c r="AO446" s="270"/>
      <c r="AP446" s="270"/>
      <c r="AQ446" s="270"/>
      <c r="AR446" s="270"/>
      <c r="AS446" s="270"/>
      <c r="AT446" s="270"/>
      <c r="AU446" s="270"/>
      <c r="AV446" s="270"/>
      <c r="AW446" s="270"/>
      <c r="AX446" s="270"/>
      <c r="AY446" s="270"/>
      <c r="AZ446" s="270"/>
      <c r="BA446" s="270"/>
      <c r="BB446" s="270"/>
      <c r="BC446" s="270"/>
      <c r="BD446" s="270"/>
      <c r="BE446" s="270"/>
      <c r="BF446" s="270"/>
      <c r="BG446" s="270"/>
      <c r="BH446" s="270"/>
      <c r="BI446" s="270"/>
      <c r="BJ446" s="270"/>
      <c r="BK446" s="270"/>
      <c r="BL446" s="270"/>
      <c r="BM446" s="270"/>
      <c r="BN446" s="270"/>
      <c r="BO446" s="270"/>
      <c r="BP446" s="270"/>
      <c r="BQ446" s="270"/>
      <c r="BR446" s="270"/>
      <c r="BS446" s="270"/>
      <c r="BT446" s="270"/>
      <c r="BU446" s="270"/>
      <c r="BV446" s="270"/>
      <c r="BW446" s="270"/>
      <c r="BX446" s="270"/>
    </row>
    <row r="447" spans="1:76" ht="15">
      <c r="A447" s="301"/>
      <c r="B447" s="270"/>
      <c r="C447" s="302" t="s">
        <v>320</v>
      </c>
      <c r="D447" s="302" t="s">
        <v>989</v>
      </c>
      <c r="E447" s="270"/>
      <c r="F447" s="303">
        <v>1</v>
      </c>
      <c r="G447" s="270"/>
      <c r="H447" s="270"/>
      <c r="I447" s="270"/>
      <c r="J447" s="270"/>
      <c r="K447" s="270"/>
      <c r="L447" s="270"/>
      <c r="M447" s="270"/>
      <c r="N447" s="270"/>
      <c r="O447" s="304"/>
      <c r="P447" s="270"/>
      <c r="Q447" s="270"/>
      <c r="R447" s="270"/>
      <c r="S447" s="270"/>
      <c r="T447" s="270"/>
      <c r="U447" s="270"/>
      <c r="V447" s="270"/>
      <c r="W447" s="270"/>
      <c r="X447" s="270"/>
      <c r="Y447" s="270"/>
      <c r="Z447" s="270"/>
      <c r="AA447" s="270"/>
      <c r="AB447" s="270"/>
      <c r="AC447" s="270"/>
      <c r="AD447" s="270"/>
      <c r="AE447" s="270"/>
      <c r="AF447" s="270"/>
      <c r="AG447" s="270"/>
      <c r="AH447" s="270"/>
      <c r="AI447" s="270"/>
      <c r="AJ447" s="270"/>
      <c r="AK447" s="270"/>
      <c r="AL447" s="270"/>
      <c r="AM447" s="270"/>
      <c r="AN447" s="270"/>
      <c r="AO447" s="270"/>
      <c r="AP447" s="270"/>
      <c r="AQ447" s="270"/>
      <c r="AR447" s="270"/>
      <c r="AS447" s="270"/>
      <c r="AT447" s="270"/>
      <c r="AU447" s="270"/>
      <c r="AV447" s="270"/>
      <c r="AW447" s="270"/>
      <c r="AX447" s="270"/>
      <c r="AY447" s="270"/>
      <c r="AZ447" s="270"/>
      <c r="BA447" s="270"/>
      <c r="BB447" s="270"/>
      <c r="BC447" s="270"/>
      <c r="BD447" s="270"/>
      <c r="BE447" s="270"/>
      <c r="BF447" s="270"/>
      <c r="BG447" s="270"/>
      <c r="BH447" s="270"/>
      <c r="BI447" s="270"/>
      <c r="BJ447" s="270"/>
      <c r="BK447" s="270"/>
      <c r="BL447" s="270"/>
      <c r="BM447" s="270"/>
      <c r="BN447" s="270"/>
      <c r="BO447" s="270"/>
      <c r="BP447" s="270"/>
      <c r="BQ447" s="270"/>
      <c r="BR447" s="270"/>
      <c r="BS447" s="270"/>
      <c r="BT447" s="270"/>
      <c r="BU447" s="270"/>
      <c r="BV447" s="270"/>
      <c r="BW447" s="270"/>
      <c r="BX447" s="270"/>
    </row>
    <row r="448" spans="1:76" ht="15">
      <c r="A448" s="295" t="s">
        <v>1111</v>
      </c>
      <c r="B448" s="296" t="s">
        <v>1112</v>
      </c>
      <c r="C448" s="296" t="s">
        <v>1113</v>
      </c>
      <c r="D448" s="296"/>
      <c r="E448" s="296" t="s">
        <v>78</v>
      </c>
      <c r="F448" s="297">
        <v>5</v>
      </c>
      <c r="G448" s="298"/>
      <c r="H448" s="299" t="s">
        <v>508</v>
      </c>
      <c r="I448" s="297">
        <f>F448*AO448</f>
        <v>0</v>
      </c>
      <c r="J448" s="297">
        <f>F448*AP448</f>
        <v>0</v>
      </c>
      <c r="K448" s="297">
        <f>F448*G448</f>
        <v>0</v>
      </c>
      <c r="L448" s="297">
        <f>K448*(1+BW448/100)</f>
        <v>0</v>
      </c>
      <c r="M448" s="297">
        <v>3.0000000000000001E-5</v>
      </c>
      <c r="N448" s="297">
        <f>F448*M448</f>
        <v>1.5000000000000001E-4</v>
      </c>
      <c r="O448" s="300" t="s">
        <v>509</v>
      </c>
      <c r="P448" s="270"/>
      <c r="Q448" s="270"/>
      <c r="R448" s="270"/>
      <c r="S448" s="270"/>
      <c r="T448" s="270"/>
      <c r="U448" s="270"/>
      <c r="V448" s="270"/>
      <c r="W448" s="270"/>
      <c r="X448" s="270"/>
      <c r="Y448" s="270"/>
      <c r="Z448" s="297">
        <f>IF(AQ448="5",BJ448,0)</f>
        <v>0</v>
      </c>
      <c r="AA448" s="270"/>
      <c r="AB448" s="297">
        <f>IF(AQ448="1",BH448,0)</f>
        <v>0</v>
      </c>
      <c r="AC448" s="297">
        <f>IF(AQ448="1",BI448,0)</f>
        <v>0</v>
      </c>
      <c r="AD448" s="297">
        <f>IF(AQ448="7",BH448,0)</f>
        <v>0</v>
      </c>
      <c r="AE448" s="297">
        <f>IF(AQ448="7",BI448,0)</f>
        <v>0</v>
      </c>
      <c r="AF448" s="297">
        <f>IF(AQ448="2",BH448,0)</f>
        <v>0</v>
      </c>
      <c r="AG448" s="297">
        <f>IF(AQ448="2",BI448,0)</f>
        <v>0</v>
      </c>
      <c r="AH448" s="297">
        <f>IF(AQ448="0",BJ448,0)</f>
        <v>0</v>
      </c>
      <c r="AI448" s="282"/>
      <c r="AJ448" s="297">
        <f>IF(AN448=0,K448,0)</f>
        <v>0</v>
      </c>
      <c r="AK448" s="297">
        <f>IF(AN448=12,K448,0)</f>
        <v>0</v>
      </c>
      <c r="AL448" s="297">
        <f>IF(AN448=21,K448,0)</f>
        <v>0</v>
      </c>
      <c r="AM448" s="270"/>
      <c r="AN448" s="297">
        <v>21</v>
      </c>
      <c r="AO448" s="297">
        <f>G448*0.007745098</f>
        <v>0</v>
      </c>
      <c r="AP448" s="297">
        <f>G448*(1-0.007745098)</f>
        <v>0</v>
      </c>
      <c r="AQ448" s="299" t="s">
        <v>320</v>
      </c>
      <c r="AR448" s="270"/>
      <c r="AS448" s="270"/>
      <c r="AT448" s="270"/>
      <c r="AU448" s="270"/>
      <c r="AV448" s="297">
        <f>AW448+AX448</f>
        <v>0</v>
      </c>
      <c r="AW448" s="297">
        <f>F448*AO448</f>
        <v>0</v>
      </c>
      <c r="AX448" s="297">
        <f>F448*AP448</f>
        <v>0</v>
      </c>
      <c r="AY448" s="299" t="s">
        <v>969</v>
      </c>
      <c r="AZ448" s="299" t="s">
        <v>970</v>
      </c>
      <c r="BA448" s="282" t="s">
        <v>512</v>
      </c>
      <c r="BB448" s="270"/>
      <c r="BC448" s="297">
        <f>AW448+AX448</f>
        <v>0</v>
      </c>
      <c r="BD448" s="297">
        <f>G448/(100-BE448)*100</f>
        <v>0</v>
      </c>
      <c r="BE448" s="297">
        <v>0</v>
      </c>
      <c r="BF448" s="297">
        <f>N448</f>
        <v>1.5000000000000001E-4</v>
      </c>
      <c r="BG448" s="270"/>
      <c r="BH448" s="297">
        <f>F448*AO448</f>
        <v>0</v>
      </c>
      <c r="BI448" s="297">
        <f>F448*AP448</f>
        <v>0</v>
      </c>
      <c r="BJ448" s="297">
        <f>F448*G448</f>
        <v>0</v>
      </c>
      <c r="BK448" s="297"/>
      <c r="BL448" s="297">
        <v>87</v>
      </c>
      <c r="BM448" s="270"/>
      <c r="BN448" s="270"/>
      <c r="BO448" s="270"/>
      <c r="BP448" s="270"/>
      <c r="BQ448" s="270"/>
      <c r="BR448" s="270"/>
      <c r="BS448" s="270"/>
      <c r="BT448" s="270"/>
      <c r="BU448" s="270"/>
      <c r="BV448" s="270"/>
      <c r="BW448" s="297" t="str">
        <f>H448</f>
        <v>21</v>
      </c>
      <c r="BX448" s="296" t="s">
        <v>1113</v>
      </c>
    </row>
    <row r="449" spans="1:76" ht="15">
      <c r="A449" s="301"/>
      <c r="B449" s="270"/>
      <c r="C449" s="302" t="s">
        <v>964</v>
      </c>
      <c r="D449" s="302"/>
      <c r="E449" s="270"/>
      <c r="F449" s="303">
        <v>5</v>
      </c>
      <c r="G449" s="270"/>
      <c r="H449" s="270"/>
      <c r="I449" s="270"/>
      <c r="J449" s="270"/>
      <c r="K449" s="270"/>
      <c r="L449" s="270"/>
      <c r="M449" s="270"/>
      <c r="N449" s="270"/>
      <c r="O449" s="304"/>
      <c r="P449" s="270"/>
      <c r="Q449" s="270"/>
      <c r="R449" s="270"/>
      <c r="S449" s="270"/>
      <c r="T449" s="270"/>
      <c r="U449" s="270"/>
      <c r="V449" s="270"/>
      <c r="W449" s="270"/>
      <c r="X449" s="270"/>
      <c r="Y449" s="270"/>
      <c r="Z449" s="270"/>
      <c r="AA449" s="270"/>
      <c r="AB449" s="270"/>
      <c r="AC449" s="270"/>
      <c r="AD449" s="270"/>
      <c r="AE449" s="270"/>
      <c r="AF449" s="270"/>
      <c r="AG449" s="270"/>
      <c r="AH449" s="270"/>
      <c r="AI449" s="270"/>
      <c r="AJ449" s="270"/>
      <c r="AK449" s="270"/>
      <c r="AL449" s="270"/>
      <c r="AM449" s="270"/>
      <c r="AN449" s="270"/>
      <c r="AO449" s="270"/>
      <c r="AP449" s="270"/>
      <c r="AQ449" s="270"/>
      <c r="AR449" s="270"/>
      <c r="AS449" s="270"/>
      <c r="AT449" s="270"/>
      <c r="AU449" s="270"/>
      <c r="AV449" s="270"/>
      <c r="AW449" s="270"/>
      <c r="AX449" s="270"/>
      <c r="AY449" s="270"/>
      <c r="AZ449" s="270"/>
      <c r="BA449" s="270"/>
      <c r="BB449" s="270"/>
      <c r="BC449" s="270"/>
      <c r="BD449" s="270"/>
      <c r="BE449" s="270"/>
      <c r="BF449" s="270"/>
      <c r="BG449" s="270"/>
      <c r="BH449" s="270"/>
      <c r="BI449" s="270"/>
      <c r="BJ449" s="270"/>
      <c r="BK449" s="270"/>
      <c r="BL449" s="270"/>
      <c r="BM449" s="270"/>
      <c r="BN449" s="270"/>
      <c r="BO449" s="270"/>
      <c r="BP449" s="270"/>
      <c r="BQ449" s="270"/>
      <c r="BR449" s="270"/>
      <c r="BS449" s="270"/>
      <c r="BT449" s="270"/>
      <c r="BU449" s="270"/>
      <c r="BV449" s="270"/>
      <c r="BW449" s="270"/>
      <c r="BX449" s="270"/>
    </row>
    <row r="450" spans="1:76" ht="15">
      <c r="A450" s="323" t="s">
        <v>1114</v>
      </c>
      <c r="B450" s="324" t="s">
        <v>1115</v>
      </c>
      <c r="C450" s="324" t="s">
        <v>1116</v>
      </c>
      <c r="D450" s="324"/>
      <c r="E450" s="324" t="s">
        <v>78</v>
      </c>
      <c r="F450" s="325">
        <v>5</v>
      </c>
      <c r="G450" s="326"/>
      <c r="H450" s="327" t="s">
        <v>508</v>
      </c>
      <c r="I450" s="325">
        <f>F450*AO450</f>
        <v>0</v>
      </c>
      <c r="J450" s="325">
        <f>F450*AP450</f>
        <v>0</v>
      </c>
      <c r="K450" s="325">
        <f>F450*G450</f>
        <v>0</v>
      </c>
      <c r="L450" s="325">
        <f>K450*(1+BW450/100)</f>
        <v>0</v>
      </c>
      <c r="M450" s="325">
        <v>2.2000000000000001E-3</v>
      </c>
      <c r="N450" s="325">
        <f>F450*M450</f>
        <v>1.1000000000000001E-2</v>
      </c>
      <c r="O450" s="328" t="s">
        <v>509</v>
      </c>
      <c r="P450" s="270"/>
      <c r="Q450" s="270"/>
      <c r="R450" s="270"/>
      <c r="S450" s="270"/>
      <c r="T450" s="270"/>
      <c r="U450" s="270"/>
      <c r="V450" s="270"/>
      <c r="W450" s="270"/>
      <c r="X450" s="270"/>
      <c r="Y450" s="270"/>
      <c r="Z450" s="297">
        <f>IF(AQ450="5",BJ450,0)</f>
        <v>0</v>
      </c>
      <c r="AA450" s="270"/>
      <c r="AB450" s="297">
        <f>IF(AQ450="1",BH450,0)</f>
        <v>0</v>
      </c>
      <c r="AC450" s="297">
        <f>IF(AQ450="1",BI450,0)</f>
        <v>0</v>
      </c>
      <c r="AD450" s="297">
        <f>IF(AQ450="7",BH450,0)</f>
        <v>0</v>
      </c>
      <c r="AE450" s="297">
        <f>IF(AQ450="7",BI450,0)</f>
        <v>0</v>
      </c>
      <c r="AF450" s="297">
        <f>IF(AQ450="2",BH450,0)</f>
        <v>0</v>
      </c>
      <c r="AG450" s="297">
        <f>IF(AQ450="2",BI450,0)</f>
        <v>0</v>
      </c>
      <c r="AH450" s="297">
        <f>IF(AQ450="0",BJ450,0)</f>
        <v>0</v>
      </c>
      <c r="AI450" s="282"/>
      <c r="AJ450" s="325">
        <f>IF(AN450=0,K450,0)</f>
        <v>0</v>
      </c>
      <c r="AK450" s="325">
        <f>IF(AN450=12,K450,0)</f>
        <v>0</v>
      </c>
      <c r="AL450" s="325">
        <f>IF(AN450=21,K450,0)</f>
        <v>0</v>
      </c>
      <c r="AM450" s="270"/>
      <c r="AN450" s="297">
        <v>21</v>
      </c>
      <c r="AO450" s="297">
        <f>G450*1</f>
        <v>0</v>
      </c>
      <c r="AP450" s="297">
        <f>G450*(1-1)</f>
        <v>0</v>
      </c>
      <c r="AQ450" s="327" t="s">
        <v>320</v>
      </c>
      <c r="AR450" s="270"/>
      <c r="AS450" s="270"/>
      <c r="AT450" s="270"/>
      <c r="AU450" s="270"/>
      <c r="AV450" s="297">
        <f>AW450+AX450</f>
        <v>0</v>
      </c>
      <c r="AW450" s="297">
        <f>F450*AO450</f>
        <v>0</v>
      </c>
      <c r="AX450" s="297">
        <f>F450*AP450</f>
        <v>0</v>
      </c>
      <c r="AY450" s="299" t="s">
        <v>969</v>
      </c>
      <c r="AZ450" s="299" t="s">
        <v>970</v>
      </c>
      <c r="BA450" s="282" t="s">
        <v>512</v>
      </c>
      <c r="BB450" s="270"/>
      <c r="BC450" s="297">
        <f>AW450+AX450</f>
        <v>0</v>
      </c>
      <c r="BD450" s="297">
        <f>G450/(100-BE450)*100</f>
        <v>0</v>
      </c>
      <c r="BE450" s="297">
        <v>0</v>
      </c>
      <c r="BF450" s="297">
        <f>N450</f>
        <v>1.1000000000000001E-2</v>
      </c>
      <c r="BG450" s="270"/>
      <c r="BH450" s="325">
        <f>F450*AO450</f>
        <v>0</v>
      </c>
      <c r="BI450" s="325">
        <f>F450*AP450</f>
        <v>0</v>
      </c>
      <c r="BJ450" s="325">
        <f>F450*G450</f>
        <v>0</v>
      </c>
      <c r="BK450" s="325"/>
      <c r="BL450" s="297">
        <v>87</v>
      </c>
      <c r="BM450" s="270"/>
      <c r="BN450" s="270"/>
      <c r="BO450" s="270"/>
      <c r="BP450" s="270"/>
      <c r="BQ450" s="270"/>
      <c r="BR450" s="270"/>
      <c r="BS450" s="270"/>
      <c r="BT450" s="270"/>
      <c r="BU450" s="270"/>
      <c r="BV450" s="270"/>
      <c r="BW450" s="297" t="str">
        <f>H450</f>
        <v>21</v>
      </c>
      <c r="BX450" s="324" t="s">
        <v>1116</v>
      </c>
    </row>
    <row r="451" spans="1:76" ht="15">
      <c r="A451" s="301"/>
      <c r="B451" s="270"/>
      <c r="C451" s="302" t="s">
        <v>320</v>
      </c>
      <c r="D451" s="302" t="s">
        <v>1117</v>
      </c>
      <c r="E451" s="270"/>
      <c r="F451" s="303">
        <v>1</v>
      </c>
      <c r="G451" s="270"/>
      <c r="H451" s="270"/>
      <c r="I451" s="270"/>
      <c r="J451" s="270"/>
      <c r="K451" s="270"/>
      <c r="L451" s="270"/>
      <c r="M451" s="270"/>
      <c r="N451" s="270"/>
      <c r="O451" s="304"/>
      <c r="P451" s="270"/>
      <c r="Q451" s="270"/>
      <c r="R451" s="270"/>
      <c r="S451" s="270"/>
      <c r="T451" s="270"/>
      <c r="U451" s="270"/>
      <c r="V451" s="270"/>
      <c r="W451" s="270"/>
      <c r="X451" s="270"/>
      <c r="Y451" s="270"/>
      <c r="Z451" s="270"/>
      <c r="AA451" s="270"/>
      <c r="AB451" s="270"/>
      <c r="AC451" s="270"/>
      <c r="AD451" s="270"/>
      <c r="AE451" s="270"/>
      <c r="AF451" s="270"/>
      <c r="AG451" s="270"/>
      <c r="AH451" s="270"/>
      <c r="AI451" s="270"/>
      <c r="AJ451" s="270"/>
      <c r="AK451" s="270"/>
      <c r="AL451" s="270"/>
      <c r="AM451" s="270"/>
      <c r="AN451" s="270"/>
      <c r="AO451" s="270"/>
      <c r="AP451" s="270"/>
      <c r="AQ451" s="270"/>
      <c r="AR451" s="270"/>
      <c r="AS451" s="270"/>
      <c r="AT451" s="270"/>
      <c r="AU451" s="270"/>
      <c r="AV451" s="270"/>
      <c r="AW451" s="270"/>
      <c r="AX451" s="270"/>
      <c r="AY451" s="270"/>
      <c r="AZ451" s="270"/>
      <c r="BA451" s="270"/>
      <c r="BB451" s="270"/>
      <c r="BC451" s="270"/>
      <c r="BD451" s="270"/>
      <c r="BE451" s="270"/>
      <c r="BF451" s="270"/>
      <c r="BG451" s="270"/>
      <c r="BH451" s="270"/>
      <c r="BI451" s="270"/>
      <c r="BJ451" s="270"/>
      <c r="BK451" s="270"/>
      <c r="BL451" s="270"/>
      <c r="BM451" s="270"/>
      <c r="BN451" s="270"/>
      <c r="BO451" s="270"/>
      <c r="BP451" s="270"/>
      <c r="BQ451" s="270"/>
      <c r="BR451" s="270"/>
      <c r="BS451" s="270"/>
      <c r="BT451" s="270"/>
      <c r="BU451" s="270"/>
      <c r="BV451" s="270"/>
      <c r="BW451" s="270"/>
      <c r="BX451" s="270"/>
    </row>
    <row r="452" spans="1:76" ht="15">
      <c r="A452" s="301"/>
      <c r="B452" s="270"/>
      <c r="C452" s="302" t="s">
        <v>515</v>
      </c>
      <c r="D452" s="302" t="s">
        <v>1006</v>
      </c>
      <c r="E452" s="270"/>
      <c r="F452" s="303">
        <v>2</v>
      </c>
      <c r="G452" s="270"/>
      <c r="H452" s="270"/>
      <c r="I452" s="270"/>
      <c r="J452" s="270"/>
      <c r="K452" s="270"/>
      <c r="L452" s="270"/>
      <c r="M452" s="270"/>
      <c r="N452" s="270"/>
      <c r="O452" s="304"/>
      <c r="P452" s="270"/>
      <c r="Q452" s="270"/>
      <c r="R452" s="270"/>
      <c r="S452" s="270"/>
      <c r="T452" s="270"/>
      <c r="U452" s="270"/>
      <c r="V452" s="270"/>
      <c r="W452" s="270"/>
      <c r="X452" s="270"/>
      <c r="Y452" s="270"/>
      <c r="Z452" s="270"/>
      <c r="AA452" s="270"/>
      <c r="AB452" s="270"/>
      <c r="AC452" s="270"/>
      <c r="AD452" s="270"/>
      <c r="AE452" s="270"/>
      <c r="AF452" s="270"/>
      <c r="AG452" s="270"/>
      <c r="AH452" s="270"/>
      <c r="AI452" s="270"/>
      <c r="AJ452" s="270"/>
      <c r="AK452" s="270"/>
      <c r="AL452" s="270"/>
      <c r="AM452" s="270"/>
      <c r="AN452" s="270"/>
      <c r="AO452" s="270"/>
      <c r="AP452" s="270"/>
      <c r="AQ452" s="270"/>
      <c r="AR452" s="270"/>
      <c r="AS452" s="270"/>
      <c r="AT452" s="270"/>
      <c r="AU452" s="270"/>
      <c r="AV452" s="270"/>
      <c r="AW452" s="270"/>
      <c r="AX452" s="270"/>
      <c r="AY452" s="270"/>
      <c r="AZ452" s="270"/>
      <c r="BA452" s="270"/>
      <c r="BB452" s="270"/>
      <c r="BC452" s="270"/>
      <c r="BD452" s="270"/>
      <c r="BE452" s="270"/>
      <c r="BF452" s="270"/>
      <c r="BG452" s="270"/>
      <c r="BH452" s="270"/>
      <c r="BI452" s="270"/>
      <c r="BJ452" s="270"/>
      <c r="BK452" s="270"/>
      <c r="BL452" s="270"/>
      <c r="BM452" s="270"/>
      <c r="BN452" s="270"/>
      <c r="BO452" s="270"/>
      <c r="BP452" s="270"/>
      <c r="BQ452" s="270"/>
      <c r="BR452" s="270"/>
      <c r="BS452" s="270"/>
      <c r="BT452" s="270"/>
      <c r="BU452" s="270"/>
      <c r="BV452" s="270"/>
      <c r="BW452" s="270"/>
      <c r="BX452" s="270"/>
    </row>
    <row r="453" spans="1:76" ht="15">
      <c r="A453" s="301"/>
      <c r="B453" s="270"/>
      <c r="C453" s="302" t="s">
        <v>515</v>
      </c>
      <c r="D453" s="302" t="s">
        <v>989</v>
      </c>
      <c r="E453" s="270"/>
      <c r="F453" s="303">
        <v>2</v>
      </c>
      <c r="G453" s="270"/>
      <c r="H453" s="270"/>
      <c r="I453" s="270"/>
      <c r="J453" s="270"/>
      <c r="K453" s="270"/>
      <c r="L453" s="270"/>
      <c r="M453" s="270"/>
      <c r="N453" s="270"/>
      <c r="O453" s="304"/>
      <c r="P453" s="270"/>
      <c r="Q453" s="270"/>
      <c r="R453" s="270"/>
      <c r="S453" s="270"/>
      <c r="T453" s="270"/>
      <c r="U453" s="270"/>
      <c r="V453" s="270"/>
      <c r="W453" s="270"/>
      <c r="X453" s="270"/>
      <c r="Y453" s="270"/>
      <c r="Z453" s="270"/>
      <c r="AA453" s="270"/>
      <c r="AB453" s="270"/>
      <c r="AC453" s="270"/>
      <c r="AD453" s="270"/>
      <c r="AE453" s="270"/>
      <c r="AF453" s="270"/>
      <c r="AG453" s="270"/>
      <c r="AH453" s="270"/>
      <c r="AI453" s="270"/>
      <c r="AJ453" s="270"/>
      <c r="AK453" s="270"/>
      <c r="AL453" s="270"/>
      <c r="AM453" s="270"/>
      <c r="AN453" s="270"/>
      <c r="AO453" s="270"/>
      <c r="AP453" s="270"/>
      <c r="AQ453" s="270"/>
      <c r="AR453" s="270"/>
      <c r="AS453" s="270"/>
      <c r="AT453" s="270"/>
      <c r="AU453" s="270"/>
      <c r="AV453" s="270"/>
      <c r="AW453" s="270"/>
      <c r="AX453" s="270"/>
      <c r="AY453" s="270"/>
      <c r="AZ453" s="270"/>
      <c r="BA453" s="270"/>
      <c r="BB453" s="270"/>
      <c r="BC453" s="270"/>
      <c r="BD453" s="270"/>
      <c r="BE453" s="270"/>
      <c r="BF453" s="270"/>
      <c r="BG453" s="270"/>
      <c r="BH453" s="270"/>
      <c r="BI453" s="270"/>
      <c r="BJ453" s="270"/>
      <c r="BK453" s="270"/>
      <c r="BL453" s="270"/>
      <c r="BM453" s="270"/>
      <c r="BN453" s="270"/>
      <c r="BO453" s="270"/>
      <c r="BP453" s="270"/>
      <c r="BQ453" s="270"/>
      <c r="BR453" s="270"/>
      <c r="BS453" s="270"/>
      <c r="BT453" s="270"/>
      <c r="BU453" s="270"/>
      <c r="BV453" s="270"/>
      <c r="BW453" s="270"/>
      <c r="BX453" s="270"/>
    </row>
    <row r="454" spans="1:76" ht="25.5">
      <c r="A454" s="295" t="s">
        <v>1118</v>
      </c>
      <c r="B454" s="296" t="s">
        <v>1119</v>
      </c>
      <c r="C454" s="296" t="s">
        <v>1120</v>
      </c>
      <c r="D454" s="296"/>
      <c r="E454" s="296" t="s">
        <v>78</v>
      </c>
      <c r="F454" s="297">
        <v>123</v>
      </c>
      <c r="G454" s="298"/>
      <c r="H454" s="299" t="s">
        <v>508</v>
      </c>
      <c r="I454" s="297">
        <f>F454*AO454</f>
        <v>0</v>
      </c>
      <c r="J454" s="297">
        <f>F454*AP454</f>
        <v>0</v>
      </c>
      <c r="K454" s="297">
        <f>F454*G454</f>
        <v>0</v>
      </c>
      <c r="L454" s="297">
        <f>K454*(1+BW454/100)</f>
        <v>0</v>
      </c>
      <c r="M454" s="297">
        <v>1.0000000000000001E-5</v>
      </c>
      <c r="N454" s="297">
        <f>F454*M454</f>
        <v>1.2300000000000002E-3</v>
      </c>
      <c r="O454" s="300" t="s">
        <v>509</v>
      </c>
      <c r="P454" s="270"/>
      <c r="Q454" s="270"/>
      <c r="R454" s="270"/>
      <c r="S454" s="270"/>
      <c r="T454" s="270"/>
      <c r="U454" s="270"/>
      <c r="V454" s="270"/>
      <c r="W454" s="270"/>
      <c r="X454" s="270"/>
      <c r="Y454" s="270"/>
      <c r="Z454" s="297">
        <f>IF(AQ454="5",BJ454,0)</f>
        <v>0</v>
      </c>
      <c r="AA454" s="270"/>
      <c r="AB454" s="297">
        <f>IF(AQ454="1",BH454,0)</f>
        <v>0</v>
      </c>
      <c r="AC454" s="297">
        <f>IF(AQ454="1",BI454,0)</f>
        <v>0</v>
      </c>
      <c r="AD454" s="297">
        <f>IF(AQ454="7",BH454,0)</f>
        <v>0</v>
      </c>
      <c r="AE454" s="297">
        <f>IF(AQ454="7",BI454,0)</f>
        <v>0</v>
      </c>
      <c r="AF454" s="297">
        <f>IF(AQ454="2",BH454,0)</f>
        <v>0</v>
      </c>
      <c r="AG454" s="297">
        <f>IF(AQ454="2",BI454,0)</f>
        <v>0</v>
      </c>
      <c r="AH454" s="297">
        <f>IF(AQ454="0",BJ454,0)</f>
        <v>0</v>
      </c>
      <c r="AI454" s="282"/>
      <c r="AJ454" s="297">
        <f>IF(AN454=0,K454,0)</f>
        <v>0</v>
      </c>
      <c r="AK454" s="297">
        <f>IF(AN454=12,K454,0)</f>
        <v>0</v>
      </c>
      <c r="AL454" s="297">
        <f>IF(AN454=21,K454,0)</f>
        <v>0</v>
      </c>
      <c r="AM454" s="270"/>
      <c r="AN454" s="297">
        <v>21</v>
      </c>
      <c r="AO454" s="297">
        <f>G454*0.005963837</f>
        <v>0</v>
      </c>
      <c r="AP454" s="297">
        <f>G454*(1-0.005963837)</f>
        <v>0</v>
      </c>
      <c r="AQ454" s="299" t="s">
        <v>320</v>
      </c>
      <c r="AR454" s="270"/>
      <c r="AS454" s="270"/>
      <c r="AT454" s="270"/>
      <c r="AU454" s="270"/>
      <c r="AV454" s="297">
        <f>AW454+AX454</f>
        <v>0</v>
      </c>
      <c r="AW454" s="297">
        <f>F454*AO454</f>
        <v>0</v>
      </c>
      <c r="AX454" s="297">
        <f>F454*AP454</f>
        <v>0</v>
      </c>
      <c r="AY454" s="299" t="s">
        <v>969</v>
      </c>
      <c r="AZ454" s="299" t="s">
        <v>970</v>
      </c>
      <c r="BA454" s="282" t="s">
        <v>512</v>
      </c>
      <c r="BB454" s="270"/>
      <c r="BC454" s="297">
        <f>AW454+AX454</f>
        <v>0</v>
      </c>
      <c r="BD454" s="297">
        <f>G454/(100-BE454)*100</f>
        <v>0</v>
      </c>
      <c r="BE454" s="297">
        <v>0</v>
      </c>
      <c r="BF454" s="297">
        <f>N454</f>
        <v>1.2300000000000002E-3</v>
      </c>
      <c r="BG454" s="270"/>
      <c r="BH454" s="297">
        <f>F454*AO454</f>
        <v>0</v>
      </c>
      <c r="BI454" s="297">
        <f>F454*AP454</f>
        <v>0</v>
      </c>
      <c r="BJ454" s="297">
        <f>F454*G454</f>
        <v>0</v>
      </c>
      <c r="BK454" s="297"/>
      <c r="BL454" s="297">
        <v>87</v>
      </c>
      <c r="BM454" s="270"/>
      <c r="BN454" s="270"/>
      <c r="BO454" s="270"/>
      <c r="BP454" s="270"/>
      <c r="BQ454" s="270"/>
      <c r="BR454" s="270"/>
      <c r="BS454" s="270"/>
      <c r="BT454" s="270"/>
      <c r="BU454" s="270"/>
      <c r="BV454" s="270"/>
      <c r="BW454" s="297" t="str">
        <f>H454</f>
        <v>21</v>
      </c>
      <c r="BX454" s="296" t="s">
        <v>1120</v>
      </c>
    </row>
    <row r="455" spans="1:76" ht="15">
      <c r="A455" s="301"/>
      <c r="B455" s="270"/>
      <c r="C455" s="302" t="s">
        <v>1121</v>
      </c>
      <c r="D455" s="302"/>
      <c r="E455" s="270"/>
      <c r="F455" s="303">
        <v>123</v>
      </c>
      <c r="G455" s="270"/>
      <c r="H455" s="270"/>
      <c r="I455" s="270"/>
      <c r="J455" s="270"/>
      <c r="K455" s="270"/>
      <c r="L455" s="270"/>
      <c r="M455" s="270"/>
      <c r="N455" s="270"/>
      <c r="O455" s="304"/>
      <c r="P455" s="270"/>
      <c r="Q455" s="270"/>
      <c r="R455" s="270"/>
      <c r="S455" s="270"/>
      <c r="T455" s="270"/>
      <c r="U455" s="270"/>
      <c r="V455" s="270"/>
      <c r="W455" s="270"/>
      <c r="X455" s="270"/>
      <c r="Y455" s="270"/>
      <c r="Z455" s="270"/>
      <c r="AA455" s="270"/>
      <c r="AB455" s="270"/>
      <c r="AC455" s="270"/>
      <c r="AD455" s="270"/>
      <c r="AE455" s="270"/>
      <c r="AF455" s="270"/>
      <c r="AG455" s="270"/>
      <c r="AH455" s="270"/>
      <c r="AI455" s="270"/>
      <c r="AJ455" s="270"/>
      <c r="AK455" s="270"/>
      <c r="AL455" s="270"/>
      <c r="AM455" s="270"/>
      <c r="AN455" s="270"/>
      <c r="AO455" s="270"/>
      <c r="AP455" s="270"/>
      <c r="AQ455" s="270"/>
      <c r="AR455" s="270"/>
      <c r="AS455" s="270"/>
      <c r="AT455" s="270"/>
      <c r="AU455" s="270"/>
      <c r="AV455" s="270"/>
      <c r="AW455" s="270"/>
      <c r="AX455" s="270"/>
      <c r="AY455" s="270"/>
      <c r="AZ455" s="270"/>
      <c r="BA455" s="270"/>
      <c r="BB455" s="270"/>
      <c r="BC455" s="270"/>
      <c r="BD455" s="270"/>
      <c r="BE455" s="270"/>
      <c r="BF455" s="270"/>
      <c r="BG455" s="270"/>
      <c r="BH455" s="270"/>
      <c r="BI455" s="270"/>
      <c r="BJ455" s="270"/>
      <c r="BK455" s="270"/>
      <c r="BL455" s="270"/>
      <c r="BM455" s="270"/>
      <c r="BN455" s="270"/>
      <c r="BO455" s="270"/>
      <c r="BP455" s="270"/>
      <c r="BQ455" s="270"/>
      <c r="BR455" s="270"/>
      <c r="BS455" s="270"/>
      <c r="BT455" s="270"/>
      <c r="BU455" s="270"/>
      <c r="BV455" s="270"/>
      <c r="BW455" s="270"/>
      <c r="BX455" s="270"/>
    </row>
    <row r="456" spans="1:76" ht="15">
      <c r="A456" s="323" t="s">
        <v>1122</v>
      </c>
      <c r="B456" s="324" t="s">
        <v>1123</v>
      </c>
      <c r="C456" s="324" t="s">
        <v>1124</v>
      </c>
      <c r="D456" s="324"/>
      <c r="E456" s="324" t="s">
        <v>78</v>
      </c>
      <c r="F456" s="325">
        <v>105</v>
      </c>
      <c r="G456" s="326"/>
      <c r="H456" s="327" t="s">
        <v>508</v>
      </c>
      <c r="I456" s="325">
        <f>F456*AO456</f>
        <v>0</v>
      </c>
      <c r="J456" s="325">
        <f>F456*AP456</f>
        <v>0</v>
      </c>
      <c r="K456" s="325">
        <f>F456*G456</f>
        <v>0</v>
      </c>
      <c r="L456" s="325">
        <f>K456*(1+BW456/100)</f>
        <v>0</v>
      </c>
      <c r="M456" s="325">
        <v>1.07E-3</v>
      </c>
      <c r="N456" s="325">
        <f>F456*M456</f>
        <v>0.11235000000000001</v>
      </c>
      <c r="O456" s="328" t="s">
        <v>509</v>
      </c>
      <c r="P456" s="270"/>
      <c r="Q456" s="270"/>
      <c r="R456" s="270"/>
      <c r="S456" s="270"/>
      <c r="T456" s="270"/>
      <c r="U456" s="270"/>
      <c r="V456" s="270"/>
      <c r="W456" s="270"/>
      <c r="X456" s="270"/>
      <c r="Y456" s="270"/>
      <c r="Z456" s="297">
        <f>IF(AQ456="5",BJ456,0)</f>
        <v>0</v>
      </c>
      <c r="AA456" s="270"/>
      <c r="AB456" s="297">
        <f>IF(AQ456="1",BH456,0)</f>
        <v>0</v>
      </c>
      <c r="AC456" s="297">
        <f>IF(AQ456="1",BI456,0)</f>
        <v>0</v>
      </c>
      <c r="AD456" s="297">
        <f>IF(AQ456="7",BH456,0)</f>
        <v>0</v>
      </c>
      <c r="AE456" s="297">
        <f>IF(AQ456="7",BI456,0)</f>
        <v>0</v>
      </c>
      <c r="AF456" s="297">
        <f>IF(AQ456="2",BH456,0)</f>
        <v>0</v>
      </c>
      <c r="AG456" s="297">
        <f>IF(AQ456="2",BI456,0)</f>
        <v>0</v>
      </c>
      <c r="AH456" s="297">
        <f>IF(AQ456="0",BJ456,0)</f>
        <v>0</v>
      </c>
      <c r="AI456" s="282"/>
      <c r="AJ456" s="325">
        <f>IF(AN456=0,K456,0)</f>
        <v>0</v>
      </c>
      <c r="AK456" s="325">
        <f>IF(AN456=12,K456,0)</f>
        <v>0</v>
      </c>
      <c r="AL456" s="325">
        <f>IF(AN456=21,K456,0)</f>
        <v>0</v>
      </c>
      <c r="AM456" s="270"/>
      <c r="AN456" s="297">
        <v>21</v>
      </c>
      <c r="AO456" s="297">
        <f>G456*1</f>
        <v>0</v>
      </c>
      <c r="AP456" s="297">
        <f>G456*(1-1)</f>
        <v>0</v>
      </c>
      <c r="AQ456" s="327" t="s">
        <v>320</v>
      </c>
      <c r="AR456" s="270"/>
      <c r="AS456" s="270"/>
      <c r="AT456" s="270"/>
      <c r="AU456" s="270"/>
      <c r="AV456" s="297">
        <f>AW456+AX456</f>
        <v>0</v>
      </c>
      <c r="AW456" s="297">
        <f>F456*AO456</f>
        <v>0</v>
      </c>
      <c r="AX456" s="297">
        <f>F456*AP456</f>
        <v>0</v>
      </c>
      <c r="AY456" s="299" t="s">
        <v>969</v>
      </c>
      <c r="AZ456" s="299" t="s">
        <v>970</v>
      </c>
      <c r="BA456" s="282" t="s">
        <v>512</v>
      </c>
      <c r="BB456" s="270"/>
      <c r="BC456" s="297">
        <f>AW456+AX456</f>
        <v>0</v>
      </c>
      <c r="BD456" s="297">
        <f>G456/(100-BE456)*100</f>
        <v>0</v>
      </c>
      <c r="BE456" s="297">
        <v>0</v>
      </c>
      <c r="BF456" s="297">
        <f>N456</f>
        <v>0.11235000000000001</v>
      </c>
      <c r="BG456" s="270"/>
      <c r="BH456" s="325">
        <f>F456*AO456</f>
        <v>0</v>
      </c>
      <c r="BI456" s="325">
        <f>F456*AP456</f>
        <v>0</v>
      </c>
      <c r="BJ456" s="325">
        <f>F456*G456</f>
        <v>0</v>
      </c>
      <c r="BK456" s="325"/>
      <c r="BL456" s="297">
        <v>87</v>
      </c>
      <c r="BM456" s="270"/>
      <c r="BN456" s="270"/>
      <c r="BO456" s="270"/>
      <c r="BP456" s="270"/>
      <c r="BQ456" s="270"/>
      <c r="BR456" s="270"/>
      <c r="BS456" s="270"/>
      <c r="BT456" s="270"/>
      <c r="BU456" s="270"/>
      <c r="BV456" s="270"/>
      <c r="BW456" s="297" t="str">
        <f>H456</f>
        <v>21</v>
      </c>
      <c r="BX456" s="324" t="s">
        <v>1124</v>
      </c>
    </row>
    <row r="457" spans="1:76" ht="25.5">
      <c r="A457" s="301"/>
      <c r="B457" s="270"/>
      <c r="C457" s="302" t="s">
        <v>857</v>
      </c>
      <c r="D457" s="302" t="s">
        <v>974</v>
      </c>
      <c r="E457" s="270"/>
      <c r="F457" s="303">
        <v>4</v>
      </c>
      <c r="G457" s="270"/>
      <c r="H457" s="270"/>
      <c r="I457" s="270"/>
      <c r="J457" s="270"/>
      <c r="K457" s="270"/>
      <c r="L457" s="270"/>
      <c r="M457" s="270"/>
      <c r="N457" s="270"/>
      <c r="O457" s="304"/>
      <c r="P457" s="270"/>
      <c r="Q457" s="270"/>
      <c r="R457" s="270"/>
      <c r="S457" s="270"/>
      <c r="T457" s="270"/>
      <c r="U457" s="270"/>
      <c r="V457" s="270"/>
      <c r="W457" s="270"/>
      <c r="X457" s="270"/>
      <c r="Y457" s="270"/>
      <c r="Z457" s="270"/>
      <c r="AA457" s="270"/>
      <c r="AB457" s="270"/>
      <c r="AC457" s="270"/>
      <c r="AD457" s="270"/>
      <c r="AE457" s="270"/>
      <c r="AF457" s="270"/>
      <c r="AG457" s="270"/>
      <c r="AH457" s="270"/>
      <c r="AI457" s="270"/>
      <c r="AJ457" s="270"/>
      <c r="AK457" s="270"/>
      <c r="AL457" s="270"/>
      <c r="AM457" s="270"/>
      <c r="AN457" s="270"/>
      <c r="AO457" s="270"/>
      <c r="AP457" s="270"/>
      <c r="AQ457" s="270"/>
      <c r="AR457" s="270"/>
      <c r="AS457" s="270"/>
      <c r="AT457" s="270"/>
      <c r="AU457" s="270"/>
      <c r="AV457" s="270"/>
      <c r="AW457" s="270"/>
      <c r="AX457" s="270"/>
      <c r="AY457" s="270"/>
      <c r="AZ457" s="270"/>
      <c r="BA457" s="270"/>
      <c r="BB457" s="270"/>
      <c r="BC457" s="270"/>
      <c r="BD457" s="270"/>
      <c r="BE457" s="270"/>
      <c r="BF457" s="270"/>
      <c r="BG457" s="270"/>
      <c r="BH457" s="270"/>
      <c r="BI457" s="270"/>
      <c r="BJ457" s="270"/>
      <c r="BK457" s="270"/>
      <c r="BL457" s="270"/>
      <c r="BM457" s="270"/>
      <c r="BN457" s="270"/>
      <c r="BO457" s="270"/>
      <c r="BP457" s="270"/>
      <c r="BQ457" s="270"/>
      <c r="BR457" s="270"/>
      <c r="BS457" s="270"/>
      <c r="BT457" s="270"/>
      <c r="BU457" s="270"/>
      <c r="BV457" s="270"/>
      <c r="BW457" s="270"/>
      <c r="BX457" s="270"/>
    </row>
    <row r="458" spans="1:76" ht="15">
      <c r="A458" s="301"/>
      <c r="B458" s="270"/>
      <c r="C458" s="302" t="s">
        <v>1018</v>
      </c>
      <c r="D458" s="302" t="s">
        <v>704</v>
      </c>
      <c r="E458" s="270"/>
      <c r="F458" s="303">
        <v>3</v>
      </c>
      <c r="G458" s="270"/>
      <c r="H458" s="270"/>
      <c r="I458" s="270"/>
      <c r="J458" s="270"/>
      <c r="K458" s="270"/>
      <c r="L458" s="270"/>
      <c r="M458" s="270"/>
      <c r="N458" s="270"/>
      <c r="O458" s="304"/>
      <c r="P458" s="270"/>
      <c r="Q458" s="270"/>
      <c r="R458" s="270"/>
      <c r="S458" s="270"/>
      <c r="T458" s="270"/>
      <c r="U458" s="270"/>
      <c r="V458" s="270"/>
      <c r="W458" s="270"/>
      <c r="X458" s="270"/>
      <c r="Y458" s="270"/>
      <c r="Z458" s="270"/>
      <c r="AA458" s="270"/>
      <c r="AB458" s="270"/>
      <c r="AC458" s="270"/>
      <c r="AD458" s="270"/>
      <c r="AE458" s="270"/>
      <c r="AF458" s="270"/>
      <c r="AG458" s="270"/>
      <c r="AH458" s="270"/>
      <c r="AI458" s="270"/>
      <c r="AJ458" s="270"/>
      <c r="AK458" s="270"/>
      <c r="AL458" s="270"/>
      <c r="AM458" s="270"/>
      <c r="AN458" s="270"/>
      <c r="AO458" s="270"/>
      <c r="AP458" s="270"/>
      <c r="AQ458" s="270"/>
      <c r="AR458" s="270"/>
      <c r="AS458" s="270"/>
      <c r="AT458" s="270"/>
      <c r="AU458" s="270"/>
      <c r="AV458" s="270"/>
      <c r="AW458" s="270"/>
      <c r="AX458" s="270"/>
      <c r="AY458" s="270"/>
      <c r="AZ458" s="270"/>
      <c r="BA458" s="270"/>
      <c r="BB458" s="270"/>
      <c r="BC458" s="270"/>
      <c r="BD458" s="270"/>
      <c r="BE458" s="270"/>
      <c r="BF458" s="270"/>
      <c r="BG458" s="270"/>
      <c r="BH458" s="270"/>
      <c r="BI458" s="270"/>
      <c r="BJ458" s="270"/>
      <c r="BK458" s="270"/>
      <c r="BL458" s="270"/>
      <c r="BM458" s="270"/>
      <c r="BN458" s="270"/>
      <c r="BO458" s="270"/>
      <c r="BP458" s="270"/>
      <c r="BQ458" s="270"/>
      <c r="BR458" s="270"/>
      <c r="BS458" s="270"/>
      <c r="BT458" s="270"/>
      <c r="BU458" s="270"/>
      <c r="BV458" s="270"/>
      <c r="BW458" s="270"/>
      <c r="BX458" s="270"/>
    </row>
    <row r="459" spans="1:76" ht="15">
      <c r="A459" s="301"/>
      <c r="B459" s="270"/>
      <c r="C459" s="302" t="s">
        <v>1125</v>
      </c>
      <c r="D459" s="302" t="s">
        <v>999</v>
      </c>
      <c r="E459" s="270"/>
      <c r="F459" s="303">
        <v>17</v>
      </c>
      <c r="G459" s="270"/>
      <c r="H459" s="270"/>
      <c r="I459" s="270"/>
      <c r="J459" s="270"/>
      <c r="K459" s="270"/>
      <c r="L459" s="270"/>
      <c r="M459" s="270"/>
      <c r="N459" s="270"/>
      <c r="O459" s="304"/>
      <c r="P459" s="270"/>
      <c r="Q459" s="270"/>
      <c r="R459" s="270"/>
      <c r="S459" s="270"/>
      <c r="T459" s="270"/>
      <c r="U459" s="270"/>
      <c r="V459" s="270"/>
      <c r="W459" s="270"/>
      <c r="X459" s="270"/>
      <c r="Y459" s="270"/>
      <c r="Z459" s="270"/>
      <c r="AA459" s="270"/>
      <c r="AB459" s="270"/>
      <c r="AC459" s="270"/>
      <c r="AD459" s="270"/>
      <c r="AE459" s="270"/>
      <c r="AF459" s="270"/>
      <c r="AG459" s="270"/>
      <c r="AH459" s="270"/>
      <c r="AI459" s="270"/>
      <c r="AJ459" s="270"/>
      <c r="AK459" s="270"/>
      <c r="AL459" s="270"/>
      <c r="AM459" s="270"/>
      <c r="AN459" s="270"/>
      <c r="AO459" s="270"/>
      <c r="AP459" s="270"/>
      <c r="AQ459" s="270"/>
      <c r="AR459" s="270"/>
      <c r="AS459" s="270"/>
      <c r="AT459" s="270"/>
      <c r="AU459" s="270"/>
      <c r="AV459" s="270"/>
      <c r="AW459" s="270"/>
      <c r="AX459" s="270"/>
      <c r="AY459" s="270"/>
      <c r="AZ459" s="270"/>
      <c r="BA459" s="270"/>
      <c r="BB459" s="270"/>
      <c r="BC459" s="270"/>
      <c r="BD459" s="270"/>
      <c r="BE459" s="270"/>
      <c r="BF459" s="270"/>
      <c r="BG459" s="270"/>
      <c r="BH459" s="270"/>
      <c r="BI459" s="270"/>
      <c r="BJ459" s="270"/>
      <c r="BK459" s="270"/>
      <c r="BL459" s="270"/>
      <c r="BM459" s="270"/>
      <c r="BN459" s="270"/>
      <c r="BO459" s="270"/>
      <c r="BP459" s="270"/>
      <c r="BQ459" s="270"/>
      <c r="BR459" s="270"/>
      <c r="BS459" s="270"/>
      <c r="BT459" s="270"/>
      <c r="BU459" s="270"/>
      <c r="BV459" s="270"/>
      <c r="BW459" s="270"/>
      <c r="BX459" s="270"/>
    </row>
    <row r="460" spans="1:76" ht="15">
      <c r="A460" s="301"/>
      <c r="B460" s="270"/>
      <c r="C460" s="302" t="s">
        <v>1126</v>
      </c>
      <c r="D460" s="302" t="s">
        <v>1001</v>
      </c>
      <c r="E460" s="270"/>
      <c r="F460" s="303">
        <v>12</v>
      </c>
      <c r="G460" s="270"/>
      <c r="H460" s="270"/>
      <c r="I460" s="270"/>
      <c r="J460" s="270"/>
      <c r="K460" s="270"/>
      <c r="L460" s="270"/>
      <c r="M460" s="270"/>
      <c r="N460" s="270"/>
      <c r="O460" s="304"/>
      <c r="P460" s="270"/>
      <c r="Q460" s="270"/>
      <c r="R460" s="270"/>
      <c r="S460" s="270"/>
      <c r="T460" s="270"/>
      <c r="U460" s="270"/>
      <c r="V460" s="270"/>
      <c r="W460" s="270"/>
      <c r="X460" s="270"/>
      <c r="Y460" s="270"/>
      <c r="Z460" s="270"/>
      <c r="AA460" s="270"/>
      <c r="AB460" s="270"/>
      <c r="AC460" s="270"/>
      <c r="AD460" s="270"/>
      <c r="AE460" s="270"/>
      <c r="AF460" s="270"/>
      <c r="AG460" s="270"/>
      <c r="AH460" s="270"/>
      <c r="AI460" s="270"/>
      <c r="AJ460" s="270"/>
      <c r="AK460" s="270"/>
      <c r="AL460" s="270"/>
      <c r="AM460" s="270"/>
      <c r="AN460" s="270"/>
      <c r="AO460" s="270"/>
      <c r="AP460" s="270"/>
      <c r="AQ460" s="270"/>
      <c r="AR460" s="270"/>
      <c r="AS460" s="270"/>
      <c r="AT460" s="270"/>
      <c r="AU460" s="270"/>
      <c r="AV460" s="270"/>
      <c r="AW460" s="270"/>
      <c r="AX460" s="270"/>
      <c r="AY460" s="270"/>
      <c r="AZ460" s="270"/>
      <c r="BA460" s="270"/>
      <c r="BB460" s="270"/>
      <c r="BC460" s="270"/>
      <c r="BD460" s="270"/>
      <c r="BE460" s="270"/>
      <c r="BF460" s="270"/>
      <c r="BG460" s="270"/>
      <c r="BH460" s="270"/>
      <c r="BI460" s="270"/>
      <c r="BJ460" s="270"/>
      <c r="BK460" s="270"/>
      <c r="BL460" s="270"/>
      <c r="BM460" s="270"/>
      <c r="BN460" s="270"/>
      <c r="BO460" s="270"/>
      <c r="BP460" s="270"/>
      <c r="BQ460" s="270"/>
      <c r="BR460" s="270"/>
      <c r="BS460" s="270"/>
      <c r="BT460" s="270"/>
      <c r="BU460" s="270"/>
      <c r="BV460" s="270"/>
      <c r="BW460" s="270"/>
      <c r="BX460" s="270"/>
    </row>
    <row r="461" spans="1:76" ht="15">
      <c r="A461" s="301"/>
      <c r="B461" s="270"/>
      <c r="C461" s="302" t="s">
        <v>1127</v>
      </c>
      <c r="D461" s="302" t="s">
        <v>1003</v>
      </c>
      <c r="E461" s="270"/>
      <c r="F461" s="303">
        <v>36</v>
      </c>
      <c r="G461" s="270"/>
      <c r="H461" s="270"/>
      <c r="I461" s="270"/>
      <c r="J461" s="270"/>
      <c r="K461" s="270"/>
      <c r="L461" s="270"/>
      <c r="M461" s="270"/>
      <c r="N461" s="270"/>
      <c r="O461" s="304"/>
      <c r="P461" s="270"/>
      <c r="Q461" s="270"/>
      <c r="R461" s="270"/>
      <c r="S461" s="270"/>
      <c r="T461" s="270"/>
      <c r="U461" s="270"/>
      <c r="V461" s="270"/>
      <c r="W461" s="270"/>
      <c r="X461" s="270"/>
      <c r="Y461" s="270"/>
      <c r="Z461" s="270"/>
      <c r="AA461" s="270"/>
      <c r="AB461" s="270"/>
      <c r="AC461" s="270"/>
      <c r="AD461" s="270"/>
      <c r="AE461" s="270"/>
      <c r="AF461" s="270"/>
      <c r="AG461" s="270"/>
      <c r="AH461" s="270"/>
      <c r="AI461" s="270"/>
      <c r="AJ461" s="270"/>
      <c r="AK461" s="270"/>
      <c r="AL461" s="270"/>
      <c r="AM461" s="270"/>
      <c r="AN461" s="270"/>
      <c r="AO461" s="270"/>
      <c r="AP461" s="270"/>
      <c r="AQ461" s="270"/>
      <c r="AR461" s="270"/>
      <c r="AS461" s="270"/>
      <c r="AT461" s="270"/>
      <c r="AU461" s="270"/>
      <c r="AV461" s="270"/>
      <c r="AW461" s="270"/>
      <c r="AX461" s="270"/>
      <c r="AY461" s="270"/>
      <c r="AZ461" s="270"/>
      <c r="BA461" s="270"/>
      <c r="BB461" s="270"/>
      <c r="BC461" s="270"/>
      <c r="BD461" s="270"/>
      <c r="BE461" s="270"/>
      <c r="BF461" s="270"/>
      <c r="BG461" s="270"/>
      <c r="BH461" s="270"/>
      <c r="BI461" s="270"/>
      <c r="BJ461" s="270"/>
      <c r="BK461" s="270"/>
      <c r="BL461" s="270"/>
      <c r="BM461" s="270"/>
      <c r="BN461" s="270"/>
      <c r="BO461" s="270"/>
      <c r="BP461" s="270"/>
      <c r="BQ461" s="270"/>
      <c r="BR461" s="270"/>
      <c r="BS461" s="270"/>
      <c r="BT461" s="270"/>
      <c r="BU461" s="270"/>
      <c r="BV461" s="270"/>
      <c r="BW461" s="270"/>
      <c r="BX461" s="270"/>
    </row>
    <row r="462" spans="1:76" ht="15">
      <c r="A462" s="301"/>
      <c r="B462" s="270"/>
      <c r="C462" s="302" t="s">
        <v>796</v>
      </c>
      <c r="D462" s="302" t="s">
        <v>989</v>
      </c>
      <c r="E462" s="270"/>
      <c r="F462" s="303">
        <v>10</v>
      </c>
      <c r="G462" s="270"/>
      <c r="H462" s="270"/>
      <c r="I462" s="270"/>
      <c r="J462" s="270"/>
      <c r="K462" s="270"/>
      <c r="L462" s="270"/>
      <c r="M462" s="270"/>
      <c r="N462" s="270"/>
      <c r="O462" s="304"/>
      <c r="P462" s="270"/>
      <c r="Q462" s="270"/>
      <c r="R462" s="270"/>
      <c r="S462" s="270"/>
      <c r="T462" s="270"/>
      <c r="U462" s="270"/>
      <c r="V462" s="270"/>
      <c r="W462" s="270"/>
      <c r="X462" s="270"/>
      <c r="Y462" s="270"/>
      <c r="Z462" s="270"/>
      <c r="AA462" s="270"/>
      <c r="AB462" s="270"/>
      <c r="AC462" s="270"/>
      <c r="AD462" s="270"/>
      <c r="AE462" s="270"/>
      <c r="AF462" s="270"/>
      <c r="AG462" s="270"/>
      <c r="AH462" s="270"/>
      <c r="AI462" s="270"/>
      <c r="AJ462" s="270"/>
      <c r="AK462" s="270"/>
      <c r="AL462" s="270"/>
      <c r="AM462" s="270"/>
      <c r="AN462" s="270"/>
      <c r="AO462" s="270"/>
      <c r="AP462" s="270"/>
      <c r="AQ462" s="270"/>
      <c r="AR462" s="270"/>
      <c r="AS462" s="270"/>
      <c r="AT462" s="270"/>
      <c r="AU462" s="270"/>
      <c r="AV462" s="270"/>
      <c r="AW462" s="270"/>
      <c r="AX462" s="270"/>
      <c r="AY462" s="270"/>
      <c r="AZ462" s="270"/>
      <c r="BA462" s="270"/>
      <c r="BB462" s="270"/>
      <c r="BC462" s="270"/>
      <c r="BD462" s="270"/>
      <c r="BE462" s="270"/>
      <c r="BF462" s="270"/>
      <c r="BG462" s="270"/>
      <c r="BH462" s="270"/>
      <c r="BI462" s="270"/>
      <c r="BJ462" s="270"/>
      <c r="BK462" s="270"/>
      <c r="BL462" s="270"/>
      <c r="BM462" s="270"/>
      <c r="BN462" s="270"/>
      <c r="BO462" s="270"/>
      <c r="BP462" s="270"/>
      <c r="BQ462" s="270"/>
      <c r="BR462" s="270"/>
      <c r="BS462" s="270"/>
      <c r="BT462" s="270"/>
      <c r="BU462" s="270"/>
      <c r="BV462" s="270"/>
      <c r="BW462" s="270"/>
      <c r="BX462" s="270"/>
    </row>
    <row r="463" spans="1:76" ht="15">
      <c r="A463" s="301"/>
      <c r="B463" s="270"/>
      <c r="C463" s="302" t="s">
        <v>857</v>
      </c>
      <c r="D463" s="302" t="s">
        <v>542</v>
      </c>
      <c r="E463" s="270"/>
      <c r="F463" s="303">
        <v>4</v>
      </c>
      <c r="G463" s="270"/>
      <c r="H463" s="270"/>
      <c r="I463" s="270"/>
      <c r="J463" s="270"/>
      <c r="K463" s="270"/>
      <c r="L463" s="270"/>
      <c r="M463" s="270"/>
      <c r="N463" s="270"/>
      <c r="O463" s="304"/>
      <c r="P463" s="270"/>
      <c r="Q463" s="270"/>
      <c r="R463" s="270"/>
      <c r="S463" s="270"/>
      <c r="T463" s="270"/>
      <c r="U463" s="270"/>
      <c r="V463" s="270"/>
      <c r="W463" s="270"/>
      <c r="X463" s="270"/>
      <c r="Y463" s="270"/>
      <c r="Z463" s="270"/>
      <c r="AA463" s="270"/>
      <c r="AB463" s="270"/>
      <c r="AC463" s="270"/>
      <c r="AD463" s="270"/>
      <c r="AE463" s="270"/>
      <c r="AF463" s="270"/>
      <c r="AG463" s="270"/>
      <c r="AH463" s="270"/>
      <c r="AI463" s="270"/>
      <c r="AJ463" s="270"/>
      <c r="AK463" s="270"/>
      <c r="AL463" s="270"/>
      <c r="AM463" s="270"/>
      <c r="AN463" s="270"/>
      <c r="AO463" s="270"/>
      <c r="AP463" s="270"/>
      <c r="AQ463" s="270"/>
      <c r="AR463" s="270"/>
      <c r="AS463" s="270"/>
      <c r="AT463" s="270"/>
      <c r="AU463" s="270"/>
      <c r="AV463" s="270"/>
      <c r="AW463" s="270"/>
      <c r="AX463" s="270"/>
      <c r="AY463" s="270"/>
      <c r="AZ463" s="270"/>
      <c r="BA463" s="270"/>
      <c r="BB463" s="270"/>
      <c r="BC463" s="270"/>
      <c r="BD463" s="270"/>
      <c r="BE463" s="270"/>
      <c r="BF463" s="270"/>
      <c r="BG463" s="270"/>
      <c r="BH463" s="270"/>
      <c r="BI463" s="270"/>
      <c r="BJ463" s="270"/>
      <c r="BK463" s="270"/>
      <c r="BL463" s="270"/>
      <c r="BM463" s="270"/>
      <c r="BN463" s="270"/>
      <c r="BO463" s="270"/>
      <c r="BP463" s="270"/>
      <c r="BQ463" s="270"/>
      <c r="BR463" s="270"/>
      <c r="BS463" s="270"/>
      <c r="BT463" s="270"/>
      <c r="BU463" s="270"/>
      <c r="BV463" s="270"/>
      <c r="BW463" s="270"/>
      <c r="BX463" s="270"/>
    </row>
    <row r="464" spans="1:76" ht="15">
      <c r="A464" s="301"/>
      <c r="B464" s="270"/>
      <c r="C464" s="302" t="s">
        <v>949</v>
      </c>
      <c r="D464" s="302" t="s">
        <v>1006</v>
      </c>
      <c r="E464" s="270"/>
      <c r="F464" s="303">
        <v>7</v>
      </c>
      <c r="G464" s="270"/>
      <c r="H464" s="270"/>
      <c r="I464" s="270"/>
      <c r="J464" s="270"/>
      <c r="K464" s="270"/>
      <c r="L464" s="270"/>
      <c r="M464" s="270"/>
      <c r="N464" s="270"/>
      <c r="O464" s="304"/>
      <c r="P464" s="270"/>
      <c r="Q464" s="270"/>
      <c r="R464" s="270"/>
      <c r="S464" s="270"/>
      <c r="T464" s="270"/>
      <c r="U464" s="270"/>
      <c r="V464" s="270"/>
      <c r="W464" s="270"/>
      <c r="X464" s="270"/>
      <c r="Y464" s="270"/>
      <c r="Z464" s="270"/>
      <c r="AA464" s="270"/>
      <c r="AB464" s="270"/>
      <c r="AC464" s="270"/>
      <c r="AD464" s="270"/>
      <c r="AE464" s="270"/>
      <c r="AF464" s="270"/>
      <c r="AG464" s="270"/>
      <c r="AH464" s="270"/>
      <c r="AI464" s="270"/>
      <c r="AJ464" s="270"/>
      <c r="AK464" s="270"/>
      <c r="AL464" s="270"/>
      <c r="AM464" s="270"/>
      <c r="AN464" s="270"/>
      <c r="AO464" s="270"/>
      <c r="AP464" s="270"/>
      <c r="AQ464" s="270"/>
      <c r="AR464" s="270"/>
      <c r="AS464" s="270"/>
      <c r="AT464" s="270"/>
      <c r="AU464" s="270"/>
      <c r="AV464" s="270"/>
      <c r="AW464" s="270"/>
      <c r="AX464" s="270"/>
      <c r="AY464" s="270"/>
      <c r="AZ464" s="270"/>
      <c r="BA464" s="270"/>
      <c r="BB464" s="270"/>
      <c r="BC464" s="270"/>
      <c r="BD464" s="270"/>
      <c r="BE464" s="270"/>
      <c r="BF464" s="270"/>
      <c r="BG464" s="270"/>
      <c r="BH464" s="270"/>
      <c r="BI464" s="270"/>
      <c r="BJ464" s="270"/>
      <c r="BK464" s="270"/>
      <c r="BL464" s="270"/>
      <c r="BM464" s="270"/>
      <c r="BN464" s="270"/>
      <c r="BO464" s="270"/>
      <c r="BP464" s="270"/>
      <c r="BQ464" s="270"/>
      <c r="BR464" s="270"/>
      <c r="BS464" s="270"/>
      <c r="BT464" s="270"/>
      <c r="BU464" s="270"/>
      <c r="BV464" s="270"/>
      <c r="BW464" s="270"/>
      <c r="BX464" s="270"/>
    </row>
    <row r="465" spans="1:76" ht="15">
      <c r="A465" s="301"/>
      <c r="B465" s="270"/>
      <c r="C465" s="302" t="s">
        <v>574</v>
      </c>
      <c r="D465" s="302" t="s">
        <v>1008</v>
      </c>
      <c r="E465" s="270"/>
      <c r="F465" s="303">
        <v>12</v>
      </c>
      <c r="G465" s="270"/>
      <c r="H465" s="270"/>
      <c r="I465" s="270"/>
      <c r="J465" s="270"/>
      <c r="K465" s="270"/>
      <c r="L465" s="270"/>
      <c r="M465" s="270"/>
      <c r="N465" s="270"/>
      <c r="O465" s="304"/>
      <c r="P465" s="270"/>
      <c r="Q465" s="270"/>
      <c r="R465" s="270"/>
      <c r="S465" s="270"/>
      <c r="T465" s="270"/>
      <c r="U465" s="270"/>
      <c r="V465" s="270"/>
      <c r="W465" s="270"/>
      <c r="X465" s="270"/>
      <c r="Y465" s="270"/>
      <c r="Z465" s="270"/>
      <c r="AA465" s="270"/>
      <c r="AB465" s="270"/>
      <c r="AC465" s="270"/>
      <c r="AD465" s="270"/>
      <c r="AE465" s="270"/>
      <c r="AF465" s="270"/>
      <c r="AG465" s="270"/>
      <c r="AH465" s="270"/>
      <c r="AI465" s="270"/>
      <c r="AJ465" s="270"/>
      <c r="AK465" s="270"/>
      <c r="AL465" s="270"/>
      <c r="AM465" s="270"/>
      <c r="AN465" s="270"/>
      <c r="AO465" s="270"/>
      <c r="AP465" s="270"/>
      <c r="AQ465" s="270"/>
      <c r="AR465" s="270"/>
      <c r="AS465" s="270"/>
      <c r="AT465" s="270"/>
      <c r="AU465" s="270"/>
      <c r="AV465" s="270"/>
      <c r="AW465" s="270"/>
      <c r="AX465" s="270"/>
      <c r="AY465" s="270"/>
      <c r="AZ465" s="270"/>
      <c r="BA465" s="270"/>
      <c r="BB465" s="270"/>
      <c r="BC465" s="270"/>
      <c r="BD465" s="270"/>
      <c r="BE465" s="270"/>
      <c r="BF465" s="270"/>
      <c r="BG465" s="270"/>
      <c r="BH465" s="270"/>
      <c r="BI465" s="270"/>
      <c r="BJ465" s="270"/>
      <c r="BK465" s="270"/>
      <c r="BL465" s="270"/>
      <c r="BM465" s="270"/>
      <c r="BN465" s="270"/>
      <c r="BO465" s="270"/>
      <c r="BP465" s="270"/>
      <c r="BQ465" s="270"/>
      <c r="BR465" s="270"/>
      <c r="BS465" s="270"/>
      <c r="BT465" s="270"/>
      <c r="BU465" s="270"/>
      <c r="BV465" s="270"/>
      <c r="BW465" s="270"/>
      <c r="BX465" s="270"/>
    </row>
    <row r="466" spans="1:76" ht="15">
      <c r="A466" s="323" t="s">
        <v>1128</v>
      </c>
      <c r="B466" s="324" t="s">
        <v>1129</v>
      </c>
      <c r="C466" s="324" t="s">
        <v>1130</v>
      </c>
      <c r="D466" s="324"/>
      <c r="E466" s="324" t="s">
        <v>78</v>
      </c>
      <c r="F466" s="325">
        <v>3</v>
      </c>
      <c r="G466" s="326"/>
      <c r="H466" s="327" t="s">
        <v>508</v>
      </c>
      <c r="I466" s="325">
        <f>F466*AO466</f>
        <v>0</v>
      </c>
      <c r="J466" s="325">
        <f>F466*AP466</f>
        <v>0</v>
      </c>
      <c r="K466" s="325">
        <f>F466*G466</f>
        <v>0</v>
      </c>
      <c r="L466" s="325">
        <f>K466*(1+BW466/100)</f>
        <v>0</v>
      </c>
      <c r="M466" s="325">
        <v>1E-3</v>
      </c>
      <c r="N466" s="325">
        <f>F466*M466</f>
        <v>3.0000000000000001E-3</v>
      </c>
      <c r="O466" s="328" t="s">
        <v>509</v>
      </c>
      <c r="P466" s="270"/>
      <c r="Q466" s="270"/>
      <c r="R466" s="270"/>
      <c r="S466" s="270"/>
      <c r="T466" s="270"/>
      <c r="U466" s="270"/>
      <c r="V466" s="270"/>
      <c r="W466" s="270"/>
      <c r="X466" s="270"/>
      <c r="Y466" s="270"/>
      <c r="Z466" s="297">
        <f>IF(AQ466="5",BJ466,0)</f>
        <v>0</v>
      </c>
      <c r="AA466" s="270"/>
      <c r="AB466" s="297">
        <f>IF(AQ466="1",BH466,0)</f>
        <v>0</v>
      </c>
      <c r="AC466" s="297">
        <f>IF(AQ466="1",BI466,0)</f>
        <v>0</v>
      </c>
      <c r="AD466" s="297">
        <f>IF(AQ466="7",BH466,0)</f>
        <v>0</v>
      </c>
      <c r="AE466" s="297">
        <f>IF(AQ466="7",BI466,0)</f>
        <v>0</v>
      </c>
      <c r="AF466" s="297">
        <f>IF(AQ466="2",BH466,0)</f>
        <v>0</v>
      </c>
      <c r="AG466" s="297">
        <f>IF(AQ466="2",BI466,0)</f>
        <v>0</v>
      </c>
      <c r="AH466" s="297">
        <f>IF(AQ466="0",BJ466,0)</f>
        <v>0</v>
      </c>
      <c r="AI466" s="282"/>
      <c r="AJ466" s="325">
        <f>IF(AN466=0,K466,0)</f>
        <v>0</v>
      </c>
      <c r="AK466" s="325">
        <f>IF(AN466=12,K466,0)</f>
        <v>0</v>
      </c>
      <c r="AL466" s="325">
        <f>IF(AN466=21,K466,0)</f>
        <v>0</v>
      </c>
      <c r="AM466" s="270"/>
      <c r="AN466" s="297">
        <v>21</v>
      </c>
      <c r="AO466" s="297">
        <f>G466*1</f>
        <v>0</v>
      </c>
      <c r="AP466" s="297">
        <f>G466*(1-1)</f>
        <v>0</v>
      </c>
      <c r="AQ466" s="327" t="s">
        <v>320</v>
      </c>
      <c r="AR466" s="270"/>
      <c r="AS466" s="270"/>
      <c r="AT466" s="270"/>
      <c r="AU466" s="270"/>
      <c r="AV466" s="297">
        <f>AW466+AX466</f>
        <v>0</v>
      </c>
      <c r="AW466" s="297">
        <f>F466*AO466</f>
        <v>0</v>
      </c>
      <c r="AX466" s="297">
        <f>F466*AP466</f>
        <v>0</v>
      </c>
      <c r="AY466" s="299" t="s">
        <v>969</v>
      </c>
      <c r="AZ466" s="299" t="s">
        <v>970</v>
      </c>
      <c r="BA466" s="282" t="s">
        <v>512</v>
      </c>
      <c r="BB466" s="270"/>
      <c r="BC466" s="297">
        <f>AW466+AX466</f>
        <v>0</v>
      </c>
      <c r="BD466" s="297">
        <f>G466/(100-BE466)*100</f>
        <v>0</v>
      </c>
      <c r="BE466" s="297">
        <v>0</v>
      </c>
      <c r="BF466" s="297">
        <f>N466</f>
        <v>3.0000000000000001E-3</v>
      </c>
      <c r="BG466" s="270"/>
      <c r="BH466" s="325">
        <f>F466*AO466</f>
        <v>0</v>
      </c>
      <c r="BI466" s="325">
        <f>F466*AP466</f>
        <v>0</v>
      </c>
      <c r="BJ466" s="325">
        <f>F466*G466</f>
        <v>0</v>
      </c>
      <c r="BK466" s="325"/>
      <c r="BL466" s="297">
        <v>87</v>
      </c>
      <c r="BM466" s="270"/>
      <c r="BN466" s="270"/>
      <c r="BO466" s="270"/>
      <c r="BP466" s="270"/>
      <c r="BQ466" s="270"/>
      <c r="BR466" s="270"/>
      <c r="BS466" s="270"/>
      <c r="BT466" s="270"/>
      <c r="BU466" s="270"/>
      <c r="BV466" s="270"/>
      <c r="BW466" s="297" t="str">
        <f>H466</f>
        <v>21</v>
      </c>
      <c r="BX466" s="324" t="s">
        <v>1130</v>
      </c>
    </row>
    <row r="467" spans="1:76" ht="15">
      <c r="A467" s="301"/>
      <c r="B467" s="270"/>
      <c r="C467" s="302" t="s">
        <v>320</v>
      </c>
      <c r="D467" s="302" t="s">
        <v>1008</v>
      </c>
      <c r="E467" s="270"/>
      <c r="F467" s="303">
        <v>1</v>
      </c>
      <c r="G467" s="270"/>
      <c r="H467" s="270"/>
      <c r="I467" s="270"/>
      <c r="J467" s="270"/>
      <c r="K467" s="270"/>
      <c r="L467" s="270"/>
      <c r="M467" s="270"/>
      <c r="N467" s="270"/>
      <c r="O467" s="304"/>
      <c r="P467" s="270"/>
      <c r="Q467" s="270"/>
      <c r="R467" s="270"/>
      <c r="S467" s="270"/>
      <c r="T467" s="270"/>
      <c r="U467" s="270"/>
      <c r="V467" s="270"/>
      <c r="W467" s="270"/>
      <c r="X467" s="270"/>
      <c r="Y467" s="270"/>
      <c r="Z467" s="270"/>
      <c r="AA467" s="270"/>
      <c r="AB467" s="270"/>
      <c r="AC467" s="270"/>
      <c r="AD467" s="270"/>
      <c r="AE467" s="270"/>
      <c r="AF467" s="270"/>
      <c r="AG467" s="270"/>
      <c r="AH467" s="270"/>
      <c r="AI467" s="270"/>
      <c r="AJ467" s="270"/>
      <c r="AK467" s="270"/>
      <c r="AL467" s="270"/>
      <c r="AM467" s="270"/>
      <c r="AN467" s="270"/>
      <c r="AO467" s="270"/>
      <c r="AP467" s="270"/>
      <c r="AQ467" s="270"/>
      <c r="AR467" s="270"/>
      <c r="AS467" s="270"/>
      <c r="AT467" s="270"/>
      <c r="AU467" s="270"/>
      <c r="AV467" s="270"/>
      <c r="AW467" s="270"/>
      <c r="AX467" s="270"/>
      <c r="AY467" s="270"/>
      <c r="AZ467" s="270"/>
      <c r="BA467" s="270"/>
      <c r="BB467" s="270"/>
      <c r="BC467" s="270"/>
      <c r="BD467" s="270"/>
      <c r="BE467" s="270"/>
      <c r="BF467" s="270"/>
      <c r="BG467" s="270"/>
      <c r="BH467" s="270"/>
      <c r="BI467" s="270"/>
      <c r="BJ467" s="270"/>
      <c r="BK467" s="270"/>
      <c r="BL467" s="270"/>
      <c r="BM467" s="270"/>
      <c r="BN467" s="270"/>
      <c r="BO467" s="270"/>
      <c r="BP467" s="270"/>
      <c r="BQ467" s="270"/>
      <c r="BR467" s="270"/>
      <c r="BS467" s="270"/>
      <c r="BT467" s="270"/>
      <c r="BU467" s="270"/>
      <c r="BV467" s="270"/>
      <c r="BW467" s="270"/>
      <c r="BX467" s="270"/>
    </row>
    <row r="468" spans="1:76" ht="15">
      <c r="A468" s="301"/>
      <c r="B468" s="270"/>
      <c r="C468" s="302" t="s">
        <v>515</v>
      </c>
      <c r="D468" s="302" t="s">
        <v>1059</v>
      </c>
      <c r="E468" s="270"/>
      <c r="F468" s="303">
        <v>2</v>
      </c>
      <c r="G468" s="270"/>
      <c r="H468" s="270"/>
      <c r="I468" s="270"/>
      <c r="J468" s="270"/>
      <c r="K468" s="270"/>
      <c r="L468" s="270"/>
      <c r="M468" s="270"/>
      <c r="N468" s="270"/>
      <c r="O468" s="304"/>
      <c r="P468" s="270"/>
      <c r="Q468" s="270"/>
      <c r="R468" s="270"/>
      <c r="S468" s="270"/>
      <c r="T468" s="270"/>
      <c r="U468" s="270"/>
      <c r="V468" s="270"/>
      <c r="W468" s="270"/>
      <c r="X468" s="270"/>
      <c r="Y468" s="270"/>
      <c r="Z468" s="270"/>
      <c r="AA468" s="270"/>
      <c r="AB468" s="270"/>
      <c r="AC468" s="270"/>
      <c r="AD468" s="270"/>
      <c r="AE468" s="270"/>
      <c r="AF468" s="270"/>
      <c r="AG468" s="270"/>
      <c r="AH468" s="270"/>
      <c r="AI468" s="270"/>
      <c r="AJ468" s="270"/>
      <c r="AK468" s="270"/>
      <c r="AL468" s="270"/>
      <c r="AM468" s="270"/>
      <c r="AN468" s="270"/>
      <c r="AO468" s="270"/>
      <c r="AP468" s="270"/>
      <c r="AQ468" s="270"/>
      <c r="AR468" s="270"/>
      <c r="AS468" s="270"/>
      <c r="AT468" s="270"/>
      <c r="AU468" s="270"/>
      <c r="AV468" s="270"/>
      <c r="AW468" s="270"/>
      <c r="AX468" s="270"/>
      <c r="AY468" s="270"/>
      <c r="AZ468" s="270"/>
      <c r="BA468" s="270"/>
      <c r="BB468" s="270"/>
      <c r="BC468" s="270"/>
      <c r="BD468" s="270"/>
      <c r="BE468" s="270"/>
      <c r="BF468" s="270"/>
      <c r="BG468" s="270"/>
      <c r="BH468" s="270"/>
      <c r="BI468" s="270"/>
      <c r="BJ468" s="270"/>
      <c r="BK468" s="270"/>
      <c r="BL468" s="270"/>
      <c r="BM468" s="270"/>
      <c r="BN468" s="270"/>
      <c r="BO468" s="270"/>
      <c r="BP468" s="270"/>
      <c r="BQ468" s="270"/>
      <c r="BR468" s="270"/>
      <c r="BS468" s="270"/>
      <c r="BT468" s="270"/>
      <c r="BU468" s="270"/>
      <c r="BV468" s="270"/>
      <c r="BW468" s="270"/>
      <c r="BX468" s="270"/>
    </row>
    <row r="469" spans="1:76" ht="15">
      <c r="A469" s="323" t="s">
        <v>1131</v>
      </c>
      <c r="B469" s="324" t="s">
        <v>1132</v>
      </c>
      <c r="C469" s="324" t="s">
        <v>1133</v>
      </c>
      <c r="D469" s="324"/>
      <c r="E469" s="324" t="s">
        <v>78</v>
      </c>
      <c r="F469" s="325">
        <v>3</v>
      </c>
      <c r="G469" s="326"/>
      <c r="H469" s="327" t="s">
        <v>508</v>
      </c>
      <c r="I469" s="325">
        <f>F469*AO469</f>
        <v>0</v>
      </c>
      <c r="J469" s="325">
        <f>F469*AP469</f>
        <v>0</v>
      </c>
      <c r="K469" s="325">
        <f>F469*G469</f>
        <v>0</v>
      </c>
      <c r="L469" s="325">
        <f>K469*(1+BW469/100)</f>
        <v>0</v>
      </c>
      <c r="M469" s="325">
        <v>9.6000000000000002E-4</v>
      </c>
      <c r="N469" s="325">
        <f>F469*M469</f>
        <v>2.8800000000000002E-3</v>
      </c>
      <c r="O469" s="328" t="s">
        <v>509</v>
      </c>
      <c r="P469" s="270"/>
      <c r="Q469" s="270"/>
      <c r="R469" s="270"/>
      <c r="S469" s="270"/>
      <c r="T469" s="270"/>
      <c r="U469" s="270"/>
      <c r="V469" s="270"/>
      <c r="W469" s="270"/>
      <c r="X469" s="270"/>
      <c r="Y469" s="270"/>
      <c r="Z469" s="297">
        <f>IF(AQ469="5",BJ469,0)</f>
        <v>0</v>
      </c>
      <c r="AA469" s="270"/>
      <c r="AB469" s="297">
        <f>IF(AQ469="1",BH469,0)</f>
        <v>0</v>
      </c>
      <c r="AC469" s="297">
        <f>IF(AQ469="1",BI469,0)</f>
        <v>0</v>
      </c>
      <c r="AD469" s="297">
        <f>IF(AQ469="7",BH469,0)</f>
        <v>0</v>
      </c>
      <c r="AE469" s="297">
        <f>IF(AQ469="7",BI469,0)</f>
        <v>0</v>
      </c>
      <c r="AF469" s="297">
        <f>IF(AQ469="2",BH469,0)</f>
        <v>0</v>
      </c>
      <c r="AG469" s="297">
        <f>IF(AQ469="2",BI469,0)</f>
        <v>0</v>
      </c>
      <c r="AH469" s="297">
        <f>IF(AQ469="0",BJ469,0)</f>
        <v>0</v>
      </c>
      <c r="AI469" s="282"/>
      <c r="AJ469" s="325">
        <f>IF(AN469=0,K469,0)</f>
        <v>0</v>
      </c>
      <c r="AK469" s="325">
        <f>IF(AN469=12,K469,0)</f>
        <v>0</v>
      </c>
      <c r="AL469" s="325">
        <f>IF(AN469=21,K469,0)</f>
        <v>0</v>
      </c>
      <c r="AM469" s="270"/>
      <c r="AN469" s="297">
        <v>21</v>
      </c>
      <c r="AO469" s="297">
        <f>G469*1</f>
        <v>0</v>
      </c>
      <c r="AP469" s="297">
        <f>G469*(1-1)</f>
        <v>0</v>
      </c>
      <c r="AQ469" s="327" t="s">
        <v>320</v>
      </c>
      <c r="AR469" s="270"/>
      <c r="AS469" s="270"/>
      <c r="AT469" s="270"/>
      <c r="AU469" s="270"/>
      <c r="AV469" s="297">
        <f>AW469+AX469</f>
        <v>0</v>
      </c>
      <c r="AW469" s="297">
        <f>F469*AO469</f>
        <v>0</v>
      </c>
      <c r="AX469" s="297">
        <f>F469*AP469</f>
        <v>0</v>
      </c>
      <c r="AY469" s="299" t="s">
        <v>969</v>
      </c>
      <c r="AZ469" s="299" t="s">
        <v>970</v>
      </c>
      <c r="BA469" s="282" t="s">
        <v>512</v>
      </c>
      <c r="BB469" s="270"/>
      <c r="BC469" s="297">
        <f>AW469+AX469</f>
        <v>0</v>
      </c>
      <c r="BD469" s="297">
        <f>G469/(100-BE469)*100</f>
        <v>0</v>
      </c>
      <c r="BE469" s="297">
        <v>0</v>
      </c>
      <c r="BF469" s="297">
        <f>N469</f>
        <v>2.8800000000000002E-3</v>
      </c>
      <c r="BG469" s="270"/>
      <c r="BH469" s="325">
        <f>F469*AO469</f>
        <v>0</v>
      </c>
      <c r="BI469" s="325">
        <f>F469*AP469</f>
        <v>0</v>
      </c>
      <c r="BJ469" s="325">
        <f>F469*G469</f>
        <v>0</v>
      </c>
      <c r="BK469" s="325"/>
      <c r="BL469" s="297">
        <v>87</v>
      </c>
      <c r="BM469" s="270"/>
      <c r="BN469" s="270"/>
      <c r="BO469" s="270"/>
      <c r="BP469" s="270"/>
      <c r="BQ469" s="270"/>
      <c r="BR469" s="270"/>
      <c r="BS469" s="270"/>
      <c r="BT469" s="270"/>
      <c r="BU469" s="270"/>
      <c r="BV469" s="270"/>
      <c r="BW469" s="297" t="str">
        <f>H469</f>
        <v>21</v>
      </c>
      <c r="BX469" s="324" t="s">
        <v>1133</v>
      </c>
    </row>
    <row r="470" spans="1:76" ht="15">
      <c r="A470" s="301"/>
      <c r="B470" s="270"/>
      <c r="C470" s="302" t="s">
        <v>1018</v>
      </c>
      <c r="D470" s="302" t="s">
        <v>1059</v>
      </c>
      <c r="E470" s="270"/>
      <c r="F470" s="303">
        <v>3</v>
      </c>
      <c r="G470" s="270"/>
      <c r="H470" s="270"/>
      <c r="I470" s="270"/>
      <c r="J470" s="270"/>
      <c r="K470" s="270"/>
      <c r="L470" s="270"/>
      <c r="M470" s="270"/>
      <c r="N470" s="270"/>
      <c r="O470" s="304"/>
      <c r="P470" s="270"/>
      <c r="Q470" s="270"/>
      <c r="R470" s="270"/>
      <c r="S470" s="270"/>
      <c r="T470" s="270"/>
      <c r="U470" s="270"/>
      <c r="V470" s="270"/>
      <c r="W470" s="270"/>
      <c r="X470" s="270"/>
      <c r="Y470" s="270"/>
      <c r="Z470" s="270"/>
      <c r="AA470" s="270"/>
      <c r="AB470" s="270"/>
      <c r="AC470" s="270"/>
      <c r="AD470" s="270"/>
      <c r="AE470" s="270"/>
      <c r="AF470" s="270"/>
      <c r="AG470" s="270"/>
      <c r="AH470" s="270"/>
      <c r="AI470" s="270"/>
      <c r="AJ470" s="270"/>
      <c r="AK470" s="270"/>
      <c r="AL470" s="270"/>
      <c r="AM470" s="270"/>
      <c r="AN470" s="270"/>
      <c r="AO470" s="270"/>
      <c r="AP470" s="270"/>
      <c r="AQ470" s="270"/>
      <c r="AR470" s="270"/>
      <c r="AS470" s="270"/>
      <c r="AT470" s="270"/>
      <c r="AU470" s="270"/>
      <c r="AV470" s="270"/>
      <c r="AW470" s="270"/>
      <c r="AX470" s="270"/>
      <c r="AY470" s="270"/>
      <c r="AZ470" s="270"/>
      <c r="BA470" s="270"/>
      <c r="BB470" s="270"/>
      <c r="BC470" s="270"/>
      <c r="BD470" s="270"/>
      <c r="BE470" s="270"/>
      <c r="BF470" s="270"/>
      <c r="BG470" s="270"/>
      <c r="BH470" s="270"/>
      <c r="BI470" s="270"/>
      <c r="BJ470" s="270"/>
      <c r="BK470" s="270"/>
      <c r="BL470" s="270"/>
      <c r="BM470" s="270"/>
      <c r="BN470" s="270"/>
      <c r="BO470" s="270"/>
      <c r="BP470" s="270"/>
      <c r="BQ470" s="270"/>
      <c r="BR470" s="270"/>
      <c r="BS470" s="270"/>
      <c r="BT470" s="270"/>
      <c r="BU470" s="270"/>
      <c r="BV470" s="270"/>
      <c r="BW470" s="270"/>
      <c r="BX470" s="270"/>
    </row>
    <row r="471" spans="1:76" ht="15">
      <c r="A471" s="323" t="s">
        <v>1134</v>
      </c>
      <c r="B471" s="324" t="s">
        <v>1135</v>
      </c>
      <c r="C471" s="324" t="s">
        <v>1136</v>
      </c>
      <c r="D471" s="324"/>
      <c r="E471" s="324" t="s">
        <v>78</v>
      </c>
      <c r="F471" s="325">
        <v>2</v>
      </c>
      <c r="G471" s="326"/>
      <c r="H471" s="327" t="s">
        <v>508</v>
      </c>
      <c r="I471" s="325">
        <f>F471*AO471</f>
        <v>0</v>
      </c>
      <c r="J471" s="325">
        <f>F471*AP471</f>
        <v>0</v>
      </c>
      <c r="K471" s="325">
        <f>F471*G471</f>
        <v>0</v>
      </c>
      <c r="L471" s="325">
        <f>K471*(1+BW471/100)</f>
        <v>0</v>
      </c>
      <c r="M471" s="325">
        <v>6.3000000000000003E-4</v>
      </c>
      <c r="N471" s="325">
        <f>F471*M471</f>
        <v>1.2600000000000001E-3</v>
      </c>
      <c r="O471" s="328" t="s">
        <v>509</v>
      </c>
      <c r="P471" s="270"/>
      <c r="Q471" s="270"/>
      <c r="R471" s="270"/>
      <c r="S471" s="270"/>
      <c r="T471" s="270"/>
      <c r="U471" s="270"/>
      <c r="V471" s="270"/>
      <c r="W471" s="270"/>
      <c r="X471" s="270"/>
      <c r="Y471" s="270"/>
      <c r="Z471" s="297">
        <f>IF(AQ471="5",BJ471,0)</f>
        <v>0</v>
      </c>
      <c r="AA471" s="270"/>
      <c r="AB471" s="297">
        <f>IF(AQ471="1",BH471,0)</f>
        <v>0</v>
      </c>
      <c r="AC471" s="297">
        <f>IF(AQ471="1",BI471,0)</f>
        <v>0</v>
      </c>
      <c r="AD471" s="297">
        <f>IF(AQ471="7",BH471,0)</f>
        <v>0</v>
      </c>
      <c r="AE471" s="297">
        <f>IF(AQ471="7",BI471,0)</f>
        <v>0</v>
      </c>
      <c r="AF471" s="297">
        <f>IF(AQ471="2",BH471,0)</f>
        <v>0</v>
      </c>
      <c r="AG471" s="297">
        <f>IF(AQ471="2",BI471,0)</f>
        <v>0</v>
      </c>
      <c r="AH471" s="297">
        <f>IF(AQ471="0",BJ471,0)</f>
        <v>0</v>
      </c>
      <c r="AI471" s="282"/>
      <c r="AJ471" s="325">
        <f>IF(AN471=0,K471,0)</f>
        <v>0</v>
      </c>
      <c r="AK471" s="325">
        <f>IF(AN471=12,K471,0)</f>
        <v>0</v>
      </c>
      <c r="AL471" s="325">
        <f>IF(AN471=21,K471,0)</f>
        <v>0</v>
      </c>
      <c r="AM471" s="270"/>
      <c r="AN471" s="297">
        <v>21</v>
      </c>
      <c r="AO471" s="297">
        <f>G471*1</f>
        <v>0</v>
      </c>
      <c r="AP471" s="297">
        <f>G471*(1-1)</f>
        <v>0</v>
      </c>
      <c r="AQ471" s="327" t="s">
        <v>320</v>
      </c>
      <c r="AR471" s="270"/>
      <c r="AS471" s="270"/>
      <c r="AT471" s="270"/>
      <c r="AU471" s="270"/>
      <c r="AV471" s="297">
        <f>AW471+AX471</f>
        <v>0</v>
      </c>
      <c r="AW471" s="297">
        <f>F471*AO471</f>
        <v>0</v>
      </c>
      <c r="AX471" s="297">
        <f>F471*AP471</f>
        <v>0</v>
      </c>
      <c r="AY471" s="299" t="s">
        <v>969</v>
      </c>
      <c r="AZ471" s="299" t="s">
        <v>970</v>
      </c>
      <c r="BA471" s="282" t="s">
        <v>512</v>
      </c>
      <c r="BB471" s="270"/>
      <c r="BC471" s="297">
        <f>AW471+AX471</f>
        <v>0</v>
      </c>
      <c r="BD471" s="297">
        <f>G471/(100-BE471)*100</f>
        <v>0</v>
      </c>
      <c r="BE471" s="297">
        <v>0</v>
      </c>
      <c r="BF471" s="297">
        <f>N471</f>
        <v>1.2600000000000001E-3</v>
      </c>
      <c r="BG471" s="270"/>
      <c r="BH471" s="325">
        <f>F471*AO471</f>
        <v>0</v>
      </c>
      <c r="BI471" s="325">
        <f>F471*AP471</f>
        <v>0</v>
      </c>
      <c r="BJ471" s="325">
        <f>F471*G471</f>
        <v>0</v>
      </c>
      <c r="BK471" s="325"/>
      <c r="BL471" s="297">
        <v>87</v>
      </c>
      <c r="BM471" s="270"/>
      <c r="BN471" s="270"/>
      <c r="BO471" s="270"/>
      <c r="BP471" s="270"/>
      <c r="BQ471" s="270"/>
      <c r="BR471" s="270"/>
      <c r="BS471" s="270"/>
      <c r="BT471" s="270"/>
      <c r="BU471" s="270"/>
      <c r="BV471" s="270"/>
      <c r="BW471" s="297" t="str">
        <f>H471</f>
        <v>21</v>
      </c>
      <c r="BX471" s="324" t="s">
        <v>1136</v>
      </c>
    </row>
    <row r="472" spans="1:76" ht="15">
      <c r="A472" s="301"/>
      <c r="B472" s="270"/>
      <c r="C472" s="302" t="s">
        <v>320</v>
      </c>
      <c r="D472" s="302" t="s">
        <v>1095</v>
      </c>
      <c r="E472" s="270"/>
      <c r="F472" s="303">
        <v>1</v>
      </c>
      <c r="G472" s="270"/>
      <c r="H472" s="270"/>
      <c r="I472" s="270"/>
      <c r="J472" s="270"/>
      <c r="K472" s="270"/>
      <c r="L472" s="270"/>
      <c r="M472" s="270"/>
      <c r="N472" s="270"/>
      <c r="O472" s="304"/>
      <c r="P472" s="270"/>
      <c r="Q472" s="270"/>
      <c r="R472" s="270"/>
      <c r="S472" s="270"/>
      <c r="T472" s="270"/>
      <c r="U472" s="270"/>
      <c r="V472" s="270"/>
      <c r="W472" s="270"/>
      <c r="X472" s="270"/>
      <c r="Y472" s="270"/>
      <c r="Z472" s="270"/>
      <c r="AA472" s="270"/>
      <c r="AB472" s="270"/>
      <c r="AC472" s="270"/>
      <c r="AD472" s="270"/>
      <c r="AE472" s="270"/>
      <c r="AF472" s="270"/>
      <c r="AG472" s="270"/>
      <c r="AH472" s="270"/>
      <c r="AI472" s="270"/>
      <c r="AJ472" s="270"/>
      <c r="AK472" s="270"/>
      <c r="AL472" s="270"/>
      <c r="AM472" s="270"/>
      <c r="AN472" s="270"/>
      <c r="AO472" s="270"/>
      <c r="AP472" s="270"/>
      <c r="AQ472" s="270"/>
      <c r="AR472" s="270"/>
      <c r="AS472" s="270"/>
      <c r="AT472" s="270"/>
      <c r="AU472" s="270"/>
      <c r="AV472" s="270"/>
      <c r="AW472" s="270"/>
      <c r="AX472" s="270"/>
      <c r="AY472" s="270"/>
      <c r="AZ472" s="270"/>
      <c r="BA472" s="270"/>
      <c r="BB472" s="270"/>
      <c r="BC472" s="270"/>
      <c r="BD472" s="270"/>
      <c r="BE472" s="270"/>
      <c r="BF472" s="270"/>
      <c r="BG472" s="270"/>
      <c r="BH472" s="270"/>
      <c r="BI472" s="270"/>
      <c r="BJ472" s="270"/>
      <c r="BK472" s="270"/>
      <c r="BL472" s="270"/>
      <c r="BM472" s="270"/>
      <c r="BN472" s="270"/>
      <c r="BO472" s="270"/>
      <c r="BP472" s="270"/>
      <c r="BQ472" s="270"/>
      <c r="BR472" s="270"/>
      <c r="BS472" s="270"/>
      <c r="BT472" s="270"/>
      <c r="BU472" s="270"/>
      <c r="BV472" s="270"/>
      <c r="BW472" s="270"/>
      <c r="BX472" s="270"/>
    </row>
    <row r="473" spans="1:76" ht="15">
      <c r="A473" s="301"/>
      <c r="B473" s="270"/>
      <c r="C473" s="302" t="s">
        <v>320</v>
      </c>
      <c r="D473" s="302" t="s">
        <v>1006</v>
      </c>
      <c r="E473" s="270"/>
      <c r="F473" s="303">
        <v>1</v>
      </c>
      <c r="G473" s="270"/>
      <c r="H473" s="270"/>
      <c r="I473" s="270"/>
      <c r="J473" s="270"/>
      <c r="K473" s="270"/>
      <c r="L473" s="270"/>
      <c r="M473" s="270"/>
      <c r="N473" s="270"/>
      <c r="O473" s="304"/>
      <c r="P473" s="270"/>
      <c r="Q473" s="270"/>
      <c r="R473" s="270"/>
      <c r="S473" s="270"/>
      <c r="T473" s="270"/>
      <c r="U473" s="270"/>
      <c r="V473" s="270"/>
      <c r="W473" s="270"/>
      <c r="X473" s="270"/>
      <c r="Y473" s="270"/>
      <c r="Z473" s="270"/>
      <c r="AA473" s="270"/>
      <c r="AB473" s="270"/>
      <c r="AC473" s="270"/>
      <c r="AD473" s="270"/>
      <c r="AE473" s="270"/>
      <c r="AF473" s="270"/>
      <c r="AG473" s="270"/>
      <c r="AH473" s="270"/>
      <c r="AI473" s="270"/>
      <c r="AJ473" s="270"/>
      <c r="AK473" s="270"/>
      <c r="AL473" s="270"/>
      <c r="AM473" s="270"/>
      <c r="AN473" s="270"/>
      <c r="AO473" s="270"/>
      <c r="AP473" s="270"/>
      <c r="AQ473" s="270"/>
      <c r="AR473" s="270"/>
      <c r="AS473" s="270"/>
      <c r="AT473" s="270"/>
      <c r="AU473" s="270"/>
      <c r="AV473" s="270"/>
      <c r="AW473" s="270"/>
      <c r="AX473" s="270"/>
      <c r="AY473" s="270"/>
      <c r="AZ473" s="270"/>
      <c r="BA473" s="270"/>
      <c r="BB473" s="270"/>
      <c r="BC473" s="270"/>
      <c r="BD473" s="270"/>
      <c r="BE473" s="270"/>
      <c r="BF473" s="270"/>
      <c r="BG473" s="270"/>
      <c r="BH473" s="270"/>
      <c r="BI473" s="270"/>
      <c r="BJ473" s="270"/>
      <c r="BK473" s="270"/>
      <c r="BL473" s="270"/>
      <c r="BM473" s="270"/>
      <c r="BN473" s="270"/>
      <c r="BO473" s="270"/>
      <c r="BP473" s="270"/>
      <c r="BQ473" s="270"/>
      <c r="BR473" s="270"/>
      <c r="BS473" s="270"/>
      <c r="BT473" s="270"/>
      <c r="BU473" s="270"/>
      <c r="BV473" s="270"/>
      <c r="BW473" s="270"/>
      <c r="BX473" s="270"/>
    </row>
    <row r="474" spans="1:76" ht="25.5">
      <c r="A474" s="323" t="s">
        <v>1137</v>
      </c>
      <c r="B474" s="324" t="s">
        <v>1138</v>
      </c>
      <c r="C474" s="324" t="s">
        <v>1139</v>
      </c>
      <c r="D474" s="324"/>
      <c r="E474" s="324" t="s">
        <v>78</v>
      </c>
      <c r="F474" s="325">
        <v>5</v>
      </c>
      <c r="G474" s="326"/>
      <c r="H474" s="327" t="s">
        <v>508</v>
      </c>
      <c r="I474" s="325">
        <f>F474*AO474</f>
        <v>0</v>
      </c>
      <c r="J474" s="325">
        <f>F474*AP474</f>
        <v>0</v>
      </c>
      <c r="K474" s="325">
        <f>F474*G474</f>
        <v>0</v>
      </c>
      <c r="L474" s="325">
        <f>K474*(1+BW474/100)</f>
        <v>0</v>
      </c>
      <c r="M474" s="325">
        <v>3.6999999999999999E-4</v>
      </c>
      <c r="N474" s="325">
        <f>F474*M474</f>
        <v>1.8500000000000001E-3</v>
      </c>
      <c r="O474" s="328" t="s">
        <v>509</v>
      </c>
      <c r="P474" s="270"/>
      <c r="Q474" s="270"/>
      <c r="R474" s="270"/>
      <c r="S474" s="270"/>
      <c r="T474" s="270"/>
      <c r="U474" s="270"/>
      <c r="V474" s="270"/>
      <c r="W474" s="270"/>
      <c r="X474" s="270"/>
      <c r="Y474" s="270"/>
      <c r="Z474" s="297">
        <f>IF(AQ474="5",BJ474,0)</f>
        <v>0</v>
      </c>
      <c r="AA474" s="270"/>
      <c r="AB474" s="297">
        <f>IF(AQ474="1",BH474,0)</f>
        <v>0</v>
      </c>
      <c r="AC474" s="297">
        <f>IF(AQ474="1",BI474,0)</f>
        <v>0</v>
      </c>
      <c r="AD474" s="297">
        <f>IF(AQ474="7",BH474,0)</f>
        <v>0</v>
      </c>
      <c r="AE474" s="297">
        <f>IF(AQ474="7",BI474,0)</f>
        <v>0</v>
      </c>
      <c r="AF474" s="297">
        <f>IF(AQ474="2",BH474,0)</f>
        <v>0</v>
      </c>
      <c r="AG474" s="297">
        <f>IF(AQ474="2",BI474,0)</f>
        <v>0</v>
      </c>
      <c r="AH474" s="297">
        <f>IF(AQ474="0",BJ474,0)</f>
        <v>0</v>
      </c>
      <c r="AI474" s="282"/>
      <c r="AJ474" s="325">
        <f>IF(AN474=0,K474,0)</f>
        <v>0</v>
      </c>
      <c r="AK474" s="325">
        <f>IF(AN474=12,K474,0)</f>
        <v>0</v>
      </c>
      <c r="AL474" s="325">
        <f>IF(AN474=21,K474,0)</f>
        <v>0</v>
      </c>
      <c r="AM474" s="270"/>
      <c r="AN474" s="297">
        <v>21</v>
      </c>
      <c r="AO474" s="297">
        <f>G474*1</f>
        <v>0</v>
      </c>
      <c r="AP474" s="297">
        <f>G474*(1-1)</f>
        <v>0</v>
      </c>
      <c r="AQ474" s="327" t="s">
        <v>320</v>
      </c>
      <c r="AR474" s="270"/>
      <c r="AS474" s="270"/>
      <c r="AT474" s="270"/>
      <c r="AU474" s="270"/>
      <c r="AV474" s="297">
        <f>AW474+AX474</f>
        <v>0</v>
      </c>
      <c r="AW474" s="297">
        <f>F474*AO474</f>
        <v>0</v>
      </c>
      <c r="AX474" s="297">
        <f>F474*AP474</f>
        <v>0</v>
      </c>
      <c r="AY474" s="299" t="s">
        <v>969</v>
      </c>
      <c r="AZ474" s="299" t="s">
        <v>970</v>
      </c>
      <c r="BA474" s="282" t="s">
        <v>512</v>
      </c>
      <c r="BB474" s="270"/>
      <c r="BC474" s="297">
        <f>AW474+AX474</f>
        <v>0</v>
      </c>
      <c r="BD474" s="297">
        <f>G474/(100-BE474)*100</f>
        <v>0</v>
      </c>
      <c r="BE474" s="297">
        <v>0</v>
      </c>
      <c r="BF474" s="297">
        <f>N474</f>
        <v>1.8500000000000001E-3</v>
      </c>
      <c r="BG474" s="270"/>
      <c r="BH474" s="325">
        <f>F474*AO474</f>
        <v>0</v>
      </c>
      <c r="BI474" s="325">
        <f>F474*AP474</f>
        <v>0</v>
      </c>
      <c r="BJ474" s="325">
        <f>F474*G474</f>
        <v>0</v>
      </c>
      <c r="BK474" s="325"/>
      <c r="BL474" s="297">
        <v>87</v>
      </c>
      <c r="BM474" s="270"/>
      <c r="BN474" s="270"/>
      <c r="BO474" s="270"/>
      <c r="BP474" s="270"/>
      <c r="BQ474" s="270"/>
      <c r="BR474" s="270"/>
      <c r="BS474" s="270"/>
      <c r="BT474" s="270"/>
      <c r="BU474" s="270"/>
      <c r="BV474" s="270"/>
      <c r="BW474" s="297" t="str">
        <f>H474</f>
        <v>21</v>
      </c>
      <c r="BX474" s="324" t="s">
        <v>1139</v>
      </c>
    </row>
    <row r="475" spans="1:76" ht="25.5">
      <c r="A475" s="301"/>
      <c r="B475" s="270"/>
      <c r="C475" s="302" t="s">
        <v>964</v>
      </c>
      <c r="D475" s="302" t="s">
        <v>974</v>
      </c>
      <c r="E475" s="270"/>
      <c r="F475" s="303">
        <v>5</v>
      </c>
      <c r="G475" s="270"/>
      <c r="H475" s="270"/>
      <c r="I475" s="270"/>
      <c r="J475" s="270"/>
      <c r="K475" s="270"/>
      <c r="L475" s="270"/>
      <c r="M475" s="270"/>
      <c r="N475" s="270"/>
      <c r="O475" s="304"/>
      <c r="P475" s="270"/>
      <c r="Q475" s="270"/>
      <c r="R475" s="270"/>
      <c r="S475" s="270"/>
      <c r="T475" s="270"/>
      <c r="U475" s="270"/>
      <c r="V475" s="270"/>
      <c r="W475" s="270"/>
      <c r="X475" s="270"/>
      <c r="Y475" s="270"/>
      <c r="Z475" s="270"/>
      <c r="AA475" s="270"/>
      <c r="AB475" s="270"/>
      <c r="AC475" s="270"/>
      <c r="AD475" s="270"/>
      <c r="AE475" s="270"/>
      <c r="AF475" s="270"/>
      <c r="AG475" s="270"/>
      <c r="AH475" s="270"/>
      <c r="AI475" s="270"/>
      <c r="AJ475" s="270"/>
      <c r="AK475" s="270"/>
      <c r="AL475" s="270"/>
      <c r="AM475" s="270"/>
      <c r="AN475" s="270"/>
      <c r="AO475" s="270"/>
      <c r="AP475" s="270"/>
      <c r="AQ475" s="270"/>
      <c r="AR475" s="270"/>
      <c r="AS475" s="270"/>
      <c r="AT475" s="270"/>
      <c r="AU475" s="270"/>
      <c r="AV475" s="270"/>
      <c r="AW475" s="270"/>
      <c r="AX475" s="270"/>
      <c r="AY475" s="270"/>
      <c r="AZ475" s="270"/>
      <c r="BA475" s="270"/>
      <c r="BB475" s="270"/>
      <c r="BC475" s="270"/>
      <c r="BD475" s="270"/>
      <c r="BE475" s="270"/>
      <c r="BF475" s="270"/>
      <c r="BG475" s="270"/>
      <c r="BH475" s="270"/>
      <c r="BI475" s="270"/>
      <c r="BJ475" s="270"/>
      <c r="BK475" s="270"/>
      <c r="BL475" s="270"/>
      <c r="BM475" s="270"/>
      <c r="BN475" s="270"/>
      <c r="BO475" s="270"/>
      <c r="BP475" s="270"/>
      <c r="BQ475" s="270"/>
      <c r="BR475" s="270"/>
      <c r="BS475" s="270"/>
      <c r="BT475" s="270"/>
      <c r="BU475" s="270"/>
      <c r="BV475" s="270"/>
      <c r="BW475" s="270"/>
      <c r="BX475" s="270"/>
    </row>
    <row r="476" spans="1:76" ht="15">
      <c r="A476" s="323" t="s">
        <v>1140</v>
      </c>
      <c r="B476" s="324" t="s">
        <v>1141</v>
      </c>
      <c r="C476" s="324" t="s">
        <v>1142</v>
      </c>
      <c r="D476" s="324"/>
      <c r="E476" s="324" t="s">
        <v>78</v>
      </c>
      <c r="F476" s="325">
        <v>3</v>
      </c>
      <c r="G476" s="326"/>
      <c r="H476" s="327" t="s">
        <v>508</v>
      </c>
      <c r="I476" s="325">
        <f>F476*AO476</f>
        <v>0</v>
      </c>
      <c r="J476" s="325">
        <f>F476*AP476</f>
        <v>0</v>
      </c>
      <c r="K476" s="325">
        <f>F476*G476</f>
        <v>0</v>
      </c>
      <c r="L476" s="325">
        <f>K476*(1+BW476/100)</f>
        <v>0</v>
      </c>
      <c r="M476" s="325">
        <v>9.1E-4</v>
      </c>
      <c r="N476" s="325">
        <f>F476*M476</f>
        <v>2.7299999999999998E-3</v>
      </c>
      <c r="O476" s="328" t="s">
        <v>509</v>
      </c>
      <c r="P476" s="270"/>
      <c r="Q476" s="270"/>
      <c r="R476" s="270"/>
      <c r="S476" s="270"/>
      <c r="T476" s="270"/>
      <c r="U476" s="270"/>
      <c r="V476" s="270"/>
      <c r="W476" s="270"/>
      <c r="X476" s="270"/>
      <c r="Y476" s="270"/>
      <c r="Z476" s="297">
        <f>IF(AQ476="5",BJ476,0)</f>
        <v>0</v>
      </c>
      <c r="AA476" s="270"/>
      <c r="AB476" s="297">
        <f>IF(AQ476="1",BH476,0)</f>
        <v>0</v>
      </c>
      <c r="AC476" s="297">
        <f>IF(AQ476="1",BI476,0)</f>
        <v>0</v>
      </c>
      <c r="AD476" s="297">
        <f>IF(AQ476="7",BH476,0)</f>
        <v>0</v>
      </c>
      <c r="AE476" s="297">
        <f>IF(AQ476="7",BI476,0)</f>
        <v>0</v>
      </c>
      <c r="AF476" s="297">
        <f>IF(AQ476="2",BH476,0)</f>
        <v>0</v>
      </c>
      <c r="AG476" s="297">
        <f>IF(AQ476="2",BI476,0)</f>
        <v>0</v>
      </c>
      <c r="AH476" s="297">
        <f>IF(AQ476="0",BJ476,0)</f>
        <v>0</v>
      </c>
      <c r="AI476" s="282"/>
      <c r="AJ476" s="325">
        <f>IF(AN476=0,K476,0)</f>
        <v>0</v>
      </c>
      <c r="AK476" s="325">
        <f>IF(AN476=12,K476,0)</f>
        <v>0</v>
      </c>
      <c r="AL476" s="325">
        <f>IF(AN476=21,K476,0)</f>
        <v>0</v>
      </c>
      <c r="AM476" s="270"/>
      <c r="AN476" s="297">
        <v>21</v>
      </c>
      <c r="AO476" s="297">
        <f>G476*1</f>
        <v>0</v>
      </c>
      <c r="AP476" s="297">
        <f>G476*(1-1)</f>
        <v>0</v>
      </c>
      <c r="AQ476" s="327" t="s">
        <v>320</v>
      </c>
      <c r="AR476" s="270"/>
      <c r="AS476" s="270"/>
      <c r="AT476" s="270"/>
      <c r="AU476" s="270"/>
      <c r="AV476" s="297">
        <f>AW476+AX476</f>
        <v>0</v>
      </c>
      <c r="AW476" s="297">
        <f>F476*AO476</f>
        <v>0</v>
      </c>
      <c r="AX476" s="297">
        <f>F476*AP476</f>
        <v>0</v>
      </c>
      <c r="AY476" s="299" t="s">
        <v>969</v>
      </c>
      <c r="AZ476" s="299" t="s">
        <v>970</v>
      </c>
      <c r="BA476" s="282" t="s">
        <v>512</v>
      </c>
      <c r="BB476" s="270"/>
      <c r="BC476" s="297">
        <f>AW476+AX476</f>
        <v>0</v>
      </c>
      <c r="BD476" s="297">
        <f>G476/(100-BE476)*100</f>
        <v>0</v>
      </c>
      <c r="BE476" s="297">
        <v>0</v>
      </c>
      <c r="BF476" s="297">
        <f>N476</f>
        <v>2.7299999999999998E-3</v>
      </c>
      <c r="BG476" s="270"/>
      <c r="BH476" s="325">
        <f>F476*AO476</f>
        <v>0</v>
      </c>
      <c r="BI476" s="325">
        <f>F476*AP476</f>
        <v>0</v>
      </c>
      <c r="BJ476" s="325">
        <f>F476*G476</f>
        <v>0</v>
      </c>
      <c r="BK476" s="325"/>
      <c r="BL476" s="297">
        <v>87</v>
      </c>
      <c r="BM476" s="270"/>
      <c r="BN476" s="270"/>
      <c r="BO476" s="270"/>
      <c r="BP476" s="270"/>
      <c r="BQ476" s="270"/>
      <c r="BR476" s="270"/>
      <c r="BS476" s="270"/>
      <c r="BT476" s="270"/>
      <c r="BU476" s="270"/>
      <c r="BV476" s="270"/>
      <c r="BW476" s="297" t="str">
        <f>H476</f>
        <v>21</v>
      </c>
      <c r="BX476" s="324" t="s">
        <v>1142</v>
      </c>
    </row>
    <row r="477" spans="1:76" ht="15">
      <c r="A477" s="301"/>
      <c r="B477" s="270"/>
      <c r="C477" s="302" t="s">
        <v>1018</v>
      </c>
      <c r="D477" s="302" t="s">
        <v>1059</v>
      </c>
      <c r="E477" s="270"/>
      <c r="F477" s="303">
        <v>3</v>
      </c>
      <c r="G477" s="270"/>
      <c r="H477" s="270"/>
      <c r="I477" s="270"/>
      <c r="J477" s="270"/>
      <c r="K477" s="270"/>
      <c r="L477" s="270"/>
      <c r="M477" s="270"/>
      <c r="N477" s="270"/>
      <c r="O477" s="304"/>
      <c r="P477" s="270"/>
      <c r="Q477" s="270"/>
      <c r="R477" s="270"/>
      <c r="S477" s="270"/>
      <c r="T477" s="270"/>
      <c r="U477" s="270"/>
      <c r="V477" s="270"/>
      <c r="W477" s="270"/>
      <c r="X477" s="270"/>
      <c r="Y477" s="270"/>
      <c r="Z477" s="270"/>
      <c r="AA477" s="270"/>
      <c r="AB477" s="270"/>
      <c r="AC477" s="270"/>
      <c r="AD477" s="270"/>
      <c r="AE477" s="270"/>
      <c r="AF477" s="270"/>
      <c r="AG477" s="270"/>
      <c r="AH477" s="270"/>
      <c r="AI477" s="270"/>
      <c r="AJ477" s="270"/>
      <c r="AK477" s="270"/>
      <c r="AL477" s="270"/>
      <c r="AM477" s="270"/>
      <c r="AN477" s="270"/>
      <c r="AO477" s="270"/>
      <c r="AP477" s="270"/>
      <c r="AQ477" s="270"/>
      <c r="AR477" s="270"/>
      <c r="AS477" s="270"/>
      <c r="AT477" s="270"/>
      <c r="AU477" s="270"/>
      <c r="AV477" s="270"/>
      <c r="AW477" s="270"/>
      <c r="AX477" s="270"/>
      <c r="AY477" s="270"/>
      <c r="AZ477" s="270"/>
      <c r="BA477" s="270"/>
      <c r="BB477" s="270"/>
      <c r="BC477" s="270"/>
      <c r="BD477" s="270"/>
      <c r="BE477" s="270"/>
      <c r="BF477" s="270"/>
      <c r="BG477" s="270"/>
      <c r="BH477" s="270"/>
      <c r="BI477" s="270"/>
      <c r="BJ477" s="270"/>
      <c r="BK477" s="270"/>
      <c r="BL477" s="270"/>
      <c r="BM477" s="270"/>
      <c r="BN477" s="270"/>
      <c r="BO477" s="270"/>
      <c r="BP477" s="270"/>
      <c r="BQ477" s="270"/>
      <c r="BR477" s="270"/>
      <c r="BS477" s="270"/>
      <c r="BT477" s="270"/>
      <c r="BU477" s="270"/>
      <c r="BV477" s="270"/>
      <c r="BW477" s="270"/>
      <c r="BX477" s="270"/>
    </row>
    <row r="478" spans="1:76" ht="15">
      <c r="A478" s="323" t="s">
        <v>1143</v>
      </c>
      <c r="B478" s="324" t="s">
        <v>1144</v>
      </c>
      <c r="C478" s="324" t="s">
        <v>1145</v>
      </c>
      <c r="D478" s="324"/>
      <c r="E478" s="324" t="s">
        <v>78</v>
      </c>
      <c r="F478" s="325">
        <v>2</v>
      </c>
      <c r="G478" s="326"/>
      <c r="H478" s="327" t="s">
        <v>508</v>
      </c>
      <c r="I478" s="325">
        <f>F478*AO478</f>
        <v>0</v>
      </c>
      <c r="J478" s="325">
        <f>F478*AP478</f>
        <v>0</v>
      </c>
      <c r="K478" s="325">
        <f>F478*G478</f>
        <v>0</v>
      </c>
      <c r="L478" s="325">
        <f>K478*(1+BW478/100)</f>
        <v>0</v>
      </c>
      <c r="M478" s="325">
        <v>3.8999999999999999E-4</v>
      </c>
      <c r="N478" s="325">
        <f>F478*M478</f>
        <v>7.7999999999999999E-4</v>
      </c>
      <c r="O478" s="328" t="s">
        <v>509</v>
      </c>
      <c r="P478" s="270"/>
      <c r="Q478" s="270"/>
      <c r="R478" s="270"/>
      <c r="S478" s="270"/>
      <c r="T478" s="270"/>
      <c r="U478" s="270"/>
      <c r="V478" s="270"/>
      <c r="W478" s="270"/>
      <c r="X478" s="270"/>
      <c r="Y478" s="270"/>
      <c r="Z478" s="297">
        <f>IF(AQ478="5",BJ478,0)</f>
        <v>0</v>
      </c>
      <c r="AA478" s="270"/>
      <c r="AB478" s="297">
        <f>IF(AQ478="1",BH478,0)</f>
        <v>0</v>
      </c>
      <c r="AC478" s="297">
        <f>IF(AQ478="1",BI478,0)</f>
        <v>0</v>
      </c>
      <c r="AD478" s="297">
        <f>IF(AQ478="7",BH478,0)</f>
        <v>0</v>
      </c>
      <c r="AE478" s="297">
        <f>IF(AQ478="7",BI478,0)</f>
        <v>0</v>
      </c>
      <c r="AF478" s="297">
        <f>IF(AQ478="2",BH478,0)</f>
        <v>0</v>
      </c>
      <c r="AG478" s="297">
        <f>IF(AQ478="2",BI478,0)</f>
        <v>0</v>
      </c>
      <c r="AH478" s="297">
        <f>IF(AQ478="0",BJ478,0)</f>
        <v>0</v>
      </c>
      <c r="AI478" s="282"/>
      <c r="AJ478" s="325">
        <f>IF(AN478=0,K478,0)</f>
        <v>0</v>
      </c>
      <c r="AK478" s="325">
        <f>IF(AN478=12,K478,0)</f>
        <v>0</v>
      </c>
      <c r="AL478" s="325">
        <f>IF(AN478=21,K478,0)</f>
        <v>0</v>
      </c>
      <c r="AM478" s="270"/>
      <c r="AN478" s="297">
        <v>21</v>
      </c>
      <c r="AO478" s="297">
        <f>G478*1</f>
        <v>0</v>
      </c>
      <c r="AP478" s="297">
        <f>G478*(1-1)</f>
        <v>0</v>
      </c>
      <c r="AQ478" s="327" t="s">
        <v>320</v>
      </c>
      <c r="AR478" s="270"/>
      <c r="AS478" s="270"/>
      <c r="AT478" s="270"/>
      <c r="AU478" s="270"/>
      <c r="AV478" s="297">
        <f>AW478+AX478</f>
        <v>0</v>
      </c>
      <c r="AW478" s="297">
        <f>F478*AO478</f>
        <v>0</v>
      </c>
      <c r="AX478" s="297">
        <f>F478*AP478</f>
        <v>0</v>
      </c>
      <c r="AY478" s="299" t="s">
        <v>969</v>
      </c>
      <c r="AZ478" s="299" t="s">
        <v>970</v>
      </c>
      <c r="BA478" s="282" t="s">
        <v>512</v>
      </c>
      <c r="BB478" s="270"/>
      <c r="BC478" s="297">
        <f>AW478+AX478</f>
        <v>0</v>
      </c>
      <c r="BD478" s="297">
        <f>G478/(100-BE478)*100</f>
        <v>0</v>
      </c>
      <c r="BE478" s="297">
        <v>0</v>
      </c>
      <c r="BF478" s="297">
        <f>N478</f>
        <v>7.7999999999999999E-4</v>
      </c>
      <c r="BG478" s="270"/>
      <c r="BH478" s="325">
        <f>F478*AO478</f>
        <v>0</v>
      </c>
      <c r="BI478" s="325">
        <f>F478*AP478</f>
        <v>0</v>
      </c>
      <c r="BJ478" s="325">
        <f>F478*G478</f>
        <v>0</v>
      </c>
      <c r="BK478" s="325"/>
      <c r="BL478" s="297">
        <v>87</v>
      </c>
      <c r="BM478" s="270"/>
      <c r="BN478" s="270"/>
      <c r="BO478" s="270"/>
      <c r="BP478" s="270"/>
      <c r="BQ478" s="270"/>
      <c r="BR478" s="270"/>
      <c r="BS478" s="270"/>
      <c r="BT478" s="270"/>
      <c r="BU478" s="270"/>
      <c r="BV478" s="270"/>
      <c r="BW478" s="297" t="str">
        <f>H478</f>
        <v>21</v>
      </c>
      <c r="BX478" s="324" t="s">
        <v>1145</v>
      </c>
    </row>
    <row r="479" spans="1:76" ht="15">
      <c r="A479" s="301"/>
      <c r="B479" s="270"/>
      <c r="C479" s="302" t="s">
        <v>515</v>
      </c>
      <c r="D479" s="302" t="s">
        <v>1006</v>
      </c>
      <c r="E479" s="270"/>
      <c r="F479" s="303">
        <v>2</v>
      </c>
      <c r="G479" s="270"/>
      <c r="H479" s="270"/>
      <c r="I479" s="270"/>
      <c r="J479" s="270"/>
      <c r="K479" s="270"/>
      <c r="L479" s="270"/>
      <c r="M479" s="270"/>
      <c r="N479" s="270"/>
      <c r="O479" s="304"/>
      <c r="P479" s="270"/>
      <c r="Q479" s="270"/>
      <c r="R479" s="270"/>
      <c r="S479" s="270"/>
      <c r="T479" s="270"/>
      <c r="U479" s="270"/>
      <c r="V479" s="270"/>
      <c r="W479" s="270"/>
      <c r="X479" s="270"/>
      <c r="Y479" s="270"/>
      <c r="Z479" s="270"/>
      <c r="AA479" s="270"/>
      <c r="AB479" s="270"/>
      <c r="AC479" s="270"/>
      <c r="AD479" s="270"/>
      <c r="AE479" s="270"/>
      <c r="AF479" s="270"/>
      <c r="AG479" s="270"/>
      <c r="AH479" s="270"/>
      <c r="AI479" s="270"/>
      <c r="AJ479" s="270"/>
      <c r="AK479" s="270"/>
      <c r="AL479" s="270"/>
      <c r="AM479" s="270"/>
      <c r="AN479" s="270"/>
      <c r="AO479" s="270"/>
      <c r="AP479" s="270"/>
      <c r="AQ479" s="270"/>
      <c r="AR479" s="270"/>
      <c r="AS479" s="270"/>
      <c r="AT479" s="270"/>
      <c r="AU479" s="270"/>
      <c r="AV479" s="270"/>
      <c r="AW479" s="270"/>
      <c r="AX479" s="270"/>
      <c r="AY479" s="270"/>
      <c r="AZ479" s="270"/>
      <c r="BA479" s="270"/>
      <c r="BB479" s="270"/>
      <c r="BC479" s="270"/>
      <c r="BD479" s="270"/>
      <c r="BE479" s="270"/>
      <c r="BF479" s="270"/>
      <c r="BG479" s="270"/>
      <c r="BH479" s="270"/>
      <c r="BI479" s="270"/>
      <c r="BJ479" s="270"/>
      <c r="BK479" s="270"/>
      <c r="BL479" s="270"/>
      <c r="BM479" s="270"/>
      <c r="BN479" s="270"/>
      <c r="BO479" s="270"/>
      <c r="BP479" s="270"/>
      <c r="BQ479" s="270"/>
      <c r="BR479" s="270"/>
      <c r="BS479" s="270"/>
      <c r="BT479" s="270"/>
      <c r="BU479" s="270"/>
      <c r="BV479" s="270"/>
      <c r="BW479" s="270"/>
      <c r="BX479" s="270"/>
    </row>
    <row r="480" spans="1:76" ht="15">
      <c r="A480" s="295" t="s">
        <v>1146</v>
      </c>
      <c r="B480" s="296" t="s">
        <v>1147</v>
      </c>
      <c r="C480" s="296" t="s">
        <v>1148</v>
      </c>
      <c r="D480" s="296"/>
      <c r="E480" s="296" t="s">
        <v>276</v>
      </c>
      <c r="F480" s="297">
        <v>403.2</v>
      </c>
      <c r="G480" s="298"/>
      <c r="H480" s="299" t="s">
        <v>508</v>
      </c>
      <c r="I480" s="297">
        <f>F480*AO480</f>
        <v>0</v>
      </c>
      <c r="J480" s="297">
        <f>F480*AP480</f>
        <v>0</v>
      </c>
      <c r="K480" s="297">
        <f>F480*G480</f>
        <v>0</v>
      </c>
      <c r="L480" s="297">
        <f>K480*(1+BW480/100)</f>
        <v>0</v>
      </c>
      <c r="M480" s="297">
        <v>0</v>
      </c>
      <c r="N480" s="297">
        <f>F480*M480</f>
        <v>0</v>
      </c>
      <c r="O480" s="300" t="s">
        <v>509</v>
      </c>
      <c r="P480" s="270"/>
      <c r="Q480" s="270"/>
      <c r="R480" s="270"/>
      <c r="S480" s="270"/>
      <c r="T480" s="270"/>
      <c r="U480" s="270"/>
      <c r="V480" s="270"/>
      <c r="W480" s="270"/>
      <c r="X480" s="270"/>
      <c r="Y480" s="270"/>
      <c r="Z480" s="297">
        <f>IF(AQ480="5",BJ480,0)</f>
        <v>0</v>
      </c>
      <c r="AA480" s="270"/>
      <c r="AB480" s="297">
        <f>IF(AQ480="1",BH480,0)</f>
        <v>0</v>
      </c>
      <c r="AC480" s="297">
        <f>IF(AQ480="1",BI480,0)</f>
        <v>0</v>
      </c>
      <c r="AD480" s="297">
        <f>IF(AQ480="7",BH480,0)</f>
        <v>0</v>
      </c>
      <c r="AE480" s="297">
        <f>IF(AQ480="7",BI480,0)</f>
        <v>0</v>
      </c>
      <c r="AF480" s="297">
        <f>IF(AQ480="2",BH480,0)</f>
        <v>0</v>
      </c>
      <c r="AG480" s="297">
        <f>IF(AQ480="2",BI480,0)</f>
        <v>0</v>
      </c>
      <c r="AH480" s="297">
        <f>IF(AQ480="0",BJ480,0)</f>
        <v>0</v>
      </c>
      <c r="AI480" s="282"/>
      <c r="AJ480" s="297">
        <f>IF(AN480=0,K480,0)</f>
        <v>0</v>
      </c>
      <c r="AK480" s="297">
        <f>IF(AN480=12,K480,0)</f>
        <v>0</v>
      </c>
      <c r="AL480" s="297">
        <f>IF(AN480=21,K480,0)</f>
        <v>0</v>
      </c>
      <c r="AM480" s="270"/>
      <c r="AN480" s="297">
        <v>21</v>
      </c>
      <c r="AO480" s="297">
        <f>G480*0</f>
        <v>0</v>
      </c>
      <c r="AP480" s="297">
        <f>G480*(1-0)</f>
        <v>0</v>
      </c>
      <c r="AQ480" s="299" t="s">
        <v>320</v>
      </c>
      <c r="AR480" s="270"/>
      <c r="AS480" s="270"/>
      <c r="AT480" s="270"/>
      <c r="AU480" s="270"/>
      <c r="AV480" s="297">
        <f>AW480+AX480</f>
        <v>0</v>
      </c>
      <c r="AW480" s="297">
        <f>F480*AO480</f>
        <v>0</v>
      </c>
      <c r="AX480" s="297">
        <f>F480*AP480</f>
        <v>0</v>
      </c>
      <c r="AY480" s="299" t="s">
        <v>969</v>
      </c>
      <c r="AZ480" s="299" t="s">
        <v>970</v>
      </c>
      <c r="BA480" s="282" t="s">
        <v>512</v>
      </c>
      <c r="BB480" s="270"/>
      <c r="BC480" s="297">
        <f>AW480+AX480</f>
        <v>0</v>
      </c>
      <c r="BD480" s="297">
        <f>G480/(100-BE480)*100</f>
        <v>0</v>
      </c>
      <c r="BE480" s="297">
        <v>0</v>
      </c>
      <c r="BF480" s="297">
        <f>N480</f>
        <v>0</v>
      </c>
      <c r="BG480" s="270"/>
      <c r="BH480" s="297">
        <f>F480*AO480</f>
        <v>0</v>
      </c>
      <c r="BI480" s="297">
        <f>F480*AP480</f>
        <v>0</v>
      </c>
      <c r="BJ480" s="297">
        <f>F480*G480</f>
        <v>0</v>
      </c>
      <c r="BK480" s="297"/>
      <c r="BL480" s="297">
        <v>87</v>
      </c>
      <c r="BM480" s="270"/>
      <c r="BN480" s="270"/>
      <c r="BO480" s="270"/>
      <c r="BP480" s="270"/>
      <c r="BQ480" s="270"/>
      <c r="BR480" s="270"/>
      <c r="BS480" s="270"/>
      <c r="BT480" s="270"/>
      <c r="BU480" s="270"/>
      <c r="BV480" s="270"/>
      <c r="BW480" s="297" t="str">
        <f>H480</f>
        <v>21</v>
      </c>
      <c r="BX480" s="296" t="s">
        <v>1148</v>
      </c>
    </row>
    <row r="481" spans="1:76" ht="15">
      <c r="A481" s="301"/>
      <c r="B481" s="270"/>
      <c r="C481" s="302" t="s">
        <v>1149</v>
      </c>
      <c r="D481" s="302" t="s">
        <v>1150</v>
      </c>
      <c r="E481" s="270"/>
      <c r="F481" s="303">
        <v>64.7</v>
      </c>
      <c r="G481" s="270"/>
      <c r="H481" s="270"/>
      <c r="I481" s="270"/>
      <c r="J481" s="270"/>
      <c r="K481" s="270"/>
      <c r="L481" s="270"/>
      <c r="M481" s="270"/>
      <c r="N481" s="270"/>
      <c r="O481" s="304"/>
      <c r="P481" s="270"/>
      <c r="Q481" s="270"/>
      <c r="R481" s="270"/>
      <c r="S481" s="270"/>
      <c r="T481" s="270"/>
      <c r="U481" s="270"/>
      <c r="V481" s="270"/>
      <c r="W481" s="270"/>
      <c r="X481" s="270"/>
      <c r="Y481" s="270"/>
      <c r="Z481" s="270"/>
      <c r="AA481" s="270"/>
      <c r="AB481" s="270"/>
      <c r="AC481" s="270"/>
      <c r="AD481" s="270"/>
      <c r="AE481" s="270"/>
      <c r="AF481" s="270"/>
      <c r="AG481" s="270"/>
      <c r="AH481" s="270"/>
      <c r="AI481" s="270"/>
      <c r="AJ481" s="270"/>
      <c r="AK481" s="270"/>
      <c r="AL481" s="270"/>
      <c r="AM481" s="270"/>
      <c r="AN481" s="270"/>
      <c r="AO481" s="270"/>
      <c r="AP481" s="270"/>
      <c r="AQ481" s="270"/>
      <c r="AR481" s="270"/>
      <c r="AS481" s="270"/>
      <c r="AT481" s="270"/>
      <c r="AU481" s="270"/>
      <c r="AV481" s="270"/>
      <c r="AW481" s="270"/>
      <c r="AX481" s="270"/>
      <c r="AY481" s="270"/>
      <c r="AZ481" s="270"/>
      <c r="BA481" s="270"/>
      <c r="BB481" s="270"/>
      <c r="BC481" s="270"/>
      <c r="BD481" s="270"/>
      <c r="BE481" s="270"/>
      <c r="BF481" s="270"/>
      <c r="BG481" s="270"/>
      <c r="BH481" s="270"/>
      <c r="BI481" s="270"/>
      <c r="BJ481" s="270"/>
      <c r="BK481" s="270"/>
      <c r="BL481" s="270"/>
      <c r="BM481" s="270"/>
      <c r="BN481" s="270"/>
      <c r="BO481" s="270"/>
      <c r="BP481" s="270"/>
      <c r="BQ481" s="270"/>
      <c r="BR481" s="270"/>
      <c r="BS481" s="270"/>
      <c r="BT481" s="270"/>
      <c r="BU481" s="270"/>
      <c r="BV481" s="270"/>
      <c r="BW481" s="270"/>
      <c r="BX481" s="270"/>
    </row>
    <row r="482" spans="1:76" ht="15">
      <c r="A482" s="301"/>
      <c r="B482" s="270"/>
      <c r="C482" s="302" t="s">
        <v>1151</v>
      </c>
      <c r="D482" s="302" t="s">
        <v>1152</v>
      </c>
      <c r="E482" s="270"/>
      <c r="F482" s="303">
        <v>50</v>
      </c>
      <c r="G482" s="270"/>
      <c r="H482" s="270"/>
      <c r="I482" s="270"/>
      <c r="J482" s="270"/>
      <c r="K482" s="270"/>
      <c r="L482" s="270"/>
      <c r="M482" s="270"/>
      <c r="N482" s="270"/>
      <c r="O482" s="304"/>
      <c r="P482" s="270"/>
      <c r="Q482" s="270"/>
      <c r="R482" s="270"/>
      <c r="S482" s="270"/>
      <c r="T482" s="270"/>
      <c r="U482" s="270"/>
      <c r="V482" s="270"/>
      <c r="W482" s="270"/>
      <c r="X482" s="270"/>
      <c r="Y482" s="270"/>
      <c r="Z482" s="270"/>
      <c r="AA482" s="270"/>
      <c r="AB482" s="270"/>
      <c r="AC482" s="270"/>
      <c r="AD482" s="270"/>
      <c r="AE482" s="270"/>
      <c r="AF482" s="270"/>
      <c r="AG482" s="270"/>
      <c r="AH482" s="270"/>
      <c r="AI482" s="270"/>
      <c r="AJ482" s="270"/>
      <c r="AK482" s="270"/>
      <c r="AL482" s="270"/>
      <c r="AM482" s="270"/>
      <c r="AN482" s="270"/>
      <c r="AO482" s="270"/>
      <c r="AP482" s="270"/>
      <c r="AQ482" s="270"/>
      <c r="AR482" s="270"/>
      <c r="AS482" s="270"/>
      <c r="AT482" s="270"/>
      <c r="AU482" s="270"/>
      <c r="AV482" s="270"/>
      <c r="AW482" s="270"/>
      <c r="AX482" s="270"/>
      <c r="AY482" s="270"/>
      <c r="AZ482" s="270"/>
      <c r="BA482" s="270"/>
      <c r="BB482" s="270"/>
      <c r="BC482" s="270"/>
      <c r="BD482" s="270"/>
      <c r="BE482" s="270"/>
      <c r="BF482" s="270"/>
      <c r="BG482" s="270"/>
      <c r="BH482" s="270"/>
      <c r="BI482" s="270"/>
      <c r="BJ482" s="270"/>
      <c r="BK482" s="270"/>
      <c r="BL482" s="270"/>
      <c r="BM482" s="270"/>
      <c r="BN482" s="270"/>
      <c r="BO482" s="270"/>
      <c r="BP482" s="270"/>
      <c r="BQ482" s="270"/>
      <c r="BR482" s="270"/>
      <c r="BS482" s="270"/>
      <c r="BT482" s="270"/>
      <c r="BU482" s="270"/>
      <c r="BV482" s="270"/>
      <c r="BW482" s="270"/>
      <c r="BX482" s="270"/>
    </row>
    <row r="483" spans="1:76" ht="15">
      <c r="A483" s="301"/>
      <c r="B483" s="270"/>
      <c r="C483" s="302" t="s">
        <v>1153</v>
      </c>
      <c r="D483" s="302" t="s">
        <v>1154</v>
      </c>
      <c r="E483" s="270"/>
      <c r="F483" s="303">
        <v>89.5</v>
      </c>
      <c r="G483" s="270"/>
      <c r="H483" s="270"/>
      <c r="I483" s="270"/>
      <c r="J483" s="270"/>
      <c r="K483" s="270"/>
      <c r="L483" s="270"/>
      <c r="M483" s="270"/>
      <c r="N483" s="270"/>
      <c r="O483" s="304"/>
      <c r="P483" s="270"/>
      <c r="Q483" s="270"/>
      <c r="R483" s="270"/>
      <c r="S483" s="270"/>
      <c r="T483" s="270"/>
      <c r="U483" s="270"/>
      <c r="V483" s="270"/>
      <c r="W483" s="270"/>
      <c r="X483" s="270"/>
      <c r="Y483" s="270"/>
      <c r="Z483" s="270"/>
      <c r="AA483" s="270"/>
      <c r="AB483" s="270"/>
      <c r="AC483" s="270"/>
      <c r="AD483" s="270"/>
      <c r="AE483" s="270"/>
      <c r="AF483" s="270"/>
      <c r="AG483" s="270"/>
      <c r="AH483" s="270"/>
      <c r="AI483" s="270"/>
      <c r="AJ483" s="270"/>
      <c r="AK483" s="270"/>
      <c r="AL483" s="270"/>
      <c r="AM483" s="270"/>
      <c r="AN483" s="270"/>
      <c r="AO483" s="270"/>
      <c r="AP483" s="270"/>
      <c r="AQ483" s="270"/>
      <c r="AR483" s="270"/>
      <c r="AS483" s="270"/>
      <c r="AT483" s="270"/>
      <c r="AU483" s="270"/>
      <c r="AV483" s="270"/>
      <c r="AW483" s="270"/>
      <c r="AX483" s="270"/>
      <c r="AY483" s="270"/>
      <c r="AZ483" s="270"/>
      <c r="BA483" s="270"/>
      <c r="BB483" s="270"/>
      <c r="BC483" s="270"/>
      <c r="BD483" s="270"/>
      <c r="BE483" s="270"/>
      <c r="BF483" s="270"/>
      <c r="BG483" s="270"/>
      <c r="BH483" s="270"/>
      <c r="BI483" s="270"/>
      <c r="BJ483" s="270"/>
      <c r="BK483" s="270"/>
      <c r="BL483" s="270"/>
      <c r="BM483" s="270"/>
      <c r="BN483" s="270"/>
      <c r="BO483" s="270"/>
      <c r="BP483" s="270"/>
      <c r="BQ483" s="270"/>
      <c r="BR483" s="270"/>
      <c r="BS483" s="270"/>
      <c r="BT483" s="270"/>
      <c r="BU483" s="270"/>
      <c r="BV483" s="270"/>
      <c r="BW483" s="270"/>
      <c r="BX483" s="270"/>
    </row>
    <row r="484" spans="1:76" ht="15">
      <c r="A484" s="301"/>
      <c r="B484" s="270"/>
      <c r="C484" s="302" t="s">
        <v>1155</v>
      </c>
      <c r="D484" s="302" t="s">
        <v>1156</v>
      </c>
      <c r="E484" s="270"/>
      <c r="F484" s="303">
        <v>3.5</v>
      </c>
      <c r="G484" s="270"/>
      <c r="H484" s="270"/>
      <c r="I484" s="270"/>
      <c r="J484" s="270"/>
      <c r="K484" s="270"/>
      <c r="L484" s="270"/>
      <c r="M484" s="270"/>
      <c r="N484" s="270"/>
      <c r="O484" s="304"/>
      <c r="P484" s="270"/>
      <c r="Q484" s="270"/>
      <c r="R484" s="270"/>
      <c r="S484" s="270"/>
      <c r="T484" s="270"/>
      <c r="U484" s="270"/>
      <c r="V484" s="270"/>
      <c r="W484" s="270"/>
      <c r="X484" s="270"/>
      <c r="Y484" s="270"/>
      <c r="Z484" s="270"/>
      <c r="AA484" s="270"/>
      <c r="AB484" s="270"/>
      <c r="AC484" s="270"/>
      <c r="AD484" s="270"/>
      <c r="AE484" s="270"/>
      <c r="AF484" s="270"/>
      <c r="AG484" s="270"/>
      <c r="AH484" s="270"/>
      <c r="AI484" s="270"/>
      <c r="AJ484" s="270"/>
      <c r="AK484" s="270"/>
      <c r="AL484" s="270"/>
      <c r="AM484" s="270"/>
      <c r="AN484" s="270"/>
      <c r="AO484" s="270"/>
      <c r="AP484" s="270"/>
      <c r="AQ484" s="270"/>
      <c r="AR484" s="270"/>
      <c r="AS484" s="270"/>
      <c r="AT484" s="270"/>
      <c r="AU484" s="270"/>
      <c r="AV484" s="270"/>
      <c r="AW484" s="270"/>
      <c r="AX484" s="270"/>
      <c r="AY484" s="270"/>
      <c r="AZ484" s="270"/>
      <c r="BA484" s="270"/>
      <c r="BB484" s="270"/>
      <c r="BC484" s="270"/>
      <c r="BD484" s="270"/>
      <c r="BE484" s="270"/>
      <c r="BF484" s="270"/>
      <c r="BG484" s="270"/>
      <c r="BH484" s="270"/>
      <c r="BI484" s="270"/>
      <c r="BJ484" s="270"/>
      <c r="BK484" s="270"/>
      <c r="BL484" s="270"/>
      <c r="BM484" s="270"/>
      <c r="BN484" s="270"/>
      <c r="BO484" s="270"/>
      <c r="BP484" s="270"/>
      <c r="BQ484" s="270"/>
      <c r="BR484" s="270"/>
      <c r="BS484" s="270"/>
      <c r="BT484" s="270"/>
      <c r="BU484" s="270"/>
      <c r="BV484" s="270"/>
      <c r="BW484" s="270"/>
      <c r="BX484" s="270"/>
    </row>
    <row r="485" spans="1:76" ht="15">
      <c r="A485" s="301"/>
      <c r="B485" s="270"/>
      <c r="C485" s="302" t="s">
        <v>1157</v>
      </c>
      <c r="D485" s="302" t="s">
        <v>1158</v>
      </c>
      <c r="E485" s="270"/>
      <c r="F485" s="303">
        <v>2.5</v>
      </c>
      <c r="G485" s="270"/>
      <c r="H485" s="270"/>
      <c r="I485" s="270"/>
      <c r="J485" s="270"/>
      <c r="K485" s="270"/>
      <c r="L485" s="270"/>
      <c r="M485" s="270"/>
      <c r="N485" s="270"/>
      <c r="O485" s="304"/>
      <c r="P485" s="270"/>
      <c r="Q485" s="270"/>
      <c r="R485" s="270"/>
      <c r="S485" s="270"/>
      <c r="T485" s="270"/>
      <c r="U485" s="270"/>
      <c r="V485" s="270"/>
      <c r="W485" s="270"/>
      <c r="X485" s="270"/>
      <c r="Y485" s="270"/>
      <c r="Z485" s="270"/>
      <c r="AA485" s="270"/>
      <c r="AB485" s="270"/>
      <c r="AC485" s="270"/>
      <c r="AD485" s="270"/>
      <c r="AE485" s="270"/>
      <c r="AF485" s="270"/>
      <c r="AG485" s="270"/>
      <c r="AH485" s="270"/>
      <c r="AI485" s="270"/>
      <c r="AJ485" s="270"/>
      <c r="AK485" s="270"/>
      <c r="AL485" s="270"/>
      <c r="AM485" s="270"/>
      <c r="AN485" s="270"/>
      <c r="AO485" s="270"/>
      <c r="AP485" s="270"/>
      <c r="AQ485" s="270"/>
      <c r="AR485" s="270"/>
      <c r="AS485" s="270"/>
      <c r="AT485" s="270"/>
      <c r="AU485" s="270"/>
      <c r="AV485" s="270"/>
      <c r="AW485" s="270"/>
      <c r="AX485" s="270"/>
      <c r="AY485" s="270"/>
      <c r="AZ485" s="270"/>
      <c r="BA485" s="270"/>
      <c r="BB485" s="270"/>
      <c r="BC485" s="270"/>
      <c r="BD485" s="270"/>
      <c r="BE485" s="270"/>
      <c r="BF485" s="270"/>
      <c r="BG485" s="270"/>
      <c r="BH485" s="270"/>
      <c r="BI485" s="270"/>
      <c r="BJ485" s="270"/>
      <c r="BK485" s="270"/>
      <c r="BL485" s="270"/>
      <c r="BM485" s="270"/>
      <c r="BN485" s="270"/>
      <c r="BO485" s="270"/>
      <c r="BP485" s="270"/>
      <c r="BQ485" s="270"/>
      <c r="BR485" s="270"/>
      <c r="BS485" s="270"/>
      <c r="BT485" s="270"/>
      <c r="BU485" s="270"/>
      <c r="BV485" s="270"/>
      <c r="BW485" s="270"/>
      <c r="BX485" s="270"/>
    </row>
    <row r="486" spans="1:76" ht="15">
      <c r="A486" s="301"/>
      <c r="B486" s="270"/>
      <c r="C486" s="302" t="s">
        <v>853</v>
      </c>
      <c r="D486" s="302" t="s">
        <v>1159</v>
      </c>
      <c r="E486" s="270"/>
      <c r="F486" s="303">
        <v>8</v>
      </c>
      <c r="G486" s="270"/>
      <c r="H486" s="270"/>
      <c r="I486" s="270"/>
      <c r="J486" s="270"/>
      <c r="K486" s="270"/>
      <c r="L486" s="270"/>
      <c r="M486" s="270"/>
      <c r="N486" s="270"/>
      <c r="O486" s="304"/>
      <c r="P486" s="270"/>
      <c r="Q486" s="270"/>
      <c r="R486" s="270"/>
      <c r="S486" s="270"/>
      <c r="T486" s="270"/>
      <c r="U486" s="270"/>
      <c r="V486" s="270"/>
      <c r="W486" s="270"/>
      <c r="X486" s="27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row>
    <row r="487" spans="1:76" ht="15">
      <c r="A487" s="301"/>
      <c r="B487" s="270"/>
      <c r="C487" s="302" t="s">
        <v>1160</v>
      </c>
      <c r="D487" s="302" t="s">
        <v>1161</v>
      </c>
      <c r="E487" s="270"/>
      <c r="F487" s="303">
        <v>185</v>
      </c>
      <c r="G487" s="270"/>
      <c r="H487" s="270"/>
      <c r="I487" s="270"/>
      <c r="J487" s="270"/>
      <c r="K487" s="270"/>
      <c r="L487" s="270"/>
      <c r="M487" s="270"/>
      <c r="N487" s="270"/>
      <c r="O487" s="304"/>
      <c r="P487" s="270"/>
      <c r="Q487" s="270"/>
      <c r="R487" s="270"/>
      <c r="S487" s="270"/>
      <c r="T487" s="270"/>
      <c r="U487" s="270"/>
      <c r="V487" s="270"/>
      <c r="W487" s="270"/>
      <c r="X487" s="270"/>
      <c r="Y487" s="270"/>
      <c r="Z487" s="270"/>
      <c r="AA487" s="270"/>
      <c r="AB487" s="270"/>
      <c r="AC487" s="270"/>
      <c r="AD487" s="270"/>
      <c r="AE487" s="270"/>
      <c r="AF487" s="270"/>
      <c r="AG487" s="270"/>
      <c r="AH487" s="270"/>
      <c r="AI487" s="270"/>
      <c r="AJ487" s="270"/>
      <c r="AK487" s="270"/>
      <c r="AL487" s="270"/>
      <c r="AM487" s="270"/>
      <c r="AN487" s="270"/>
      <c r="AO487" s="270"/>
      <c r="AP487" s="270"/>
      <c r="AQ487" s="270"/>
      <c r="AR487" s="270"/>
      <c r="AS487" s="270"/>
      <c r="AT487" s="270"/>
      <c r="AU487" s="270"/>
      <c r="AV487" s="270"/>
      <c r="AW487" s="270"/>
      <c r="AX487" s="270"/>
      <c r="AY487" s="270"/>
      <c r="AZ487" s="270"/>
      <c r="BA487" s="270"/>
      <c r="BB487" s="270"/>
      <c r="BC487" s="270"/>
      <c r="BD487" s="270"/>
      <c r="BE487" s="270"/>
      <c r="BF487" s="270"/>
      <c r="BG487" s="270"/>
      <c r="BH487" s="270"/>
      <c r="BI487" s="270"/>
      <c r="BJ487" s="270"/>
      <c r="BK487" s="270"/>
      <c r="BL487" s="270"/>
      <c r="BM487" s="270"/>
      <c r="BN487" s="270"/>
      <c r="BO487" s="270"/>
      <c r="BP487" s="270"/>
      <c r="BQ487" s="270"/>
      <c r="BR487" s="270"/>
      <c r="BS487" s="270"/>
      <c r="BT487" s="270"/>
      <c r="BU487" s="270"/>
      <c r="BV487" s="270"/>
      <c r="BW487" s="270"/>
      <c r="BX487" s="270"/>
    </row>
    <row r="488" spans="1:76" ht="25.5">
      <c r="A488" s="323" t="s">
        <v>1162</v>
      </c>
      <c r="B488" s="324" t="s">
        <v>1163</v>
      </c>
      <c r="C488" s="324" t="s">
        <v>1164</v>
      </c>
      <c r="D488" s="324"/>
      <c r="E488" s="324" t="s">
        <v>276</v>
      </c>
      <c r="F488" s="325">
        <v>423.36</v>
      </c>
      <c r="G488" s="326"/>
      <c r="H488" s="327" t="s">
        <v>508</v>
      </c>
      <c r="I488" s="325">
        <f>F488*AO488</f>
        <v>0</v>
      </c>
      <c r="J488" s="325">
        <f>F488*AP488</f>
        <v>0</v>
      </c>
      <c r="K488" s="325">
        <f>F488*G488</f>
        <v>0</v>
      </c>
      <c r="L488" s="325">
        <f>K488*(1+BW488/100)</f>
        <v>0</v>
      </c>
      <c r="M488" s="325">
        <v>1.0499999999999999E-3</v>
      </c>
      <c r="N488" s="325">
        <f>F488*M488</f>
        <v>0.44452799999999998</v>
      </c>
      <c r="O488" s="328" t="s">
        <v>509</v>
      </c>
      <c r="P488" s="270"/>
      <c r="Q488" s="270"/>
      <c r="R488" s="270"/>
      <c r="S488" s="270"/>
      <c r="T488" s="270"/>
      <c r="U488" s="270"/>
      <c r="V488" s="270"/>
      <c r="W488" s="270"/>
      <c r="X488" s="270"/>
      <c r="Y488" s="270"/>
      <c r="Z488" s="297">
        <f>IF(AQ488="5",BJ488,0)</f>
        <v>0</v>
      </c>
      <c r="AA488" s="270"/>
      <c r="AB488" s="297">
        <f>IF(AQ488="1",BH488,0)</f>
        <v>0</v>
      </c>
      <c r="AC488" s="297">
        <f>IF(AQ488="1",BI488,0)</f>
        <v>0</v>
      </c>
      <c r="AD488" s="297">
        <f>IF(AQ488="7",BH488,0)</f>
        <v>0</v>
      </c>
      <c r="AE488" s="297">
        <f>IF(AQ488="7",BI488,0)</f>
        <v>0</v>
      </c>
      <c r="AF488" s="297">
        <f>IF(AQ488="2",BH488,0)</f>
        <v>0</v>
      </c>
      <c r="AG488" s="297">
        <f>IF(AQ488="2",BI488,0)</f>
        <v>0</v>
      </c>
      <c r="AH488" s="297">
        <f>IF(AQ488="0",BJ488,0)</f>
        <v>0</v>
      </c>
      <c r="AI488" s="282"/>
      <c r="AJ488" s="325">
        <f>IF(AN488=0,K488,0)</f>
        <v>0</v>
      </c>
      <c r="AK488" s="325">
        <f>IF(AN488=12,K488,0)</f>
        <v>0</v>
      </c>
      <c r="AL488" s="325">
        <f>IF(AN488=21,K488,0)</f>
        <v>0</v>
      </c>
      <c r="AM488" s="270"/>
      <c r="AN488" s="297">
        <v>21</v>
      </c>
      <c r="AO488" s="297">
        <f>G488*1</f>
        <v>0</v>
      </c>
      <c r="AP488" s="297">
        <f>G488*(1-1)</f>
        <v>0</v>
      </c>
      <c r="AQ488" s="327" t="s">
        <v>320</v>
      </c>
      <c r="AR488" s="270"/>
      <c r="AS488" s="270"/>
      <c r="AT488" s="270"/>
      <c r="AU488" s="270"/>
      <c r="AV488" s="297">
        <f>AW488+AX488</f>
        <v>0</v>
      </c>
      <c r="AW488" s="297">
        <f>F488*AO488</f>
        <v>0</v>
      </c>
      <c r="AX488" s="297">
        <f>F488*AP488</f>
        <v>0</v>
      </c>
      <c r="AY488" s="299" t="s">
        <v>969</v>
      </c>
      <c r="AZ488" s="299" t="s">
        <v>970</v>
      </c>
      <c r="BA488" s="282" t="s">
        <v>512</v>
      </c>
      <c r="BB488" s="270"/>
      <c r="BC488" s="297">
        <f>AW488+AX488</f>
        <v>0</v>
      </c>
      <c r="BD488" s="297">
        <f>G488/(100-BE488)*100</f>
        <v>0</v>
      </c>
      <c r="BE488" s="297">
        <v>0</v>
      </c>
      <c r="BF488" s="297">
        <f>N488</f>
        <v>0.44452799999999998</v>
      </c>
      <c r="BG488" s="270"/>
      <c r="BH488" s="325">
        <f>F488*AO488</f>
        <v>0</v>
      </c>
      <c r="BI488" s="325">
        <f>F488*AP488</f>
        <v>0</v>
      </c>
      <c r="BJ488" s="325">
        <f>F488*G488</f>
        <v>0</v>
      </c>
      <c r="BK488" s="325"/>
      <c r="BL488" s="297">
        <v>87</v>
      </c>
      <c r="BM488" s="270"/>
      <c r="BN488" s="270"/>
      <c r="BO488" s="270"/>
      <c r="BP488" s="270"/>
      <c r="BQ488" s="270"/>
      <c r="BR488" s="270"/>
      <c r="BS488" s="270"/>
      <c r="BT488" s="270"/>
      <c r="BU488" s="270"/>
      <c r="BV488" s="270"/>
      <c r="BW488" s="297" t="str">
        <f>H488</f>
        <v>21</v>
      </c>
      <c r="BX488" s="324" t="s">
        <v>1164</v>
      </c>
    </row>
    <row r="489" spans="1:76" ht="15">
      <c r="A489" s="301"/>
      <c r="B489" s="270"/>
      <c r="C489" s="302" t="s">
        <v>1165</v>
      </c>
      <c r="D489" s="302"/>
      <c r="E489" s="270"/>
      <c r="F489" s="303">
        <v>423.36</v>
      </c>
      <c r="G489" s="270"/>
      <c r="H489" s="270"/>
      <c r="I489" s="270"/>
      <c r="J489" s="270"/>
      <c r="K489" s="270"/>
      <c r="L489" s="270"/>
      <c r="M489" s="270"/>
      <c r="N489" s="270"/>
      <c r="O489" s="304"/>
      <c r="P489" s="270"/>
      <c r="Q489" s="270"/>
      <c r="R489" s="270"/>
      <c r="S489" s="270"/>
      <c r="T489" s="270"/>
      <c r="U489" s="270"/>
      <c r="V489" s="270"/>
      <c r="W489" s="270"/>
      <c r="X489" s="270"/>
      <c r="Y489" s="270"/>
      <c r="Z489" s="270"/>
      <c r="AA489" s="270"/>
      <c r="AB489" s="270"/>
      <c r="AC489" s="270"/>
      <c r="AD489" s="270"/>
      <c r="AE489" s="270"/>
      <c r="AF489" s="270"/>
      <c r="AG489" s="270"/>
      <c r="AH489" s="270"/>
      <c r="AI489" s="270"/>
      <c r="AJ489" s="270"/>
      <c r="AK489" s="270"/>
      <c r="AL489" s="270"/>
      <c r="AM489" s="270"/>
      <c r="AN489" s="270"/>
      <c r="AO489" s="270"/>
      <c r="AP489" s="270"/>
      <c r="AQ489" s="270"/>
      <c r="AR489" s="270"/>
      <c r="AS489" s="270"/>
      <c r="AT489" s="270"/>
      <c r="AU489" s="270"/>
      <c r="AV489" s="270"/>
      <c r="AW489" s="270"/>
      <c r="AX489" s="270"/>
      <c r="AY489" s="270"/>
      <c r="AZ489" s="270"/>
      <c r="BA489" s="270"/>
      <c r="BB489" s="270"/>
      <c r="BC489" s="270"/>
      <c r="BD489" s="270"/>
      <c r="BE489" s="270"/>
      <c r="BF489" s="270"/>
      <c r="BG489" s="270"/>
      <c r="BH489" s="270"/>
      <c r="BI489" s="270"/>
      <c r="BJ489" s="270"/>
      <c r="BK489" s="270"/>
      <c r="BL489" s="270"/>
      <c r="BM489" s="270"/>
      <c r="BN489" s="270"/>
      <c r="BO489" s="270"/>
      <c r="BP489" s="270"/>
      <c r="BQ489" s="270"/>
      <c r="BR489" s="270"/>
      <c r="BS489" s="270"/>
      <c r="BT489" s="270"/>
      <c r="BU489" s="270"/>
      <c r="BV489" s="270"/>
      <c r="BW489" s="270"/>
      <c r="BX489" s="270"/>
    </row>
    <row r="490" spans="1:76" ht="15">
      <c r="A490" s="301"/>
      <c r="B490" s="306" t="s">
        <v>572</v>
      </c>
      <c r="C490" s="319" t="s">
        <v>1166</v>
      </c>
      <c r="D490" s="319"/>
      <c r="E490" s="319"/>
      <c r="F490" s="319"/>
      <c r="G490" s="319"/>
      <c r="H490" s="319"/>
      <c r="I490" s="319"/>
      <c r="J490" s="319"/>
      <c r="K490" s="319"/>
      <c r="L490" s="308"/>
      <c r="M490" s="308"/>
      <c r="N490" s="308"/>
      <c r="O490" s="308"/>
      <c r="P490" s="270"/>
      <c r="Q490" s="270"/>
      <c r="R490" s="270"/>
      <c r="S490" s="270"/>
      <c r="T490" s="270"/>
      <c r="U490" s="270"/>
      <c r="V490" s="270"/>
      <c r="W490" s="270"/>
      <c r="X490" s="270"/>
      <c r="Y490" s="270"/>
      <c r="Z490" s="270"/>
      <c r="AA490" s="270"/>
      <c r="AB490" s="270"/>
      <c r="AC490" s="270"/>
      <c r="AD490" s="270"/>
      <c r="AE490" s="270"/>
      <c r="AF490" s="270"/>
      <c r="AG490" s="270"/>
      <c r="AH490" s="270"/>
      <c r="AI490" s="270"/>
      <c r="AJ490" s="270"/>
      <c r="AK490" s="270"/>
      <c r="AL490" s="270"/>
      <c r="AM490" s="270"/>
      <c r="AN490" s="270"/>
      <c r="AO490" s="270"/>
      <c r="AP490" s="270"/>
      <c r="AQ490" s="270"/>
      <c r="AR490" s="270"/>
      <c r="AS490" s="270"/>
      <c r="AT490" s="270"/>
      <c r="AU490" s="270"/>
      <c r="AV490" s="270"/>
      <c r="AW490" s="270"/>
      <c r="AX490" s="270"/>
      <c r="AY490" s="270"/>
      <c r="AZ490" s="270"/>
      <c r="BA490" s="270"/>
      <c r="BB490" s="270"/>
      <c r="BC490" s="270"/>
      <c r="BD490" s="270"/>
      <c r="BE490" s="270"/>
      <c r="BF490" s="270"/>
      <c r="BG490" s="270"/>
      <c r="BH490" s="270"/>
      <c r="BI490" s="270"/>
      <c r="BJ490" s="270"/>
      <c r="BK490" s="270"/>
      <c r="BL490" s="270"/>
      <c r="BM490" s="270"/>
      <c r="BN490" s="270"/>
      <c r="BO490" s="270"/>
      <c r="BP490" s="270"/>
      <c r="BQ490" s="270"/>
      <c r="BR490" s="270"/>
      <c r="BS490" s="270"/>
      <c r="BT490" s="270"/>
      <c r="BU490" s="270"/>
      <c r="BV490" s="270"/>
      <c r="BW490" s="270"/>
      <c r="BX490" s="270"/>
    </row>
    <row r="491" spans="1:76" ht="15">
      <c r="A491" s="295" t="s">
        <v>1167</v>
      </c>
      <c r="B491" s="296" t="s">
        <v>1168</v>
      </c>
      <c r="C491" s="296" t="s">
        <v>1169</v>
      </c>
      <c r="D491" s="296"/>
      <c r="E491" s="296" t="s">
        <v>78</v>
      </c>
      <c r="F491" s="297">
        <v>63</v>
      </c>
      <c r="G491" s="298"/>
      <c r="H491" s="299" t="s">
        <v>508</v>
      </c>
      <c r="I491" s="297">
        <f>F491*AO491</f>
        <v>0</v>
      </c>
      <c r="J491" s="297">
        <f>F491*AP491</f>
        <v>0</v>
      </c>
      <c r="K491" s="297">
        <f>F491*G491</f>
        <v>0</v>
      </c>
      <c r="L491" s="297">
        <f>K491*(1+BW491/100)</f>
        <v>0</v>
      </c>
      <c r="M491" s="297">
        <v>0</v>
      </c>
      <c r="N491" s="297">
        <f>F491*M491</f>
        <v>0</v>
      </c>
      <c r="O491" s="300" t="s">
        <v>509</v>
      </c>
      <c r="P491" s="270"/>
      <c r="Q491" s="270"/>
      <c r="R491" s="270"/>
      <c r="S491" s="270"/>
      <c r="T491" s="270"/>
      <c r="U491" s="270"/>
      <c r="V491" s="270"/>
      <c r="W491" s="270"/>
      <c r="X491" s="270"/>
      <c r="Y491" s="270"/>
      <c r="Z491" s="297">
        <f>IF(AQ491="5",BJ491,0)</f>
        <v>0</v>
      </c>
      <c r="AA491" s="270"/>
      <c r="AB491" s="297">
        <f>IF(AQ491="1",BH491,0)</f>
        <v>0</v>
      </c>
      <c r="AC491" s="297">
        <f>IF(AQ491="1",BI491,0)</f>
        <v>0</v>
      </c>
      <c r="AD491" s="297">
        <f>IF(AQ491="7",BH491,0)</f>
        <v>0</v>
      </c>
      <c r="AE491" s="297">
        <f>IF(AQ491="7",BI491,0)</f>
        <v>0</v>
      </c>
      <c r="AF491" s="297">
        <f>IF(AQ491="2",BH491,0)</f>
        <v>0</v>
      </c>
      <c r="AG491" s="297">
        <f>IF(AQ491="2",BI491,0)</f>
        <v>0</v>
      </c>
      <c r="AH491" s="297">
        <f>IF(AQ491="0",BJ491,0)</f>
        <v>0</v>
      </c>
      <c r="AI491" s="282"/>
      <c r="AJ491" s="297">
        <f>IF(AN491=0,K491,0)</f>
        <v>0</v>
      </c>
      <c r="AK491" s="297">
        <f>IF(AN491=12,K491,0)</f>
        <v>0</v>
      </c>
      <c r="AL491" s="297">
        <f>IF(AN491=21,K491,0)</f>
        <v>0</v>
      </c>
      <c r="AM491" s="270"/>
      <c r="AN491" s="297">
        <v>21</v>
      </c>
      <c r="AO491" s="297">
        <f>G491*0</f>
        <v>0</v>
      </c>
      <c r="AP491" s="297">
        <f>G491*(1-0)</f>
        <v>0</v>
      </c>
      <c r="AQ491" s="299" t="s">
        <v>320</v>
      </c>
      <c r="AR491" s="270"/>
      <c r="AS491" s="270"/>
      <c r="AT491" s="270"/>
      <c r="AU491" s="270"/>
      <c r="AV491" s="297">
        <f>AW491+AX491</f>
        <v>0</v>
      </c>
      <c r="AW491" s="297">
        <f>F491*AO491</f>
        <v>0</v>
      </c>
      <c r="AX491" s="297">
        <f>F491*AP491</f>
        <v>0</v>
      </c>
      <c r="AY491" s="299" t="s">
        <v>969</v>
      </c>
      <c r="AZ491" s="299" t="s">
        <v>970</v>
      </c>
      <c r="BA491" s="282" t="s">
        <v>512</v>
      </c>
      <c r="BB491" s="270"/>
      <c r="BC491" s="297">
        <f>AW491+AX491</f>
        <v>0</v>
      </c>
      <c r="BD491" s="297">
        <f>G491/(100-BE491)*100</f>
        <v>0</v>
      </c>
      <c r="BE491" s="297">
        <v>0</v>
      </c>
      <c r="BF491" s="297">
        <f>N491</f>
        <v>0</v>
      </c>
      <c r="BG491" s="270"/>
      <c r="BH491" s="297">
        <f>F491*AO491</f>
        <v>0</v>
      </c>
      <c r="BI491" s="297">
        <f>F491*AP491</f>
        <v>0</v>
      </c>
      <c r="BJ491" s="297">
        <f>F491*G491</f>
        <v>0</v>
      </c>
      <c r="BK491" s="297"/>
      <c r="BL491" s="297">
        <v>87</v>
      </c>
      <c r="BM491" s="270"/>
      <c r="BN491" s="270"/>
      <c r="BO491" s="270"/>
      <c r="BP491" s="270"/>
      <c r="BQ491" s="270"/>
      <c r="BR491" s="270"/>
      <c r="BS491" s="270"/>
      <c r="BT491" s="270"/>
      <c r="BU491" s="270"/>
      <c r="BV491" s="270"/>
      <c r="BW491" s="297" t="str">
        <f>H491</f>
        <v>21</v>
      </c>
      <c r="BX491" s="296" t="s">
        <v>1169</v>
      </c>
    </row>
    <row r="492" spans="1:76" ht="15">
      <c r="A492" s="301"/>
      <c r="B492" s="270"/>
      <c r="C492" s="302" t="s">
        <v>1170</v>
      </c>
      <c r="D492" s="302"/>
      <c r="E492" s="270"/>
      <c r="F492" s="303">
        <v>63</v>
      </c>
      <c r="G492" s="270"/>
      <c r="H492" s="270"/>
      <c r="I492" s="270"/>
      <c r="J492" s="270"/>
      <c r="K492" s="270"/>
      <c r="L492" s="270"/>
      <c r="M492" s="270"/>
      <c r="N492" s="270"/>
      <c r="O492" s="304"/>
      <c r="P492" s="270"/>
      <c r="Q492" s="270"/>
      <c r="R492" s="270"/>
      <c r="S492" s="270"/>
      <c r="T492" s="270"/>
      <c r="U492" s="270"/>
      <c r="V492" s="270"/>
      <c r="W492" s="270"/>
      <c r="X492" s="270"/>
      <c r="Y492" s="270"/>
      <c r="Z492" s="270"/>
      <c r="AA492" s="270"/>
      <c r="AB492" s="270"/>
      <c r="AC492" s="270"/>
      <c r="AD492" s="270"/>
      <c r="AE492" s="270"/>
      <c r="AF492" s="270"/>
      <c r="AG492" s="270"/>
      <c r="AH492" s="270"/>
      <c r="AI492" s="270"/>
      <c r="AJ492" s="270"/>
      <c r="AK492" s="270"/>
      <c r="AL492" s="270"/>
      <c r="AM492" s="270"/>
      <c r="AN492" s="270"/>
      <c r="AO492" s="270"/>
      <c r="AP492" s="270"/>
      <c r="AQ492" s="270"/>
      <c r="AR492" s="270"/>
      <c r="AS492" s="270"/>
      <c r="AT492" s="270"/>
      <c r="AU492" s="270"/>
      <c r="AV492" s="270"/>
      <c r="AW492" s="270"/>
      <c r="AX492" s="270"/>
      <c r="AY492" s="270"/>
      <c r="AZ492" s="270"/>
      <c r="BA492" s="270"/>
      <c r="BB492" s="270"/>
      <c r="BC492" s="270"/>
      <c r="BD492" s="270"/>
      <c r="BE492" s="270"/>
      <c r="BF492" s="270"/>
      <c r="BG492" s="270"/>
      <c r="BH492" s="270"/>
      <c r="BI492" s="270"/>
      <c r="BJ492" s="270"/>
      <c r="BK492" s="270"/>
      <c r="BL492" s="270"/>
      <c r="BM492" s="270"/>
      <c r="BN492" s="270"/>
      <c r="BO492" s="270"/>
      <c r="BP492" s="270"/>
      <c r="BQ492" s="270"/>
      <c r="BR492" s="270"/>
      <c r="BS492" s="270"/>
      <c r="BT492" s="270"/>
      <c r="BU492" s="270"/>
      <c r="BV492" s="270"/>
      <c r="BW492" s="270"/>
      <c r="BX492" s="270"/>
    </row>
    <row r="493" spans="1:76" ht="15">
      <c r="A493" s="323" t="s">
        <v>1171</v>
      </c>
      <c r="B493" s="324" t="s">
        <v>1172</v>
      </c>
      <c r="C493" s="324" t="s">
        <v>1173</v>
      </c>
      <c r="D493" s="324"/>
      <c r="E493" s="324" t="s">
        <v>78</v>
      </c>
      <c r="F493" s="325">
        <v>41</v>
      </c>
      <c r="G493" s="326"/>
      <c r="H493" s="327" t="s">
        <v>508</v>
      </c>
      <c r="I493" s="325">
        <f>F493*AO493</f>
        <v>0</v>
      </c>
      <c r="J493" s="325">
        <f>F493*AP493</f>
        <v>0</v>
      </c>
      <c r="K493" s="325">
        <f>F493*G493</f>
        <v>0</v>
      </c>
      <c r="L493" s="325">
        <f>K493*(1+BW493/100)</f>
        <v>0</v>
      </c>
      <c r="M493" s="325">
        <v>3.4000000000000002E-4</v>
      </c>
      <c r="N493" s="325">
        <f>F493*M493</f>
        <v>1.3940000000000001E-2</v>
      </c>
      <c r="O493" s="328" t="s">
        <v>509</v>
      </c>
      <c r="P493" s="270"/>
      <c r="Q493" s="270"/>
      <c r="R493" s="270"/>
      <c r="S493" s="270"/>
      <c r="T493" s="270"/>
      <c r="U493" s="270"/>
      <c r="V493" s="270"/>
      <c r="W493" s="270"/>
      <c r="X493" s="270"/>
      <c r="Y493" s="270"/>
      <c r="Z493" s="297">
        <f>IF(AQ493="5",BJ493,0)</f>
        <v>0</v>
      </c>
      <c r="AA493" s="270"/>
      <c r="AB493" s="297">
        <f>IF(AQ493="1",BH493,0)</f>
        <v>0</v>
      </c>
      <c r="AC493" s="297">
        <f>IF(AQ493="1",BI493,0)</f>
        <v>0</v>
      </c>
      <c r="AD493" s="297">
        <f>IF(AQ493="7",BH493,0)</f>
        <v>0</v>
      </c>
      <c r="AE493" s="297">
        <f>IF(AQ493="7",BI493,0)</f>
        <v>0</v>
      </c>
      <c r="AF493" s="297">
        <f>IF(AQ493="2",BH493,0)</f>
        <v>0</v>
      </c>
      <c r="AG493" s="297">
        <f>IF(AQ493="2",BI493,0)</f>
        <v>0</v>
      </c>
      <c r="AH493" s="297">
        <f>IF(AQ493="0",BJ493,0)</f>
        <v>0</v>
      </c>
      <c r="AI493" s="282"/>
      <c r="AJ493" s="325">
        <f>IF(AN493=0,K493,0)</f>
        <v>0</v>
      </c>
      <c r="AK493" s="325">
        <f>IF(AN493=12,K493,0)</f>
        <v>0</v>
      </c>
      <c r="AL493" s="325">
        <f>IF(AN493=21,K493,0)</f>
        <v>0</v>
      </c>
      <c r="AM493" s="270"/>
      <c r="AN493" s="297">
        <v>21</v>
      </c>
      <c r="AO493" s="297">
        <f>G493*1</f>
        <v>0</v>
      </c>
      <c r="AP493" s="297">
        <f>G493*(1-1)</f>
        <v>0</v>
      </c>
      <c r="AQ493" s="327" t="s">
        <v>320</v>
      </c>
      <c r="AR493" s="270"/>
      <c r="AS493" s="270"/>
      <c r="AT493" s="270"/>
      <c r="AU493" s="270"/>
      <c r="AV493" s="297">
        <f>AW493+AX493</f>
        <v>0</v>
      </c>
      <c r="AW493" s="297">
        <f>F493*AO493</f>
        <v>0</v>
      </c>
      <c r="AX493" s="297">
        <f>F493*AP493</f>
        <v>0</v>
      </c>
      <c r="AY493" s="299" t="s">
        <v>969</v>
      </c>
      <c r="AZ493" s="299" t="s">
        <v>970</v>
      </c>
      <c r="BA493" s="282" t="s">
        <v>512</v>
      </c>
      <c r="BB493" s="270"/>
      <c r="BC493" s="297">
        <f>AW493+AX493</f>
        <v>0</v>
      </c>
      <c r="BD493" s="297">
        <f>G493/(100-BE493)*100</f>
        <v>0</v>
      </c>
      <c r="BE493" s="297">
        <v>0</v>
      </c>
      <c r="BF493" s="297">
        <f>N493</f>
        <v>1.3940000000000001E-2</v>
      </c>
      <c r="BG493" s="270"/>
      <c r="BH493" s="325">
        <f>F493*AO493</f>
        <v>0</v>
      </c>
      <c r="BI493" s="325">
        <f>F493*AP493</f>
        <v>0</v>
      </c>
      <c r="BJ493" s="325">
        <f>F493*G493</f>
        <v>0</v>
      </c>
      <c r="BK493" s="325"/>
      <c r="BL493" s="297">
        <v>87</v>
      </c>
      <c r="BM493" s="270"/>
      <c r="BN493" s="270"/>
      <c r="BO493" s="270"/>
      <c r="BP493" s="270"/>
      <c r="BQ493" s="270"/>
      <c r="BR493" s="270"/>
      <c r="BS493" s="270"/>
      <c r="BT493" s="270"/>
      <c r="BU493" s="270"/>
      <c r="BV493" s="270"/>
      <c r="BW493" s="297" t="str">
        <f>H493</f>
        <v>21</v>
      </c>
      <c r="BX493" s="324" t="s">
        <v>1173</v>
      </c>
    </row>
    <row r="494" spans="1:76" ht="15">
      <c r="A494" s="301"/>
      <c r="B494" s="270"/>
      <c r="C494" s="302" t="s">
        <v>949</v>
      </c>
      <c r="D494" s="302" t="s">
        <v>1150</v>
      </c>
      <c r="E494" s="270"/>
      <c r="F494" s="303">
        <v>7</v>
      </c>
      <c r="G494" s="270"/>
      <c r="H494" s="270"/>
      <c r="I494" s="270"/>
      <c r="J494" s="270"/>
      <c r="K494" s="270"/>
      <c r="L494" s="270"/>
      <c r="M494" s="270"/>
      <c r="N494" s="270"/>
      <c r="O494" s="304"/>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270"/>
      <c r="AL494" s="270"/>
      <c r="AM494" s="270"/>
      <c r="AN494" s="270"/>
      <c r="AO494" s="270"/>
      <c r="AP494" s="270"/>
      <c r="AQ494" s="270"/>
      <c r="AR494" s="270"/>
      <c r="AS494" s="270"/>
      <c r="AT494" s="270"/>
      <c r="AU494" s="270"/>
      <c r="AV494" s="270"/>
      <c r="AW494" s="270"/>
      <c r="AX494" s="270"/>
      <c r="AY494" s="270"/>
      <c r="AZ494" s="270"/>
      <c r="BA494" s="270"/>
      <c r="BB494" s="270"/>
      <c r="BC494" s="270"/>
      <c r="BD494" s="270"/>
      <c r="BE494" s="270"/>
      <c r="BF494" s="270"/>
      <c r="BG494" s="270"/>
      <c r="BH494" s="270"/>
      <c r="BI494" s="270"/>
      <c r="BJ494" s="270"/>
      <c r="BK494" s="270"/>
      <c r="BL494" s="270"/>
      <c r="BM494" s="270"/>
      <c r="BN494" s="270"/>
      <c r="BO494" s="270"/>
      <c r="BP494" s="270"/>
      <c r="BQ494" s="270"/>
      <c r="BR494" s="270"/>
      <c r="BS494" s="270"/>
      <c r="BT494" s="270"/>
      <c r="BU494" s="270"/>
      <c r="BV494" s="270"/>
      <c r="BW494" s="270"/>
      <c r="BX494" s="270"/>
    </row>
    <row r="495" spans="1:76" ht="15">
      <c r="A495" s="301"/>
      <c r="B495" s="270"/>
      <c r="C495" s="302" t="s">
        <v>518</v>
      </c>
      <c r="D495" s="302" t="s">
        <v>1152</v>
      </c>
      <c r="E495" s="270"/>
      <c r="F495" s="303">
        <v>9</v>
      </c>
      <c r="G495" s="270"/>
      <c r="H495" s="270"/>
      <c r="I495" s="270"/>
      <c r="J495" s="270"/>
      <c r="K495" s="270"/>
      <c r="L495" s="270"/>
      <c r="M495" s="270"/>
      <c r="N495" s="270"/>
      <c r="O495" s="304"/>
      <c r="P495" s="270"/>
      <c r="Q495" s="270"/>
      <c r="R495" s="270"/>
      <c r="S495" s="270"/>
      <c r="T495" s="270"/>
      <c r="U495" s="270"/>
      <c r="V495" s="270"/>
      <c r="W495" s="270"/>
      <c r="X495" s="270"/>
      <c r="Y495" s="270"/>
      <c r="Z495" s="270"/>
      <c r="AA495" s="270"/>
      <c r="AB495" s="270"/>
      <c r="AC495" s="270"/>
      <c r="AD495" s="270"/>
      <c r="AE495" s="270"/>
      <c r="AF495" s="270"/>
      <c r="AG495" s="270"/>
      <c r="AH495" s="270"/>
      <c r="AI495" s="270"/>
      <c r="AJ495" s="270"/>
      <c r="AK495" s="270"/>
      <c r="AL495" s="270"/>
      <c r="AM495" s="270"/>
      <c r="AN495" s="270"/>
      <c r="AO495" s="270"/>
      <c r="AP495" s="270"/>
      <c r="AQ495" s="270"/>
      <c r="AR495" s="270"/>
      <c r="AS495" s="270"/>
      <c r="AT495" s="270"/>
      <c r="AU495" s="270"/>
      <c r="AV495" s="270"/>
      <c r="AW495" s="270"/>
      <c r="AX495" s="270"/>
      <c r="AY495" s="270"/>
      <c r="AZ495" s="270"/>
      <c r="BA495" s="270"/>
      <c r="BB495" s="270"/>
      <c r="BC495" s="270"/>
      <c r="BD495" s="270"/>
      <c r="BE495" s="270"/>
      <c r="BF495" s="270"/>
      <c r="BG495" s="270"/>
      <c r="BH495" s="270"/>
      <c r="BI495" s="270"/>
      <c r="BJ495" s="270"/>
      <c r="BK495" s="270"/>
      <c r="BL495" s="270"/>
      <c r="BM495" s="270"/>
      <c r="BN495" s="270"/>
      <c r="BO495" s="270"/>
      <c r="BP495" s="270"/>
      <c r="BQ495" s="270"/>
      <c r="BR495" s="270"/>
      <c r="BS495" s="270"/>
      <c r="BT495" s="270"/>
      <c r="BU495" s="270"/>
      <c r="BV495" s="270"/>
      <c r="BW495" s="270"/>
      <c r="BX495" s="270"/>
    </row>
    <row r="496" spans="1:76" ht="15">
      <c r="A496" s="301"/>
      <c r="B496" s="270"/>
      <c r="C496" s="302" t="s">
        <v>857</v>
      </c>
      <c r="D496" s="302" t="s">
        <v>1154</v>
      </c>
      <c r="E496" s="270"/>
      <c r="F496" s="303">
        <v>4</v>
      </c>
      <c r="G496" s="270"/>
      <c r="H496" s="270"/>
      <c r="I496" s="270"/>
      <c r="J496" s="270"/>
      <c r="K496" s="270"/>
      <c r="L496" s="270"/>
      <c r="M496" s="270"/>
      <c r="N496" s="270"/>
      <c r="O496" s="304"/>
      <c r="P496" s="270"/>
      <c r="Q496" s="270"/>
      <c r="R496" s="270"/>
      <c r="S496" s="270"/>
      <c r="T496" s="270"/>
      <c r="U496" s="270"/>
      <c r="V496" s="270"/>
      <c r="W496" s="270"/>
      <c r="X496" s="270"/>
      <c r="Y496" s="270"/>
      <c r="Z496" s="270"/>
      <c r="AA496" s="270"/>
      <c r="AB496" s="270"/>
      <c r="AC496" s="270"/>
      <c r="AD496" s="270"/>
      <c r="AE496" s="270"/>
      <c r="AF496" s="270"/>
      <c r="AG496" s="270"/>
      <c r="AH496" s="270"/>
      <c r="AI496" s="270"/>
      <c r="AJ496" s="270"/>
      <c r="AK496" s="270"/>
      <c r="AL496" s="270"/>
      <c r="AM496" s="270"/>
      <c r="AN496" s="270"/>
      <c r="AO496" s="270"/>
      <c r="AP496" s="270"/>
      <c r="AQ496" s="270"/>
      <c r="AR496" s="270"/>
      <c r="AS496" s="270"/>
      <c r="AT496" s="270"/>
      <c r="AU496" s="270"/>
      <c r="AV496" s="270"/>
      <c r="AW496" s="270"/>
      <c r="AX496" s="270"/>
      <c r="AY496" s="270"/>
      <c r="AZ496" s="270"/>
      <c r="BA496" s="270"/>
      <c r="BB496" s="270"/>
      <c r="BC496" s="270"/>
      <c r="BD496" s="270"/>
      <c r="BE496" s="270"/>
      <c r="BF496" s="270"/>
      <c r="BG496" s="270"/>
      <c r="BH496" s="270"/>
      <c r="BI496" s="270"/>
      <c r="BJ496" s="270"/>
      <c r="BK496" s="270"/>
      <c r="BL496" s="270"/>
      <c r="BM496" s="270"/>
      <c r="BN496" s="270"/>
      <c r="BO496" s="270"/>
      <c r="BP496" s="270"/>
      <c r="BQ496" s="270"/>
      <c r="BR496" s="270"/>
      <c r="BS496" s="270"/>
      <c r="BT496" s="270"/>
      <c r="BU496" s="270"/>
      <c r="BV496" s="270"/>
      <c r="BW496" s="270"/>
      <c r="BX496" s="270"/>
    </row>
    <row r="497" spans="1:76" ht="15">
      <c r="A497" s="301"/>
      <c r="B497" s="270"/>
      <c r="C497" s="302" t="s">
        <v>857</v>
      </c>
      <c r="D497" s="302" t="s">
        <v>1156</v>
      </c>
      <c r="E497" s="270"/>
      <c r="F497" s="303">
        <v>4</v>
      </c>
      <c r="G497" s="270"/>
      <c r="H497" s="270"/>
      <c r="I497" s="270"/>
      <c r="J497" s="270"/>
      <c r="K497" s="270"/>
      <c r="L497" s="270"/>
      <c r="M497" s="270"/>
      <c r="N497" s="270"/>
      <c r="O497" s="304"/>
      <c r="P497" s="270"/>
      <c r="Q497" s="270"/>
      <c r="R497" s="270"/>
      <c r="S497" s="270"/>
      <c r="T497" s="270"/>
      <c r="U497" s="270"/>
      <c r="V497" s="270"/>
      <c r="W497" s="270"/>
      <c r="X497" s="270"/>
      <c r="Y497" s="270"/>
      <c r="Z497" s="270"/>
      <c r="AA497" s="270"/>
      <c r="AB497" s="270"/>
      <c r="AC497" s="270"/>
      <c r="AD497" s="270"/>
      <c r="AE497" s="270"/>
      <c r="AF497" s="270"/>
      <c r="AG497" s="270"/>
      <c r="AH497" s="270"/>
      <c r="AI497" s="270"/>
      <c r="AJ497" s="270"/>
      <c r="AK497" s="270"/>
      <c r="AL497" s="270"/>
      <c r="AM497" s="270"/>
      <c r="AN497" s="270"/>
      <c r="AO497" s="270"/>
      <c r="AP497" s="270"/>
      <c r="AQ497" s="270"/>
      <c r="AR497" s="270"/>
      <c r="AS497" s="270"/>
      <c r="AT497" s="270"/>
      <c r="AU497" s="270"/>
      <c r="AV497" s="270"/>
      <c r="AW497" s="270"/>
      <c r="AX497" s="270"/>
      <c r="AY497" s="270"/>
      <c r="AZ497" s="270"/>
      <c r="BA497" s="270"/>
      <c r="BB497" s="270"/>
      <c r="BC497" s="270"/>
      <c r="BD497" s="270"/>
      <c r="BE497" s="270"/>
      <c r="BF497" s="270"/>
      <c r="BG497" s="270"/>
      <c r="BH497" s="270"/>
      <c r="BI497" s="270"/>
      <c r="BJ497" s="270"/>
      <c r="BK497" s="270"/>
      <c r="BL497" s="270"/>
      <c r="BM497" s="270"/>
      <c r="BN497" s="270"/>
      <c r="BO497" s="270"/>
      <c r="BP497" s="270"/>
      <c r="BQ497" s="270"/>
      <c r="BR497" s="270"/>
      <c r="BS497" s="270"/>
      <c r="BT497" s="270"/>
      <c r="BU497" s="270"/>
      <c r="BV497" s="270"/>
      <c r="BW497" s="270"/>
      <c r="BX497" s="270"/>
    </row>
    <row r="498" spans="1:76" ht="15">
      <c r="A498" s="301"/>
      <c r="B498" s="270"/>
      <c r="C498" s="302" t="s">
        <v>515</v>
      </c>
      <c r="D498" s="302" t="s">
        <v>1158</v>
      </c>
      <c r="E498" s="270"/>
      <c r="F498" s="303">
        <v>2</v>
      </c>
      <c r="G498" s="270"/>
      <c r="H498" s="270"/>
      <c r="I498" s="270"/>
      <c r="J498" s="270"/>
      <c r="K498" s="270"/>
      <c r="L498" s="270"/>
      <c r="M498" s="270"/>
      <c r="N498" s="270"/>
      <c r="O498" s="304"/>
      <c r="P498" s="270"/>
      <c r="Q498" s="270"/>
      <c r="R498" s="270"/>
      <c r="S498" s="270"/>
      <c r="T498" s="270"/>
      <c r="U498" s="270"/>
      <c r="V498" s="270"/>
      <c r="W498" s="270"/>
      <c r="X498" s="270"/>
      <c r="Y498" s="270"/>
      <c r="Z498" s="270"/>
      <c r="AA498" s="270"/>
      <c r="AB498" s="270"/>
      <c r="AC498" s="270"/>
      <c r="AD498" s="270"/>
      <c r="AE498" s="270"/>
      <c r="AF498" s="270"/>
      <c r="AG498" s="270"/>
      <c r="AH498" s="270"/>
      <c r="AI498" s="270"/>
      <c r="AJ498" s="270"/>
      <c r="AK498" s="270"/>
      <c r="AL498" s="270"/>
      <c r="AM498" s="270"/>
      <c r="AN498" s="270"/>
      <c r="AO498" s="270"/>
      <c r="AP498" s="270"/>
      <c r="AQ498" s="270"/>
      <c r="AR498" s="270"/>
      <c r="AS498" s="270"/>
      <c r="AT498" s="270"/>
      <c r="AU498" s="270"/>
      <c r="AV498" s="270"/>
      <c r="AW498" s="270"/>
      <c r="AX498" s="270"/>
      <c r="AY498" s="270"/>
      <c r="AZ498" s="270"/>
      <c r="BA498" s="270"/>
      <c r="BB498" s="270"/>
      <c r="BC498" s="270"/>
      <c r="BD498" s="270"/>
      <c r="BE498" s="270"/>
      <c r="BF498" s="270"/>
      <c r="BG498" s="270"/>
      <c r="BH498" s="270"/>
      <c r="BI498" s="270"/>
      <c r="BJ498" s="270"/>
      <c r="BK498" s="270"/>
      <c r="BL498" s="270"/>
      <c r="BM498" s="270"/>
      <c r="BN498" s="270"/>
      <c r="BO498" s="270"/>
      <c r="BP498" s="270"/>
      <c r="BQ498" s="270"/>
      <c r="BR498" s="270"/>
      <c r="BS498" s="270"/>
      <c r="BT498" s="270"/>
      <c r="BU498" s="270"/>
      <c r="BV498" s="270"/>
      <c r="BW498" s="270"/>
      <c r="BX498" s="270"/>
    </row>
    <row r="499" spans="1:76" ht="15">
      <c r="A499" s="301"/>
      <c r="B499" s="270"/>
      <c r="C499" s="302" t="s">
        <v>515</v>
      </c>
      <c r="D499" s="302" t="s">
        <v>1159</v>
      </c>
      <c r="E499" s="270"/>
      <c r="F499" s="303">
        <v>2</v>
      </c>
      <c r="G499" s="270"/>
      <c r="H499" s="270"/>
      <c r="I499" s="270"/>
      <c r="J499" s="270"/>
      <c r="K499" s="270"/>
      <c r="L499" s="270"/>
      <c r="M499" s="270"/>
      <c r="N499" s="270"/>
      <c r="O499" s="304"/>
      <c r="P499" s="270"/>
      <c r="Q499" s="270"/>
      <c r="R499" s="270"/>
      <c r="S499" s="270"/>
      <c r="T499" s="270"/>
      <c r="U499" s="270"/>
      <c r="V499" s="270"/>
      <c r="W499" s="270"/>
      <c r="X499" s="270"/>
      <c r="Y499" s="270"/>
      <c r="Z499" s="270"/>
      <c r="AA499" s="270"/>
      <c r="AB499" s="270"/>
      <c r="AC499" s="270"/>
      <c r="AD499" s="270"/>
      <c r="AE499" s="270"/>
      <c r="AF499" s="270"/>
      <c r="AG499" s="270"/>
      <c r="AH499" s="270"/>
      <c r="AI499" s="270"/>
      <c r="AJ499" s="270"/>
      <c r="AK499" s="270"/>
      <c r="AL499" s="270"/>
      <c r="AM499" s="270"/>
      <c r="AN499" s="270"/>
      <c r="AO499" s="270"/>
      <c r="AP499" s="270"/>
      <c r="AQ499" s="270"/>
      <c r="AR499" s="270"/>
      <c r="AS499" s="270"/>
      <c r="AT499" s="270"/>
      <c r="AU499" s="270"/>
      <c r="AV499" s="270"/>
      <c r="AW499" s="270"/>
      <c r="AX499" s="270"/>
      <c r="AY499" s="270"/>
      <c r="AZ499" s="270"/>
      <c r="BA499" s="270"/>
      <c r="BB499" s="270"/>
      <c r="BC499" s="270"/>
      <c r="BD499" s="270"/>
      <c r="BE499" s="270"/>
      <c r="BF499" s="270"/>
      <c r="BG499" s="270"/>
      <c r="BH499" s="270"/>
      <c r="BI499" s="270"/>
      <c r="BJ499" s="270"/>
      <c r="BK499" s="270"/>
      <c r="BL499" s="270"/>
      <c r="BM499" s="270"/>
      <c r="BN499" s="270"/>
      <c r="BO499" s="270"/>
      <c r="BP499" s="270"/>
      <c r="BQ499" s="270"/>
      <c r="BR499" s="270"/>
      <c r="BS499" s="270"/>
      <c r="BT499" s="270"/>
      <c r="BU499" s="270"/>
      <c r="BV499" s="270"/>
      <c r="BW499" s="270"/>
      <c r="BX499" s="270"/>
    </row>
    <row r="500" spans="1:76" ht="15">
      <c r="A500" s="301"/>
      <c r="B500" s="270"/>
      <c r="C500" s="302" t="s">
        <v>525</v>
      </c>
      <c r="D500" s="302" t="s">
        <v>1161</v>
      </c>
      <c r="E500" s="270"/>
      <c r="F500" s="303">
        <v>13</v>
      </c>
      <c r="G500" s="270"/>
      <c r="H500" s="270"/>
      <c r="I500" s="270"/>
      <c r="J500" s="270"/>
      <c r="K500" s="270"/>
      <c r="L500" s="270"/>
      <c r="M500" s="270"/>
      <c r="N500" s="270"/>
      <c r="O500" s="304"/>
      <c r="P500" s="270"/>
      <c r="Q500" s="270"/>
      <c r="R500" s="270"/>
      <c r="S500" s="270"/>
      <c r="T500" s="270"/>
      <c r="U500" s="270"/>
      <c r="V500" s="270"/>
      <c r="W500" s="270"/>
      <c r="X500" s="270"/>
      <c r="Y500" s="270"/>
      <c r="Z500" s="270"/>
      <c r="AA500" s="270"/>
      <c r="AB500" s="270"/>
      <c r="AC500" s="270"/>
      <c r="AD500" s="270"/>
      <c r="AE500" s="270"/>
      <c r="AF500" s="270"/>
      <c r="AG500" s="270"/>
      <c r="AH500" s="270"/>
      <c r="AI500" s="270"/>
      <c r="AJ500" s="270"/>
      <c r="AK500" s="270"/>
      <c r="AL500" s="270"/>
      <c r="AM500" s="270"/>
      <c r="AN500" s="270"/>
      <c r="AO500" s="270"/>
      <c r="AP500" s="270"/>
      <c r="AQ500" s="270"/>
      <c r="AR500" s="270"/>
      <c r="AS500" s="270"/>
      <c r="AT500" s="270"/>
      <c r="AU500" s="270"/>
      <c r="AV500" s="270"/>
      <c r="AW500" s="270"/>
      <c r="AX500" s="270"/>
      <c r="AY500" s="270"/>
      <c r="AZ500" s="270"/>
      <c r="BA500" s="270"/>
      <c r="BB500" s="270"/>
      <c r="BC500" s="270"/>
      <c r="BD500" s="270"/>
      <c r="BE500" s="270"/>
      <c r="BF500" s="270"/>
      <c r="BG500" s="270"/>
      <c r="BH500" s="270"/>
      <c r="BI500" s="270"/>
      <c r="BJ500" s="270"/>
      <c r="BK500" s="270"/>
      <c r="BL500" s="270"/>
      <c r="BM500" s="270"/>
      <c r="BN500" s="270"/>
      <c r="BO500" s="270"/>
      <c r="BP500" s="270"/>
      <c r="BQ500" s="270"/>
      <c r="BR500" s="270"/>
      <c r="BS500" s="270"/>
      <c r="BT500" s="270"/>
      <c r="BU500" s="270"/>
      <c r="BV500" s="270"/>
      <c r="BW500" s="270"/>
      <c r="BX500" s="270"/>
    </row>
    <row r="501" spans="1:76" ht="15">
      <c r="A501" s="323" t="s">
        <v>1174</v>
      </c>
      <c r="B501" s="324" t="s">
        <v>1175</v>
      </c>
      <c r="C501" s="324" t="s">
        <v>1176</v>
      </c>
      <c r="D501" s="324"/>
      <c r="E501" s="324" t="s">
        <v>78</v>
      </c>
      <c r="F501" s="325">
        <v>5</v>
      </c>
      <c r="G501" s="326"/>
      <c r="H501" s="327" t="s">
        <v>508</v>
      </c>
      <c r="I501" s="325">
        <f>F501*AO501</f>
        <v>0</v>
      </c>
      <c r="J501" s="325">
        <f>F501*AP501</f>
        <v>0</v>
      </c>
      <c r="K501" s="325">
        <f>F501*G501</f>
        <v>0</v>
      </c>
      <c r="L501" s="325">
        <f>K501*(1+BW501/100)</f>
        <v>0</v>
      </c>
      <c r="M501" s="325">
        <v>2.9999999999999997E-4</v>
      </c>
      <c r="N501" s="325">
        <f>F501*M501</f>
        <v>1.4999999999999998E-3</v>
      </c>
      <c r="O501" s="328" t="s">
        <v>509</v>
      </c>
      <c r="P501" s="270"/>
      <c r="Q501" s="270"/>
      <c r="R501" s="270"/>
      <c r="S501" s="270"/>
      <c r="T501" s="270"/>
      <c r="U501" s="270"/>
      <c r="V501" s="270"/>
      <c r="W501" s="270"/>
      <c r="X501" s="270"/>
      <c r="Y501" s="270"/>
      <c r="Z501" s="297">
        <f>IF(AQ501="5",BJ501,0)</f>
        <v>0</v>
      </c>
      <c r="AA501" s="270"/>
      <c r="AB501" s="297">
        <f>IF(AQ501="1",BH501,0)</f>
        <v>0</v>
      </c>
      <c r="AC501" s="297">
        <f>IF(AQ501="1",BI501,0)</f>
        <v>0</v>
      </c>
      <c r="AD501" s="297">
        <f>IF(AQ501="7",BH501,0)</f>
        <v>0</v>
      </c>
      <c r="AE501" s="297">
        <f>IF(AQ501="7",BI501,0)</f>
        <v>0</v>
      </c>
      <c r="AF501" s="297">
        <f>IF(AQ501="2",BH501,0)</f>
        <v>0</v>
      </c>
      <c r="AG501" s="297">
        <f>IF(AQ501="2",BI501,0)</f>
        <v>0</v>
      </c>
      <c r="AH501" s="297">
        <f>IF(AQ501="0",BJ501,0)</f>
        <v>0</v>
      </c>
      <c r="AI501" s="282"/>
      <c r="AJ501" s="325">
        <f>IF(AN501=0,K501,0)</f>
        <v>0</v>
      </c>
      <c r="AK501" s="325">
        <f>IF(AN501=12,K501,0)</f>
        <v>0</v>
      </c>
      <c r="AL501" s="325">
        <f>IF(AN501=21,K501,0)</f>
        <v>0</v>
      </c>
      <c r="AM501" s="270"/>
      <c r="AN501" s="297">
        <v>21</v>
      </c>
      <c r="AO501" s="297">
        <f>G501*1</f>
        <v>0</v>
      </c>
      <c r="AP501" s="297">
        <f>G501*(1-1)</f>
        <v>0</v>
      </c>
      <c r="AQ501" s="327" t="s">
        <v>320</v>
      </c>
      <c r="AR501" s="270"/>
      <c r="AS501" s="270"/>
      <c r="AT501" s="270"/>
      <c r="AU501" s="270"/>
      <c r="AV501" s="297">
        <f>AW501+AX501</f>
        <v>0</v>
      </c>
      <c r="AW501" s="297">
        <f>F501*AO501</f>
        <v>0</v>
      </c>
      <c r="AX501" s="297">
        <f>F501*AP501</f>
        <v>0</v>
      </c>
      <c r="AY501" s="299" t="s">
        <v>969</v>
      </c>
      <c r="AZ501" s="299" t="s">
        <v>970</v>
      </c>
      <c r="BA501" s="282" t="s">
        <v>512</v>
      </c>
      <c r="BB501" s="270"/>
      <c r="BC501" s="297">
        <f>AW501+AX501</f>
        <v>0</v>
      </c>
      <c r="BD501" s="297">
        <f>G501/(100-BE501)*100</f>
        <v>0</v>
      </c>
      <c r="BE501" s="297">
        <v>0</v>
      </c>
      <c r="BF501" s="297">
        <f>N501</f>
        <v>1.4999999999999998E-3</v>
      </c>
      <c r="BG501" s="270"/>
      <c r="BH501" s="325">
        <f>F501*AO501</f>
        <v>0</v>
      </c>
      <c r="BI501" s="325">
        <f>F501*AP501</f>
        <v>0</v>
      </c>
      <c r="BJ501" s="325">
        <f>F501*G501</f>
        <v>0</v>
      </c>
      <c r="BK501" s="325"/>
      <c r="BL501" s="297">
        <v>87</v>
      </c>
      <c r="BM501" s="270"/>
      <c r="BN501" s="270"/>
      <c r="BO501" s="270"/>
      <c r="BP501" s="270"/>
      <c r="BQ501" s="270"/>
      <c r="BR501" s="270"/>
      <c r="BS501" s="270"/>
      <c r="BT501" s="270"/>
      <c r="BU501" s="270"/>
      <c r="BV501" s="270"/>
      <c r="BW501" s="297" t="str">
        <f>H501</f>
        <v>21</v>
      </c>
      <c r="BX501" s="324" t="s">
        <v>1176</v>
      </c>
    </row>
    <row r="502" spans="1:76" ht="15">
      <c r="A502" s="301"/>
      <c r="B502" s="270"/>
      <c r="C502" s="302" t="s">
        <v>515</v>
      </c>
      <c r="D502" s="302" t="s">
        <v>1150</v>
      </c>
      <c r="E502" s="270"/>
      <c r="F502" s="303">
        <v>2</v>
      </c>
      <c r="G502" s="270"/>
      <c r="H502" s="270"/>
      <c r="I502" s="270"/>
      <c r="J502" s="270"/>
      <c r="K502" s="270"/>
      <c r="L502" s="270"/>
      <c r="M502" s="270"/>
      <c r="N502" s="270"/>
      <c r="O502" s="304"/>
      <c r="P502" s="270"/>
      <c r="Q502" s="270"/>
      <c r="R502" s="270"/>
      <c r="S502" s="270"/>
      <c r="T502" s="270"/>
      <c r="U502" s="270"/>
      <c r="V502" s="270"/>
      <c r="W502" s="270"/>
      <c r="X502" s="270"/>
      <c r="Y502" s="270"/>
      <c r="Z502" s="270"/>
      <c r="AA502" s="270"/>
      <c r="AB502" s="270"/>
      <c r="AC502" s="270"/>
      <c r="AD502" s="270"/>
      <c r="AE502" s="270"/>
      <c r="AF502" s="270"/>
      <c r="AG502" s="270"/>
      <c r="AH502" s="270"/>
      <c r="AI502" s="270"/>
      <c r="AJ502" s="270"/>
      <c r="AK502" s="270"/>
      <c r="AL502" s="270"/>
      <c r="AM502" s="270"/>
      <c r="AN502" s="270"/>
      <c r="AO502" s="270"/>
      <c r="AP502" s="270"/>
      <c r="AQ502" s="270"/>
      <c r="AR502" s="270"/>
      <c r="AS502" s="270"/>
      <c r="AT502" s="270"/>
      <c r="AU502" s="270"/>
      <c r="AV502" s="270"/>
      <c r="AW502" s="270"/>
      <c r="AX502" s="270"/>
      <c r="AY502" s="270"/>
      <c r="AZ502" s="270"/>
      <c r="BA502" s="270"/>
      <c r="BB502" s="270"/>
      <c r="BC502" s="270"/>
      <c r="BD502" s="270"/>
      <c r="BE502" s="270"/>
      <c r="BF502" s="270"/>
      <c r="BG502" s="270"/>
      <c r="BH502" s="270"/>
      <c r="BI502" s="270"/>
      <c r="BJ502" s="270"/>
      <c r="BK502" s="270"/>
      <c r="BL502" s="270"/>
      <c r="BM502" s="270"/>
      <c r="BN502" s="270"/>
      <c r="BO502" s="270"/>
      <c r="BP502" s="270"/>
      <c r="BQ502" s="270"/>
      <c r="BR502" s="270"/>
      <c r="BS502" s="270"/>
      <c r="BT502" s="270"/>
      <c r="BU502" s="270"/>
      <c r="BV502" s="270"/>
      <c r="BW502" s="270"/>
      <c r="BX502" s="270"/>
    </row>
    <row r="503" spans="1:76" ht="15">
      <c r="A503" s="301"/>
      <c r="B503" s="270"/>
      <c r="C503" s="302" t="s">
        <v>320</v>
      </c>
      <c r="D503" s="302" t="s">
        <v>1156</v>
      </c>
      <c r="E503" s="270"/>
      <c r="F503" s="303">
        <v>1</v>
      </c>
      <c r="G503" s="270"/>
      <c r="H503" s="270"/>
      <c r="I503" s="270"/>
      <c r="J503" s="270"/>
      <c r="K503" s="270"/>
      <c r="L503" s="270"/>
      <c r="M503" s="270"/>
      <c r="N503" s="270"/>
      <c r="O503" s="304"/>
      <c r="P503" s="270"/>
      <c r="Q503" s="270"/>
      <c r="R503" s="270"/>
      <c r="S503" s="270"/>
      <c r="T503" s="270"/>
      <c r="U503" s="270"/>
      <c r="V503" s="270"/>
      <c r="W503" s="270"/>
      <c r="X503" s="270"/>
      <c r="Y503" s="270"/>
      <c r="Z503" s="270"/>
      <c r="AA503" s="270"/>
      <c r="AB503" s="270"/>
      <c r="AC503" s="270"/>
      <c r="AD503" s="270"/>
      <c r="AE503" s="270"/>
      <c r="AF503" s="270"/>
      <c r="AG503" s="270"/>
      <c r="AH503" s="270"/>
      <c r="AI503" s="270"/>
      <c r="AJ503" s="270"/>
      <c r="AK503" s="270"/>
      <c r="AL503" s="270"/>
      <c r="AM503" s="270"/>
      <c r="AN503" s="270"/>
      <c r="AO503" s="270"/>
      <c r="AP503" s="270"/>
      <c r="AQ503" s="270"/>
      <c r="AR503" s="270"/>
      <c r="AS503" s="270"/>
      <c r="AT503" s="270"/>
      <c r="AU503" s="270"/>
      <c r="AV503" s="270"/>
      <c r="AW503" s="270"/>
      <c r="AX503" s="270"/>
      <c r="AY503" s="270"/>
      <c r="AZ503" s="270"/>
      <c r="BA503" s="270"/>
      <c r="BB503" s="270"/>
      <c r="BC503" s="270"/>
      <c r="BD503" s="270"/>
      <c r="BE503" s="270"/>
      <c r="BF503" s="270"/>
      <c r="BG503" s="270"/>
      <c r="BH503" s="270"/>
      <c r="BI503" s="270"/>
      <c r="BJ503" s="270"/>
      <c r="BK503" s="270"/>
      <c r="BL503" s="270"/>
      <c r="BM503" s="270"/>
      <c r="BN503" s="270"/>
      <c r="BO503" s="270"/>
      <c r="BP503" s="270"/>
      <c r="BQ503" s="270"/>
      <c r="BR503" s="270"/>
      <c r="BS503" s="270"/>
      <c r="BT503" s="270"/>
      <c r="BU503" s="270"/>
      <c r="BV503" s="270"/>
      <c r="BW503" s="270"/>
      <c r="BX503" s="270"/>
    </row>
    <row r="504" spans="1:76" ht="15">
      <c r="A504" s="301"/>
      <c r="B504" s="270"/>
      <c r="C504" s="302" t="s">
        <v>515</v>
      </c>
      <c r="D504" s="302" t="s">
        <v>1161</v>
      </c>
      <c r="E504" s="270"/>
      <c r="F504" s="303">
        <v>2</v>
      </c>
      <c r="G504" s="270"/>
      <c r="H504" s="270"/>
      <c r="I504" s="270"/>
      <c r="J504" s="270"/>
      <c r="K504" s="270"/>
      <c r="L504" s="270"/>
      <c r="M504" s="270"/>
      <c r="N504" s="270"/>
      <c r="O504" s="304"/>
      <c r="P504" s="270"/>
      <c r="Q504" s="270"/>
      <c r="R504" s="270"/>
      <c r="S504" s="270"/>
      <c r="T504" s="270"/>
      <c r="U504" s="270"/>
      <c r="V504" s="270"/>
      <c r="W504" s="270"/>
      <c r="X504" s="270"/>
      <c r="Y504" s="270"/>
      <c r="Z504" s="270"/>
      <c r="AA504" s="270"/>
      <c r="AB504" s="270"/>
      <c r="AC504" s="270"/>
      <c r="AD504" s="270"/>
      <c r="AE504" s="270"/>
      <c r="AF504" s="270"/>
      <c r="AG504" s="270"/>
      <c r="AH504" s="270"/>
      <c r="AI504" s="270"/>
      <c r="AJ504" s="270"/>
      <c r="AK504" s="270"/>
      <c r="AL504" s="270"/>
      <c r="AM504" s="270"/>
      <c r="AN504" s="270"/>
      <c r="AO504" s="270"/>
      <c r="AP504" s="270"/>
      <c r="AQ504" s="270"/>
      <c r="AR504" s="270"/>
      <c r="AS504" s="270"/>
      <c r="AT504" s="270"/>
      <c r="AU504" s="270"/>
      <c r="AV504" s="270"/>
      <c r="AW504" s="270"/>
      <c r="AX504" s="270"/>
      <c r="AY504" s="270"/>
      <c r="AZ504" s="270"/>
      <c r="BA504" s="270"/>
      <c r="BB504" s="270"/>
      <c r="BC504" s="270"/>
      <c r="BD504" s="270"/>
      <c r="BE504" s="270"/>
      <c r="BF504" s="270"/>
      <c r="BG504" s="270"/>
      <c r="BH504" s="270"/>
      <c r="BI504" s="270"/>
      <c r="BJ504" s="270"/>
      <c r="BK504" s="270"/>
      <c r="BL504" s="270"/>
      <c r="BM504" s="270"/>
      <c r="BN504" s="270"/>
      <c r="BO504" s="270"/>
      <c r="BP504" s="270"/>
      <c r="BQ504" s="270"/>
      <c r="BR504" s="270"/>
      <c r="BS504" s="270"/>
      <c r="BT504" s="270"/>
      <c r="BU504" s="270"/>
      <c r="BV504" s="270"/>
      <c r="BW504" s="270"/>
      <c r="BX504" s="270"/>
    </row>
    <row r="505" spans="1:76" ht="15">
      <c r="A505" s="323" t="s">
        <v>1177</v>
      </c>
      <c r="B505" s="324" t="s">
        <v>1178</v>
      </c>
      <c r="C505" s="324" t="s">
        <v>1179</v>
      </c>
      <c r="D505" s="324"/>
      <c r="E505" s="324" t="s">
        <v>78</v>
      </c>
      <c r="F505" s="325">
        <v>10</v>
      </c>
      <c r="G505" s="326"/>
      <c r="H505" s="327" t="s">
        <v>508</v>
      </c>
      <c r="I505" s="325">
        <f>F505*AO505</f>
        <v>0</v>
      </c>
      <c r="J505" s="325">
        <f>F505*AP505</f>
        <v>0</v>
      </c>
      <c r="K505" s="325">
        <f>F505*G505</f>
        <v>0</v>
      </c>
      <c r="L505" s="325">
        <f>K505*(1+BW505/100)</f>
        <v>0</v>
      </c>
      <c r="M505" s="325">
        <v>2.3000000000000001E-4</v>
      </c>
      <c r="N505" s="325">
        <f>F505*M505</f>
        <v>2.3E-3</v>
      </c>
      <c r="O505" s="328" t="s">
        <v>509</v>
      </c>
      <c r="P505" s="270"/>
      <c r="Q505" s="270"/>
      <c r="R505" s="270"/>
      <c r="S505" s="270"/>
      <c r="T505" s="270"/>
      <c r="U505" s="270"/>
      <c r="V505" s="270"/>
      <c r="W505" s="270"/>
      <c r="X505" s="270"/>
      <c r="Y505" s="270"/>
      <c r="Z505" s="297">
        <f>IF(AQ505="5",BJ505,0)</f>
        <v>0</v>
      </c>
      <c r="AA505" s="270"/>
      <c r="AB505" s="297">
        <f>IF(AQ505="1",BH505,0)</f>
        <v>0</v>
      </c>
      <c r="AC505" s="297">
        <f>IF(AQ505="1",BI505,0)</f>
        <v>0</v>
      </c>
      <c r="AD505" s="297">
        <f>IF(AQ505="7",BH505,0)</f>
        <v>0</v>
      </c>
      <c r="AE505" s="297">
        <f>IF(AQ505="7",BI505,0)</f>
        <v>0</v>
      </c>
      <c r="AF505" s="297">
        <f>IF(AQ505="2",BH505,0)</f>
        <v>0</v>
      </c>
      <c r="AG505" s="297">
        <f>IF(AQ505="2",BI505,0)</f>
        <v>0</v>
      </c>
      <c r="AH505" s="297">
        <f>IF(AQ505="0",BJ505,0)</f>
        <v>0</v>
      </c>
      <c r="AI505" s="282"/>
      <c r="AJ505" s="325">
        <f>IF(AN505=0,K505,0)</f>
        <v>0</v>
      </c>
      <c r="AK505" s="325">
        <f>IF(AN505=12,K505,0)</f>
        <v>0</v>
      </c>
      <c r="AL505" s="325">
        <f>IF(AN505=21,K505,0)</f>
        <v>0</v>
      </c>
      <c r="AM505" s="270"/>
      <c r="AN505" s="297">
        <v>21</v>
      </c>
      <c r="AO505" s="297">
        <f>G505*1</f>
        <v>0</v>
      </c>
      <c r="AP505" s="297">
        <f>G505*(1-1)</f>
        <v>0</v>
      </c>
      <c r="AQ505" s="327" t="s">
        <v>320</v>
      </c>
      <c r="AR505" s="270"/>
      <c r="AS505" s="270"/>
      <c r="AT505" s="270"/>
      <c r="AU505" s="270"/>
      <c r="AV505" s="297">
        <f>AW505+AX505</f>
        <v>0</v>
      </c>
      <c r="AW505" s="297">
        <f>F505*AO505</f>
        <v>0</v>
      </c>
      <c r="AX505" s="297">
        <f>F505*AP505</f>
        <v>0</v>
      </c>
      <c r="AY505" s="299" t="s">
        <v>969</v>
      </c>
      <c r="AZ505" s="299" t="s">
        <v>970</v>
      </c>
      <c r="BA505" s="282" t="s">
        <v>512</v>
      </c>
      <c r="BB505" s="270"/>
      <c r="BC505" s="297">
        <f>AW505+AX505</f>
        <v>0</v>
      </c>
      <c r="BD505" s="297">
        <f>G505/(100-BE505)*100</f>
        <v>0</v>
      </c>
      <c r="BE505" s="297">
        <v>0</v>
      </c>
      <c r="BF505" s="297">
        <f>N505</f>
        <v>2.3E-3</v>
      </c>
      <c r="BG505" s="270"/>
      <c r="BH505" s="325">
        <f>F505*AO505</f>
        <v>0</v>
      </c>
      <c r="BI505" s="325">
        <f>F505*AP505</f>
        <v>0</v>
      </c>
      <c r="BJ505" s="325">
        <f>F505*G505</f>
        <v>0</v>
      </c>
      <c r="BK505" s="325"/>
      <c r="BL505" s="297">
        <v>87</v>
      </c>
      <c r="BM505" s="270"/>
      <c r="BN505" s="270"/>
      <c r="BO505" s="270"/>
      <c r="BP505" s="270"/>
      <c r="BQ505" s="270"/>
      <c r="BR505" s="270"/>
      <c r="BS505" s="270"/>
      <c r="BT505" s="270"/>
      <c r="BU505" s="270"/>
      <c r="BV505" s="270"/>
      <c r="BW505" s="297" t="str">
        <f>H505</f>
        <v>21</v>
      </c>
      <c r="BX505" s="324" t="s">
        <v>1179</v>
      </c>
    </row>
    <row r="506" spans="1:76" ht="15">
      <c r="A506" s="301"/>
      <c r="B506" s="270"/>
      <c r="C506" s="302" t="s">
        <v>796</v>
      </c>
      <c r="D506" s="302" t="s">
        <v>1059</v>
      </c>
      <c r="E506" s="270"/>
      <c r="F506" s="303">
        <v>10</v>
      </c>
      <c r="G506" s="270"/>
      <c r="H506" s="270"/>
      <c r="I506" s="270"/>
      <c r="J506" s="270"/>
      <c r="K506" s="270"/>
      <c r="L506" s="270"/>
      <c r="M506" s="270"/>
      <c r="N506" s="270"/>
      <c r="O506" s="304"/>
      <c r="P506" s="270"/>
      <c r="Q506" s="270"/>
      <c r="R506" s="270"/>
      <c r="S506" s="270"/>
      <c r="T506" s="270"/>
      <c r="U506" s="270"/>
      <c r="V506" s="270"/>
      <c r="W506" s="270"/>
      <c r="X506" s="270"/>
      <c r="Y506" s="270"/>
      <c r="Z506" s="270"/>
      <c r="AA506" s="270"/>
      <c r="AB506" s="270"/>
      <c r="AC506" s="270"/>
      <c r="AD506" s="270"/>
      <c r="AE506" s="270"/>
      <c r="AF506" s="270"/>
      <c r="AG506" s="270"/>
      <c r="AH506" s="270"/>
      <c r="AI506" s="270"/>
      <c r="AJ506" s="270"/>
      <c r="AK506" s="270"/>
      <c r="AL506" s="270"/>
      <c r="AM506" s="270"/>
      <c r="AN506" s="270"/>
      <c r="AO506" s="270"/>
      <c r="AP506" s="270"/>
      <c r="AQ506" s="270"/>
      <c r="AR506" s="270"/>
      <c r="AS506" s="270"/>
      <c r="AT506" s="270"/>
      <c r="AU506" s="270"/>
      <c r="AV506" s="270"/>
      <c r="AW506" s="270"/>
      <c r="AX506" s="270"/>
      <c r="AY506" s="270"/>
      <c r="AZ506" s="270"/>
      <c r="BA506" s="270"/>
      <c r="BB506" s="270"/>
      <c r="BC506" s="270"/>
      <c r="BD506" s="270"/>
      <c r="BE506" s="270"/>
      <c r="BF506" s="270"/>
      <c r="BG506" s="270"/>
      <c r="BH506" s="270"/>
      <c r="BI506" s="270"/>
      <c r="BJ506" s="270"/>
      <c r="BK506" s="270"/>
      <c r="BL506" s="270"/>
      <c r="BM506" s="270"/>
      <c r="BN506" s="270"/>
      <c r="BO506" s="270"/>
      <c r="BP506" s="270"/>
      <c r="BQ506" s="270"/>
      <c r="BR506" s="270"/>
      <c r="BS506" s="270"/>
      <c r="BT506" s="270"/>
      <c r="BU506" s="270"/>
      <c r="BV506" s="270"/>
      <c r="BW506" s="270"/>
      <c r="BX506" s="270"/>
    </row>
    <row r="507" spans="1:76" ht="15">
      <c r="A507" s="323" t="s">
        <v>1180</v>
      </c>
      <c r="B507" s="324" t="s">
        <v>1181</v>
      </c>
      <c r="C507" s="324" t="s">
        <v>1182</v>
      </c>
      <c r="D507" s="324"/>
      <c r="E507" s="324" t="s">
        <v>78</v>
      </c>
      <c r="F507" s="325">
        <v>4</v>
      </c>
      <c r="G507" s="326"/>
      <c r="H507" s="327" t="s">
        <v>508</v>
      </c>
      <c r="I507" s="325">
        <f>F507*AO507</f>
        <v>0</v>
      </c>
      <c r="J507" s="325">
        <f>F507*AP507</f>
        <v>0</v>
      </c>
      <c r="K507" s="325">
        <f>F507*G507</f>
        <v>0</v>
      </c>
      <c r="L507" s="325">
        <f>K507*(1+BW507/100)</f>
        <v>0</v>
      </c>
      <c r="M507" s="325">
        <v>5.2999999999999998E-4</v>
      </c>
      <c r="N507" s="325">
        <f>F507*M507</f>
        <v>2.1199999999999999E-3</v>
      </c>
      <c r="O507" s="328" t="s">
        <v>509</v>
      </c>
      <c r="P507" s="270"/>
      <c r="Q507" s="270"/>
      <c r="R507" s="270"/>
      <c r="S507" s="270"/>
      <c r="T507" s="270"/>
      <c r="U507" s="270"/>
      <c r="V507" s="270"/>
      <c r="W507" s="270"/>
      <c r="X507" s="270"/>
      <c r="Y507" s="270"/>
      <c r="Z507" s="297">
        <f>IF(AQ507="5",BJ507,0)</f>
        <v>0</v>
      </c>
      <c r="AA507" s="270"/>
      <c r="AB507" s="297">
        <f>IF(AQ507="1",BH507,0)</f>
        <v>0</v>
      </c>
      <c r="AC507" s="297">
        <f>IF(AQ507="1",BI507,0)</f>
        <v>0</v>
      </c>
      <c r="AD507" s="297">
        <f>IF(AQ507="7",BH507,0)</f>
        <v>0</v>
      </c>
      <c r="AE507" s="297">
        <f>IF(AQ507="7",BI507,0)</f>
        <v>0</v>
      </c>
      <c r="AF507" s="297">
        <f>IF(AQ507="2",BH507,0)</f>
        <v>0</v>
      </c>
      <c r="AG507" s="297">
        <f>IF(AQ507="2",BI507,0)</f>
        <v>0</v>
      </c>
      <c r="AH507" s="297">
        <f>IF(AQ507="0",BJ507,0)</f>
        <v>0</v>
      </c>
      <c r="AI507" s="282"/>
      <c r="AJ507" s="325">
        <f>IF(AN507=0,K507,0)</f>
        <v>0</v>
      </c>
      <c r="AK507" s="325">
        <f>IF(AN507=12,K507,0)</f>
        <v>0</v>
      </c>
      <c r="AL507" s="325">
        <f>IF(AN507=21,K507,0)</f>
        <v>0</v>
      </c>
      <c r="AM507" s="270"/>
      <c r="AN507" s="297">
        <v>21</v>
      </c>
      <c r="AO507" s="297">
        <f>G507*1</f>
        <v>0</v>
      </c>
      <c r="AP507" s="297">
        <f>G507*(1-1)</f>
        <v>0</v>
      </c>
      <c r="AQ507" s="327" t="s">
        <v>320</v>
      </c>
      <c r="AR507" s="270"/>
      <c r="AS507" s="270"/>
      <c r="AT507" s="270"/>
      <c r="AU507" s="270"/>
      <c r="AV507" s="297">
        <f>AW507+AX507</f>
        <v>0</v>
      </c>
      <c r="AW507" s="297">
        <f>F507*AO507</f>
        <v>0</v>
      </c>
      <c r="AX507" s="297">
        <f>F507*AP507</f>
        <v>0</v>
      </c>
      <c r="AY507" s="299" t="s">
        <v>969</v>
      </c>
      <c r="AZ507" s="299" t="s">
        <v>970</v>
      </c>
      <c r="BA507" s="282" t="s">
        <v>512</v>
      </c>
      <c r="BB507" s="270"/>
      <c r="BC507" s="297">
        <f>AW507+AX507</f>
        <v>0</v>
      </c>
      <c r="BD507" s="297">
        <f>G507/(100-BE507)*100</f>
        <v>0</v>
      </c>
      <c r="BE507" s="297">
        <v>0</v>
      </c>
      <c r="BF507" s="297">
        <f>N507</f>
        <v>2.1199999999999999E-3</v>
      </c>
      <c r="BG507" s="270"/>
      <c r="BH507" s="325">
        <f>F507*AO507</f>
        <v>0</v>
      </c>
      <c r="BI507" s="325">
        <f>F507*AP507</f>
        <v>0</v>
      </c>
      <c r="BJ507" s="325">
        <f>F507*G507</f>
        <v>0</v>
      </c>
      <c r="BK507" s="325"/>
      <c r="BL507" s="297">
        <v>87</v>
      </c>
      <c r="BM507" s="270"/>
      <c r="BN507" s="270"/>
      <c r="BO507" s="270"/>
      <c r="BP507" s="270"/>
      <c r="BQ507" s="270"/>
      <c r="BR507" s="270"/>
      <c r="BS507" s="270"/>
      <c r="BT507" s="270"/>
      <c r="BU507" s="270"/>
      <c r="BV507" s="270"/>
      <c r="BW507" s="297" t="str">
        <f>H507</f>
        <v>21</v>
      </c>
      <c r="BX507" s="324" t="s">
        <v>1182</v>
      </c>
    </row>
    <row r="508" spans="1:76" ht="15">
      <c r="A508" s="301"/>
      <c r="B508" s="270"/>
      <c r="C508" s="302" t="s">
        <v>857</v>
      </c>
      <c r="D508" s="302" t="s">
        <v>1161</v>
      </c>
      <c r="E508" s="270"/>
      <c r="F508" s="303">
        <v>4</v>
      </c>
      <c r="G508" s="270"/>
      <c r="H508" s="270"/>
      <c r="I508" s="270"/>
      <c r="J508" s="270"/>
      <c r="K508" s="270"/>
      <c r="L508" s="270"/>
      <c r="M508" s="270"/>
      <c r="N508" s="270"/>
      <c r="O508" s="304"/>
      <c r="P508" s="270"/>
      <c r="Q508" s="270"/>
      <c r="R508" s="270"/>
      <c r="S508" s="270"/>
      <c r="T508" s="270"/>
      <c r="U508" s="270"/>
      <c r="V508" s="270"/>
      <c r="W508" s="270"/>
      <c r="X508" s="270"/>
      <c r="Y508" s="270"/>
      <c r="Z508" s="270"/>
      <c r="AA508" s="270"/>
      <c r="AB508" s="270"/>
      <c r="AC508" s="270"/>
      <c r="AD508" s="270"/>
      <c r="AE508" s="270"/>
      <c r="AF508" s="270"/>
      <c r="AG508" s="270"/>
      <c r="AH508" s="270"/>
      <c r="AI508" s="270"/>
      <c r="AJ508" s="270"/>
      <c r="AK508" s="270"/>
      <c r="AL508" s="270"/>
      <c r="AM508" s="270"/>
      <c r="AN508" s="270"/>
      <c r="AO508" s="270"/>
      <c r="AP508" s="270"/>
      <c r="AQ508" s="270"/>
      <c r="AR508" s="270"/>
      <c r="AS508" s="270"/>
      <c r="AT508" s="270"/>
      <c r="AU508" s="270"/>
      <c r="AV508" s="270"/>
      <c r="AW508" s="270"/>
      <c r="AX508" s="270"/>
      <c r="AY508" s="270"/>
      <c r="AZ508" s="270"/>
      <c r="BA508" s="270"/>
      <c r="BB508" s="270"/>
      <c r="BC508" s="270"/>
      <c r="BD508" s="270"/>
      <c r="BE508" s="270"/>
      <c r="BF508" s="270"/>
      <c r="BG508" s="270"/>
      <c r="BH508" s="270"/>
      <c r="BI508" s="270"/>
      <c r="BJ508" s="270"/>
      <c r="BK508" s="270"/>
      <c r="BL508" s="270"/>
      <c r="BM508" s="270"/>
      <c r="BN508" s="270"/>
      <c r="BO508" s="270"/>
      <c r="BP508" s="270"/>
      <c r="BQ508" s="270"/>
      <c r="BR508" s="270"/>
      <c r="BS508" s="270"/>
      <c r="BT508" s="270"/>
      <c r="BU508" s="270"/>
      <c r="BV508" s="270"/>
      <c r="BW508" s="270"/>
      <c r="BX508" s="270"/>
    </row>
    <row r="509" spans="1:76" ht="15">
      <c r="A509" s="323" t="s">
        <v>1183</v>
      </c>
      <c r="B509" s="324" t="s">
        <v>1184</v>
      </c>
      <c r="C509" s="324" t="s">
        <v>1185</v>
      </c>
      <c r="D509" s="324"/>
      <c r="E509" s="324" t="s">
        <v>78</v>
      </c>
      <c r="F509" s="325">
        <v>3</v>
      </c>
      <c r="G509" s="326"/>
      <c r="H509" s="327" t="s">
        <v>508</v>
      </c>
      <c r="I509" s="325">
        <f>F509*AO509</f>
        <v>0</v>
      </c>
      <c r="J509" s="325">
        <f>F509*AP509</f>
        <v>0</v>
      </c>
      <c r="K509" s="325">
        <f>F509*G509</f>
        <v>0</v>
      </c>
      <c r="L509" s="325">
        <f>K509*(1+BW509/100)</f>
        <v>0</v>
      </c>
      <c r="M509" s="325">
        <v>2.1000000000000001E-4</v>
      </c>
      <c r="N509" s="325">
        <f>F509*M509</f>
        <v>6.3000000000000003E-4</v>
      </c>
      <c r="O509" s="328" t="s">
        <v>509</v>
      </c>
      <c r="P509" s="270"/>
      <c r="Q509" s="270"/>
      <c r="R509" s="270"/>
      <c r="S509" s="270"/>
      <c r="T509" s="270"/>
      <c r="U509" s="270"/>
      <c r="V509" s="270"/>
      <c r="W509" s="270"/>
      <c r="X509" s="270"/>
      <c r="Y509" s="270"/>
      <c r="Z509" s="297">
        <f>IF(AQ509="5",BJ509,0)</f>
        <v>0</v>
      </c>
      <c r="AA509" s="270"/>
      <c r="AB509" s="297">
        <f>IF(AQ509="1",BH509,0)</f>
        <v>0</v>
      </c>
      <c r="AC509" s="297">
        <f>IF(AQ509="1",BI509,0)</f>
        <v>0</v>
      </c>
      <c r="AD509" s="297">
        <f>IF(AQ509="7",BH509,0)</f>
        <v>0</v>
      </c>
      <c r="AE509" s="297">
        <f>IF(AQ509="7",BI509,0)</f>
        <v>0</v>
      </c>
      <c r="AF509" s="297">
        <f>IF(AQ509="2",BH509,0)</f>
        <v>0</v>
      </c>
      <c r="AG509" s="297">
        <f>IF(AQ509="2",BI509,0)</f>
        <v>0</v>
      </c>
      <c r="AH509" s="297">
        <f>IF(AQ509="0",BJ509,0)</f>
        <v>0</v>
      </c>
      <c r="AI509" s="282"/>
      <c r="AJ509" s="325">
        <f>IF(AN509=0,K509,0)</f>
        <v>0</v>
      </c>
      <c r="AK509" s="325">
        <f>IF(AN509=12,K509,0)</f>
        <v>0</v>
      </c>
      <c r="AL509" s="325">
        <f>IF(AN509=21,K509,0)</f>
        <v>0</v>
      </c>
      <c r="AM509" s="270"/>
      <c r="AN509" s="297">
        <v>21</v>
      </c>
      <c r="AO509" s="297">
        <f>G509*1</f>
        <v>0</v>
      </c>
      <c r="AP509" s="297">
        <f>G509*(1-1)</f>
        <v>0</v>
      </c>
      <c r="AQ509" s="327" t="s">
        <v>320</v>
      </c>
      <c r="AR509" s="270"/>
      <c r="AS509" s="270"/>
      <c r="AT509" s="270"/>
      <c r="AU509" s="270"/>
      <c r="AV509" s="297">
        <f>AW509+AX509</f>
        <v>0</v>
      </c>
      <c r="AW509" s="297">
        <f>F509*AO509</f>
        <v>0</v>
      </c>
      <c r="AX509" s="297">
        <f>F509*AP509</f>
        <v>0</v>
      </c>
      <c r="AY509" s="299" t="s">
        <v>969</v>
      </c>
      <c r="AZ509" s="299" t="s">
        <v>970</v>
      </c>
      <c r="BA509" s="282" t="s">
        <v>512</v>
      </c>
      <c r="BB509" s="270"/>
      <c r="BC509" s="297">
        <f>AW509+AX509</f>
        <v>0</v>
      </c>
      <c r="BD509" s="297">
        <f>G509/(100-BE509)*100</f>
        <v>0</v>
      </c>
      <c r="BE509" s="297">
        <v>0</v>
      </c>
      <c r="BF509" s="297">
        <f>N509</f>
        <v>6.3000000000000003E-4</v>
      </c>
      <c r="BG509" s="270"/>
      <c r="BH509" s="325">
        <f>F509*AO509</f>
        <v>0</v>
      </c>
      <c r="BI509" s="325">
        <f>F509*AP509</f>
        <v>0</v>
      </c>
      <c r="BJ509" s="325">
        <f>F509*G509</f>
        <v>0</v>
      </c>
      <c r="BK509" s="325"/>
      <c r="BL509" s="297">
        <v>87</v>
      </c>
      <c r="BM509" s="270"/>
      <c r="BN509" s="270"/>
      <c r="BO509" s="270"/>
      <c r="BP509" s="270"/>
      <c r="BQ509" s="270"/>
      <c r="BR509" s="270"/>
      <c r="BS509" s="270"/>
      <c r="BT509" s="270"/>
      <c r="BU509" s="270"/>
      <c r="BV509" s="270"/>
      <c r="BW509" s="297" t="str">
        <f>H509</f>
        <v>21</v>
      </c>
      <c r="BX509" s="324" t="s">
        <v>1185</v>
      </c>
    </row>
    <row r="510" spans="1:76" ht="15">
      <c r="A510" s="301"/>
      <c r="B510" s="270"/>
      <c r="C510" s="302" t="s">
        <v>1018</v>
      </c>
      <c r="D510" s="302" t="s">
        <v>1161</v>
      </c>
      <c r="E510" s="270"/>
      <c r="F510" s="303">
        <v>3</v>
      </c>
      <c r="G510" s="270"/>
      <c r="H510" s="270"/>
      <c r="I510" s="270"/>
      <c r="J510" s="270"/>
      <c r="K510" s="270"/>
      <c r="L510" s="270"/>
      <c r="M510" s="270"/>
      <c r="N510" s="270"/>
      <c r="O510" s="304"/>
      <c r="P510" s="270"/>
      <c r="Q510" s="270"/>
      <c r="R510" s="270"/>
      <c r="S510" s="270"/>
      <c r="T510" s="270"/>
      <c r="U510" s="270"/>
      <c r="V510" s="270"/>
      <c r="W510" s="270"/>
      <c r="X510" s="270"/>
      <c r="Y510" s="270"/>
      <c r="Z510" s="270"/>
      <c r="AA510" s="270"/>
      <c r="AB510" s="270"/>
      <c r="AC510" s="270"/>
      <c r="AD510" s="270"/>
      <c r="AE510" s="270"/>
      <c r="AF510" s="270"/>
      <c r="AG510" s="270"/>
      <c r="AH510" s="270"/>
      <c r="AI510" s="270"/>
      <c r="AJ510" s="270"/>
      <c r="AK510" s="270"/>
      <c r="AL510" s="270"/>
      <c r="AM510" s="270"/>
      <c r="AN510" s="270"/>
      <c r="AO510" s="270"/>
      <c r="AP510" s="270"/>
      <c r="AQ510" s="270"/>
      <c r="AR510" s="270"/>
      <c r="AS510" s="270"/>
      <c r="AT510" s="270"/>
      <c r="AU510" s="270"/>
      <c r="AV510" s="270"/>
      <c r="AW510" s="270"/>
      <c r="AX510" s="270"/>
      <c r="AY510" s="270"/>
      <c r="AZ510" s="270"/>
      <c r="BA510" s="270"/>
      <c r="BB510" s="270"/>
      <c r="BC510" s="270"/>
      <c r="BD510" s="270"/>
      <c r="BE510" s="270"/>
      <c r="BF510" s="270"/>
      <c r="BG510" s="270"/>
      <c r="BH510" s="270"/>
      <c r="BI510" s="270"/>
      <c r="BJ510" s="270"/>
      <c r="BK510" s="270"/>
      <c r="BL510" s="270"/>
      <c r="BM510" s="270"/>
      <c r="BN510" s="270"/>
      <c r="BO510" s="270"/>
      <c r="BP510" s="270"/>
      <c r="BQ510" s="270"/>
      <c r="BR510" s="270"/>
      <c r="BS510" s="270"/>
      <c r="BT510" s="270"/>
      <c r="BU510" s="270"/>
      <c r="BV510" s="270"/>
      <c r="BW510" s="270"/>
      <c r="BX510" s="270"/>
    </row>
    <row r="511" spans="1:76" ht="15">
      <c r="A511" s="295" t="s">
        <v>1186</v>
      </c>
      <c r="B511" s="296" t="s">
        <v>1187</v>
      </c>
      <c r="C511" s="296" t="s">
        <v>1188</v>
      </c>
      <c r="D511" s="296"/>
      <c r="E511" s="296" t="s">
        <v>276</v>
      </c>
      <c r="F511" s="297">
        <v>20</v>
      </c>
      <c r="G511" s="298"/>
      <c r="H511" s="299" t="s">
        <v>508</v>
      </c>
      <c r="I511" s="297">
        <f>F511*AO511</f>
        <v>0</v>
      </c>
      <c r="J511" s="297">
        <f>F511*AP511</f>
        <v>0</v>
      </c>
      <c r="K511" s="297">
        <f>F511*G511</f>
        <v>0</v>
      </c>
      <c r="L511" s="297">
        <f>K511*(1+BW511/100)</f>
        <v>0</v>
      </c>
      <c r="M511" s="297">
        <v>0</v>
      </c>
      <c r="N511" s="297">
        <f>F511*M511</f>
        <v>0</v>
      </c>
      <c r="O511" s="300" t="s">
        <v>509</v>
      </c>
      <c r="P511" s="270"/>
      <c r="Q511" s="270"/>
      <c r="R511" s="270"/>
      <c r="S511" s="270"/>
      <c r="T511" s="270"/>
      <c r="U511" s="270"/>
      <c r="V511" s="270"/>
      <c r="W511" s="270"/>
      <c r="X511" s="270"/>
      <c r="Y511" s="270"/>
      <c r="Z511" s="297">
        <f>IF(AQ511="5",BJ511,0)</f>
        <v>0</v>
      </c>
      <c r="AA511" s="270"/>
      <c r="AB511" s="297">
        <f>IF(AQ511="1",BH511,0)</f>
        <v>0</v>
      </c>
      <c r="AC511" s="297">
        <f>IF(AQ511="1",BI511,0)</f>
        <v>0</v>
      </c>
      <c r="AD511" s="297">
        <f>IF(AQ511="7",BH511,0)</f>
        <v>0</v>
      </c>
      <c r="AE511" s="297">
        <f>IF(AQ511="7",BI511,0)</f>
        <v>0</v>
      </c>
      <c r="AF511" s="297">
        <f>IF(AQ511="2",BH511,0)</f>
        <v>0</v>
      </c>
      <c r="AG511" s="297">
        <f>IF(AQ511="2",BI511,0)</f>
        <v>0</v>
      </c>
      <c r="AH511" s="297">
        <f>IF(AQ511="0",BJ511,0)</f>
        <v>0</v>
      </c>
      <c r="AI511" s="282"/>
      <c r="AJ511" s="297">
        <f>IF(AN511=0,K511,0)</f>
        <v>0</v>
      </c>
      <c r="AK511" s="297">
        <f>IF(AN511=12,K511,0)</f>
        <v>0</v>
      </c>
      <c r="AL511" s="297">
        <f>IF(AN511=21,K511,0)</f>
        <v>0</v>
      </c>
      <c r="AM511" s="270"/>
      <c r="AN511" s="297">
        <v>21</v>
      </c>
      <c r="AO511" s="297">
        <f>G511*0</f>
        <v>0</v>
      </c>
      <c r="AP511" s="297">
        <f>G511*(1-0)</f>
        <v>0</v>
      </c>
      <c r="AQ511" s="299" t="s">
        <v>320</v>
      </c>
      <c r="AR511" s="270"/>
      <c r="AS511" s="270"/>
      <c r="AT511" s="270"/>
      <c r="AU511" s="270"/>
      <c r="AV511" s="297">
        <f>AW511+AX511</f>
        <v>0</v>
      </c>
      <c r="AW511" s="297">
        <f>F511*AO511</f>
        <v>0</v>
      </c>
      <c r="AX511" s="297">
        <f>F511*AP511</f>
        <v>0</v>
      </c>
      <c r="AY511" s="299" t="s">
        <v>969</v>
      </c>
      <c r="AZ511" s="299" t="s">
        <v>970</v>
      </c>
      <c r="BA511" s="282" t="s">
        <v>512</v>
      </c>
      <c r="BB511" s="270"/>
      <c r="BC511" s="297">
        <f>AW511+AX511</f>
        <v>0</v>
      </c>
      <c r="BD511" s="297">
        <f>G511/(100-BE511)*100</f>
        <v>0</v>
      </c>
      <c r="BE511" s="297">
        <v>0</v>
      </c>
      <c r="BF511" s="297">
        <f>N511</f>
        <v>0</v>
      </c>
      <c r="BG511" s="270"/>
      <c r="BH511" s="297">
        <f>F511*AO511</f>
        <v>0</v>
      </c>
      <c r="BI511" s="297">
        <f>F511*AP511</f>
        <v>0</v>
      </c>
      <c r="BJ511" s="297">
        <f>F511*G511</f>
        <v>0</v>
      </c>
      <c r="BK511" s="297"/>
      <c r="BL511" s="297">
        <v>87</v>
      </c>
      <c r="BM511" s="270"/>
      <c r="BN511" s="270"/>
      <c r="BO511" s="270"/>
      <c r="BP511" s="270"/>
      <c r="BQ511" s="270"/>
      <c r="BR511" s="270"/>
      <c r="BS511" s="270"/>
      <c r="BT511" s="270"/>
      <c r="BU511" s="270"/>
      <c r="BV511" s="270"/>
      <c r="BW511" s="297" t="str">
        <f>H511</f>
        <v>21</v>
      </c>
      <c r="BX511" s="296" t="s">
        <v>1188</v>
      </c>
    </row>
    <row r="512" spans="1:76" ht="15">
      <c r="A512" s="301"/>
      <c r="B512" s="270"/>
      <c r="C512" s="302" t="s">
        <v>1189</v>
      </c>
      <c r="D512" s="302" t="s">
        <v>1161</v>
      </c>
      <c r="E512" s="270"/>
      <c r="F512" s="303">
        <v>20</v>
      </c>
      <c r="G512" s="270"/>
      <c r="H512" s="270"/>
      <c r="I512" s="270"/>
      <c r="J512" s="270"/>
      <c r="K512" s="270"/>
      <c r="L512" s="270"/>
      <c r="M512" s="270"/>
      <c r="N512" s="270"/>
      <c r="O512" s="304"/>
      <c r="P512" s="270"/>
      <c r="Q512" s="270"/>
      <c r="R512" s="270"/>
      <c r="S512" s="270"/>
      <c r="T512" s="270"/>
      <c r="U512" s="270"/>
      <c r="V512" s="270"/>
      <c r="W512" s="270"/>
      <c r="X512" s="270"/>
      <c r="Y512" s="270"/>
      <c r="Z512" s="270"/>
      <c r="AA512" s="270"/>
      <c r="AB512" s="270"/>
      <c r="AC512" s="270"/>
      <c r="AD512" s="270"/>
      <c r="AE512" s="270"/>
      <c r="AF512" s="270"/>
      <c r="AG512" s="270"/>
      <c r="AH512" s="270"/>
      <c r="AI512" s="270"/>
      <c r="AJ512" s="270"/>
      <c r="AK512" s="270"/>
      <c r="AL512" s="270"/>
      <c r="AM512" s="270"/>
      <c r="AN512" s="270"/>
      <c r="AO512" s="270"/>
      <c r="AP512" s="270"/>
      <c r="AQ512" s="270"/>
      <c r="AR512" s="270"/>
      <c r="AS512" s="270"/>
      <c r="AT512" s="270"/>
      <c r="AU512" s="270"/>
      <c r="AV512" s="270"/>
      <c r="AW512" s="270"/>
      <c r="AX512" s="270"/>
      <c r="AY512" s="270"/>
      <c r="AZ512" s="270"/>
      <c r="BA512" s="270"/>
      <c r="BB512" s="270"/>
      <c r="BC512" s="270"/>
      <c r="BD512" s="270"/>
      <c r="BE512" s="270"/>
      <c r="BF512" s="270"/>
      <c r="BG512" s="270"/>
      <c r="BH512" s="270"/>
      <c r="BI512" s="270"/>
      <c r="BJ512" s="270"/>
      <c r="BK512" s="270"/>
      <c r="BL512" s="270"/>
      <c r="BM512" s="270"/>
      <c r="BN512" s="270"/>
      <c r="BO512" s="270"/>
      <c r="BP512" s="270"/>
      <c r="BQ512" s="270"/>
      <c r="BR512" s="270"/>
      <c r="BS512" s="270"/>
      <c r="BT512" s="270"/>
      <c r="BU512" s="270"/>
      <c r="BV512" s="270"/>
      <c r="BW512" s="270"/>
      <c r="BX512" s="270"/>
    </row>
    <row r="513" spans="1:76" ht="25.5">
      <c r="A513" s="323" t="s">
        <v>1190</v>
      </c>
      <c r="B513" s="324" t="s">
        <v>1191</v>
      </c>
      <c r="C513" s="324" t="s">
        <v>1192</v>
      </c>
      <c r="D513" s="324"/>
      <c r="E513" s="324" t="s">
        <v>276</v>
      </c>
      <c r="F513" s="325">
        <v>21</v>
      </c>
      <c r="G513" s="326"/>
      <c r="H513" s="327" t="s">
        <v>508</v>
      </c>
      <c r="I513" s="325">
        <f>F513*AO513</f>
        <v>0</v>
      </c>
      <c r="J513" s="325">
        <f>F513*AP513</f>
        <v>0</v>
      </c>
      <c r="K513" s="325">
        <f>F513*G513</f>
        <v>0</v>
      </c>
      <c r="L513" s="325">
        <f>K513*(1+BW513/100)</f>
        <v>0</v>
      </c>
      <c r="M513" s="325">
        <v>2.7999999999999998E-4</v>
      </c>
      <c r="N513" s="325">
        <f>F513*M513</f>
        <v>5.8799999999999998E-3</v>
      </c>
      <c r="O513" s="328" t="s">
        <v>509</v>
      </c>
      <c r="P513" s="270"/>
      <c r="Q513" s="270"/>
      <c r="R513" s="270"/>
      <c r="S513" s="270"/>
      <c r="T513" s="270"/>
      <c r="U513" s="270"/>
      <c r="V513" s="270"/>
      <c r="W513" s="270"/>
      <c r="X513" s="270"/>
      <c r="Y513" s="270"/>
      <c r="Z513" s="297">
        <f>IF(AQ513="5",BJ513,0)</f>
        <v>0</v>
      </c>
      <c r="AA513" s="270"/>
      <c r="AB513" s="297">
        <f>IF(AQ513="1",BH513,0)</f>
        <v>0</v>
      </c>
      <c r="AC513" s="297">
        <f>IF(AQ513="1",BI513,0)</f>
        <v>0</v>
      </c>
      <c r="AD513" s="297">
        <f>IF(AQ513="7",BH513,0)</f>
        <v>0</v>
      </c>
      <c r="AE513" s="297">
        <f>IF(AQ513="7",BI513,0)</f>
        <v>0</v>
      </c>
      <c r="AF513" s="297">
        <f>IF(AQ513="2",BH513,0)</f>
        <v>0</v>
      </c>
      <c r="AG513" s="297">
        <f>IF(AQ513="2",BI513,0)</f>
        <v>0</v>
      </c>
      <c r="AH513" s="297">
        <f>IF(AQ513="0",BJ513,0)</f>
        <v>0</v>
      </c>
      <c r="AI513" s="282"/>
      <c r="AJ513" s="325">
        <f>IF(AN513=0,K513,0)</f>
        <v>0</v>
      </c>
      <c r="AK513" s="325">
        <f>IF(AN513=12,K513,0)</f>
        <v>0</v>
      </c>
      <c r="AL513" s="325">
        <f>IF(AN513=21,K513,0)</f>
        <v>0</v>
      </c>
      <c r="AM513" s="270"/>
      <c r="AN513" s="297">
        <v>21</v>
      </c>
      <c r="AO513" s="297">
        <f>G513*1</f>
        <v>0</v>
      </c>
      <c r="AP513" s="297">
        <f>G513*(1-1)</f>
        <v>0</v>
      </c>
      <c r="AQ513" s="327" t="s">
        <v>320</v>
      </c>
      <c r="AR513" s="270"/>
      <c r="AS513" s="270"/>
      <c r="AT513" s="270"/>
      <c r="AU513" s="270"/>
      <c r="AV513" s="297">
        <f>AW513+AX513</f>
        <v>0</v>
      </c>
      <c r="AW513" s="297">
        <f>F513*AO513</f>
        <v>0</v>
      </c>
      <c r="AX513" s="297">
        <f>F513*AP513</f>
        <v>0</v>
      </c>
      <c r="AY513" s="299" t="s">
        <v>969</v>
      </c>
      <c r="AZ513" s="299" t="s">
        <v>970</v>
      </c>
      <c r="BA513" s="282" t="s">
        <v>512</v>
      </c>
      <c r="BB513" s="270"/>
      <c r="BC513" s="297">
        <f>AW513+AX513</f>
        <v>0</v>
      </c>
      <c r="BD513" s="297">
        <f>G513/(100-BE513)*100</f>
        <v>0</v>
      </c>
      <c r="BE513" s="297">
        <v>0</v>
      </c>
      <c r="BF513" s="297">
        <f>N513</f>
        <v>5.8799999999999998E-3</v>
      </c>
      <c r="BG513" s="270"/>
      <c r="BH513" s="325">
        <f>F513*AO513</f>
        <v>0</v>
      </c>
      <c r="BI513" s="325">
        <f>F513*AP513</f>
        <v>0</v>
      </c>
      <c r="BJ513" s="325">
        <f>F513*G513</f>
        <v>0</v>
      </c>
      <c r="BK513" s="325"/>
      <c r="BL513" s="297">
        <v>87</v>
      </c>
      <c r="BM513" s="270"/>
      <c r="BN513" s="270"/>
      <c r="BO513" s="270"/>
      <c r="BP513" s="270"/>
      <c r="BQ513" s="270"/>
      <c r="BR513" s="270"/>
      <c r="BS513" s="270"/>
      <c r="BT513" s="270"/>
      <c r="BU513" s="270"/>
      <c r="BV513" s="270"/>
      <c r="BW513" s="297" t="str">
        <f>H513</f>
        <v>21</v>
      </c>
      <c r="BX513" s="324" t="s">
        <v>1192</v>
      </c>
    </row>
    <row r="514" spans="1:76" ht="15">
      <c r="A514" s="301"/>
      <c r="B514" s="270"/>
      <c r="C514" s="302" t="s">
        <v>1193</v>
      </c>
      <c r="D514" s="302"/>
      <c r="E514" s="270"/>
      <c r="F514" s="303">
        <v>21</v>
      </c>
      <c r="G514" s="270"/>
      <c r="H514" s="270"/>
      <c r="I514" s="270"/>
      <c r="J514" s="270"/>
      <c r="K514" s="270"/>
      <c r="L514" s="270"/>
      <c r="M514" s="270"/>
      <c r="N514" s="270"/>
      <c r="O514" s="304"/>
      <c r="P514" s="270"/>
      <c r="Q514" s="270"/>
      <c r="R514" s="270"/>
      <c r="S514" s="270"/>
      <c r="T514" s="270"/>
      <c r="U514" s="270"/>
      <c r="V514" s="270"/>
      <c r="W514" s="270"/>
      <c r="X514" s="270"/>
      <c r="Y514" s="270"/>
      <c r="Z514" s="270"/>
      <c r="AA514" s="270"/>
      <c r="AB514" s="270"/>
      <c r="AC514" s="270"/>
      <c r="AD514" s="270"/>
      <c r="AE514" s="270"/>
      <c r="AF514" s="270"/>
      <c r="AG514" s="270"/>
      <c r="AH514" s="270"/>
      <c r="AI514" s="270"/>
      <c r="AJ514" s="270"/>
      <c r="AK514" s="270"/>
      <c r="AL514" s="270"/>
      <c r="AM514" s="270"/>
      <c r="AN514" s="270"/>
      <c r="AO514" s="270"/>
      <c r="AP514" s="270"/>
      <c r="AQ514" s="270"/>
      <c r="AR514" s="270"/>
      <c r="AS514" s="270"/>
      <c r="AT514" s="270"/>
      <c r="AU514" s="270"/>
      <c r="AV514" s="270"/>
      <c r="AW514" s="270"/>
      <c r="AX514" s="270"/>
      <c r="AY514" s="270"/>
      <c r="AZ514" s="270"/>
      <c r="BA514" s="270"/>
      <c r="BB514" s="270"/>
      <c r="BC514" s="270"/>
      <c r="BD514" s="270"/>
      <c r="BE514" s="270"/>
      <c r="BF514" s="270"/>
      <c r="BG514" s="270"/>
      <c r="BH514" s="270"/>
      <c r="BI514" s="270"/>
      <c r="BJ514" s="270"/>
      <c r="BK514" s="270"/>
      <c r="BL514" s="270"/>
      <c r="BM514" s="270"/>
      <c r="BN514" s="270"/>
      <c r="BO514" s="270"/>
      <c r="BP514" s="270"/>
      <c r="BQ514" s="270"/>
      <c r="BR514" s="270"/>
      <c r="BS514" s="270"/>
      <c r="BT514" s="270"/>
      <c r="BU514" s="270"/>
      <c r="BV514" s="270"/>
      <c r="BW514" s="270"/>
      <c r="BX514" s="270"/>
    </row>
    <row r="515" spans="1:76" ht="15">
      <c r="A515" s="301"/>
      <c r="B515" s="306" t="s">
        <v>572</v>
      </c>
      <c r="C515" s="319" t="s">
        <v>1166</v>
      </c>
      <c r="D515" s="319"/>
      <c r="E515" s="319"/>
      <c r="F515" s="319"/>
      <c r="G515" s="319"/>
      <c r="H515" s="319"/>
      <c r="I515" s="319"/>
      <c r="J515" s="319"/>
      <c r="K515" s="319"/>
      <c r="L515" s="308"/>
      <c r="M515" s="308"/>
      <c r="N515" s="308"/>
      <c r="O515" s="308"/>
      <c r="P515" s="270"/>
      <c r="Q515" s="270"/>
      <c r="R515" s="270"/>
      <c r="S515" s="270"/>
      <c r="T515" s="270"/>
      <c r="U515" s="270"/>
      <c r="V515" s="270"/>
      <c r="W515" s="270"/>
      <c r="X515" s="270"/>
      <c r="Y515" s="270"/>
      <c r="Z515" s="270"/>
      <c r="AA515" s="270"/>
      <c r="AB515" s="270"/>
      <c r="AC515" s="270"/>
      <c r="AD515" s="270"/>
      <c r="AE515" s="270"/>
      <c r="AF515" s="270"/>
      <c r="AG515" s="270"/>
      <c r="AH515" s="270"/>
      <c r="AI515" s="270"/>
      <c r="AJ515" s="270"/>
      <c r="AK515" s="270"/>
      <c r="AL515" s="270"/>
      <c r="AM515" s="270"/>
      <c r="AN515" s="270"/>
      <c r="AO515" s="270"/>
      <c r="AP515" s="270"/>
      <c r="AQ515" s="270"/>
      <c r="AR515" s="270"/>
      <c r="AS515" s="270"/>
      <c r="AT515" s="270"/>
      <c r="AU515" s="270"/>
      <c r="AV515" s="270"/>
      <c r="AW515" s="270"/>
      <c r="AX515" s="270"/>
      <c r="AY515" s="270"/>
      <c r="AZ515" s="270"/>
      <c r="BA515" s="270"/>
      <c r="BB515" s="270"/>
      <c r="BC515" s="270"/>
      <c r="BD515" s="270"/>
      <c r="BE515" s="270"/>
      <c r="BF515" s="270"/>
      <c r="BG515" s="270"/>
      <c r="BH515" s="270"/>
      <c r="BI515" s="270"/>
      <c r="BJ515" s="270"/>
      <c r="BK515" s="270"/>
      <c r="BL515" s="270"/>
      <c r="BM515" s="270"/>
      <c r="BN515" s="270"/>
      <c r="BO515" s="270"/>
      <c r="BP515" s="270"/>
      <c r="BQ515" s="270"/>
      <c r="BR515" s="270"/>
      <c r="BS515" s="270"/>
      <c r="BT515" s="270"/>
      <c r="BU515" s="270"/>
      <c r="BV515" s="270"/>
      <c r="BW515" s="270"/>
      <c r="BX515" s="270"/>
    </row>
    <row r="516" spans="1:76" ht="15">
      <c r="A516" s="295" t="s">
        <v>1194</v>
      </c>
      <c r="B516" s="296" t="s">
        <v>1195</v>
      </c>
      <c r="C516" s="296" t="s">
        <v>1196</v>
      </c>
      <c r="D516" s="296"/>
      <c r="E516" s="296" t="s">
        <v>67</v>
      </c>
      <c r="F516" s="297">
        <v>1</v>
      </c>
      <c r="G516" s="298"/>
      <c r="H516" s="299" t="s">
        <v>508</v>
      </c>
      <c r="I516" s="297">
        <f>F516*AO516</f>
        <v>0</v>
      </c>
      <c r="J516" s="297">
        <f>F516*AP516</f>
        <v>0</v>
      </c>
      <c r="K516" s="297">
        <f>F516*G516</f>
        <v>0</v>
      </c>
      <c r="L516" s="297">
        <f>K516*(1+BW516/100)</f>
        <v>0</v>
      </c>
      <c r="M516" s="297">
        <v>0</v>
      </c>
      <c r="N516" s="297">
        <f>F516*M516</f>
        <v>0</v>
      </c>
      <c r="O516" s="300" t="s">
        <v>509</v>
      </c>
      <c r="P516" s="270"/>
      <c r="Q516" s="270"/>
      <c r="R516" s="270"/>
      <c r="S516" s="270"/>
      <c r="T516" s="270"/>
      <c r="U516" s="270"/>
      <c r="V516" s="270"/>
      <c r="W516" s="270"/>
      <c r="X516" s="270"/>
      <c r="Y516" s="270"/>
      <c r="Z516" s="297">
        <f>IF(AQ516="5",BJ516,0)</f>
        <v>0</v>
      </c>
      <c r="AA516" s="270"/>
      <c r="AB516" s="297">
        <f>IF(AQ516="1",BH516,0)</f>
        <v>0</v>
      </c>
      <c r="AC516" s="297">
        <f>IF(AQ516="1",BI516,0)</f>
        <v>0</v>
      </c>
      <c r="AD516" s="297">
        <f>IF(AQ516="7",BH516,0)</f>
        <v>0</v>
      </c>
      <c r="AE516" s="297">
        <f>IF(AQ516="7",BI516,0)</f>
        <v>0</v>
      </c>
      <c r="AF516" s="297">
        <f>IF(AQ516="2",BH516,0)</f>
        <v>0</v>
      </c>
      <c r="AG516" s="297">
        <f>IF(AQ516="2",BI516,0)</f>
        <v>0</v>
      </c>
      <c r="AH516" s="297">
        <f>IF(AQ516="0",BJ516,0)</f>
        <v>0</v>
      </c>
      <c r="AI516" s="282"/>
      <c r="AJ516" s="297">
        <f>IF(AN516=0,K516,0)</f>
        <v>0</v>
      </c>
      <c r="AK516" s="297">
        <f>IF(AN516=12,K516,0)</f>
        <v>0</v>
      </c>
      <c r="AL516" s="297">
        <f>IF(AN516=21,K516,0)</f>
        <v>0</v>
      </c>
      <c r="AM516" s="270"/>
      <c r="AN516" s="297">
        <v>21</v>
      </c>
      <c r="AO516" s="297">
        <f>G516*0</f>
        <v>0</v>
      </c>
      <c r="AP516" s="297">
        <f>G516*(1-0)</f>
        <v>0</v>
      </c>
      <c r="AQ516" s="299" t="s">
        <v>320</v>
      </c>
      <c r="AR516" s="270"/>
      <c r="AS516" s="270"/>
      <c r="AT516" s="270"/>
      <c r="AU516" s="270"/>
      <c r="AV516" s="297">
        <f>AW516+AX516</f>
        <v>0</v>
      </c>
      <c r="AW516" s="297">
        <f>F516*AO516</f>
        <v>0</v>
      </c>
      <c r="AX516" s="297">
        <f>F516*AP516</f>
        <v>0</v>
      </c>
      <c r="AY516" s="299" t="s">
        <v>969</v>
      </c>
      <c r="AZ516" s="299" t="s">
        <v>970</v>
      </c>
      <c r="BA516" s="282" t="s">
        <v>512</v>
      </c>
      <c r="BB516" s="270"/>
      <c r="BC516" s="297">
        <f>AW516+AX516</f>
        <v>0</v>
      </c>
      <c r="BD516" s="297">
        <f>G516/(100-BE516)*100</f>
        <v>0</v>
      </c>
      <c r="BE516" s="297">
        <v>0</v>
      </c>
      <c r="BF516" s="297">
        <f>N516</f>
        <v>0</v>
      </c>
      <c r="BG516" s="270"/>
      <c r="BH516" s="297">
        <f>F516*AO516</f>
        <v>0</v>
      </c>
      <c r="BI516" s="297">
        <f>F516*AP516</f>
        <v>0</v>
      </c>
      <c r="BJ516" s="297">
        <f>F516*G516</f>
        <v>0</v>
      </c>
      <c r="BK516" s="297"/>
      <c r="BL516" s="297">
        <v>87</v>
      </c>
      <c r="BM516" s="270"/>
      <c r="BN516" s="270"/>
      <c r="BO516" s="270"/>
      <c r="BP516" s="270"/>
      <c r="BQ516" s="270"/>
      <c r="BR516" s="270"/>
      <c r="BS516" s="270"/>
      <c r="BT516" s="270"/>
      <c r="BU516" s="270"/>
      <c r="BV516" s="270"/>
      <c r="BW516" s="297" t="str">
        <f>H516</f>
        <v>21</v>
      </c>
      <c r="BX516" s="296" t="s">
        <v>1196</v>
      </c>
    </row>
    <row r="517" spans="1:76" ht="409.5">
      <c r="A517" s="301"/>
      <c r="B517" s="306" t="s">
        <v>572</v>
      </c>
      <c r="C517" s="319" t="s">
        <v>1197</v>
      </c>
      <c r="D517" s="319"/>
      <c r="E517" s="319"/>
      <c r="F517" s="319"/>
      <c r="G517" s="319"/>
      <c r="H517" s="319"/>
      <c r="I517" s="319"/>
      <c r="J517" s="319"/>
      <c r="K517" s="319"/>
      <c r="L517" s="308"/>
      <c r="M517" s="308"/>
      <c r="N517" s="308"/>
      <c r="O517" s="308"/>
      <c r="P517" s="270"/>
      <c r="Q517" s="270"/>
      <c r="R517" s="270"/>
      <c r="S517" s="270"/>
      <c r="T517" s="270"/>
      <c r="U517" s="270"/>
      <c r="V517" s="270"/>
      <c r="W517" s="270"/>
      <c r="X517" s="270"/>
      <c r="Y517" s="270"/>
      <c r="Z517" s="270"/>
      <c r="AA517" s="270"/>
      <c r="AB517" s="270"/>
      <c r="AC517" s="270"/>
      <c r="AD517" s="270"/>
      <c r="AE517" s="270"/>
      <c r="AF517" s="270"/>
      <c r="AG517" s="270"/>
      <c r="AH517" s="270"/>
      <c r="AI517" s="270"/>
      <c r="AJ517" s="270"/>
      <c r="AK517" s="270"/>
      <c r="AL517" s="270"/>
      <c r="AM517" s="270"/>
      <c r="AN517" s="270"/>
      <c r="AO517" s="270"/>
      <c r="AP517" s="270"/>
      <c r="AQ517" s="270"/>
      <c r="AR517" s="270"/>
      <c r="AS517" s="270"/>
      <c r="AT517" s="270"/>
      <c r="AU517" s="270"/>
      <c r="AV517" s="270"/>
      <c r="AW517" s="270"/>
      <c r="AX517" s="270"/>
      <c r="AY517" s="270"/>
      <c r="AZ517" s="270"/>
      <c r="BA517" s="270"/>
      <c r="BB517" s="270"/>
      <c r="BC517" s="270"/>
      <c r="BD517" s="270"/>
      <c r="BE517" s="270"/>
      <c r="BF517" s="270"/>
      <c r="BG517" s="270"/>
      <c r="BH517" s="270"/>
      <c r="BI517" s="270"/>
      <c r="BJ517" s="270"/>
      <c r="BK517" s="270"/>
      <c r="BL517" s="270"/>
      <c r="BM517" s="270"/>
      <c r="BN517" s="270"/>
      <c r="BO517" s="270"/>
      <c r="BP517" s="270"/>
      <c r="BQ517" s="270"/>
      <c r="BR517" s="270"/>
      <c r="BS517" s="270"/>
      <c r="BT517" s="270"/>
      <c r="BU517" s="270"/>
      <c r="BV517" s="270"/>
      <c r="BW517" s="270"/>
      <c r="BX517" s="270"/>
    </row>
    <row r="518" spans="1:76" ht="15">
      <c r="A518" s="295" t="s">
        <v>1198</v>
      </c>
      <c r="B518" s="296" t="s">
        <v>1199</v>
      </c>
      <c r="C518" s="296" t="s">
        <v>1200</v>
      </c>
      <c r="D518" s="296"/>
      <c r="E518" s="296" t="s">
        <v>67</v>
      </c>
      <c r="F518" s="297">
        <v>1</v>
      </c>
      <c r="G518" s="298"/>
      <c r="H518" s="299" t="s">
        <v>508</v>
      </c>
      <c r="I518" s="297">
        <f>F518*AO518</f>
        <v>0</v>
      </c>
      <c r="J518" s="297">
        <f>F518*AP518</f>
        <v>0</v>
      </c>
      <c r="K518" s="297">
        <f>F518*G518</f>
        <v>0</v>
      </c>
      <c r="L518" s="297">
        <f>K518*(1+BW518/100)</f>
        <v>0</v>
      </c>
      <c r="M518" s="297">
        <v>0</v>
      </c>
      <c r="N518" s="297">
        <f>F518*M518</f>
        <v>0</v>
      </c>
      <c r="O518" s="300" t="s">
        <v>509</v>
      </c>
      <c r="P518" s="270"/>
      <c r="Q518" s="270"/>
      <c r="R518" s="270"/>
      <c r="S518" s="270"/>
      <c r="T518" s="270"/>
      <c r="U518" s="270"/>
      <c r="V518" s="270"/>
      <c r="W518" s="270"/>
      <c r="X518" s="270"/>
      <c r="Y518" s="270"/>
      <c r="Z518" s="297">
        <f>IF(AQ518="5",BJ518,0)</f>
        <v>0</v>
      </c>
      <c r="AA518" s="270"/>
      <c r="AB518" s="297">
        <f>IF(AQ518="1",BH518,0)</f>
        <v>0</v>
      </c>
      <c r="AC518" s="297">
        <f>IF(AQ518="1",BI518,0)</f>
        <v>0</v>
      </c>
      <c r="AD518" s="297">
        <f>IF(AQ518="7",BH518,0)</f>
        <v>0</v>
      </c>
      <c r="AE518" s="297">
        <f>IF(AQ518="7",BI518,0)</f>
        <v>0</v>
      </c>
      <c r="AF518" s="297">
        <f>IF(AQ518="2",BH518,0)</f>
        <v>0</v>
      </c>
      <c r="AG518" s="297">
        <f>IF(AQ518="2",BI518,0)</f>
        <v>0</v>
      </c>
      <c r="AH518" s="297">
        <f>IF(AQ518="0",BJ518,0)</f>
        <v>0</v>
      </c>
      <c r="AI518" s="282"/>
      <c r="AJ518" s="297">
        <f>IF(AN518=0,K518,0)</f>
        <v>0</v>
      </c>
      <c r="AK518" s="297">
        <f>IF(AN518=12,K518,0)</f>
        <v>0</v>
      </c>
      <c r="AL518" s="297">
        <f>IF(AN518=21,K518,0)</f>
        <v>0</v>
      </c>
      <c r="AM518" s="270"/>
      <c r="AN518" s="297">
        <v>21</v>
      </c>
      <c r="AO518" s="297">
        <f>G518*0</f>
        <v>0</v>
      </c>
      <c r="AP518" s="297">
        <f>G518*(1-0)</f>
        <v>0</v>
      </c>
      <c r="AQ518" s="299" t="s">
        <v>320</v>
      </c>
      <c r="AR518" s="270"/>
      <c r="AS518" s="270"/>
      <c r="AT518" s="270"/>
      <c r="AU518" s="270"/>
      <c r="AV518" s="297">
        <f>AW518+AX518</f>
        <v>0</v>
      </c>
      <c r="AW518" s="297">
        <f>F518*AO518</f>
        <v>0</v>
      </c>
      <c r="AX518" s="297">
        <f>F518*AP518</f>
        <v>0</v>
      </c>
      <c r="AY518" s="299" t="s">
        <v>969</v>
      </c>
      <c r="AZ518" s="299" t="s">
        <v>970</v>
      </c>
      <c r="BA518" s="282" t="s">
        <v>512</v>
      </c>
      <c r="BB518" s="270"/>
      <c r="BC518" s="297">
        <f>AW518+AX518</f>
        <v>0</v>
      </c>
      <c r="BD518" s="297">
        <f>G518/(100-BE518)*100</f>
        <v>0</v>
      </c>
      <c r="BE518" s="297">
        <v>0</v>
      </c>
      <c r="BF518" s="297">
        <f>N518</f>
        <v>0</v>
      </c>
      <c r="BG518" s="270"/>
      <c r="BH518" s="297">
        <f>F518*AO518</f>
        <v>0</v>
      </c>
      <c r="BI518" s="297">
        <f>F518*AP518</f>
        <v>0</v>
      </c>
      <c r="BJ518" s="297">
        <f>F518*G518</f>
        <v>0</v>
      </c>
      <c r="BK518" s="297"/>
      <c r="BL518" s="297">
        <v>87</v>
      </c>
      <c r="BM518" s="270"/>
      <c r="BN518" s="270"/>
      <c r="BO518" s="270"/>
      <c r="BP518" s="270"/>
      <c r="BQ518" s="270"/>
      <c r="BR518" s="270"/>
      <c r="BS518" s="270"/>
      <c r="BT518" s="270"/>
      <c r="BU518" s="270"/>
      <c r="BV518" s="270"/>
      <c r="BW518" s="297" t="str">
        <f>H518</f>
        <v>21</v>
      </c>
      <c r="BX518" s="296" t="s">
        <v>1200</v>
      </c>
    </row>
    <row r="519" spans="1:76" ht="409.5">
      <c r="A519" s="301"/>
      <c r="B519" s="306" t="s">
        <v>572</v>
      </c>
      <c r="C519" s="319" t="s">
        <v>1201</v>
      </c>
      <c r="D519" s="319"/>
      <c r="E519" s="319"/>
      <c r="F519" s="319"/>
      <c r="G519" s="319"/>
      <c r="H519" s="319"/>
      <c r="I519" s="319"/>
      <c r="J519" s="319"/>
      <c r="K519" s="319"/>
      <c r="L519" s="308"/>
      <c r="M519" s="308"/>
      <c r="N519" s="308"/>
      <c r="O519" s="308"/>
      <c r="P519" s="270"/>
      <c r="Q519" s="270"/>
      <c r="R519" s="270"/>
      <c r="S519" s="270"/>
      <c r="T519" s="270"/>
      <c r="U519" s="270"/>
      <c r="V519" s="270"/>
      <c r="W519" s="270"/>
      <c r="X519" s="270"/>
      <c r="Y519" s="270"/>
      <c r="Z519" s="270"/>
      <c r="AA519" s="270"/>
      <c r="AB519" s="270"/>
      <c r="AC519" s="270"/>
      <c r="AD519" s="270"/>
      <c r="AE519" s="270"/>
      <c r="AF519" s="270"/>
      <c r="AG519" s="270"/>
      <c r="AH519" s="270"/>
      <c r="AI519" s="270"/>
      <c r="AJ519" s="270"/>
      <c r="AK519" s="270"/>
      <c r="AL519" s="270"/>
      <c r="AM519" s="270"/>
      <c r="AN519" s="270"/>
      <c r="AO519" s="270"/>
      <c r="AP519" s="270"/>
      <c r="AQ519" s="270"/>
      <c r="AR519" s="270"/>
      <c r="AS519" s="270"/>
      <c r="AT519" s="270"/>
      <c r="AU519" s="270"/>
      <c r="AV519" s="270"/>
      <c r="AW519" s="270"/>
      <c r="AX519" s="270"/>
      <c r="AY519" s="270"/>
      <c r="AZ519" s="270"/>
      <c r="BA519" s="270"/>
      <c r="BB519" s="270"/>
      <c r="BC519" s="270"/>
      <c r="BD519" s="270"/>
      <c r="BE519" s="270"/>
      <c r="BF519" s="270"/>
      <c r="BG519" s="270"/>
      <c r="BH519" s="270"/>
      <c r="BI519" s="270"/>
      <c r="BJ519" s="270"/>
      <c r="BK519" s="270"/>
      <c r="BL519" s="270"/>
      <c r="BM519" s="270"/>
      <c r="BN519" s="270"/>
      <c r="BO519" s="270"/>
      <c r="BP519" s="270"/>
      <c r="BQ519" s="270"/>
      <c r="BR519" s="270"/>
      <c r="BS519" s="270"/>
      <c r="BT519" s="270"/>
      <c r="BU519" s="270"/>
      <c r="BV519" s="270"/>
      <c r="BW519" s="270"/>
      <c r="BX519" s="270"/>
    </row>
    <row r="520" spans="1:76" ht="25.5">
      <c r="A520" s="295" t="s">
        <v>1202</v>
      </c>
      <c r="B520" s="296" t="s">
        <v>1203</v>
      </c>
      <c r="C520" s="296" t="s">
        <v>1204</v>
      </c>
      <c r="D520" s="296"/>
      <c r="E520" s="296" t="s">
        <v>67</v>
      </c>
      <c r="F520" s="297">
        <v>5</v>
      </c>
      <c r="G520" s="298"/>
      <c r="H520" s="299" t="s">
        <v>508</v>
      </c>
      <c r="I520" s="297">
        <f>F520*AO520</f>
        <v>0</v>
      </c>
      <c r="J520" s="297">
        <f>F520*AP520</f>
        <v>0</v>
      </c>
      <c r="K520" s="297">
        <f>F520*G520</f>
        <v>0</v>
      </c>
      <c r="L520" s="297">
        <f>K520*(1+BW520/100)</f>
        <v>0</v>
      </c>
      <c r="M520" s="297">
        <v>0</v>
      </c>
      <c r="N520" s="297">
        <f>F520*M520</f>
        <v>0</v>
      </c>
      <c r="O520" s="300" t="s">
        <v>509</v>
      </c>
      <c r="P520" s="270"/>
      <c r="Q520" s="270"/>
      <c r="R520" s="270"/>
      <c r="S520" s="270"/>
      <c r="T520" s="270"/>
      <c r="U520" s="270"/>
      <c r="V520" s="270"/>
      <c r="W520" s="270"/>
      <c r="X520" s="270"/>
      <c r="Y520" s="270"/>
      <c r="Z520" s="297">
        <f>IF(AQ520="5",BJ520,0)</f>
        <v>0</v>
      </c>
      <c r="AA520" s="270"/>
      <c r="AB520" s="297">
        <f>IF(AQ520="1",BH520,0)</f>
        <v>0</v>
      </c>
      <c r="AC520" s="297">
        <f>IF(AQ520="1",BI520,0)</f>
        <v>0</v>
      </c>
      <c r="AD520" s="297">
        <f>IF(AQ520="7",BH520,0)</f>
        <v>0</v>
      </c>
      <c r="AE520" s="297">
        <f>IF(AQ520="7",BI520,0)</f>
        <v>0</v>
      </c>
      <c r="AF520" s="297">
        <f>IF(AQ520="2",BH520,0)</f>
        <v>0</v>
      </c>
      <c r="AG520" s="297">
        <f>IF(AQ520="2",BI520,0)</f>
        <v>0</v>
      </c>
      <c r="AH520" s="297">
        <f>IF(AQ520="0",BJ520,0)</f>
        <v>0</v>
      </c>
      <c r="AI520" s="282"/>
      <c r="AJ520" s="297">
        <f>IF(AN520=0,K520,0)</f>
        <v>0</v>
      </c>
      <c r="AK520" s="297">
        <f>IF(AN520=12,K520,0)</f>
        <v>0</v>
      </c>
      <c r="AL520" s="297">
        <f>IF(AN520=21,K520,0)</f>
        <v>0</v>
      </c>
      <c r="AM520" s="270"/>
      <c r="AN520" s="297">
        <v>21</v>
      </c>
      <c r="AO520" s="297">
        <f>G520*0</f>
        <v>0</v>
      </c>
      <c r="AP520" s="297">
        <f>G520*(1-0)</f>
        <v>0</v>
      </c>
      <c r="AQ520" s="299" t="s">
        <v>320</v>
      </c>
      <c r="AR520" s="270"/>
      <c r="AS520" s="270"/>
      <c r="AT520" s="270"/>
      <c r="AU520" s="270"/>
      <c r="AV520" s="297">
        <f>AW520+AX520</f>
        <v>0</v>
      </c>
      <c r="AW520" s="297">
        <f>F520*AO520</f>
        <v>0</v>
      </c>
      <c r="AX520" s="297">
        <f>F520*AP520</f>
        <v>0</v>
      </c>
      <c r="AY520" s="299" t="s">
        <v>969</v>
      </c>
      <c r="AZ520" s="299" t="s">
        <v>970</v>
      </c>
      <c r="BA520" s="282" t="s">
        <v>512</v>
      </c>
      <c r="BB520" s="270"/>
      <c r="BC520" s="297">
        <f>AW520+AX520</f>
        <v>0</v>
      </c>
      <c r="BD520" s="297">
        <f>G520/(100-BE520)*100</f>
        <v>0</v>
      </c>
      <c r="BE520" s="297">
        <v>0</v>
      </c>
      <c r="BF520" s="297">
        <f>N520</f>
        <v>0</v>
      </c>
      <c r="BG520" s="270"/>
      <c r="BH520" s="297">
        <f>F520*AO520</f>
        <v>0</v>
      </c>
      <c r="BI520" s="297">
        <f>F520*AP520</f>
        <v>0</v>
      </c>
      <c r="BJ520" s="297">
        <f>F520*G520</f>
        <v>0</v>
      </c>
      <c r="BK520" s="297"/>
      <c r="BL520" s="297">
        <v>87</v>
      </c>
      <c r="BM520" s="270"/>
      <c r="BN520" s="270"/>
      <c r="BO520" s="270"/>
      <c r="BP520" s="270"/>
      <c r="BQ520" s="270"/>
      <c r="BR520" s="270"/>
      <c r="BS520" s="270"/>
      <c r="BT520" s="270"/>
      <c r="BU520" s="270"/>
      <c r="BV520" s="270"/>
      <c r="BW520" s="297" t="str">
        <f>H520</f>
        <v>21</v>
      </c>
      <c r="BX520" s="296" t="s">
        <v>1204</v>
      </c>
    </row>
    <row r="521" spans="1:76" ht="15">
      <c r="A521" s="301"/>
      <c r="B521" s="270"/>
      <c r="C521" s="302" t="s">
        <v>964</v>
      </c>
      <c r="D521" s="302" t="s">
        <v>1205</v>
      </c>
      <c r="E521" s="270"/>
      <c r="F521" s="303">
        <v>5</v>
      </c>
      <c r="G521" s="270"/>
      <c r="H521" s="270"/>
      <c r="I521" s="270"/>
      <c r="J521" s="270"/>
      <c r="K521" s="270"/>
      <c r="L521" s="270"/>
      <c r="M521" s="270"/>
      <c r="N521" s="270"/>
      <c r="O521" s="304"/>
      <c r="P521" s="270"/>
      <c r="Q521" s="270"/>
      <c r="R521" s="270"/>
      <c r="S521" s="270"/>
      <c r="T521" s="270"/>
      <c r="U521" s="270"/>
      <c r="V521" s="270"/>
      <c r="W521" s="270"/>
      <c r="X521" s="270"/>
      <c r="Y521" s="270"/>
      <c r="Z521" s="270"/>
      <c r="AA521" s="270"/>
      <c r="AB521" s="270"/>
      <c r="AC521" s="270"/>
      <c r="AD521" s="270"/>
      <c r="AE521" s="270"/>
      <c r="AF521" s="270"/>
      <c r="AG521" s="270"/>
      <c r="AH521" s="270"/>
      <c r="AI521" s="270"/>
      <c r="AJ521" s="270"/>
      <c r="AK521" s="270"/>
      <c r="AL521" s="270"/>
      <c r="AM521" s="270"/>
      <c r="AN521" s="270"/>
      <c r="AO521" s="270"/>
      <c r="AP521" s="270"/>
      <c r="AQ521" s="270"/>
      <c r="AR521" s="270"/>
      <c r="AS521" s="270"/>
      <c r="AT521" s="270"/>
      <c r="AU521" s="270"/>
      <c r="AV521" s="270"/>
      <c r="AW521" s="270"/>
      <c r="AX521" s="270"/>
      <c r="AY521" s="270"/>
      <c r="AZ521" s="270"/>
      <c r="BA521" s="270"/>
      <c r="BB521" s="270"/>
      <c r="BC521" s="270"/>
      <c r="BD521" s="270"/>
      <c r="BE521" s="270"/>
      <c r="BF521" s="270"/>
      <c r="BG521" s="270"/>
      <c r="BH521" s="270"/>
      <c r="BI521" s="270"/>
      <c r="BJ521" s="270"/>
      <c r="BK521" s="270"/>
      <c r="BL521" s="270"/>
      <c r="BM521" s="270"/>
      <c r="BN521" s="270"/>
      <c r="BO521" s="270"/>
      <c r="BP521" s="270"/>
      <c r="BQ521" s="270"/>
      <c r="BR521" s="270"/>
      <c r="BS521" s="270"/>
      <c r="BT521" s="270"/>
      <c r="BU521" s="270"/>
      <c r="BV521" s="270"/>
      <c r="BW521" s="270"/>
      <c r="BX521" s="270"/>
    </row>
    <row r="522" spans="1:76" ht="25.5">
      <c r="A522" s="295" t="s">
        <v>1206</v>
      </c>
      <c r="B522" s="296" t="s">
        <v>1207</v>
      </c>
      <c r="C522" s="296" t="s">
        <v>1208</v>
      </c>
      <c r="D522" s="296"/>
      <c r="E522" s="296" t="s">
        <v>67</v>
      </c>
      <c r="F522" s="297">
        <v>10</v>
      </c>
      <c r="G522" s="298"/>
      <c r="H522" s="299" t="s">
        <v>508</v>
      </c>
      <c r="I522" s="297">
        <f>F522*AO522</f>
        <v>0</v>
      </c>
      <c r="J522" s="297">
        <f>F522*AP522</f>
        <v>0</v>
      </c>
      <c r="K522" s="297">
        <f>F522*G522</f>
        <v>0</v>
      </c>
      <c r="L522" s="297">
        <f>K522*(1+BW522/100)</f>
        <v>0</v>
      </c>
      <c r="M522" s="297">
        <v>0</v>
      </c>
      <c r="N522" s="297">
        <f>F522*M522</f>
        <v>0</v>
      </c>
      <c r="O522" s="300" t="s">
        <v>509</v>
      </c>
      <c r="P522" s="270"/>
      <c r="Q522" s="270"/>
      <c r="R522" s="270"/>
      <c r="S522" s="270"/>
      <c r="T522" s="270"/>
      <c r="U522" s="270"/>
      <c r="V522" s="270"/>
      <c r="W522" s="270"/>
      <c r="X522" s="270"/>
      <c r="Y522" s="270"/>
      <c r="Z522" s="297">
        <f>IF(AQ522="5",BJ522,0)</f>
        <v>0</v>
      </c>
      <c r="AA522" s="270"/>
      <c r="AB522" s="297">
        <f>IF(AQ522="1",BH522,0)</f>
        <v>0</v>
      </c>
      <c r="AC522" s="297">
        <f>IF(AQ522="1",BI522,0)</f>
        <v>0</v>
      </c>
      <c r="AD522" s="297">
        <f>IF(AQ522="7",BH522,0)</f>
        <v>0</v>
      </c>
      <c r="AE522" s="297">
        <f>IF(AQ522="7",BI522,0)</f>
        <v>0</v>
      </c>
      <c r="AF522" s="297">
        <f>IF(AQ522="2",BH522,0)</f>
        <v>0</v>
      </c>
      <c r="AG522" s="297">
        <f>IF(AQ522="2",BI522,0)</f>
        <v>0</v>
      </c>
      <c r="AH522" s="297">
        <f>IF(AQ522="0",BJ522,0)</f>
        <v>0</v>
      </c>
      <c r="AI522" s="282"/>
      <c r="AJ522" s="297">
        <f>IF(AN522=0,K522,0)</f>
        <v>0</v>
      </c>
      <c r="AK522" s="297">
        <f>IF(AN522=12,K522,0)</f>
        <v>0</v>
      </c>
      <c r="AL522" s="297">
        <f>IF(AN522=21,K522,0)</f>
        <v>0</v>
      </c>
      <c r="AM522" s="270"/>
      <c r="AN522" s="297">
        <v>21</v>
      </c>
      <c r="AO522" s="297">
        <f>G522*0</f>
        <v>0</v>
      </c>
      <c r="AP522" s="297">
        <f>G522*(1-0)</f>
        <v>0</v>
      </c>
      <c r="AQ522" s="299" t="s">
        <v>320</v>
      </c>
      <c r="AR522" s="270"/>
      <c r="AS522" s="270"/>
      <c r="AT522" s="270"/>
      <c r="AU522" s="270"/>
      <c r="AV522" s="297">
        <f>AW522+AX522</f>
        <v>0</v>
      </c>
      <c r="AW522" s="297">
        <f>F522*AO522</f>
        <v>0</v>
      </c>
      <c r="AX522" s="297">
        <f>F522*AP522</f>
        <v>0</v>
      </c>
      <c r="AY522" s="299" t="s">
        <v>969</v>
      </c>
      <c r="AZ522" s="299" t="s">
        <v>970</v>
      </c>
      <c r="BA522" s="282" t="s">
        <v>512</v>
      </c>
      <c r="BB522" s="270"/>
      <c r="BC522" s="297">
        <f>AW522+AX522</f>
        <v>0</v>
      </c>
      <c r="BD522" s="297">
        <f>G522/(100-BE522)*100</f>
        <v>0</v>
      </c>
      <c r="BE522" s="297">
        <v>0</v>
      </c>
      <c r="BF522" s="297">
        <f>N522</f>
        <v>0</v>
      </c>
      <c r="BG522" s="270"/>
      <c r="BH522" s="297">
        <f>F522*AO522</f>
        <v>0</v>
      </c>
      <c r="BI522" s="297">
        <f>F522*AP522</f>
        <v>0</v>
      </c>
      <c r="BJ522" s="297">
        <f>F522*G522</f>
        <v>0</v>
      </c>
      <c r="BK522" s="297"/>
      <c r="BL522" s="297">
        <v>87</v>
      </c>
      <c r="BM522" s="270"/>
      <c r="BN522" s="270"/>
      <c r="BO522" s="270"/>
      <c r="BP522" s="270"/>
      <c r="BQ522" s="270"/>
      <c r="BR522" s="270"/>
      <c r="BS522" s="270"/>
      <c r="BT522" s="270"/>
      <c r="BU522" s="270"/>
      <c r="BV522" s="270"/>
      <c r="BW522" s="297" t="str">
        <f>H522</f>
        <v>21</v>
      </c>
      <c r="BX522" s="296" t="s">
        <v>1208</v>
      </c>
    </row>
    <row r="523" spans="1:76" ht="25.5">
      <c r="A523" s="301"/>
      <c r="B523" s="270"/>
      <c r="C523" s="302" t="s">
        <v>320</v>
      </c>
      <c r="D523" s="302" t="s">
        <v>972</v>
      </c>
      <c r="E523" s="270"/>
      <c r="F523" s="303">
        <v>1</v>
      </c>
      <c r="G523" s="270"/>
      <c r="H523" s="270"/>
      <c r="I523" s="270"/>
      <c r="J523" s="270"/>
      <c r="K523" s="270"/>
      <c r="L523" s="270"/>
      <c r="M523" s="270"/>
      <c r="N523" s="270"/>
      <c r="O523" s="304"/>
      <c r="P523" s="270"/>
      <c r="Q523" s="270"/>
      <c r="R523" s="270"/>
      <c r="S523" s="270"/>
      <c r="T523" s="270"/>
      <c r="U523" s="270"/>
      <c r="V523" s="270"/>
      <c r="W523" s="270"/>
      <c r="X523" s="270"/>
      <c r="Y523" s="270"/>
      <c r="Z523" s="270"/>
      <c r="AA523" s="270"/>
      <c r="AB523" s="270"/>
      <c r="AC523" s="270"/>
      <c r="AD523" s="270"/>
      <c r="AE523" s="270"/>
      <c r="AF523" s="270"/>
      <c r="AG523" s="270"/>
      <c r="AH523" s="270"/>
      <c r="AI523" s="270"/>
      <c r="AJ523" s="270"/>
      <c r="AK523" s="270"/>
      <c r="AL523" s="270"/>
      <c r="AM523" s="270"/>
      <c r="AN523" s="270"/>
      <c r="AO523" s="270"/>
      <c r="AP523" s="270"/>
      <c r="AQ523" s="270"/>
      <c r="AR523" s="270"/>
      <c r="AS523" s="270"/>
      <c r="AT523" s="270"/>
      <c r="AU523" s="270"/>
      <c r="AV523" s="270"/>
      <c r="AW523" s="270"/>
      <c r="AX523" s="270"/>
      <c r="AY523" s="270"/>
      <c r="AZ523" s="270"/>
      <c r="BA523" s="270"/>
      <c r="BB523" s="270"/>
      <c r="BC523" s="270"/>
      <c r="BD523" s="270"/>
      <c r="BE523" s="270"/>
      <c r="BF523" s="270"/>
      <c r="BG523" s="270"/>
      <c r="BH523" s="270"/>
      <c r="BI523" s="270"/>
      <c r="BJ523" s="270"/>
      <c r="BK523" s="270"/>
      <c r="BL523" s="270"/>
      <c r="BM523" s="270"/>
      <c r="BN523" s="270"/>
      <c r="BO523" s="270"/>
      <c r="BP523" s="270"/>
      <c r="BQ523" s="270"/>
      <c r="BR523" s="270"/>
      <c r="BS523" s="270"/>
      <c r="BT523" s="270"/>
      <c r="BU523" s="270"/>
      <c r="BV523" s="270"/>
      <c r="BW523" s="270"/>
      <c r="BX523" s="270"/>
    </row>
    <row r="524" spans="1:76" ht="25.5">
      <c r="A524" s="301"/>
      <c r="B524" s="270"/>
      <c r="C524" s="302" t="s">
        <v>320</v>
      </c>
      <c r="D524" s="302" t="s">
        <v>555</v>
      </c>
      <c r="E524" s="270"/>
      <c r="F524" s="303">
        <v>1</v>
      </c>
      <c r="G524" s="270"/>
      <c r="H524" s="270"/>
      <c r="I524" s="270"/>
      <c r="J524" s="270"/>
      <c r="K524" s="270"/>
      <c r="L524" s="270"/>
      <c r="M524" s="270"/>
      <c r="N524" s="270"/>
      <c r="O524" s="304"/>
      <c r="P524" s="270"/>
      <c r="Q524" s="270"/>
      <c r="R524" s="270"/>
      <c r="S524" s="270"/>
      <c r="T524" s="270"/>
      <c r="U524" s="270"/>
      <c r="V524" s="270"/>
      <c r="W524" s="270"/>
      <c r="X524" s="270"/>
      <c r="Y524" s="270"/>
      <c r="Z524" s="270"/>
      <c r="AA524" s="270"/>
      <c r="AB524" s="270"/>
      <c r="AC524" s="270"/>
      <c r="AD524" s="270"/>
      <c r="AE524" s="270"/>
      <c r="AF524" s="270"/>
      <c r="AG524" s="270"/>
      <c r="AH524" s="270"/>
      <c r="AI524" s="270"/>
      <c r="AJ524" s="270"/>
      <c r="AK524" s="270"/>
      <c r="AL524" s="270"/>
      <c r="AM524" s="270"/>
      <c r="AN524" s="270"/>
      <c r="AO524" s="270"/>
      <c r="AP524" s="270"/>
      <c r="AQ524" s="270"/>
      <c r="AR524" s="270"/>
      <c r="AS524" s="270"/>
      <c r="AT524" s="270"/>
      <c r="AU524" s="270"/>
      <c r="AV524" s="270"/>
      <c r="AW524" s="270"/>
      <c r="AX524" s="270"/>
      <c r="AY524" s="270"/>
      <c r="AZ524" s="270"/>
      <c r="BA524" s="270"/>
      <c r="BB524" s="270"/>
      <c r="BC524" s="270"/>
      <c r="BD524" s="270"/>
      <c r="BE524" s="270"/>
      <c r="BF524" s="270"/>
      <c r="BG524" s="270"/>
      <c r="BH524" s="270"/>
      <c r="BI524" s="270"/>
      <c r="BJ524" s="270"/>
      <c r="BK524" s="270"/>
      <c r="BL524" s="270"/>
      <c r="BM524" s="270"/>
      <c r="BN524" s="270"/>
      <c r="BO524" s="270"/>
      <c r="BP524" s="270"/>
      <c r="BQ524" s="270"/>
      <c r="BR524" s="270"/>
      <c r="BS524" s="270"/>
      <c r="BT524" s="270"/>
      <c r="BU524" s="270"/>
      <c r="BV524" s="270"/>
      <c r="BW524" s="270"/>
      <c r="BX524" s="270"/>
    </row>
    <row r="525" spans="1:76" ht="15">
      <c r="A525" s="301"/>
      <c r="B525" s="270"/>
      <c r="C525" s="302" t="s">
        <v>1018</v>
      </c>
      <c r="D525" s="302" t="s">
        <v>1209</v>
      </c>
      <c r="E525" s="270"/>
      <c r="F525" s="303">
        <v>3</v>
      </c>
      <c r="G525" s="270"/>
      <c r="H525" s="270"/>
      <c r="I525" s="270"/>
      <c r="J525" s="270"/>
      <c r="K525" s="270"/>
      <c r="L525" s="270"/>
      <c r="M525" s="270"/>
      <c r="N525" s="270"/>
      <c r="O525" s="304"/>
      <c r="P525" s="270"/>
      <c r="Q525" s="270"/>
      <c r="R525" s="270"/>
      <c r="S525" s="270"/>
      <c r="T525" s="270"/>
      <c r="U525" s="270"/>
      <c r="V525" s="270"/>
      <c r="W525" s="270"/>
      <c r="X525" s="270"/>
      <c r="Y525" s="270"/>
      <c r="Z525" s="270"/>
      <c r="AA525" s="270"/>
      <c r="AB525" s="270"/>
      <c r="AC525" s="270"/>
      <c r="AD525" s="270"/>
      <c r="AE525" s="270"/>
      <c r="AF525" s="270"/>
      <c r="AG525" s="270"/>
      <c r="AH525" s="270"/>
      <c r="AI525" s="270"/>
      <c r="AJ525" s="270"/>
      <c r="AK525" s="270"/>
      <c r="AL525" s="270"/>
      <c r="AM525" s="270"/>
      <c r="AN525" s="270"/>
      <c r="AO525" s="270"/>
      <c r="AP525" s="270"/>
      <c r="AQ525" s="270"/>
      <c r="AR525" s="270"/>
      <c r="AS525" s="270"/>
      <c r="AT525" s="270"/>
      <c r="AU525" s="270"/>
      <c r="AV525" s="270"/>
      <c r="AW525" s="270"/>
      <c r="AX525" s="270"/>
      <c r="AY525" s="270"/>
      <c r="AZ525" s="270"/>
      <c r="BA525" s="270"/>
      <c r="BB525" s="270"/>
      <c r="BC525" s="270"/>
      <c r="BD525" s="270"/>
      <c r="BE525" s="270"/>
      <c r="BF525" s="270"/>
      <c r="BG525" s="270"/>
      <c r="BH525" s="270"/>
      <c r="BI525" s="270"/>
      <c r="BJ525" s="270"/>
      <c r="BK525" s="270"/>
      <c r="BL525" s="270"/>
      <c r="BM525" s="270"/>
      <c r="BN525" s="270"/>
      <c r="BO525" s="270"/>
      <c r="BP525" s="270"/>
      <c r="BQ525" s="270"/>
      <c r="BR525" s="270"/>
      <c r="BS525" s="270"/>
      <c r="BT525" s="270"/>
      <c r="BU525" s="270"/>
      <c r="BV525" s="270"/>
      <c r="BW525" s="270"/>
      <c r="BX525" s="270"/>
    </row>
    <row r="526" spans="1:76" ht="15">
      <c r="A526" s="301"/>
      <c r="B526" s="270"/>
      <c r="C526" s="302" t="s">
        <v>320</v>
      </c>
      <c r="D526" s="302" t="s">
        <v>1210</v>
      </c>
      <c r="E526" s="270"/>
      <c r="F526" s="303">
        <v>1</v>
      </c>
      <c r="G526" s="270"/>
      <c r="H526" s="270"/>
      <c r="I526" s="270"/>
      <c r="J526" s="270"/>
      <c r="K526" s="270"/>
      <c r="L526" s="270"/>
      <c r="M526" s="270"/>
      <c r="N526" s="270"/>
      <c r="O526" s="304"/>
      <c r="P526" s="270"/>
      <c r="Q526" s="270"/>
      <c r="R526" s="270"/>
      <c r="S526" s="270"/>
      <c r="T526" s="270"/>
      <c r="U526" s="270"/>
      <c r="V526" s="270"/>
      <c r="W526" s="270"/>
      <c r="X526" s="270"/>
      <c r="Y526" s="270"/>
      <c r="Z526" s="270"/>
      <c r="AA526" s="270"/>
      <c r="AB526" s="270"/>
      <c r="AC526" s="270"/>
      <c r="AD526" s="270"/>
      <c r="AE526" s="270"/>
      <c r="AF526" s="270"/>
      <c r="AG526" s="270"/>
      <c r="AH526" s="270"/>
      <c r="AI526" s="270"/>
      <c r="AJ526" s="270"/>
      <c r="AK526" s="270"/>
      <c r="AL526" s="270"/>
      <c r="AM526" s="270"/>
      <c r="AN526" s="270"/>
      <c r="AO526" s="270"/>
      <c r="AP526" s="270"/>
      <c r="AQ526" s="270"/>
      <c r="AR526" s="270"/>
      <c r="AS526" s="270"/>
      <c r="AT526" s="270"/>
      <c r="AU526" s="270"/>
      <c r="AV526" s="270"/>
      <c r="AW526" s="270"/>
      <c r="AX526" s="270"/>
      <c r="AY526" s="270"/>
      <c r="AZ526" s="270"/>
      <c r="BA526" s="270"/>
      <c r="BB526" s="270"/>
      <c r="BC526" s="270"/>
      <c r="BD526" s="270"/>
      <c r="BE526" s="270"/>
      <c r="BF526" s="270"/>
      <c r="BG526" s="270"/>
      <c r="BH526" s="270"/>
      <c r="BI526" s="270"/>
      <c r="BJ526" s="270"/>
      <c r="BK526" s="270"/>
      <c r="BL526" s="270"/>
      <c r="BM526" s="270"/>
      <c r="BN526" s="270"/>
      <c r="BO526" s="270"/>
      <c r="BP526" s="270"/>
      <c r="BQ526" s="270"/>
      <c r="BR526" s="270"/>
      <c r="BS526" s="270"/>
      <c r="BT526" s="270"/>
      <c r="BU526" s="270"/>
      <c r="BV526" s="270"/>
      <c r="BW526" s="270"/>
      <c r="BX526" s="270"/>
    </row>
    <row r="527" spans="1:76" ht="15">
      <c r="A527" s="301"/>
      <c r="B527" s="270"/>
      <c r="C527" s="302" t="s">
        <v>320</v>
      </c>
      <c r="D527" s="302" t="s">
        <v>603</v>
      </c>
      <c r="E527" s="270"/>
      <c r="F527" s="303">
        <v>1</v>
      </c>
      <c r="G527" s="270"/>
      <c r="H527" s="270"/>
      <c r="I527" s="270"/>
      <c r="J527" s="270"/>
      <c r="K527" s="270"/>
      <c r="L527" s="270"/>
      <c r="M527" s="270"/>
      <c r="N527" s="270"/>
      <c r="O527" s="304"/>
      <c r="P527" s="270"/>
      <c r="Q527" s="270"/>
      <c r="R527" s="270"/>
      <c r="S527" s="270"/>
      <c r="T527" s="270"/>
      <c r="U527" s="270"/>
      <c r="V527" s="270"/>
      <c r="W527" s="270"/>
      <c r="X527" s="270"/>
      <c r="Y527" s="270"/>
      <c r="Z527" s="270"/>
      <c r="AA527" s="270"/>
      <c r="AB527" s="270"/>
      <c r="AC527" s="270"/>
      <c r="AD527" s="270"/>
      <c r="AE527" s="270"/>
      <c r="AF527" s="270"/>
      <c r="AG527" s="270"/>
      <c r="AH527" s="270"/>
      <c r="AI527" s="270"/>
      <c r="AJ527" s="270"/>
      <c r="AK527" s="270"/>
      <c r="AL527" s="270"/>
      <c r="AM527" s="270"/>
      <c r="AN527" s="270"/>
      <c r="AO527" s="270"/>
      <c r="AP527" s="270"/>
      <c r="AQ527" s="270"/>
      <c r="AR527" s="270"/>
      <c r="AS527" s="270"/>
      <c r="AT527" s="270"/>
      <c r="AU527" s="270"/>
      <c r="AV527" s="270"/>
      <c r="AW527" s="270"/>
      <c r="AX527" s="270"/>
      <c r="AY527" s="270"/>
      <c r="AZ527" s="270"/>
      <c r="BA527" s="270"/>
      <c r="BB527" s="270"/>
      <c r="BC527" s="270"/>
      <c r="BD527" s="270"/>
      <c r="BE527" s="270"/>
      <c r="BF527" s="270"/>
      <c r="BG527" s="270"/>
      <c r="BH527" s="270"/>
      <c r="BI527" s="270"/>
      <c r="BJ527" s="270"/>
      <c r="BK527" s="270"/>
      <c r="BL527" s="270"/>
      <c r="BM527" s="270"/>
      <c r="BN527" s="270"/>
      <c r="BO527" s="270"/>
      <c r="BP527" s="270"/>
      <c r="BQ527" s="270"/>
      <c r="BR527" s="270"/>
      <c r="BS527" s="270"/>
      <c r="BT527" s="270"/>
      <c r="BU527" s="270"/>
      <c r="BV527" s="270"/>
      <c r="BW527" s="270"/>
      <c r="BX527" s="270"/>
    </row>
    <row r="528" spans="1:76" ht="15">
      <c r="A528" s="301"/>
      <c r="B528" s="270"/>
      <c r="C528" s="302" t="s">
        <v>1018</v>
      </c>
      <c r="D528" s="302" t="s">
        <v>606</v>
      </c>
      <c r="E528" s="270"/>
      <c r="F528" s="303">
        <v>3</v>
      </c>
      <c r="G528" s="270"/>
      <c r="H528" s="270"/>
      <c r="I528" s="270"/>
      <c r="J528" s="270"/>
      <c r="K528" s="270"/>
      <c r="L528" s="270"/>
      <c r="M528" s="270"/>
      <c r="N528" s="270"/>
      <c r="O528" s="304"/>
      <c r="P528" s="270"/>
      <c r="Q528" s="270"/>
      <c r="R528" s="270"/>
      <c r="S528" s="270"/>
      <c r="T528" s="270"/>
      <c r="U528" s="270"/>
      <c r="V528" s="270"/>
      <c r="W528" s="270"/>
      <c r="X528" s="270"/>
      <c r="Y528" s="270"/>
      <c r="Z528" s="270"/>
      <c r="AA528" s="270"/>
      <c r="AB528" s="270"/>
      <c r="AC528" s="270"/>
      <c r="AD528" s="270"/>
      <c r="AE528" s="270"/>
      <c r="AF528" s="270"/>
      <c r="AG528" s="270"/>
      <c r="AH528" s="270"/>
      <c r="AI528" s="270"/>
      <c r="AJ528" s="270"/>
      <c r="AK528" s="270"/>
      <c r="AL528" s="270"/>
      <c r="AM528" s="270"/>
      <c r="AN528" s="270"/>
      <c r="AO528" s="270"/>
      <c r="AP528" s="270"/>
      <c r="AQ528" s="270"/>
      <c r="AR528" s="270"/>
      <c r="AS528" s="270"/>
      <c r="AT528" s="270"/>
      <c r="AU528" s="270"/>
      <c r="AV528" s="270"/>
      <c r="AW528" s="270"/>
      <c r="AX528" s="270"/>
      <c r="AY528" s="270"/>
      <c r="AZ528" s="270"/>
      <c r="BA528" s="270"/>
      <c r="BB528" s="270"/>
      <c r="BC528" s="270"/>
      <c r="BD528" s="270"/>
      <c r="BE528" s="270"/>
      <c r="BF528" s="270"/>
      <c r="BG528" s="270"/>
      <c r="BH528" s="270"/>
      <c r="BI528" s="270"/>
      <c r="BJ528" s="270"/>
      <c r="BK528" s="270"/>
      <c r="BL528" s="270"/>
      <c r="BM528" s="270"/>
      <c r="BN528" s="270"/>
      <c r="BO528" s="270"/>
      <c r="BP528" s="270"/>
      <c r="BQ528" s="270"/>
      <c r="BR528" s="270"/>
      <c r="BS528" s="270"/>
      <c r="BT528" s="270"/>
      <c r="BU528" s="270"/>
      <c r="BV528" s="270"/>
      <c r="BW528" s="270"/>
      <c r="BX528" s="270"/>
    </row>
    <row r="529" spans="1:76" ht="25.5">
      <c r="A529" s="295" t="s">
        <v>1211</v>
      </c>
      <c r="B529" s="296" t="s">
        <v>1212</v>
      </c>
      <c r="C529" s="296" t="s">
        <v>1213</v>
      </c>
      <c r="D529" s="296"/>
      <c r="E529" s="296" t="s">
        <v>67</v>
      </c>
      <c r="F529" s="297">
        <v>6</v>
      </c>
      <c r="G529" s="298"/>
      <c r="H529" s="299" t="s">
        <v>508</v>
      </c>
      <c r="I529" s="297">
        <f>F529*AO529</f>
        <v>0</v>
      </c>
      <c r="J529" s="297">
        <f>F529*AP529</f>
        <v>0</v>
      </c>
      <c r="K529" s="297">
        <f>F529*G529</f>
        <v>0</v>
      </c>
      <c r="L529" s="297">
        <f>K529*(1+BW529/100)</f>
        <v>0</v>
      </c>
      <c r="M529" s="297">
        <v>0</v>
      </c>
      <c r="N529" s="297">
        <f>F529*M529</f>
        <v>0</v>
      </c>
      <c r="O529" s="300" t="s">
        <v>509</v>
      </c>
      <c r="P529" s="270"/>
      <c r="Q529" s="270"/>
      <c r="R529" s="270"/>
      <c r="S529" s="270"/>
      <c r="T529" s="270"/>
      <c r="U529" s="270"/>
      <c r="V529" s="270"/>
      <c r="W529" s="270"/>
      <c r="X529" s="270"/>
      <c r="Y529" s="270"/>
      <c r="Z529" s="297">
        <f>IF(AQ529="5",BJ529,0)</f>
        <v>0</v>
      </c>
      <c r="AA529" s="270"/>
      <c r="AB529" s="297">
        <f>IF(AQ529="1",BH529,0)</f>
        <v>0</v>
      </c>
      <c r="AC529" s="297">
        <f>IF(AQ529="1",BI529,0)</f>
        <v>0</v>
      </c>
      <c r="AD529" s="297">
        <f>IF(AQ529="7",BH529,0)</f>
        <v>0</v>
      </c>
      <c r="AE529" s="297">
        <f>IF(AQ529="7",BI529,0)</f>
        <v>0</v>
      </c>
      <c r="AF529" s="297">
        <f>IF(AQ529="2",BH529,0)</f>
        <v>0</v>
      </c>
      <c r="AG529" s="297">
        <f>IF(AQ529="2",BI529,0)</f>
        <v>0</v>
      </c>
      <c r="AH529" s="297">
        <f>IF(AQ529="0",BJ529,0)</f>
        <v>0</v>
      </c>
      <c r="AI529" s="282"/>
      <c r="AJ529" s="297">
        <f>IF(AN529=0,K529,0)</f>
        <v>0</v>
      </c>
      <c r="AK529" s="297">
        <f>IF(AN529=12,K529,0)</f>
        <v>0</v>
      </c>
      <c r="AL529" s="297">
        <f>IF(AN529=21,K529,0)</f>
        <v>0</v>
      </c>
      <c r="AM529" s="270"/>
      <c r="AN529" s="297">
        <v>21</v>
      </c>
      <c r="AO529" s="297">
        <f>G529*0</f>
        <v>0</v>
      </c>
      <c r="AP529" s="297">
        <f>G529*(1-0)</f>
        <v>0</v>
      </c>
      <c r="AQ529" s="299" t="s">
        <v>320</v>
      </c>
      <c r="AR529" s="270"/>
      <c r="AS529" s="270"/>
      <c r="AT529" s="270"/>
      <c r="AU529" s="270"/>
      <c r="AV529" s="297">
        <f>AW529+AX529</f>
        <v>0</v>
      </c>
      <c r="AW529" s="297">
        <f>F529*AO529</f>
        <v>0</v>
      </c>
      <c r="AX529" s="297">
        <f>F529*AP529</f>
        <v>0</v>
      </c>
      <c r="AY529" s="299" t="s">
        <v>969</v>
      </c>
      <c r="AZ529" s="299" t="s">
        <v>970</v>
      </c>
      <c r="BA529" s="282" t="s">
        <v>512</v>
      </c>
      <c r="BB529" s="270"/>
      <c r="BC529" s="297">
        <f>AW529+AX529</f>
        <v>0</v>
      </c>
      <c r="BD529" s="297">
        <f>G529/(100-BE529)*100</f>
        <v>0</v>
      </c>
      <c r="BE529" s="297">
        <v>0</v>
      </c>
      <c r="BF529" s="297">
        <f>N529</f>
        <v>0</v>
      </c>
      <c r="BG529" s="270"/>
      <c r="BH529" s="297">
        <f>F529*AO529</f>
        <v>0</v>
      </c>
      <c r="BI529" s="297">
        <f>F529*AP529</f>
        <v>0</v>
      </c>
      <c r="BJ529" s="297">
        <f>F529*G529</f>
        <v>0</v>
      </c>
      <c r="BK529" s="297"/>
      <c r="BL529" s="297">
        <v>87</v>
      </c>
      <c r="BM529" s="270"/>
      <c r="BN529" s="270"/>
      <c r="BO529" s="270"/>
      <c r="BP529" s="270"/>
      <c r="BQ529" s="270"/>
      <c r="BR529" s="270"/>
      <c r="BS529" s="270"/>
      <c r="BT529" s="270"/>
      <c r="BU529" s="270"/>
      <c r="BV529" s="270"/>
      <c r="BW529" s="297" t="str">
        <f>H529</f>
        <v>21</v>
      </c>
      <c r="BX529" s="296" t="s">
        <v>1213</v>
      </c>
    </row>
    <row r="530" spans="1:76" ht="15">
      <c r="A530" s="301"/>
      <c r="B530" s="270"/>
      <c r="C530" s="302" t="s">
        <v>320</v>
      </c>
      <c r="D530" s="302" t="s">
        <v>1214</v>
      </c>
      <c r="E530" s="270"/>
      <c r="F530" s="303">
        <v>1</v>
      </c>
      <c r="G530" s="270"/>
      <c r="H530" s="270"/>
      <c r="I530" s="270"/>
      <c r="J530" s="270"/>
      <c r="K530" s="270"/>
      <c r="L530" s="270"/>
      <c r="M530" s="270"/>
      <c r="N530" s="270"/>
      <c r="O530" s="304"/>
      <c r="P530" s="270"/>
      <c r="Q530" s="270"/>
      <c r="R530" s="270"/>
      <c r="S530" s="270"/>
      <c r="T530" s="270"/>
      <c r="U530" s="270"/>
      <c r="V530" s="270"/>
      <c r="W530" s="270"/>
      <c r="X530" s="270"/>
      <c r="Y530" s="270"/>
      <c r="Z530" s="270"/>
      <c r="AA530" s="270"/>
      <c r="AB530" s="270"/>
      <c r="AC530" s="270"/>
      <c r="AD530" s="270"/>
      <c r="AE530" s="270"/>
      <c r="AF530" s="270"/>
      <c r="AG530" s="270"/>
      <c r="AH530" s="270"/>
      <c r="AI530" s="270"/>
      <c r="AJ530" s="270"/>
      <c r="AK530" s="270"/>
      <c r="AL530" s="270"/>
      <c r="AM530" s="270"/>
      <c r="AN530" s="270"/>
      <c r="AO530" s="270"/>
      <c r="AP530" s="270"/>
      <c r="AQ530" s="270"/>
      <c r="AR530" s="270"/>
      <c r="AS530" s="270"/>
      <c r="AT530" s="270"/>
      <c r="AU530" s="270"/>
      <c r="AV530" s="270"/>
      <c r="AW530" s="270"/>
      <c r="AX530" s="270"/>
      <c r="AY530" s="270"/>
      <c r="AZ530" s="270"/>
      <c r="BA530" s="270"/>
      <c r="BB530" s="270"/>
      <c r="BC530" s="270"/>
      <c r="BD530" s="270"/>
      <c r="BE530" s="270"/>
      <c r="BF530" s="270"/>
      <c r="BG530" s="270"/>
      <c r="BH530" s="270"/>
      <c r="BI530" s="270"/>
      <c r="BJ530" s="270"/>
      <c r="BK530" s="270"/>
      <c r="BL530" s="270"/>
      <c r="BM530" s="270"/>
      <c r="BN530" s="270"/>
      <c r="BO530" s="270"/>
      <c r="BP530" s="270"/>
      <c r="BQ530" s="270"/>
      <c r="BR530" s="270"/>
      <c r="BS530" s="270"/>
      <c r="BT530" s="270"/>
      <c r="BU530" s="270"/>
      <c r="BV530" s="270"/>
      <c r="BW530" s="270"/>
      <c r="BX530" s="270"/>
    </row>
    <row r="531" spans="1:76" ht="15">
      <c r="A531" s="301"/>
      <c r="B531" s="270"/>
      <c r="C531" s="302" t="s">
        <v>515</v>
      </c>
      <c r="D531" s="302" t="s">
        <v>1210</v>
      </c>
      <c r="E531" s="270"/>
      <c r="F531" s="303">
        <v>2</v>
      </c>
      <c r="G531" s="270"/>
      <c r="H531" s="270"/>
      <c r="I531" s="270"/>
      <c r="J531" s="270"/>
      <c r="K531" s="270"/>
      <c r="L531" s="270"/>
      <c r="M531" s="270"/>
      <c r="N531" s="270"/>
      <c r="O531" s="304"/>
      <c r="P531" s="270"/>
      <c r="Q531" s="270"/>
      <c r="R531" s="270"/>
      <c r="S531" s="270"/>
      <c r="T531" s="270"/>
      <c r="U531" s="270"/>
      <c r="V531" s="270"/>
      <c r="W531" s="270"/>
      <c r="X531" s="270"/>
      <c r="Y531" s="270"/>
      <c r="Z531" s="270"/>
      <c r="AA531" s="270"/>
      <c r="AB531" s="270"/>
      <c r="AC531" s="270"/>
      <c r="AD531" s="270"/>
      <c r="AE531" s="270"/>
      <c r="AF531" s="270"/>
      <c r="AG531" s="270"/>
      <c r="AH531" s="270"/>
      <c r="AI531" s="270"/>
      <c r="AJ531" s="270"/>
      <c r="AK531" s="270"/>
      <c r="AL531" s="270"/>
      <c r="AM531" s="270"/>
      <c r="AN531" s="270"/>
      <c r="AO531" s="270"/>
      <c r="AP531" s="270"/>
      <c r="AQ531" s="270"/>
      <c r="AR531" s="270"/>
      <c r="AS531" s="270"/>
      <c r="AT531" s="270"/>
      <c r="AU531" s="270"/>
      <c r="AV531" s="270"/>
      <c r="AW531" s="270"/>
      <c r="AX531" s="270"/>
      <c r="AY531" s="270"/>
      <c r="AZ531" s="270"/>
      <c r="BA531" s="270"/>
      <c r="BB531" s="270"/>
      <c r="BC531" s="270"/>
      <c r="BD531" s="270"/>
      <c r="BE531" s="270"/>
      <c r="BF531" s="270"/>
      <c r="BG531" s="270"/>
      <c r="BH531" s="270"/>
      <c r="BI531" s="270"/>
      <c r="BJ531" s="270"/>
      <c r="BK531" s="270"/>
      <c r="BL531" s="270"/>
      <c r="BM531" s="270"/>
      <c r="BN531" s="270"/>
      <c r="BO531" s="270"/>
      <c r="BP531" s="270"/>
      <c r="BQ531" s="270"/>
      <c r="BR531" s="270"/>
      <c r="BS531" s="270"/>
      <c r="BT531" s="270"/>
      <c r="BU531" s="270"/>
      <c r="BV531" s="270"/>
      <c r="BW531" s="270"/>
      <c r="BX531" s="270"/>
    </row>
    <row r="532" spans="1:76" ht="15">
      <c r="A532" s="301"/>
      <c r="B532" s="270"/>
      <c r="C532" s="302" t="s">
        <v>515</v>
      </c>
      <c r="D532" s="302" t="s">
        <v>1215</v>
      </c>
      <c r="E532" s="270"/>
      <c r="F532" s="303">
        <v>2</v>
      </c>
      <c r="G532" s="270"/>
      <c r="H532" s="270"/>
      <c r="I532" s="270"/>
      <c r="J532" s="270"/>
      <c r="K532" s="270"/>
      <c r="L532" s="270"/>
      <c r="M532" s="270"/>
      <c r="N532" s="270"/>
      <c r="O532" s="304"/>
      <c r="P532" s="270"/>
      <c r="Q532" s="270"/>
      <c r="R532" s="270"/>
      <c r="S532" s="270"/>
      <c r="T532" s="270"/>
      <c r="U532" s="270"/>
      <c r="V532" s="270"/>
      <c r="W532" s="270"/>
      <c r="X532" s="270"/>
      <c r="Y532" s="270"/>
      <c r="Z532" s="270"/>
      <c r="AA532" s="270"/>
      <c r="AB532" s="270"/>
      <c r="AC532" s="270"/>
      <c r="AD532" s="270"/>
      <c r="AE532" s="270"/>
      <c r="AF532" s="270"/>
      <c r="AG532" s="270"/>
      <c r="AH532" s="270"/>
      <c r="AI532" s="270"/>
      <c r="AJ532" s="270"/>
      <c r="AK532" s="270"/>
      <c r="AL532" s="270"/>
      <c r="AM532" s="270"/>
      <c r="AN532" s="270"/>
      <c r="AO532" s="270"/>
      <c r="AP532" s="270"/>
      <c r="AQ532" s="270"/>
      <c r="AR532" s="270"/>
      <c r="AS532" s="270"/>
      <c r="AT532" s="270"/>
      <c r="AU532" s="270"/>
      <c r="AV532" s="270"/>
      <c r="AW532" s="270"/>
      <c r="AX532" s="270"/>
      <c r="AY532" s="270"/>
      <c r="AZ532" s="270"/>
      <c r="BA532" s="270"/>
      <c r="BB532" s="270"/>
      <c r="BC532" s="270"/>
      <c r="BD532" s="270"/>
      <c r="BE532" s="270"/>
      <c r="BF532" s="270"/>
      <c r="BG532" s="270"/>
      <c r="BH532" s="270"/>
      <c r="BI532" s="270"/>
      <c r="BJ532" s="270"/>
      <c r="BK532" s="270"/>
      <c r="BL532" s="270"/>
      <c r="BM532" s="270"/>
      <c r="BN532" s="270"/>
      <c r="BO532" s="270"/>
      <c r="BP532" s="270"/>
      <c r="BQ532" s="270"/>
      <c r="BR532" s="270"/>
      <c r="BS532" s="270"/>
      <c r="BT532" s="270"/>
      <c r="BU532" s="270"/>
      <c r="BV532" s="270"/>
      <c r="BW532" s="270"/>
      <c r="BX532" s="270"/>
    </row>
    <row r="533" spans="1:76" ht="15">
      <c r="A533" s="301"/>
      <c r="B533" s="270"/>
      <c r="C533" s="302" t="s">
        <v>320</v>
      </c>
      <c r="D533" s="302" t="s">
        <v>606</v>
      </c>
      <c r="E533" s="270"/>
      <c r="F533" s="303">
        <v>1</v>
      </c>
      <c r="G533" s="270"/>
      <c r="H533" s="270"/>
      <c r="I533" s="270"/>
      <c r="J533" s="270"/>
      <c r="K533" s="270"/>
      <c r="L533" s="270"/>
      <c r="M533" s="270"/>
      <c r="N533" s="270"/>
      <c r="O533" s="304"/>
      <c r="P533" s="270"/>
      <c r="Q533" s="270"/>
      <c r="R533" s="270"/>
      <c r="S533" s="270"/>
      <c r="T533" s="270"/>
      <c r="U533" s="270"/>
      <c r="V533" s="270"/>
      <c r="W533" s="270"/>
      <c r="X533" s="270"/>
      <c r="Y533" s="270"/>
      <c r="Z533" s="270"/>
      <c r="AA533" s="270"/>
      <c r="AB533" s="270"/>
      <c r="AC533" s="270"/>
      <c r="AD533" s="270"/>
      <c r="AE533" s="270"/>
      <c r="AF533" s="270"/>
      <c r="AG533" s="270"/>
      <c r="AH533" s="270"/>
      <c r="AI533" s="270"/>
      <c r="AJ533" s="270"/>
      <c r="AK533" s="270"/>
      <c r="AL533" s="270"/>
      <c r="AM533" s="270"/>
      <c r="AN533" s="270"/>
      <c r="AO533" s="270"/>
      <c r="AP533" s="270"/>
      <c r="AQ533" s="270"/>
      <c r="AR533" s="270"/>
      <c r="AS533" s="270"/>
      <c r="AT533" s="270"/>
      <c r="AU533" s="270"/>
      <c r="AV533" s="270"/>
      <c r="AW533" s="270"/>
      <c r="AX533" s="270"/>
      <c r="AY533" s="270"/>
      <c r="AZ533" s="270"/>
      <c r="BA533" s="270"/>
      <c r="BB533" s="270"/>
      <c r="BC533" s="270"/>
      <c r="BD533" s="270"/>
      <c r="BE533" s="270"/>
      <c r="BF533" s="270"/>
      <c r="BG533" s="270"/>
      <c r="BH533" s="270"/>
      <c r="BI533" s="270"/>
      <c r="BJ533" s="270"/>
      <c r="BK533" s="270"/>
      <c r="BL533" s="270"/>
      <c r="BM533" s="270"/>
      <c r="BN533" s="270"/>
      <c r="BO533" s="270"/>
      <c r="BP533" s="270"/>
      <c r="BQ533" s="270"/>
      <c r="BR533" s="270"/>
      <c r="BS533" s="270"/>
      <c r="BT533" s="270"/>
      <c r="BU533" s="270"/>
      <c r="BV533" s="270"/>
      <c r="BW533" s="270"/>
      <c r="BX533" s="270"/>
    </row>
    <row r="534" spans="1:76" ht="15">
      <c r="A534" s="301"/>
      <c r="B534" s="306" t="s">
        <v>572</v>
      </c>
      <c r="C534" s="319" t="s">
        <v>1216</v>
      </c>
      <c r="D534" s="319"/>
      <c r="E534" s="319"/>
      <c r="F534" s="319"/>
      <c r="G534" s="319"/>
      <c r="H534" s="319"/>
      <c r="I534" s="319"/>
      <c r="J534" s="319"/>
      <c r="K534" s="319"/>
      <c r="L534" s="308"/>
      <c r="M534" s="308"/>
      <c r="N534" s="308"/>
      <c r="O534" s="308"/>
      <c r="P534" s="270"/>
      <c r="Q534" s="270"/>
      <c r="R534" s="270"/>
      <c r="S534" s="270"/>
      <c r="T534" s="270"/>
      <c r="U534" s="270"/>
      <c r="V534" s="270"/>
      <c r="W534" s="270"/>
      <c r="X534" s="270"/>
      <c r="Y534" s="270"/>
      <c r="Z534" s="270"/>
      <c r="AA534" s="270"/>
      <c r="AB534" s="270"/>
      <c r="AC534" s="270"/>
      <c r="AD534" s="270"/>
      <c r="AE534" s="270"/>
      <c r="AF534" s="270"/>
      <c r="AG534" s="270"/>
      <c r="AH534" s="270"/>
      <c r="AI534" s="270"/>
      <c r="AJ534" s="270"/>
      <c r="AK534" s="270"/>
      <c r="AL534" s="270"/>
      <c r="AM534" s="270"/>
      <c r="AN534" s="270"/>
      <c r="AO534" s="270"/>
      <c r="AP534" s="270"/>
      <c r="AQ534" s="270"/>
      <c r="AR534" s="270"/>
      <c r="AS534" s="270"/>
      <c r="AT534" s="270"/>
      <c r="AU534" s="270"/>
      <c r="AV534" s="270"/>
      <c r="AW534" s="270"/>
      <c r="AX534" s="270"/>
      <c r="AY534" s="270"/>
      <c r="AZ534" s="270"/>
      <c r="BA534" s="270"/>
      <c r="BB534" s="270"/>
      <c r="BC534" s="270"/>
      <c r="BD534" s="270"/>
      <c r="BE534" s="270"/>
      <c r="BF534" s="270"/>
      <c r="BG534" s="270"/>
      <c r="BH534" s="270"/>
      <c r="BI534" s="270"/>
      <c r="BJ534" s="270"/>
      <c r="BK534" s="270"/>
      <c r="BL534" s="270"/>
      <c r="BM534" s="270"/>
      <c r="BN534" s="270"/>
      <c r="BO534" s="270"/>
      <c r="BP534" s="270"/>
      <c r="BQ534" s="270"/>
      <c r="BR534" s="270"/>
      <c r="BS534" s="270"/>
      <c r="BT534" s="270"/>
      <c r="BU534" s="270"/>
      <c r="BV534" s="270"/>
      <c r="BW534" s="270"/>
      <c r="BX534" s="270"/>
    </row>
    <row r="535" spans="1:76" ht="25.5">
      <c r="A535" s="323" t="s">
        <v>1217</v>
      </c>
      <c r="B535" s="324" t="s">
        <v>1218</v>
      </c>
      <c r="C535" s="324" t="s">
        <v>1219</v>
      </c>
      <c r="D535" s="324"/>
      <c r="E535" s="324" t="s">
        <v>78</v>
      </c>
      <c r="F535" s="325">
        <v>1</v>
      </c>
      <c r="G535" s="326"/>
      <c r="H535" s="327" t="s">
        <v>508</v>
      </c>
      <c r="I535" s="325">
        <f>F535*AO535</f>
        <v>0</v>
      </c>
      <c r="J535" s="325">
        <f>F535*AP535</f>
        <v>0</v>
      </c>
      <c r="K535" s="325">
        <f>F535*G535</f>
        <v>0</v>
      </c>
      <c r="L535" s="325">
        <f>K535*(1+BW535/100)</f>
        <v>0</v>
      </c>
      <c r="M535" s="325">
        <v>0</v>
      </c>
      <c r="N535" s="325">
        <f>F535*M535</f>
        <v>0</v>
      </c>
      <c r="O535" s="328" t="s">
        <v>509</v>
      </c>
      <c r="P535" s="270"/>
      <c r="Q535" s="270"/>
      <c r="R535" s="270"/>
      <c r="S535" s="270"/>
      <c r="T535" s="270"/>
      <c r="U535" s="270"/>
      <c r="V535" s="270"/>
      <c r="W535" s="270"/>
      <c r="X535" s="270"/>
      <c r="Y535" s="270"/>
      <c r="Z535" s="297">
        <f>IF(AQ535="5",BJ535,0)</f>
        <v>0</v>
      </c>
      <c r="AA535" s="270"/>
      <c r="AB535" s="297">
        <f>IF(AQ535="1",BH535,0)</f>
        <v>0</v>
      </c>
      <c r="AC535" s="297">
        <f>IF(AQ535="1",BI535,0)</f>
        <v>0</v>
      </c>
      <c r="AD535" s="297">
        <f>IF(AQ535="7",BH535,0)</f>
        <v>0</v>
      </c>
      <c r="AE535" s="297">
        <f>IF(AQ535="7",BI535,0)</f>
        <v>0</v>
      </c>
      <c r="AF535" s="297">
        <f>IF(AQ535="2",BH535,0)</f>
        <v>0</v>
      </c>
      <c r="AG535" s="297">
        <f>IF(AQ535="2",BI535,0)</f>
        <v>0</v>
      </c>
      <c r="AH535" s="297">
        <f>IF(AQ535="0",BJ535,0)</f>
        <v>0</v>
      </c>
      <c r="AI535" s="282"/>
      <c r="AJ535" s="325">
        <f>IF(AN535=0,K535,0)</f>
        <v>0</v>
      </c>
      <c r="AK535" s="325">
        <f>IF(AN535=12,K535,0)</f>
        <v>0</v>
      </c>
      <c r="AL535" s="325">
        <f>IF(AN535=21,K535,0)</f>
        <v>0</v>
      </c>
      <c r="AM535" s="270"/>
      <c r="AN535" s="297">
        <v>21</v>
      </c>
      <c r="AO535" s="297">
        <f>G535*1</f>
        <v>0</v>
      </c>
      <c r="AP535" s="297">
        <f>G535*(1-1)</f>
        <v>0</v>
      </c>
      <c r="AQ535" s="327" t="s">
        <v>320</v>
      </c>
      <c r="AR535" s="270"/>
      <c r="AS535" s="270"/>
      <c r="AT535" s="270"/>
      <c r="AU535" s="270"/>
      <c r="AV535" s="297">
        <f>AW535+AX535</f>
        <v>0</v>
      </c>
      <c r="AW535" s="297">
        <f>F535*AO535</f>
        <v>0</v>
      </c>
      <c r="AX535" s="297">
        <f>F535*AP535</f>
        <v>0</v>
      </c>
      <c r="AY535" s="299" t="s">
        <v>969</v>
      </c>
      <c r="AZ535" s="299" t="s">
        <v>970</v>
      </c>
      <c r="BA535" s="282" t="s">
        <v>512</v>
      </c>
      <c r="BB535" s="270"/>
      <c r="BC535" s="297">
        <f>AW535+AX535</f>
        <v>0</v>
      </c>
      <c r="BD535" s="297">
        <f>G535/(100-BE535)*100</f>
        <v>0</v>
      </c>
      <c r="BE535" s="297">
        <v>0</v>
      </c>
      <c r="BF535" s="297">
        <f>N535</f>
        <v>0</v>
      </c>
      <c r="BG535" s="270"/>
      <c r="BH535" s="325">
        <f>F535*AO535</f>
        <v>0</v>
      </c>
      <c r="BI535" s="325">
        <f>F535*AP535</f>
        <v>0</v>
      </c>
      <c r="BJ535" s="325">
        <f>F535*G535</f>
        <v>0</v>
      </c>
      <c r="BK535" s="325"/>
      <c r="BL535" s="297">
        <v>87</v>
      </c>
      <c r="BM535" s="270"/>
      <c r="BN535" s="270"/>
      <c r="BO535" s="270"/>
      <c r="BP535" s="270"/>
      <c r="BQ535" s="270"/>
      <c r="BR535" s="270"/>
      <c r="BS535" s="270"/>
      <c r="BT535" s="270"/>
      <c r="BU535" s="270"/>
      <c r="BV535" s="270"/>
      <c r="BW535" s="297" t="str">
        <f>H535</f>
        <v>21</v>
      </c>
      <c r="BX535" s="324" t="s">
        <v>1219</v>
      </c>
    </row>
    <row r="536" spans="1:76" ht="15">
      <c r="A536" s="301"/>
      <c r="B536" s="270"/>
      <c r="C536" s="302" t="s">
        <v>320</v>
      </c>
      <c r="D536" s="302" t="s">
        <v>606</v>
      </c>
      <c r="E536" s="270"/>
      <c r="F536" s="303">
        <v>1</v>
      </c>
      <c r="G536" s="270"/>
      <c r="H536" s="270"/>
      <c r="I536" s="270"/>
      <c r="J536" s="270"/>
      <c r="K536" s="270"/>
      <c r="L536" s="270"/>
      <c r="M536" s="270"/>
      <c r="N536" s="270"/>
      <c r="O536" s="304"/>
      <c r="P536" s="270"/>
      <c r="Q536" s="270"/>
      <c r="R536" s="270"/>
      <c r="S536" s="270"/>
      <c r="T536" s="270"/>
      <c r="U536" s="270"/>
      <c r="V536" s="270"/>
      <c r="W536" s="270"/>
      <c r="X536" s="270"/>
      <c r="Y536" s="270"/>
      <c r="Z536" s="270"/>
      <c r="AA536" s="270"/>
      <c r="AB536" s="270"/>
      <c r="AC536" s="270"/>
      <c r="AD536" s="270"/>
      <c r="AE536" s="270"/>
      <c r="AF536" s="270"/>
      <c r="AG536" s="270"/>
      <c r="AH536" s="270"/>
      <c r="AI536" s="270"/>
      <c r="AJ536" s="270"/>
      <c r="AK536" s="270"/>
      <c r="AL536" s="270"/>
      <c r="AM536" s="270"/>
      <c r="AN536" s="270"/>
      <c r="AO536" s="270"/>
      <c r="AP536" s="270"/>
      <c r="AQ536" s="270"/>
      <c r="AR536" s="270"/>
      <c r="AS536" s="270"/>
      <c r="AT536" s="270"/>
      <c r="AU536" s="270"/>
      <c r="AV536" s="270"/>
      <c r="AW536" s="270"/>
      <c r="AX536" s="270"/>
      <c r="AY536" s="270"/>
      <c r="AZ536" s="270"/>
      <c r="BA536" s="270"/>
      <c r="BB536" s="270"/>
      <c r="BC536" s="270"/>
      <c r="BD536" s="270"/>
      <c r="BE536" s="270"/>
      <c r="BF536" s="270"/>
      <c r="BG536" s="270"/>
      <c r="BH536" s="270"/>
      <c r="BI536" s="270"/>
      <c r="BJ536" s="270"/>
      <c r="BK536" s="270"/>
      <c r="BL536" s="270"/>
      <c r="BM536" s="270"/>
      <c r="BN536" s="270"/>
      <c r="BO536" s="270"/>
      <c r="BP536" s="270"/>
      <c r="BQ536" s="270"/>
      <c r="BR536" s="270"/>
      <c r="BS536" s="270"/>
      <c r="BT536" s="270"/>
      <c r="BU536" s="270"/>
      <c r="BV536" s="270"/>
      <c r="BW536" s="270"/>
      <c r="BX536" s="270"/>
    </row>
    <row r="537" spans="1:76" ht="15">
      <c r="A537" s="329">
        <v>175</v>
      </c>
      <c r="B537" s="320" t="s">
        <v>1220</v>
      </c>
      <c r="C537" s="330" t="s">
        <v>1221</v>
      </c>
      <c r="D537" s="302"/>
      <c r="E537" s="322" t="s">
        <v>276</v>
      </c>
      <c r="F537" s="303">
        <v>83.77</v>
      </c>
      <c r="G537" s="298"/>
      <c r="H537" s="270"/>
      <c r="I537" s="270"/>
      <c r="J537" s="270"/>
      <c r="K537" s="297">
        <f>F537*G537</f>
        <v>0</v>
      </c>
      <c r="L537" s="270"/>
      <c r="M537" s="270"/>
      <c r="N537" s="270"/>
      <c r="O537" s="331" t="s">
        <v>786</v>
      </c>
      <c r="P537" s="270"/>
      <c r="Q537" s="270"/>
      <c r="R537" s="270"/>
      <c r="S537" s="270"/>
      <c r="T537" s="270"/>
      <c r="U537" s="270"/>
      <c r="V537" s="270"/>
      <c r="W537" s="270"/>
      <c r="X537" s="270"/>
      <c r="Y537" s="270"/>
      <c r="Z537" s="270"/>
      <c r="AA537" s="270"/>
      <c r="AB537" s="270"/>
      <c r="AC537" s="270"/>
      <c r="AD537" s="270"/>
      <c r="AE537" s="270"/>
      <c r="AF537" s="270"/>
      <c r="AG537" s="270"/>
      <c r="AH537" s="270"/>
      <c r="AI537" s="270"/>
      <c r="AJ537" s="270"/>
      <c r="AK537" s="270"/>
      <c r="AL537" s="270"/>
      <c r="AM537" s="270"/>
      <c r="AN537" s="270"/>
      <c r="AO537" s="270"/>
      <c r="AP537" s="270"/>
      <c r="AQ537" s="270"/>
      <c r="AR537" s="270"/>
      <c r="AS537" s="270"/>
      <c r="AT537" s="270"/>
      <c r="AU537" s="270"/>
      <c r="AV537" s="270"/>
      <c r="AW537" s="270"/>
      <c r="AX537" s="270"/>
      <c r="AY537" s="270"/>
      <c r="AZ537" s="270"/>
      <c r="BA537" s="270"/>
      <c r="BB537" s="270"/>
      <c r="BC537" s="270"/>
      <c r="BD537" s="270"/>
      <c r="BE537" s="270"/>
      <c r="BF537" s="270"/>
      <c r="BG537" s="270"/>
      <c r="BH537" s="270"/>
      <c r="BI537" s="270"/>
      <c r="BJ537" s="270"/>
      <c r="BK537" s="270"/>
      <c r="BL537" s="270"/>
      <c r="BM537" s="270"/>
      <c r="BN537" s="270"/>
      <c r="BO537" s="270"/>
      <c r="BP537" s="270"/>
      <c r="BQ537" s="270"/>
      <c r="BR537" s="270"/>
      <c r="BS537" s="270"/>
      <c r="BT537" s="270"/>
      <c r="BU537" s="270"/>
      <c r="BV537" s="270"/>
      <c r="BW537" s="270"/>
      <c r="BX537" s="270"/>
    </row>
    <row r="538" spans="1:76" ht="15">
      <c r="A538" s="301"/>
      <c r="B538" s="270"/>
      <c r="C538" s="302" t="s">
        <v>1222</v>
      </c>
      <c r="D538" s="302" t="s">
        <v>571</v>
      </c>
      <c r="E538" s="332"/>
      <c r="F538" s="303"/>
      <c r="G538" s="333"/>
      <c r="H538" s="270"/>
      <c r="I538" s="270"/>
      <c r="J538" s="270"/>
      <c r="K538" s="297"/>
      <c r="L538" s="270"/>
      <c r="M538" s="270"/>
      <c r="N538" s="270"/>
      <c r="O538" s="331"/>
      <c r="P538" s="270"/>
      <c r="Q538" s="270"/>
      <c r="R538" s="270"/>
      <c r="S538" s="270"/>
      <c r="T538" s="270"/>
      <c r="U538" s="270"/>
      <c r="V538" s="270"/>
      <c r="W538" s="270"/>
      <c r="X538" s="270"/>
      <c r="Y538" s="270"/>
      <c r="Z538" s="270"/>
      <c r="AA538" s="270"/>
      <c r="AB538" s="270"/>
      <c r="AC538" s="270"/>
      <c r="AD538" s="270"/>
      <c r="AE538" s="270"/>
      <c r="AF538" s="270"/>
      <c r="AG538" s="270"/>
      <c r="AH538" s="270"/>
      <c r="AI538" s="270"/>
      <c r="AJ538" s="270"/>
      <c r="AK538" s="270"/>
      <c r="AL538" s="270"/>
      <c r="AM538" s="270"/>
      <c r="AN538" s="270"/>
      <c r="AO538" s="270"/>
      <c r="AP538" s="270"/>
      <c r="AQ538" s="270"/>
      <c r="AR538" s="270"/>
      <c r="AS538" s="270"/>
      <c r="AT538" s="270"/>
      <c r="AU538" s="270"/>
      <c r="AV538" s="270"/>
      <c r="AW538" s="270"/>
      <c r="AX538" s="270"/>
      <c r="AY538" s="270"/>
      <c r="AZ538" s="270"/>
      <c r="BA538" s="270"/>
      <c r="BB538" s="270"/>
      <c r="BC538" s="270"/>
      <c r="BD538" s="270"/>
      <c r="BE538" s="270"/>
      <c r="BF538" s="270"/>
      <c r="BG538" s="270"/>
      <c r="BH538" s="270"/>
      <c r="BI538" s="270"/>
      <c r="BJ538" s="270"/>
      <c r="BK538" s="270"/>
      <c r="BL538" s="270"/>
      <c r="BM538" s="270"/>
      <c r="BN538" s="270"/>
      <c r="BO538" s="270"/>
      <c r="BP538" s="270"/>
      <c r="BQ538" s="270"/>
      <c r="BR538" s="270"/>
      <c r="BS538" s="270"/>
      <c r="BT538" s="270"/>
      <c r="BU538" s="270"/>
      <c r="BV538" s="270"/>
      <c r="BW538" s="270"/>
      <c r="BX538" s="270"/>
    </row>
    <row r="539" spans="1:76" ht="15">
      <c r="A539" s="334">
        <v>176</v>
      </c>
      <c r="B539" s="335" t="s">
        <v>1223</v>
      </c>
      <c r="C539" s="336" t="s">
        <v>1224</v>
      </c>
      <c r="D539" s="337"/>
      <c r="E539" s="338" t="s">
        <v>276</v>
      </c>
      <c r="F539" s="339">
        <v>83.77</v>
      </c>
      <c r="G539" s="340"/>
      <c r="H539" s="270"/>
      <c r="I539" s="270"/>
      <c r="J539" s="270"/>
      <c r="K539" s="341">
        <f>G539*F539</f>
        <v>0</v>
      </c>
      <c r="L539" s="270"/>
      <c r="M539" s="270"/>
      <c r="N539" s="270"/>
      <c r="O539" s="331"/>
      <c r="P539" s="270"/>
      <c r="Q539" s="270"/>
      <c r="R539" s="270"/>
      <c r="S539" s="270"/>
      <c r="T539" s="270"/>
      <c r="U539" s="270"/>
      <c r="V539" s="270"/>
      <c r="W539" s="270"/>
      <c r="X539" s="270"/>
      <c r="Y539" s="270"/>
      <c r="Z539" s="270"/>
      <c r="AA539" s="270"/>
      <c r="AB539" s="270"/>
      <c r="AC539" s="270"/>
      <c r="AD539" s="270"/>
      <c r="AE539" s="270"/>
      <c r="AF539" s="270"/>
      <c r="AG539" s="270"/>
      <c r="AH539" s="270"/>
      <c r="AI539" s="270"/>
      <c r="AJ539" s="270"/>
      <c r="AK539" s="270"/>
      <c r="AL539" s="270"/>
      <c r="AM539" s="270"/>
      <c r="AN539" s="270"/>
      <c r="AO539" s="270"/>
      <c r="AP539" s="270"/>
      <c r="AQ539" s="270"/>
      <c r="AR539" s="270"/>
      <c r="AS539" s="270"/>
      <c r="AT539" s="270"/>
      <c r="AU539" s="270"/>
      <c r="AV539" s="270"/>
      <c r="AW539" s="270"/>
      <c r="AX539" s="270"/>
      <c r="AY539" s="270"/>
      <c r="AZ539" s="270"/>
      <c r="BA539" s="270"/>
      <c r="BB539" s="270"/>
      <c r="BC539" s="270"/>
      <c r="BD539" s="270"/>
      <c r="BE539" s="270"/>
      <c r="BF539" s="270"/>
      <c r="BG539" s="270"/>
      <c r="BH539" s="270"/>
      <c r="BI539" s="270"/>
      <c r="BJ539" s="270"/>
      <c r="BK539" s="270"/>
      <c r="BL539" s="270"/>
      <c r="BM539" s="270"/>
      <c r="BN539" s="270"/>
      <c r="BO539" s="270"/>
      <c r="BP539" s="270"/>
      <c r="BQ539" s="270"/>
      <c r="BR539" s="270"/>
      <c r="BS539" s="270"/>
      <c r="BT539" s="270"/>
      <c r="BU539" s="270"/>
      <c r="BV539" s="270"/>
      <c r="BW539" s="270"/>
      <c r="BX539" s="270"/>
    </row>
    <row r="540" spans="1:76" ht="15">
      <c r="A540" s="301"/>
      <c r="B540" s="270"/>
      <c r="C540" s="302" t="s">
        <v>1222</v>
      </c>
      <c r="D540" s="302" t="s">
        <v>571</v>
      </c>
      <c r="E540" s="322"/>
      <c r="F540" s="303"/>
      <c r="G540" s="333"/>
      <c r="H540" s="270"/>
      <c r="I540" s="270"/>
      <c r="J540" s="270"/>
      <c r="K540" s="270"/>
      <c r="L540" s="270"/>
      <c r="M540" s="270"/>
      <c r="N540" s="270"/>
      <c r="O540" s="304"/>
      <c r="P540" s="270"/>
      <c r="Q540" s="270"/>
      <c r="R540" s="270"/>
      <c r="S540" s="270"/>
      <c r="T540" s="270"/>
      <c r="U540" s="270"/>
      <c r="V540" s="270"/>
      <c r="W540" s="270"/>
      <c r="X540" s="270"/>
      <c r="Y540" s="270"/>
      <c r="Z540" s="270"/>
      <c r="AA540" s="270"/>
      <c r="AB540" s="270"/>
      <c r="AC540" s="270"/>
      <c r="AD540" s="270"/>
      <c r="AE540" s="270"/>
      <c r="AF540" s="270"/>
      <c r="AG540" s="270"/>
      <c r="AH540" s="270"/>
      <c r="AI540" s="270"/>
      <c r="AJ540" s="270"/>
      <c r="AK540" s="270"/>
      <c r="AL540" s="270"/>
      <c r="AM540" s="270"/>
      <c r="AN540" s="270"/>
      <c r="AO540" s="270"/>
      <c r="AP540" s="270"/>
      <c r="AQ540" s="270"/>
      <c r="AR540" s="270"/>
      <c r="AS540" s="270"/>
      <c r="AT540" s="270"/>
      <c r="AU540" s="270"/>
      <c r="AV540" s="270"/>
      <c r="AW540" s="270"/>
      <c r="AX540" s="270"/>
      <c r="AY540" s="270"/>
      <c r="AZ540" s="270"/>
      <c r="BA540" s="270"/>
      <c r="BB540" s="270"/>
      <c r="BC540" s="270"/>
      <c r="BD540" s="270"/>
      <c r="BE540" s="270"/>
      <c r="BF540" s="270"/>
      <c r="BG540" s="270"/>
      <c r="BH540" s="270"/>
      <c r="BI540" s="270"/>
      <c r="BJ540" s="270"/>
      <c r="BK540" s="270"/>
      <c r="BL540" s="270"/>
      <c r="BM540" s="270"/>
      <c r="BN540" s="270"/>
      <c r="BO540" s="270"/>
      <c r="BP540" s="270"/>
      <c r="BQ540" s="270"/>
      <c r="BR540" s="270"/>
      <c r="BS540" s="270"/>
      <c r="BT540" s="270"/>
      <c r="BU540" s="270"/>
      <c r="BV540" s="270"/>
      <c r="BW540" s="270"/>
      <c r="BX540" s="270"/>
    </row>
    <row r="541" spans="1:76" ht="15">
      <c r="A541" s="290"/>
      <c r="B541" s="291" t="s">
        <v>900</v>
      </c>
      <c r="C541" s="291" t="s">
        <v>1225</v>
      </c>
      <c r="D541" s="291"/>
      <c r="E541" s="292" t="s">
        <v>485</v>
      </c>
      <c r="F541" s="292" t="s">
        <v>485</v>
      </c>
      <c r="G541" s="292" t="s">
        <v>485</v>
      </c>
      <c r="H541" s="292" t="s">
        <v>485</v>
      </c>
      <c r="I541" s="293">
        <f>SUM(I542:I648)</f>
        <v>0</v>
      </c>
      <c r="J541" s="293">
        <f>SUM(J542:J648)</f>
        <v>0</v>
      </c>
      <c r="K541" s="293">
        <f>SUM(K542:K648)</f>
        <v>0</v>
      </c>
      <c r="L541" s="293">
        <f>SUM(L542:L648)</f>
        <v>0</v>
      </c>
      <c r="M541" s="282"/>
      <c r="N541" s="293">
        <f>SUM(N542:N648)</f>
        <v>40.899360399999999</v>
      </c>
      <c r="O541" s="294"/>
      <c r="P541" s="270"/>
      <c r="Q541" s="270"/>
      <c r="R541" s="270"/>
      <c r="S541" s="270"/>
      <c r="T541" s="270"/>
      <c r="U541" s="270"/>
      <c r="V541" s="270"/>
      <c r="W541" s="270"/>
      <c r="X541" s="270"/>
      <c r="Y541" s="270"/>
      <c r="Z541" s="270"/>
      <c r="AA541" s="270"/>
      <c r="AB541" s="270"/>
      <c r="AC541" s="270"/>
      <c r="AD541" s="270"/>
      <c r="AE541" s="270"/>
      <c r="AF541" s="270"/>
      <c r="AG541" s="270"/>
      <c r="AH541" s="270"/>
      <c r="AI541" s="282"/>
      <c r="AJ541" s="270"/>
      <c r="AK541" s="270"/>
      <c r="AL541" s="270"/>
      <c r="AM541" s="270"/>
      <c r="AN541" s="270"/>
      <c r="AO541" s="270"/>
      <c r="AP541" s="270"/>
      <c r="AQ541" s="270"/>
      <c r="AR541" s="270"/>
      <c r="AS541" s="293">
        <f>SUM(AJ542:AJ648)</f>
        <v>0</v>
      </c>
      <c r="AT541" s="293">
        <f>SUM(AK542:AK648)</f>
        <v>0</v>
      </c>
      <c r="AU541" s="293">
        <f>SUM(AL542:AL648)</f>
        <v>0</v>
      </c>
      <c r="AV541" s="270"/>
      <c r="AW541" s="270"/>
      <c r="AX541" s="270"/>
      <c r="AY541" s="270"/>
      <c r="AZ541" s="270"/>
      <c r="BA541" s="270"/>
      <c r="BB541" s="270"/>
      <c r="BC541" s="270"/>
      <c r="BD541" s="270"/>
      <c r="BE541" s="270"/>
      <c r="BF541" s="270"/>
      <c r="BG541" s="270"/>
      <c r="BH541" s="270"/>
      <c r="BI541" s="270"/>
      <c r="BJ541" s="270"/>
      <c r="BK541" s="270"/>
      <c r="BL541" s="270"/>
      <c r="BM541" s="270"/>
      <c r="BN541" s="270"/>
      <c r="BO541" s="270"/>
      <c r="BP541" s="270"/>
      <c r="BQ541" s="270"/>
      <c r="BR541" s="270"/>
      <c r="BS541" s="270"/>
      <c r="BT541" s="270"/>
      <c r="BU541" s="270"/>
      <c r="BV541" s="270"/>
      <c r="BW541" s="270"/>
      <c r="BX541" s="270"/>
    </row>
    <row r="542" spans="1:76" ht="15">
      <c r="A542" s="295" t="s">
        <v>1226</v>
      </c>
      <c r="B542" s="296" t="s">
        <v>1227</v>
      </c>
      <c r="C542" s="296" t="s">
        <v>1228</v>
      </c>
      <c r="D542" s="296"/>
      <c r="E542" s="296" t="s">
        <v>78</v>
      </c>
      <c r="F542" s="297">
        <v>15</v>
      </c>
      <c r="G542" s="298"/>
      <c r="H542" s="299" t="s">
        <v>508</v>
      </c>
      <c r="I542" s="297">
        <f>F542*AO542</f>
        <v>0</v>
      </c>
      <c r="J542" s="297">
        <f>F542*AP542</f>
        <v>0</v>
      </c>
      <c r="K542" s="297">
        <f>F542*G542</f>
        <v>0</v>
      </c>
      <c r="L542" s="297">
        <f>K542*(1+BW542/100)</f>
        <v>0</v>
      </c>
      <c r="M542" s="297">
        <v>7.0200000000000002E-3</v>
      </c>
      <c r="N542" s="297">
        <f>F542*M542</f>
        <v>0.1053</v>
      </c>
      <c r="O542" s="300" t="s">
        <v>509</v>
      </c>
      <c r="P542" s="270"/>
      <c r="Q542" s="270"/>
      <c r="R542" s="270"/>
      <c r="S542" s="270"/>
      <c r="T542" s="270"/>
      <c r="U542" s="270"/>
      <c r="V542" s="270"/>
      <c r="W542" s="270"/>
      <c r="X542" s="270"/>
      <c r="Y542" s="270"/>
      <c r="Z542" s="297">
        <f>IF(AQ542="5",BJ542,0)</f>
        <v>0</v>
      </c>
      <c r="AA542" s="270"/>
      <c r="AB542" s="297">
        <f>IF(AQ542="1",BH542,0)</f>
        <v>0</v>
      </c>
      <c r="AC542" s="297">
        <f>IF(AQ542="1",BI542,0)</f>
        <v>0</v>
      </c>
      <c r="AD542" s="297">
        <f>IF(AQ542="7",BH542,0)</f>
        <v>0</v>
      </c>
      <c r="AE542" s="297">
        <f>IF(AQ542="7",BI542,0)</f>
        <v>0</v>
      </c>
      <c r="AF542" s="297">
        <f>IF(AQ542="2",BH542,0)</f>
        <v>0</v>
      </c>
      <c r="AG542" s="297">
        <f>IF(AQ542="2",BI542,0)</f>
        <v>0</v>
      </c>
      <c r="AH542" s="297">
        <f>IF(AQ542="0",BJ542,0)</f>
        <v>0</v>
      </c>
      <c r="AI542" s="282"/>
      <c r="AJ542" s="297">
        <f>IF(AN542=0,K542,0)</f>
        <v>0</v>
      </c>
      <c r="AK542" s="297">
        <f>IF(AN542=12,K542,0)</f>
        <v>0</v>
      </c>
      <c r="AL542" s="297">
        <f>IF(AN542=21,K542,0)</f>
        <v>0</v>
      </c>
      <c r="AM542" s="270"/>
      <c r="AN542" s="297">
        <v>21</v>
      </c>
      <c r="AO542" s="297">
        <f>G542*0.015622776</f>
        <v>0</v>
      </c>
      <c r="AP542" s="297">
        <f>G542*(1-0.015622776)</f>
        <v>0</v>
      </c>
      <c r="AQ542" s="299" t="s">
        <v>320</v>
      </c>
      <c r="AR542" s="270"/>
      <c r="AS542" s="270"/>
      <c r="AT542" s="270"/>
      <c r="AU542" s="270"/>
      <c r="AV542" s="297">
        <f>AW542+AX542</f>
        <v>0</v>
      </c>
      <c r="AW542" s="297">
        <f>F542*AO542</f>
        <v>0</v>
      </c>
      <c r="AX542" s="297">
        <f>F542*AP542</f>
        <v>0</v>
      </c>
      <c r="AY542" s="299" t="s">
        <v>1229</v>
      </c>
      <c r="AZ542" s="299" t="s">
        <v>970</v>
      </c>
      <c r="BA542" s="282" t="s">
        <v>512</v>
      </c>
      <c r="BB542" s="270"/>
      <c r="BC542" s="297">
        <f>AW542+AX542</f>
        <v>0</v>
      </c>
      <c r="BD542" s="297">
        <f>G542/(100-BE542)*100</f>
        <v>0</v>
      </c>
      <c r="BE542" s="297">
        <v>0</v>
      </c>
      <c r="BF542" s="297">
        <f>N542</f>
        <v>0.1053</v>
      </c>
      <c r="BG542" s="270"/>
      <c r="BH542" s="297">
        <f>F542*AO542</f>
        <v>0</v>
      </c>
      <c r="BI542" s="297">
        <f>F542*AP542</f>
        <v>0</v>
      </c>
      <c r="BJ542" s="297">
        <f>F542*G542</f>
        <v>0</v>
      </c>
      <c r="BK542" s="297"/>
      <c r="BL542" s="297">
        <v>89</v>
      </c>
      <c r="BM542" s="270"/>
      <c r="BN542" s="270"/>
      <c r="BO542" s="270"/>
      <c r="BP542" s="270"/>
      <c r="BQ542" s="270"/>
      <c r="BR542" s="270"/>
      <c r="BS542" s="270"/>
      <c r="BT542" s="270"/>
      <c r="BU542" s="270"/>
      <c r="BV542" s="270"/>
      <c r="BW542" s="297" t="str">
        <f>H542</f>
        <v>21</v>
      </c>
      <c r="BX542" s="296" t="s">
        <v>1228</v>
      </c>
    </row>
    <row r="543" spans="1:76" ht="25.5">
      <c r="A543" s="323" t="s">
        <v>1230</v>
      </c>
      <c r="B543" s="324" t="s">
        <v>1231</v>
      </c>
      <c r="C543" s="324" t="s">
        <v>1232</v>
      </c>
      <c r="D543" s="324"/>
      <c r="E543" s="324" t="s">
        <v>78</v>
      </c>
      <c r="F543" s="325">
        <v>15</v>
      </c>
      <c r="G543" s="326"/>
      <c r="H543" s="327" t="s">
        <v>508</v>
      </c>
      <c r="I543" s="325">
        <f>F543*AO543</f>
        <v>0</v>
      </c>
      <c r="J543" s="325">
        <f>F543*AP543</f>
        <v>0</v>
      </c>
      <c r="K543" s="325">
        <f>F543*G543</f>
        <v>0</v>
      </c>
      <c r="L543" s="325">
        <f>K543*(1+BW543/100)</f>
        <v>0</v>
      </c>
      <c r="M543" s="325">
        <v>0.158</v>
      </c>
      <c r="N543" s="325">
        <f>F543*M543</f>
        <v>2.37</v>
      </c>
      <c r="O543" s="328" t="s">
        <v>509</v>
      </c>
      <c r="P543" s="270"/>
      <c r="Q543" s="270"/>
      <c r="R543" s="270"/>
      <c r="S543" s="270"/>
      <c r="T543" s="270"/>
      <c r="U543" s="270"/>
      <c r="V543" s="270"/>
      <c r="W543" s="270"/>
      <c r="X543" s="270"/>
      <c r="Y543" s="270"/>
      <c r="Z543" s="297">
        <f>IF(AQ543="5",BJ543,0)</f>
        <v>0</v>
      </c>
      <c r="AA543" s="270"/>
      <c r="AB543" s="297">
        <f>IF(AQ543="1",BH543,0)</f>
        <v>0</v>
      </c>
      <c r="AC543" s="297">
        <f>IF(AQ543="1",BI543,0)</f>
        <v>0</v>
      </c>
      <c r="AD543" s="297">
        <f>IF(AQ543="7",BH543,0)</f>
        <v>0</v>
      </c>
      <c r="AE543" s="297">
        <f>IF(AQ543="7",BI543,0)</f>
        <v>0</v>
      </c>
      <c r="AF543" s="297">
        <f>IF(AQ543="2",BH543,0)</f>
        <v>0</v>
      </c>
      <c r="AG543" s="297">
        <f>IF(AQ543="2",BI543,0)</f>
        <v>0</v>
      </c>
      <c r="AH543" s="297">
        <f>IF(AQ543="0",BJ543,0)</f>
        <v>0</v>
      </c>
      <c r="AI543" s="282" t="s">
        <v>1233</v>
      </c>
      <c r="AJ543" s="325">
        <f>IF(AN543=0,K543,0)</f>
        <v>0</v>
      </c>
      <c r="AK543" s="325">
        <f>IF(AN543=12,K543,0)</f>
        <v>0</v>
      </c>
      <c r="AL543" s="325">
        <f>IF(AN543=21,K543,0)</f>
        <v>0</v>
      </c>
      <c r="AM543" s="270"/>
      <c r="AN543" s="297">
        <v>21</v>
      </c>
      <c r="AO543" s="297">
        <f>G543*1</f>
        <v>0</v>
      </c>
      <c r="AP543" s="297">
        <f>G543*(1-1)</f>
        <v>0</v>
      </c>
      <c r="AQ543" s="327" t="s">
        <v>320</v>
      </c>
      <c r="AR543" s="270"/>
      <c r="AS543" s="270"/>
      <c r="AT543" s="270"/>
      <c r="AU543" s="270"/>
      <c r="AV543" s="297">
        <f>AW543+AX543</f>
        <v>0</v>
      </c>
      <c r="AW543" s="297">
        <f>F543*AO543</f>
        <v>0</v>
      </c>
      <c r="AX543" s="297">
        <f>F543*AP543</f>
        <v>0</v>
      </c>
      <c r="AY543" s="299" t="s">
        <v>1229</v>
      </c>
      <c r="AZ543" s="299" t="s">
        <v>970</v>
      </c>
      <c r="BA543" s="282" t="s">
        <v>1234</v>
      </c>
      <c r="BB543" s="270"/>
      <c r="BC543" s="297">
        <f>AW543+AX543</f>
        <v>0</v>
      </c>
      <c r="BD543" s="297">
        <f>G543/(100-BE543)*100</f>
        <v>0</v>
      </c>
      <c r="BE543" s="297">
        <v>0</v>
      </c>
      <c r="BF543" s="297">
        <f>N543</f>
        <v>2.37</v>
      </c>
      <c r="BG543" s="270"/>
      <c r="BH543" s="325">
        <f>F543*AO543</f>
        <v>0</v>
      </c>
      <c r="BI543" s="325">
        <f>F543*AP543</f>
        <v>0</v>
      </c>
      <c r="BJ543" s="325">
        <f>F543*G543</f>
        <v>0</v>
      </c>
      <c r="BK543" s="325"/>
      <c r="BL543" s="297">
        <v>89</v>
      </c>
      <c r="BM543" s="270"/>
      <c r="BN543" s="270"/>
      <c r="BO543" s="270"/>
      <c r="BP543" s="270"/>
      <c r="BQ543" s="270"/>
      <c r="BR543" s="270"/>
      <c r="BS543" s="270"/>
      <c r="BT543" s="270"/>
      <c r="BU543" s="270"/>
      <c r="BV543" s="270"/>
      <c r="BW543" s="297" t="str">
        <f>H543</f>
        <v>21</v>
      </c>
      <c r="BX543" s="324" t="s">
        <v>1232</v>
      </c>
    </row>
    <row r="544" spans="1:76" ht="15">
      <c r="A544" s="301"/>
      <c r="B544" s="270"/>
      <c r="C544" s="302" t="s">
        <v>320</v>
      </c>
      <c r="D544" s="302" t="s">
        <v>1235</v>
      </c>
      <c r="E544" s="270"/>
      <c r="F544" s="303">
        <v>1</v>
      </c>
      <c r="G544" s="270"/>
      <c r="H544" s="270"/>
      <c r="I544" s="270"/>
      <c r="J544" s="270"/>
      <c r="K544" s="270"/>
      <c r="L544" s="270"/>
      <c r="M544" s="270"/>
      <c r="N544" s="270"/>
      <c r="O544" s="304"/>
      <c r="P544" s="270"/>
      <c r="Q544" s="270"/>
      <c r="R544" s="270"/>
      <c r="S544" s="270"/>
      <c r="T544" s="270"/>
      <c r="U544" s="270"/>
      <c r="V544" s="270"/>
      <c r="W544" s="270"/>
      <c r="X544" s="270"/>
      <c r="Y544" s="270"/>
      <c r="Z544" s="270"/>
      <c r="AA544" s="270"/>
      <c r="AB544" s="270"/>
      <c r="AC544" s="270"/>
      <c r="AD544" s="270"/>
      <c r="AE544" s="270"/>
      <c r="AF544" s="270"/>
      <c r="AG544" s="270"/>
      <c r="AH544" s="270"/>
      <c r="AI544" s="270"/>
      <c r="AJ544" s="270"/>
      <c r="AK544" s="270"/>
      <c r="AL544" s="270"/>
      <c r="AM544" s="270"/>
      <c r="AN544" s="270"/>
      <c r="AO544" s="270"/>
      <c r="AP544" s="270"/>
      <c r="AQ544" s="270"/>
      <c r="AR544" s="270"/>
      <c r="AS544" s="270"/>
      <c r="AT544" s="270"/>
      <c r="AU544" s="270"/>
      <c r="AV544" s="270"/>
      <c r="AW544" s="270"/>
      <c r="AX544" s="270"/>
      <c r="AY544" s="270"/>
      <c r="AZ544" s="270"/>
      <c r="BA544" s="270"/>
      <c r="BB544" s="270"/>
      <c r="BC544" s="270"/>
      <c r="BD544" s="270"/>
      <c r="BE544" s="270"/>
      <c r="BF544" s="270"/>
      <c r="BG544" s="270"/>
      <c r="BH544" s="270"/>
      <c r="BI544" s="270"/>
      <c r="BJ544" s="270"/>
      <c r="BK544" s="270"/>
      <c r="BL544" s="270"/>
      <c r="BM544" s="270"/>
      <c r="BN544" s="270"/>
      <c r="BO544" s="270"/>
      <c r="BP544" s="270"/>
      <c r="BQ544" s="270"/>
      <c r="BR544" s="270"/>
      <c r="BS544" s="270"/>
      <c r="BT544" s="270"/>
      <c r="BU544" s="270"/>
      <c r="BV544" s="270"/>
      <c r="BW544" s="270"/>
      <c r="BX544" s="270"/>
    </row>
    <row r="545" spans="1:76" ht="15">
      <c r="A545" s="301"/>
      <c r="B545" s="270"/>
      <c r="C545" s="302" t="s">
        <v>1018</v>
      </c>
      <c r="D545" s="302" t="s">
        <v>1236</v>
      </c>
      <c r="E545" s="322"/>
      <c r="F545" s="303">
        <v>3</v>
      </c>
      <c r="G545" s="270"/>
      <c r="H545" s="270"/>
      <c r="I545" s="270"/>
      <c r="J545" s="270"/>
      <c r="K545" s="270"/>
      <c r="L545" s="270"/>
      <c r="M545" s="270"/>
      <c r="N545" s="270"/>
      <c r="O545" s="304"/>
      <c r="P545" s="270"/>
      <c r="Q545" s="270"/>
      <c r="R545" s="270"/>
      <c r="S545" s="270"/>
      <c r="T545" s="270"/>
      <c r="U545" s="270"/>
      <c r="V545" s="270"/>
      <c r="W545" s="270"/>
      <c r="X545" s="270"/>
      <c r="Y545" s="270"/>
      <c r="Z545" s="270"/>
      <c r="AA545" s="270"/>
      <c r="AB545" s="270"/>
      <c r="AC545" s="270"/>
      <c r="AD545" s="270"/>
      <c r="AE545" s="270"/>
      <c r="AF545" s="270"/>
      <c r="AG545" s="270"/>
      <c r="AH545" s="270"/>
      <c r="AI545" s="270"/>
      <c r="AJ545" s="270"/>
      <c r="AK545" s="270"/>
      <c r="AL545" s="270"/>
      <c r="AM545" s="270"/>
      <c r="AN545" s="270"/>
      <c r="AO545" s="270"/>
      <c r="AP545" s="270"/>
      <c r="AQ545" s="270"/>
      <c r="AR545" s="270"/>
      <c r="AS545" s="270"/>
      <c r="AT545" s="270"/>
      <c r="AU545" s="270"/>
      <c r="AV545" s="270"/>
      <c r="AW545" s="270"/>
      <c r="AX545" s="270"/>
      <c r="AY545" s="270"/>
      <c r="AZ545" s="270"/>
      <c r="BA545" s="270"/>
      <c r="BB545" s="270"/>
      <c r="BC545" s="270"/>
      <c r="BD545" s="270"/>
      <c r="BE545" s="270"/>
      <c r="BF545" s="270"/>
      <c r="BG545" s="270"/>
      <c r="BH545" s="270"/>
      <c r="BI545" s="270"/>
      <c r="BJ545" s="270"/>
      <c r="BK545" s="270"/>
      <c r="BL545" s="270"/>
      <c r="BM545" s="270"/>
      <c r="BN545" s="270"/>
      <c r="BO545" s="270"/>
      <c r="BP545" s="270"/>
      <c r="BQ545" s="270"/>
      <c r="BR545" s="270"/>
      <c r="BS545" s="270"/>
      <c r="BT545" s="270"/>
      <c r="BU545" s="270"/>
      <c r="BV545" s="270"/>
      <c r="BW545" s="270"/>
      <c r="BX545" s="270"/>
    </row>
    <row r="546" spans="1:76" ht="15">
      <c r="A546" s="301"/>
      <c r="B546" s="270"/>
      <c r="C546" s="302" t="s">
        <v>515</v>
      </c>
      <c r="D546" s="302" t="s">
        <v>1237</v>
      </c>
      <c r="E546" s="270"/>
      <c r="F546" s="303">
        <v>2</v>
      </c>
      <c r="G546" s="270"/>
      <c r="H546" s="270"/>
      <c r="I546" s="270"/>
      <c r="J546" s="270"/>
      <c r="K546" s="270"/>
      <c r="L546" s="270"/>
      <c r="M546" s="270"/>
      <c r="N546" s="270"/>
      <c r="O546" s="304"/>
      <c r="P546" s="270"/>
      <c r="Q546" s="270"/>
      <c r="R546" s="270"/>
      <c r="S546" s="270"/>
      <c r="T546" s="270"/>
      <c r="U546" s="270"/>
      <c r="V546" s="270"/>
      <c r="W546" s="270"/>
      <c r="X546" s="270"/>
      <c r="Y546" s="270"/>
      <c r="Z546" s="270"/>
      <c r="AA546" s="270"/>
      <c r="AB546" s="270"/>
      <c r="AC546" s="270"/>
      <c r="AD546" s="270"/>
      <c r="AE546" s="270"/>
      <c r="AF546" s="270"/>
      <c r="AG546" s="270"/>
      <c r="AH546" s="270"/>
      <c r="AI546" s="270"/>
      <c r="AJ546" s="270"/>
      <c r="AK546" s="270"/>
      <c r="AL546" s="270"/>
      <c r="AM546" s="270"/>
      <c r="AN546" s="270"/>
      <c r="AO546" s="270"/>
      <c r="AP546" s="270"/>
      <c r="AQ546" s="270"/>
      <c r="AR546" s="270"/>
      <c r="AS546" s="270"/>
      <c r="AT546" s="270"/>
      <c r="AU546" s="270"/>
      <c r="AV546" s="270"/>
      <c r="AW546" s="270"/>
      <c r="AX546" s="270"/>
      <c r="AY546" s="270"/>
      <c r="AZ546" s="270"/>
      <c r="BA546" s="270"/>
      <c r="BB546" s="270"/>
      <c r="BC546" s="270"/>
      <c r="BD546" s="270"/>
      <c r="BE546" s="270"/>
      <c r="BF546" s="270"/>
      <c r="BG546" s="270"/>
      <c r="BH546" s="270"/>
      <c r="BI546" s="270"/>
      <c r="BJ546" s="270"/>
      <c r="BK546" s="270"/>
      <c r="BL546" s="270"/>
      <c r="BM546" s="270"/>
      <c r="BN546" s="270"/>
      <c r="BO546" s="270"/>
      <c r="BP546" s="270"/>
      <c r="BQ546" s="270"/>
      <c r="BR546" s="270"/>
      <c r="BS546" s="270"/>
      <c r="BT546" s="270"/>
      <c r="BU546" s="270"/>
      <c r="BV546" s="270"/>
      <c r="BW546" s="270"/>
      <c r="BX546" s="270"/>
    </row>
    <row r="547" spans="1:76" ht="15">
      <c r="A547" s="301"/>
      <c r="B547" s="270"/>
      <c r="C547" s="302" t="s">
        <v>857</v>
      </c>
      <c r="D547" s="302" t="s">
        <v>1238</v>
      </c>
      <c r="E547" s="270"/>
      <c r="F547" s="303">
        <v>4</v>
      </c>
      <c r="G547" s="270"/>
      <c r="H547" s="270"/>
      <c r="I547" s="270"/>
      <c r="J547" s="270"/>
      <c r="K547" s="270"/>
      <c r="L547" s="270"/>
      <c r="M547" s="270"/>
      <c r="N547" s="270"/>
      <c r="O547" s="304"/>
      <c r="P547" s="270"/>
      <c r="Q547" s="270"/>
      <c r="R547" s="270"/>
      <c r="S547" s="270"/>
      <c r="T547" s="270"/>
      <c r="U547" s="270"/>
      <c r="V547" s="270"/>
      <c r="W547" s="270"/>
      <c r="X547" s="270"/>
      <c r="Y547" s="270"/>
      <c r="Z547" s="270"/>
      <c r="AA547" s="270"/>
      <c r="AB547" s="270"/>
      <c r="AC547" s="270"/>
      <c r="AD547" s="270"/>
      <c r="AE547" s="270"/>
      <c r="AF547" s="270"/>
      <c r="AG547" s="270"/>
      <c r="AH547" s="270"/>
      <c r="AI547" s="270"/>
      <c r="AJ547" s="270"/>
      <c r="AK547" s="270"/>
      <c r="AL547" s="270"/>
      <c r="AM547" s="270"/>
      <c r="AN547" s="270"/>
      <c r="AO547" s="270"/>
      <c r="AP547" s="270"/>
      <c r="AQ547" s="270"/>
      <c r="AR547" s="270"/>
      <c r="AS547" s="270"/>
      <c r="AT547" s="270"/>
      <c r="AU547" s="270"/>
      <c r="AV547" s="270"/>
      <c r="AW547" s="270"/>
      <c r="AX547" s="270"/>
      <c r="AY547" s="270"/>
      <c r="AZ547" s="270"/>
      <c r="BA547" s="270"/>
      <c r="BB547" s="270"/>
      <c r="BC547" s="270"/>
      <c r="BD547" s="270"/>
      <c r="BE547" s="270"/>
      <c r="BF547" s="270"/>
      <c r="BG547" s="270"/>
      <c r="BH547" s="270"/>
      <c r="BI547" s="270"/>
      <c r="BJ547" s="270"/>
      <c r="BK547" s="270"/>
      <c r="BL547" s="270"/>
      <c r="BM547" s="270"/>
      <c r="BN547" s="270"/>
      <c r="BO547" s="270"/>
      <c r="BP547" s="270"/>
      <c r="BQ547" s="270"/>
      <c r="BR547" s="270"/>
      <c r="BS547" s="270"/>
      <c r="BT547" s="270"/>
      <c r="BU547" s="270"/>
      <c r="BV547" s="270"/>
      <c r="BW547" s="270"/>
      <c r="BX547" s="270"/>
    </row>
    <row r="548" spans="1:76" ht="15">
      <c r="A548" s="301"/>
      <c r="B548" s="270"/>
      <c r="C548" s="302" t="s">
        <v>515</v>
      </c>
      <c r="D548" s="302" t="s">
        <v>1239</v>
      </c>
      <c r="E548" s="270"/>
      <c r="F548" s="303">
        <v>2</v>
      </c>
      <c r="G548" s="270"/>
      <c r="H548" s="270"/>
      <c r="I548" s="270"/>
      <c r="J548" s="270"/>
      <c r="K548" s="270"/>
      <c r="L548" s="270"/>
      <c r="M548" s="270"/>
      <c r="N548" s="270"/>
      <c r="O548" s="304"/>
      <c r="P548" s="270"/>
      <c r="Q548" s="270"/>
      <c r="R548" s="270"/>
      <c r="S548" s="270"/>
      <c r="T548" s="270"/>
      <c r="U548" s="270"/>
      <c r="V548" s="270"/>
      <c r="W548" s="270"/>
      <c r="X548" s="270"/>
      <c r="Y548" s="270"/>
      <c r="Z548" s="270"/>
      <c r="AA548" s="270"/>
      <c r="AB548" s="270"/>
      <c r="AC548" s="270"/>
      <c r="AD548" s="270"/>
      <c r="AE548" s="270"/>
      <c r="AF548" s="270"/>
      <c r="AG548" s="270"/>
      <c r="AH548" s="270"/>
      <c r="AI548" s="270"/>
      <c r="AJ548" s="270"/>
      <c r="AK548" s="270"/>
      <c r="AL548" s="270"/>
      <c r="AM548" s="270"/>
      <c r="AN548" s="270"/>
      <c r="AO548" s="270"/>
      <c r="AP548" s="270"/>
      <c r="AQ548" s="270"/>
      <c r="AR548" s="270"/>
      <c r="AS548" s="270"/>
      <c r="AT548" s="270"/>
      <c r="AU548" s="270"/>
      <c r="AV548" s="270"/>
      <c r="AW548" s="270"/>
      <c r="AX548" s="270"/>
      <c r="AY548" s="270"/>
      <c r="AZ548" s="270"/>
      <c r="BA548" s="270"/>
      <c r="BB548" s="270"/>
      <c r="BC548" s="270"/>
      <c r="BD548" s="270"/>
      <c r="BE548" s="270"/>
      <c r="BF548" s="270"/>
      <c r="BG548" s="270"/>
      <c r="BH548" s="270"/>
      <c r="BI548" s="270"/>
      <c r="BJ548" s="270"/>
      <c r="BK548" s="270"/>
      <c r="BL548" s="270"/>
      <c r="BM548" s="270"/>
      <c r="BN548" s="270"/>
      <c r="BO548" s="270"/>
      <c r="BP548" s="270"/>
      <c r="BQ548" s="270"/>
      <c r="BR548" s="270"/>
      <c r="BS548" s="270"/>
      <c r="BT548" s="270"/>
      <c r="BU548" s="270"/>
      <c r="BV548" s="270"/>
      <c r="BW548" s="270"/>
      <c r="BX548" s="270"/>
    </row>
    <row r="549" spans="1:76" ht="15">
      <c r="A549" s="301"/>
      <c r="B549" s="270"/>
      <c r="C549" s="302" t="s">
        <v>1018</v>
      </c>
      <c r="D549" s="302" t="s">
        <v>1240</v>
      </c>
      <c r="E549" s="270"/>
      <c r="F549" s="303">
        <v>3</v>
      </c>
      <c r="G549" s="270"/>
      <c r="H549" s="270"/>
      <c r="I549" s="270"/>
      <c r="J549" s="270"/>
      <c r="K549" s="270"/>
      <c r="L549" s="270"/>
      <c r="M549" s="270"/>
      <c r="N549" s="270"/>
      <c r="O549" s="304"/>
      <c r="P549" s="270"/>
      <c r="Q549" s="270"/>
      <c r="R549" s="270"/>
      <c r="S549" s="270"/>
      <c r="T549" s="270"/>
      <c r="U549" s="270"/>
      <c r="V549" s="270"/>
      <c r="W549" s="270"/>
      <c r="X549" s="270"/>
      <c r="Y549" s="270"/>
      <c r="Z549" s="270"/>
      <c r="AA549" s="270"/>
      <c r="AB549" s="270"/>
      <c r="AC549" s="270"/>
      <c r="AD549" s="270"/>
      <c r="AE549" s="270"/>
      <c r="AF549" s="270"/>
      <c r="AG549" s="270"/>
      <c r="AH549" s="270"/>
      <c r="AI549" s="270"/>
      <c r="AJ549" s="270"/>
      <c r="AK549" s="270"/>
      <c r="AL549" s="270"/>
      <c r="AM549" s="270"/>
      <c r="AN549" s="270"/>
      <c r="AO549" s="270"/>
      <c r="AP549" s="270"/>
      <c r="AQ549" s="270"/>
      <c r="AR549" s="270"/>
      <c r="AS549" s="270"/>
      <c r="AT549" s="270"/>
      <c r="AU549" s="270"/>
      <c r="AV549" s="270"/>
      <c r="AW549" s="270"/>
      <c r="AX549" s="270"/>
      <c r="AY549" s="270"/>
      <c r="AZ549" s="270"/>
      <c r="BA549" s="270"/>
      <c r="BB549" s="270"/>
      <c r="BC549" s="270"/>
      <c r="BD549" s="270"/>
      <c r="BE549" s="270"/>
      <c r="BF549" s="270"/>
      <c r="BG549" s="270"/>
      <c r="BH549" s="270"/>
      <c r="BI549" s="270"/>
      <c r="BJ549" s="270"/>
      <c r="BK549" s="270"/>
      <c r="BL549" s="270"/>
      <c r="BM549" s="270"/>
      <c r="BN549" s="270"/>
      <c r="BO549" s="270"/>
      <c r="BP549" s="270"/>
      <c r="BQ549" s="270"/>
      <c r="BR549" s="270"/>
      <c r="BS549" s="270"/>
      <c r="BT549" s="270"/>
      <c r="BU549" s="270"/>
      <c r="BV549" s="270"/>
      <c r="BW549" s="270"/>
      <c r="BX549" s="270"/>
    </row>
    <row r="550" spans="1:76" ht="15">
      <c r="A550" s="295" t="s">
        <v>1241</v>
      </c>
      <c r="B550" s="296" t="s">
        <v>1242</v>
      </c>
      <c r="C550" s="296" t="s">
        <v>1243</v>
      </c>
      <c r="D550" s="296"/>
      <c r="E550" s="296" t="s">
        <v>78</v>
      </c>
      <c r="F550" s="297">
        <v>1</v>
      </c>
      <c r="G550" s="298"/>
      <c r="H550" s="299" t="s">
        <v>508</v>
      </c>
      <c r="I550" s="297">
        <f>F550*AO550</f>
        <v>0</v>
      </c>
      <c r="J550" s="297">
        <f>F550*AP550</f>
        <v>0</v>
      </c>
      <c r="K550" s="297">
        <f>F550*G550</f>
        <v>0</v>
      </c>
      <c r="L550" s="297">
        <f>K550*(1+BW550/100)</f>
        <v>0</v>
      </c>
      <c r="M550" s="297">
        <v>0</v>
      </c>
      <c r="N550" s="297">
        <f>F550*M550</f>
        <v>0</v>
      </c>
      <c r="O550" s="300" t="s">
        <v>509</v>
      </c>
      <c r="P550" s="270"/>
      <c r="Q550" s="270"/>
      <c r="R550" s="270"/>
      <c r="S550" s="270"/>
      <c r="T550" s="270"/>
      <c r="U550" s="270"/>
      <c r="V550" s="270"/>
      <c r="W550" s="270"/>
      <c r="X550" s="270"/>
      <c r="Y550" s="270"/>
      <c r="Z550" s="297">
        <f>IF(AQ550="5",BJ550,0)</f>
        <v>0</v>
      </c>
      <c r="AA550" s="270"/>
      <c r="AB550" s="297">
        <f>IF(AQ550="1",BH550,0)</f>
        <v>0</v>
      </c>
      <c r="AC550" s="297">
        <f>IF(AQ550="1",BI550,0)</f>
        <v>0</v>
      </c>
      <c r="AD550" s="297">
        <f>IF(AQ550="7",BH550,0)</f>
        <v>0</v>
      </c>
      <c r="AE550" s="297">
        <f>IF(AQ550="7",BI550,0)</f>
        <v>0</v>
      </c>
      <c r="AF550" s="297">
        <f>IF(AQ550="2",BH550,0)</f>
        <v>0</v>
      </c>
      <c r="AG550" s="297">
        <f>IF(AQ550="2",BI550,0)</f>
        <v>0</v>
      </c>
      <c r="AH550" s="297">
        <f>IF(AQ550="0",BJ550,0)</f>
        <v>0</v>
      </c>
      <c r="AI550" s="282"/>
      <c r="AJ550" s="297">
        <f>IF(AN550=0,K550,0)</f>
        <v>0</v>
      </c>
      <c r="AK550" s="297">
        <f>IF(AN550=12,K550,0)</f>
        <v>0</v>
      </c>
      <c r="AL550" s="297">
        <f>IF(AN550=21,K550,0)</f>
        <v>0</v>
      </c>
      <c r="AM550" s="270"/>
      <c r="AN550" s="297">
        <v>21</v>
      </c>
      <c r="AO550" s="297">
        <f>G550*0</f>
        <v>0</v>
      </c>
      <c r="AP550" s="297">
        <f>G550*(1-0)</f>
        <v>0</v>
      </c>
      <c r="AQ550" s="299" t="s">
        <v>320</v>
      </c>
      <c r="AR550" s="270"/>
      <c r="AS550" s="270"/>
      <c r="AT550" s="270"/>
      <c r="AU550" s="270"/>
      <c r="AV550" s="297">
        <f>AW550+AX550</f>
        <v>0</v>
      </c>
      <c r="AW550" s="297">
        <f>F550*AO550</f>
        <v>0</v>
      </c>
      <c r="AX550" s="297">
        <f>F550*AP550</f>
        <v>0</v>
      </c>
      <c r="AY550" s="299" t="s">
        <v>1229</v>
      </c>
      <c r="AZ550" s="299" t="s">
        <v>970</v>
      </c>
      <c r="BA550" s="282" t="s">
        <v>512</v>
      </c>
      <c r="BB550" s="270"/>
      <c r="BC550" s="297">
        <f>AW550+AX550</f>
        <v>0</v>
      </c>
      <c r="BD550" s="297">
        <f>G550/(100-BE550)*100</f>
        <v>0</v>
      </c>
      <c r="BE550" s="297">
        <v>0</v>
      </c>
      <c r="BF550" s="297">
        <f>N550</f>
        <v>0</v>
      </c>
      <c r="BG550" s="270"/>
      <c r="BH550" s="297">
        <f>F550*AO550</f>
        <v>0</v>
      </c>
      <c r="BI550" s="297">
        <f>F550*AP550</f>
        <v>0</v>
      </c>
      <c r="BJ550" s="297">
        <f>F550*G550</f>
        <v>0</v>
      </c>
      <c r="BK550" s="297"/>
      <c r="BL550" s="297">
        <v>89</v>
      </c>
      <c r="BM550" s="270"/>
      <c r="BN550" s="270"/>
      <c r="BO550" s="270"/>
      <c r="BP550" s="270"/>
      <c r="BQ550" s="270"/>
      <c r="BR550" s="270"/>
      <c r="BS550" s="270"/>
      <c r="BT550" s="270"/>
      <c r="BU550" s="270"/>
      <c r="BV550" s="270"/>
      <c r="BW550" s="297" t="str">
        <f>H550</f>
        <v>21</v>
      </c>
      <c r="BX550" s="296" t="s">
        <v>1243</v>
      </c>
    </row>
    <row r="551" spans="1:76" ht="15">
      <c r="A551" s="323" t="s">
        <v>1244</v>
      </c>
      <c r="B551" s="324" t="s">
        <v>1245</v>
      </c>
      <c r="C551" s="324" t="s">
        <v>1246</v>
      </c>
      <c r="D551" s="324"/>
      <c r="E551" s="324" t="s">
        <v>78</v>
      </c>
      <c r="F551" s="325">
        <v>1</v>
      </c>
      <c r="G551" s="326"/>
      <c r="H551" s="327" t="s">
        <v>508</v>
      </c>
      <c r="I551" s="325">
        <f>F551*AO551</f>
        <v>0</v>
      </c>
      <c r="J551" s="325">
        <f>F551*AP551</f>
        <v>0</v>
      </c>
      <c r="K551" s="325">
        <f>F551*G551</f>
        <v>0</v>
      </c>
      <c r="L551" s="325">
        <f>K551*(1+BW551/100)</f>
        <v>0</v>
      </c>
      <c r="M551" s="325">
        <v>5.55</v>
      </c>
      <c r="N551" s="325">
        <f>F551*M551</f>
        <v>5.55</v>
      </c>
      <c r="O551" s="328" t="s">
        <v>509</v>
      </c>
      <c r="P551" s="270"/>
      <c r="Q551" s="270"/>
      <c r="R551" s="270"/>
      <c r="S551" s="270"/>
      <c r="T551" s="270"/>
      <c r="U551" s="270"/>
      <c r="V551" s="270"/>
      <c r="W551" s="270"/>
      <c r="X551" s="270"/>
      <c r="Y551" s="270"/>
      <c r="Z551" s="297">
        <f>IF(AQ551="5",BJ551,0)</f>
        <v>0</v>
      </c>
      <c r="AA551" s="270"/>
      <c r="AB551" s="297">
        <f>IF(AQ551="1",BH551,0)</f>
        <v>0</v>
      </c>
      <c r="AC551" s="297">
        <f>IF(AQ551="1",BI551,0)</f>
        <v>0</v>
      </c>
      <c r="AD551" s="297">
        <f>IF(AQ551="7",BH551,0)</f>
        <v>0</v>
      </c>
      <c r="AE551" s="297">
        <f>IF(AQ551="7",BI551,0)</f>
        <v>0</v>
      </c>
      <c r="AF551" s="297">
        <f>IF(AQ551="2",BH551,0)</f>
        <v>0</v>
      </c>
      <c r="AG551" s="297">
        <f>IF(AQ551="2",BI551,0)</f>
        <v>0</v>
      </c>
      <c r="AH551" s="297">
        <f>IF(AQ551="0",BJ551,0)</f>
        <v>0</v>
      </c>
      <c r="AI551" s="282"/>
      <c r="AJ551" s="325">
        <f>IF(AN551=0,K551,0)</f>
        <v>0</v>
      </c>
      <c r="AK551" s="325">
        <f>IF(AN551=12,K551,0)</f>
        <v>0</v>
      </c>
      <c r="AL551" s="325">
        <f>IF(AN551=21,K551,0)</f>
        <v>0</v>
      </c>
      <c r="AM551" s="270"/>
      <c r="AN551" s="297">
        <v>21</v>
      </c>
      <c r="AO551" s="297">
        <f>G551*1</f>
        <v>0</v>
      </c>
      <c r="AP551" s="297">
        <f>G551*(1-1)</f>
        <v>0</v>
      </c>
      <c r="AQ551" s="327" t="s">
        <v>320</v>
      </c>
      <c r="AR551" s="270"/>
      <c r="AS551" s="270"/>
      <c r="AT551" s="270"/>
      <c r="AU551" s="270"/>
      <c r="AV551" s="297">
        <f>AW551+AX551</f>
        <v>0</v>
      </c>
      <c r="AW551" s="297">
        <f>F551*AO551</f>
        <v>0</v>
      </c>
      <c r="AX551" s="297">
        <f>F551*AP551</f>
        <v>0</v>
      </c>
      <c r="AY551" s="299" t="s">
        <v>1229</v>
      </c>
      <c r="AZ551" s="299" t="s">
        <v>970</v>
      </c>
      <c r="BA551" s="282" t="s">
        <v>512</v>
      </c>
      <c r="BB551" s="270"/>
      <c r="BC551" s="297">
        <f>AW551+AX551</f>
        <v>0</v>
      </c>
      <c r="BD551" s="297">
        <f>G551/(100-BE551)*100</f>
        <v>0</v>
      </c>
      <c r="BE551" s="297">
        <v>0</v>
      </c>
      <c r="BF551" s="297">
        <f>N551</f>
        <v>5.55</v>
      </c>
      <c r="BG551" s="270"/>
      <c r="BH551" s="325">
        <f>F551*AO551</f>
        <v>0</v>
      </c>
      <c r="BI551" s="325">
        <f>F551*AP551</f>
        <v>0</v>
      </c>
      <c r="BJ551" s="325">
        <f>F551*G551</f>
        <v>0</v>
      </c>
      <c r="BK551" s="325"/>
      <c r="BL551" s="297">
        <v>89</v>
      </c>
      <c r="BM551" s="270"/>
      <c r="BN551" s="270"/>
      <c r="BO551" s="270"/>
      <c r="BP551" s="270"/>
      <c r="BQ551" s="270"/>
      <c r="BR551" s="270"/>
      <c r="BS551" s="270"/>
      <c r="BT551" s="270"/>
      <c r="BU551" s="270"/>
      <c r="BV551" s="270"/>
      <c r="BW551" s="297" t="str">
        <f>H551</f>
        <v>21</v>
      </c>
      <c r="BX551" s="324" t="s">
        <v>1246</v>
      </c>
    </row>
    <row r="552" spans="1:76" ht="15">
      <c r="A552" s="301"/>
      <c r="B552" s="270"/>
      <c r="C552" s="302" t="s">
        <v>320</v>
      </c>
      <c r="D552" s="302" t="s">
        <v>559</v>
      </c>
      <c r="E552" s="270"/>
      <c r="F552" s="303">
        <v>1</v>
      </c>
      <c r="G552" s="270"/>
      <c r="H552" s="270"/>
      <c r="I552" s="270"/>
      <c r="J552" s="270"/>
      <c r="K552" s="270"/>
      <c r="L552" s="270"/>
      <c r="M552" s="270"/>
      <c r="N552" s="270"/>
      <c r="O552" s="304"/>
      <c r="P552" s="270"/>
      <c r="Q552" s="270"/>
      <c r="R552" s="270"/>
      <c r="S552" s="270"/>
      <c r="T552" s="270"/>
      <c r="U552" s="270"/>
      <c r="V552" s="270"/>
      <c r="W552" s="270"/>
      <c r="X552" s="270"/>
      <c r="Y552" s="270"/>
      <c r="Z552" s="270"/>
      <c r="AA552" s="270"/>
      <c r="AB552" s="270"/>
      <c r="AC552" s="270"/>
      <c r="AD552" s="270"/>
      <c r="AE552" s="270"/>
      <c r="AF552" s="270"/>
      <c r="AG552" s="270"/>
      <c r="AH552" s="270"/>
      <c r="AI552" s="270"/>
      <c r="AJ552" s="270"/>
      <c r="AK552" s="270"/>
      <c r="AL552" s="270"/>
      <c r="AM552" s="270"/>
      <c r="AN552" s="270"/>
      <c r="AO552" s="270"/>
      <c r="AP552" s="270"/>
      <c r="AQ552" s="270"/>
      <c r="AR552" s="270"/>
      <c r="AS552" s="270"/>
      <c r="AT552" s="270"/>
      <c r="AU552" s="270"/>
      <c r="AV552" s="270"/>
      <c r="AW552" s="270"/>
      <c r="AX552" s="270"/>
      <c r="AY552" s="270"/>
      <c r="AZ552" s="270"/>
      <c r="BA552" s="270"/>
      <c r="BB552" s="270"/>
      <c r="BC552" s="270"/>
      <c r="BD552" s="270"/>
      <c r="BE552" s="270"/>
      <c r="BF552" s="270"/>
      <c r="BG552" s="270"/>
      <c r="BH552" s="270"/>
      <c r="BI552" s="270"/>
      <c r="BJ552" s="270"/>
      <c r="BK552" s="270"/>
      <c r="BL552" s="270"/>
      <c r="BM552" s="270"/>
      <c r="BN552" s="270"/>
      <c r="BO552" s="270"/>
      <c r="BP552" s="270"/>
      <c r="BQ552" s="270"/>
      <c r="BR552" s="270"/>
      <c r="BS552" s="270"/>
      <c r="BT552" s="270"/>
      <c r="BU552" s="270"/>
      <c r="BV552" s="270"/>
      <c r="BW552" s="270"/>
      <c r="BX552" s="270"/>
    </row>
    <row r="553" spans="1:76" ht="15">
      <c r="A553" s="295" t="s">
        <v>1247</v>
      </c>
      <c r="B553" s="296" t="s">
        <v>1248</v>
      </c>
      <c r="C553" s="296" t="s">
        <v>1249</v>
      </c>
      <c r="D553" s="296"/>
      <c r="E553" s="296" t="s">
        <v>78</v>
      </c>
      <c r="F553" s="297">
        <v>1</v>
      </c>
      <c r="G553" s="298"/>
      <c r="H553" s="299" t="s">
        <v>508</v>
      </c>
      <c r="I553" s="297">
        <f>F553*AO553</f>
        <v>0</v>
      </c>
      <c r="J553" s="297">
        <f>F553*AP553</f>
        <v>0</v>
      </c>
      <c r="K553" s="297">
        <f>F553*G553</f>
        <v>0</v>
      </c>
      <c r="L553" s="297">
        <f>K553*(1+BW553/100)</f>
        <v>0</v>
      </c>
      <c r="M553" s="297">
        <v>0</v>
      </c>
      <c r="N553" s="297">
        <f>F553*M553</f>
        <v>0</v>
      </c>
      <c r="O553" s="300" t="s">
        <v>509</v>
      </c>
      <c r="P553" s="270"/>
      <c r="Q553" s="270"/>
      <c r="R553" s="270"/>
      <c r="S553" s="270"/>
      <c r="T553" s="270"/>
      <c r="U553" s="270"/>
      <c r="V553" s="270"/>
      <c r="W553" s="270"/>
      <c r="X553" s="270"/>
      <c r="Y553" s="270"/>
      <c r="Z553" s="297">
        <f>IF(AQ553="5",BJ553,0)</f>
        <v>0</v>
      </c>
      <c r="AA553" s="270"/>
      <c r="AB553" s="297">
        <f>IF(AQ553="1",BH553,0)</f>
        <v>0</v>
      </c>
      <c r="AC553" s="297">
        <f>IF(AQ553="1",BI553,0)</f>
        <v>0</v>
      </c>
      <c r="AD553" s="297">
        <f>IF(AQ553="7",BH553,0)</f>
        <v>0</v>
      </c>
      <c r="AE553" s="297">
        <f>IF(AQ553="7",BI553,0)</f>
        <v>0</v>
      </c>
      <c r="AF553" s="297">
        <f>IF(AQ553="2",BH553,0)</f>
        <v>0</v>
      </c>
      <c r="AG553" s="297">
        <f>IF(AQ553="2",BI553,0)</f>
        <v>0</v>
      </c>
      <c r="AH553" s="297">
        <f>IF(AQ553="0",BJ553,0)</f>
        <v>0</v>
      </c>
      <c r="AI553" s="282"/>
      <c r="AJ553" s="297">
        <f>IF(AN553=0,K553,0)</f>
        <v>0</v>
      </c>
      <c r="AK553" s="297">
        <f>IF(AN553=12,K553,0)</f>
        <v>0</v>
      </c>
      <c r="AL553" s="297">
        <f>IF(AN553=21,K553,0)</f>
        <v>0</v>
      </c>
      <c r="AM553" s="270"/>
      <c r="AN553" s="297">
        <v>21</v>
      </c>
      <c r="AO553" s="297">
        <f>G553*0</f>
        <v>0</v>
      </c>
      <c r="AP553" s="297">
        <f>G553*(1-0)</f>
        <v>0</v>
      </c>
      <c r="AQ553" s="299" t="s">
        <v>320</v>
      </c>
      <c r="AR553" s="270"/>
      <c r="AS553" s="270"/>
      <c r="AT553" s="270"/>
      <c r="AU553" s="270"/>
      <c r="AV553" s="297">
        <f>AW553+AX553</f>
        <v>0</v>
      </c>
      <c r="AW553" s="297">
        <f>F553*AO553</f>
        <v>0</v>
      </c>
      <c r="AX553" s="297">
        <f>F553*AP553</f>
        <v>0</v>
      </c>
      <c r="AY553" s="299" t="s">
        <v>1229</v>
      </c>
      <c r="AZ553" s="299" t="s">
        <v>970</v>
      </c>
      <c r="BA553" s="282" t="s">
        <v>512</v>
      </c>
      <c r="BB553" s="270"/>
      <c r="BC553" s="297">
        <f>AW553+AX553</f>
        <v>0</v>
      </c>
      <c r="BD553" s="297">
        <f>G553/(100-BE553)*100</f>
        <v>0</v>
      </c>
      <c r="BE553" s="297">
        <v>0</v>
      </c>
      <c r="BF553" s="297">
        <f>N553</f>
        <v>0</v>
      </c>
      <c r="BG553" s="270"/>
      <c r="BH553" s="297">
        <f>F553*AO553</f>
        <v>0</v>
      </c>
      <c r="BI553" s="297">
        <f>F553*AP553</f>
        <v>0</v>
      </c>
      <c r="BJ553" s="297">
        <f>F553*G553</f>
        <v>0</v>
      </c>
      <c r="BK553" s="297"/>
      <c r="BL553" s="297">
        <v>89</v>
      </c>
      <c r="BM553" s="270"/>
      <c r="BN553" s="270"/>
      <c r="BO553" s="270"/>
      <c r="BP553" s="270"/>
      <c r="BQ553" s="270"/>
      <c r="BR553" s="270"/>
      <c r="BS553" s="270"/>
      <c r="BT553" s="270"/>
      <c r="BU553" s="270"/>
      <c r="BV553" s="270"/>
      <c r="BW553" s="297" t="str">
        <f>H553</f>
        <v>21</v>
      </c>
      <c r="BX553" s="296" t="s">
        <v>1249</v>
      </c>
    </row>
    <row r="554" spans="1:76" ht="15">
      <c r="A554" s="323" t="s">
        <v>1250</v>
      </c>
      <c r="B554" s="324" t="s">
        <v>1251</v>
      </c>
      <c r="C554" s="324" t="s">
        <v>1252</v>
      </c>
      <c r="D554" s="324"/>
      <c r="E554" s="324" t="s">
        <v>78</v>
      </c>
      <c r="F554" s="325">
        <v>1</v>
      </c>
      <c r="G554" s="326"/>
      <c r="H554" s="327" t="s">
        <v>508</v>
      </c>
      <c r="I554" s="325">
        <f>F554*AO554</f>
        <v>0</v>
      </c>
      <c r="J554" s="325">
        <f>F554*AP554</f>
        <v>0</v>
      </c>
      <c r="K554" s="325">
        <f>F554*G554</f>
        <v>0</v>
      </c>
      <c r="L554" s="325">
        <f>K554*(1+BW554/100)</f>
        <v>0</v>
      </c>
      <c r="M554" s="325">
        <v>3.05</v>
      </c>
      <c r="N554" s="325">
        <f>F554*M554</f>
        <v>3.05</v>
      </c>
      <c r="O554" s="328" t="s">
        <v>509</v>
      </c>
      <c r="P554" s="270"/>
      <c r="Q554" s="270"/>
      <c r="R554" s="270"/>
      <c r="S554" s="270"/>
      <c r="T554" s="270"/>
      <c r="U554" s="270"/>
      <c r="V554" s="270"/>
      <c r="W554" s="270"/>
      <c r="X554" s="270"/>
      <c r="Y554" s="270"/>
      <c r="Z554" s="297">
        <f>IF(AQ554="5",BJ554,0)</f>
        <v>0</v>
      </c>
      <c r="AA554" s="270"/>
      <c r="AB554" s="297">
        <f>IF(AQ554="1",BH554,0)</f>
        <v>0</v>
      </c>
      <c r="AC554" s="297">
        <f>IF(AQ554="1",BI554,0)</f>
        <v>0</v>
      </c>
      <c r="AD554" s="297">
        <f>IF(AQ554="7",BH554,0)</f>
        <v>0</v>
      </c>
      <c r="AE554" s="297">
        <f>IF(AQ554="7",BI554,0)</f>
        <v>0</v>
      </c>
      <c r="AF554" s="297">
        <f>IF(AQ554="2",BH554,0)</f>
        <v>0</v>
      </c>
      <c r="AG554" s="297">
        <f>IF(AQ554="2",BI554,0)</f>
        <v>0</v>
      </c>
      <c r="AH554" s="297">
        <f>IF(AQ554="0",BJ554,0)</f>
        <v>0</v>
      </c>
      <c r="AI554" s="282" t="s">
        <v>1233</v>
      </c>
      <c r="AJ554" s="325">
        <f>IF(AN554=0,K554,0)</f>
        <v>0</v>
      </c>
      <c r="AK554" s="325">
        <f>IF(AN554=12,K554,0)</f>
        <v>0</v>
      </c>
      <c r="AL554" s="325">
        <f>IF(AN554=21,K554,0)</f>
        <v>0</v>
      </c>
      <c r="AM554" s="270"/>
      <c r="AN554" s="297">
        <v>21</v>
      </c>
      <c r="AO554" s="297">
        <f>G554*1</f>
        <v>0</v>
      </c>
      <c r="AP554" s="297">
        <f>G554*(1-1)</f>
        <v>0</v>
      </c>
      <c r="AQ554" s="327" t="s">
        <v>320</v>
      </c>
      <c r="AR554" s="270"/>
      <c r="AS554" s="270"/>
      <c r="AT554" s="270"/>
      <c r="AU554" s="270"/>
      <c r="AV554" s="297">
        <f>AW554+AX554</f>
        <v>0</v>
      </c>
      <c r="AW554" s="297">
        <f>F554*AO554</f>
        <v>0</v>
      </c>
      <c r="AX554" s="297">
        <f>F554*AP554</f>
        <v>0</v>
      </c>
      <c r="AY554" s="299" t="s">
        <v>1229</v>
      </c>
      <c r="AZ554" s="299" t="s">
        <v>970</v>
      </c>
      <c r="BA554" s="282" t="s">
        <v>1234</v>
      </c>
      <c r="BB554" s="270"/>
      <c r="BC554" s="297">
        <f>AW554+AX554</f>
        <v>0</v>
      </c>
      <c r="BD554" s="297">
        <f>G554/(100-BE554)*100</f>
        <v>0</v>
      </c>
      <c r="BE554" s="297">
        <v>0</v>
      </c>
      <c r="BF554" s="297">
        <f>N554</f>
        <v>3.05</v>
      </c>
      <c r="BG554" s="270"/>
      <c r="BH554" s="325">
        <f>F554*AO554</f>
        <v>0</v>
      </c>
      <c r="BI554" s="325">
        <f>F554*AP554</f>
        <v>0</v>
      </c>
      <c r="BJ554" s="325">
        <f>F554*G554</f>
        <v>0</v>
      </c>
      <c r="BK554" s="325"/>
      <c r="BL554" s="297">
        <v>89</v>
      </c>
      <c r="BM554" s="270"/>
      <c r="BN554" s="270"/>
      <c r="BO554" s="270"/>
      <c r="BP554" s="270"/>
      <c r="BQ554" s="270"/>
      <c r="BR554" s="270"/>
      <c r="BS554" s="270"/>
      <c r="BT554" s="270"/>
      <c r="BU554" s="270"/>
      <c r="BV554" s="270"/>
      <c r="BW554" s="297" t="str">
        <f>H554</f>
        <v>21</v>
      </c>
      <c r="BX554" s="324" t="s">
        <v>1252</v>
      </c>
    </row>
    <row r="555" spans="1:76" ht="15">
      <c r="A555" s="301"/>
      <c r="B555" s="270"/>
      <c r="C555" s="302" t="s">
        <v>320</v>
      </c>
      <c r="D555" s="302" t="s">
        <v>561</v>
      </c>
      <c r="E555" s="270"/>
      <c r="F555" s="303">
        <v>1</v>
      </c>
      <c r="G555" s="270"/>
      <c r="H555" s="270"/>
      <c r="I555" s="270"/>
      <c r="J555" s="270"/>
      <c r="K555" s="270"/>
      <c r="L555" s="270"/>
      <c r="M555" s="270"/>
      <c r="N555" s="270"/>
      <c r="O555" s="304"/>
      <c r="P555" s="270"/>
      <c r="Q555" s="270"/>
      <c r="R555" s="270"/>
      <c r="S555" s="270"/>
      <c r="T555" s="270"/>
      <c r="U555" s="270"/>
      <c r="V555" s="270"/>
      <c r="W555" s="270"/>
      <c r="X555" s="270"/>
      <c r="Y555" s="270"/>
      <c r="Z555" s="270"/>
      <c r="AA555" s="270"/>
      <c r="AB555" s="270"/>
      <c r="AC555" s="270"/>
      <c r="AD555" s="270"/>
      <c r="AE555" s="270"/>
      <c r="AF555" s="270"/>
      <c r="AG555" s="270"/>
      <c r="AH555" s="270"/>
      <c r="AI555" s="270"/>
      <c r="AJ555" s="270"/>
      <c r="AK555" s="270"/>
      <c r="AL555" s="270"/>
      <c r="AM555" s="270"/>
      <c r="AN555" s="270"/>
      <c r="AO555" s="270"/>
      <c r="AP555" s="270"/>
      <c r="AQ555" s="270"/>
      <c r="AR555" s="270"/>
      <c r="AS555" s="270"/>
      <c r="AT555" s="270"/>
      <c r="AU555" s="270"/>
      <c r="AV555" s="270"/>
      <c r="AW555" s="270"/>
      <c r="AX555" s="270"/>
      <c r="AY555" s="270"/>
      <c r="AZ555" s="270"/>
      <c r="BA555" s="270"/>
      <c r="BB555" s="270"/>
      <c r="BC555" s="270"/>
      <c r="BD555" s="270"/>
      <c r="BE555" s="270"/>
      <c r="BF555" s="270"/>
      <c r="BG555" s="270"/>
      <c r="BH555" s="270"/>
      <c r="BI555" s="270"/>
      <c r="BJ555" s="270"/>
      <c r="BK555" s="270"/>
      <c r="BL555" s="270"/>
      <c r="BM555" s="270"/>
      <c r="BN555" s="270"/>
      <c r="BO555" s="270"/>
      <c r="BP555" s="270"/>
      <c r="BQ555" s="270"/>
      <c r="BR555" s="270"/>
      <c r="BS555" s="270"/>
      <c r="BT555" s="270"/>
      <c r="BU555" s="270"/>
      <c r="BV555" s="270"/>
      <c r="BW555" s="270"/>
      <c r="BX555" s="270"/>
    </row>
    <row r="556" spans="1:76" ht="15">
      <c r="A556" s="295" t="s">
        <v>1253</v>
      </c>
      <c r="B556" s="296" t="s">
        <v>1254</v>
      </c>
      <c r="C556" s="296" t="s">
        <v>1255</v>
      </c>
      <c r="D556" s="296"/>
      <c r="E556" s="296" t="s">
        <v>78</v>
      </c>
      <c r="F556" s="297">
        <v>7</v>
      </c>
      <c r="G556" s="298"/>
      <c r="H556" s="299" t="s">
        <v>508</v>
      </c>
      <c r="I556" s="297">
        <f>F556*AO556</f>
        <v>0</v>
      </c>
      <c r="J556" s="297">
        <f>F556*AP556</f>
        <v>0</v>
      </c>
      <c r="K556" s="297">
        <f>F556*G556</f>
        <v>0</v>
      </c>
      <c r="L556" s="297">
        <f>K556*(1+BW556/100)</f>
        <v>0</v>
      </c>
      <c r="M556" s="297">
        <v>0</v>
      </c>
      <c r="N556" s="297">
        <f>F556*M556</f>
        <v>0</v>
      </c>
      <c r="O556" s="300" t="s">
        <v>509</v>
      </c>
      <c r="P556" s="270"/>
      <c r="Q556" s="270"/>
      <c r="R556" s="270"/>
      <c r="S556" s="270"/>
      <c r="T556" s="270"/>
      <c r="U556" s="270"/>
      <c r="V556" s="270"/>
      <c r="W556" s="270"/>
      <c r="X556" s="270"/>
      <c r="Y556" s="270"/>
      <c r="Z556" s="297">
        <f>IF(AQ556="5",BJ556,0)</f>
        <v>0</v>
      </c>
      <c r="AA556" s="270"/>
      <c r="AB556" s="297">
        <f>IF(AQ556="1",BH556,0)</f>
        <v>0</v>
      </c>
      <c r="AC556" s="297">
        <f>IF(AQ556="1",BI556,0)</f>
        <v>0</v>
      </c>
      <c r="AD556" s="297">
        <f>IF(AQ556="7",BH556,0)</f>
        <v>0</v>
      </c>
      <c r="AE556" s="297">
        <f>IF(AQ556="7",BI556,0)</f>
        <v>0</v>
      </c>
      <c r="AF556" s="297">
        <f>IF(AQ556="2",BH556,0)</f>
        <v>0</v>
      </c>
      <c r="AG556" s="297">
        <f>IF(AQ556="2",BI556,0)</f>
        <v>0</v>
      </c>
      <c r="AH556" s="297">
        <f>IF(AQ556="0",BJ556,0)</f>
        <v>0</v>
      </c>
      <c r="AI556" s="282" t="s">
        <v>1233</v>
      </c>
      <c r="AJ556" s="297">
        <f>IF(AN556=0,K556,0)</f>
        <v>0</v>
      </c>
      <c r="AK556" s="297">
        <f>IF(AN556=12,K556,0)</f>
        <v>0</v>
      </c>
      <c r="AL556" s="297">
        <f>IF(AN556=21,K556,0)</f>
        <v>0</v>
      </c>
      <c r="AM556" s="270"/>
      <c r="AN556" s="297">
        <v>21</v>
      </c>
      <c r="AO556" s="297">
        <f>G556*0</f>
        <v>0</v>
      </c>
      <c r="AP556" s="297">
        <f>G556*(1-0)</f>
        <v>0</v>
      </c>
      <c r="AQ556" s="299" t="s">
        <v>320</v>
      </c>
      <c r="AR556" s="270"/>
      <c r="AS556" s="270"/>
      <c r="AT556" s="270"/>
      <c r="AU556" s="270"/>
      <c r="AV556" s="297">
        <f>AW556+AX556</f>
        <v>0</v>
      </c>
      <c r="AW556" s="297">
        <f>F556*AO556</f>
        <v>0</v>
      </c>
      <c r="AX556" s="297">
        <f>F556*AP556</f>
        <v>0</v>
      </c>
      <c r="AY556" s="299" t="s">
        <v>1229</v>
      </c>
      <c r="AZ556" s="299" t="s">
        <v>970</v>
      </c>
      <c r="BA556" s="282" t="s">
        <v>1234</v>
      </c>
      <c r="BB556" s="270"/>
      <c r="BC556" s="297">
        <f>AW556+AX556</f>
        <v>0</v>
      </c>
      <c r="BD556" s="297">
        <f>G556/(100-BE556)*100</f>
        <v>0</v>
      </c>
      <c r="BE556" s="297">
        <v>0</v>
      </c>
      <c r="BF556" s="297">
        <f>N556</f>
        <v>0</v>
      </c>
      <c r="BG556" s="270"/>
      <c r="BH556" s="297">
        <f>F556*AO556</f>
        <v>0</v>
      </c>
      <c r="BI556" s="297">
        <f>F556*AP556</f>
        <v>0</v>
      </c>
      <c r="BJ556" s="297">
        <f>F556*G556</f>
        <v>0</v>
      </c>
      <c r="BK556" s="297"/>
      <c r="BL556" s="297">
        <v>89</v>
      </c>
      <c r="BM556" s="270"/>
      <c r="BN556" s="270"/>
      <c r="BO556" s="270"/>
      <c r="BP556" s="270"/>
      <c r="BQ556" s="270"/>
      <c r="BR556" s="270"/>
      <c r="BS556" s="270"/>
      <c r="BT556" s="270"/>
      <c r="BU556" s="270"/>
      <c r="BV556" s="270"/>
      <c r="BW556" s="297" t="str">
        <f>H556</f>
        <v>21</v>
      </c>
      <c r="BX556" s="296" t="s">
        <v>1255</v>
      </c>
    </row>
    <row r="557" spans="1:76" ht="15">
      <c r="A557" s="301"/>
      <c r="B557" s="270"/>
      <c r="C557" s="302" t="s">
        <v>1256</v>
      </c>
      <c r="D557" s="302"/>
      <c r="E557" s="270"/>
      <c r="F557" s="303">
        <v>7</v>
      </c>
      <c r="G557" s="270"/>
      <c r="H557" s="270"/>
      <c r="I557" s="270"/>
      <c r="J557" s="270"/>
      <c r="K557" s="270"/>
      <c r="L557" s="270"/>
      <c r="M557" s="270"/>
      <c r="N557" s="270"/>
      <c r="O557" s="304"/>
      <c r="P557" s="270"/>
      <c r="Q557" s="270"/>
      <c r="R557" s="270"/>
      <c r="S557" s="270"/>
      <c r="T557" s="270"/>
      <c r="U557" s="270"/>
      <c r="V557" s="270"/>
      <c r="W557" s="270"/>
      <c r="X557" s="270"/>
      <c r="Y557" s="270"/>
      <c r="Z557" s="270"/>
      <c r="AA557" s="270"/>
      <c r="AB557" s="270"/>
      <c r="AC557" s="270"/>
      <c r="AD557" s="270"/>
      <c r="AE557" s="270"/>
      <c r="AF557" s="270"/>
      <c r="AG557" s="270"/>
      <c r="AH557" s="270"/>
      <c r="AI557" s="270"/>
      <c r="AJ557" s="270"/>
      <c r="AK557" s="270"/>
      <c r="AL557" s="270"/>
      <c r="AM557" s="270"/>
      <c r="AN557" s="270"/>
      <c r="AO557" s="270"/>
      <c r="AP557" s="270"/>
      <c r="AQ557" s="270"/>
      <c r="AR557" s="270"/>
      <c r="AS557" s="270"/>
      <c r="AT557" s="270"/>
      <c r="AU557" s="270"/>
      <c r="AV557" s="270"/>
      <c r="AW557" s="270"/>
      <c r="AX557" s="270"/>
      <c r="AY557" s="270"/>
      <c r="AZ557" s="270"/>
      <c r="BA557" s="270"/>
      <c r="BB557" s="270"/>
      <c r="BC557" s="270"/>
      <c r="BD557" s="270"/>
      <c r="BE557" s="270"/>
      <c r="BF557" s="270"/>
      <c r="BG557" s="270"/>
      <c r="BH557" s="270"/>
      <c r="BI557" s="270"/>
      <c r="BJ557" s="270"/>
      <c r="BK557" s="270"/>
      <c r="BL557" s="270"/>
      <c r="BM557" s="270"/>
      <c r="BN557" s="270"/>
      <c r="BO557" s="270"/>
      <c r="BP557" s="270"/>
      <c r="BQ557" s="270"/>
      <c r="BR557" s="270"/>
      <c r="BS557" s="270"/>
      <c r="BT557" s="270"/>
      <c r="BU557" s="270"/>
      <c r="BV557" s="270"/>
      <c r="BW557" s="270"/>
      <c r="BX557" s="270"/>
    </row>
    <row r="558" spans="1:76" ht="25.5">
      <c r="A558" s="323" t="s">
        <v>1257</v>
      </c>
      <c r="B558" s="324" t="s">
        <v>1258</v>
      </c>
      <c r="C558" s="324" t="s">
        <v>1259</v>
      </c>
      <c r="D558" s="324"/>
      <c r="E558" s="324" t="s">
        <v>78</v>
      </c>
      <c r="F558" s="325">
        <v>1</v>
      </c>
      <c r="G558" s="326"/>
      <c r="H558" s="327" t="s">
        <v>508</v>
      </c>
      <c r="I558" s="325">
        <f>F558*AO558</f>
        <v>0</v>
      </c>
      <c r="J558" s="325">
        <f>F558*AP558</f>
        <v>0</v>
      </c>
      <c r="K558" s="325">
        <f>F558*G558</f>
        <v>0</v>
      </c>
      <c r="L558" s="325">
        <f>K558*(1+BW558/100)</f>
        <v>0</v>
      </c>
      <c r="M558" s="325">
        <v>1.6</v>
      </c>
      <c r="N558" s="325">
        <f>F558*M558</f>
        <v>1.6</v>
      </c>
      <c r="O558" s="328" t="s">
        <v>509</v>
      </c>
      <c r="P558" s="270"/>
      <c r="Q558" s="270"/>
      <c r="R558" s="270"/>
      <c r="S558" s="270"/>
      <c r="T558" s="270"/>
      <c r="U558" s="270"/>
      <c r="V558" s="270"/>
      <c r="W558" s="270"/>
      <c r="X558" s="270"/>
      <c r="Y558" s="270"/>
      <c r="Z558" s="297">
        <f>IF(AQ558="5",BJ558,0)</f>
        <v>0</v>
      </c>
      <c r="AA558" s="270"/>
      <c r="AB558" s="297">
        <f>IF(AQ558="1",BH558,0)</f>
        <v>0</v>
      </c>
      <c r="AC558" s="297">
        <f>IF(AQ558="1",BI558,0)</f>
        <v>0</v>
      </c>
      <c r="AD558" s="297">
        <f>IF(AQ558="7",BH558,0)</f>
        <v>0</v>
      </c>
      <c r="AE558" s="297">
        <f>IF(AQ558="7",BI558,0)</f>
        <v>0</v>
      </c>
      <c r="AF558" s="297">
        <f>IF(AQ558="2",BH558,0)</f>
        <v>0</v>
      </c>
      <c r="AG558" s="297">
        <f>IF(AQ558="2",BI558,0)</f>
        <v>0</v>
      </c>
      <c r="AH558" s="297">
        <f>IF(AQ558="0",BJ558,0)</f>
        <v>0</v>
      </c>
      <c r="AI558" s="282" t="s">
        <v>1233</v>
      </c>
      <c r="AJ558" s="325">
        <f>IF(AN558=0,K558,0)</f>
        <v>0</v>
      </c>
      <c r="AK558" s="325">
        <f>IF(AN558=12,K558,0)</f>
        <v>0</v>
      </c>
      <c r="AL558" s="325">
        <f>IF(AN558=21,K558,0)</f>
        <v>0</v>
      </c>
      <c r="AM558" s="270"/>
      <c r="AN558" s="297">
        <v>21</v>
      </c>
      <c r="AO558" s="297">
        <f>G558*1</f>
        <v>0</v>
      </c>
      <c r="AP558" s="297">
        <f>G558*(1-1)</f>
        <v>0</v>
      </c>
      <c r="AQ558" s="327" t="s">
        <v>320</v>
      </c>
      <c r="AR558" s="270"/>
      <c r="AS558" s="270"/>
      <c r="AT558" s="270"/>
      <c r="AU558" s="270"/>
      <c r="AV558" s="297">
        <f>AW558+AX558</f>
        <v>0</v>
      </c>
      <c r="AW558" s="297">
        <f>F558*AO558</f>
        <v>0</v>
      </c>
      <c r="AX558" s="297">
        <f>F558*AP558</f>
        <v>0</v>
      </c>
      <c r="AY558" s="299" t="s">
        <v>1229</v>
      </c>
      <c r="AZ558" s="299" t="s">
        <v>970</v>
      </c>
      <c r="BA558" s="282" t="s">
        <v>1234</v>
      </c>
      <c r="BB558" s="270"/>
      <c r="BC558" s="297">
        <f>AW558+AX558</f>
        <v>0</v>
      </c>
      <c r="BD558" s="297">
        <f>G558/(100-BE558)*100</f>
        <v>0</v>
      </c>
      <c r="BE558" s="297">
        <v>0</v>
      </c>
      <c r="BF558" s="297">
        <f>N558</f>
        <v>1.6</v>
      </c>
      <c r="BG558" s="270"/>
      <c r="BH558" s="325">
        <f>F558*AO558</f>
        <v>0</v>
      </c>
      <c r="BI558" s="325">
        <f>F558*AP558</f>
        <v>0</v>
      </c>
      <c r="BJ558" s="325">
        <f>F558*G558</f>
        <v>0</v>
      </c>
      <c r="BK558" s="325"/>
      <c r="BL558" s="297">
        <v>89</v>
      </c>
      <c r="BM558" s="270"/>
      <c r="BN558" s="270"/>
      <c r="BO558" s="270"/>
      <c r="BP558" s="270"/>
      <c r="BQ558" s="270"/>
      <c r="BR558" s="270"/>
      <c r="BS558" s="270"/>
      <c r="BT558" s="270"/>
      <c r="BU558" s="270"/>
      <c r="BV558" s="270"/>
      <c r="BW558" s="297" t="str">
        <f>H558</f>
        <v>21</v>
      </c>
      <c r="BX558" s="324" t="s">
        <v>1259</v>
      </c>
    </row>
    <row r="559" spans="1:76" ht="15">
      <c r="A559" s="301"/>
      <c r="B559" s="270"/>
      <c r="C559" s="302" t="s">
        <v>320</v>
      </c>
      <c r="D559" s="302" t="s">
        <v>1260</v>
      </c>
      <c r="E559" s="270"/>
      <c r="F559" s="303">
        <v>1</v>
      </c>
      <c r="G559" s="270"/>
      <c r="H559" s="270"/>
      <c r="I559" s="270"/>
      <c r="J559" s="270"/>
      <c r="K559" s="270"/>
      <c r="L559" s="270"/>
      <c r="M559" s="270"/>
      <c r="N559" s="270"/>
      <c r="O559" s="304"/>
      <c r="P559" s="270"/>
      <c r="Q559" s="270"/>
      <c r="R559" s="270"/>
      <c r="S559" s="270"/>
      <c r="T559" s="270"/>
      <c r="U559" s="270"/>
      <c r="V559" s="270"/>
      <c r="W559" s="270"/>
      <c r="X559" s="270"/>
      <c r="Y559" s="270"/>
      <c r="Z559" s="270"/>
      <c r="AA559" s="270"/>
      <c r="AB559" s="270"/>
      <c r="AC559" s="270"/>
      <c r="AD559" s="270"/>
      <c r="AE559" s="270"/>
      <c r="AF559" s="270"/>
      <c r="AG559" s="270"/>
      <c r="AH559" s="270"/>
      <c r="AI559" s="270"/>
      <c r="AJ559" s="270"/>
      <c r="AK559" s="270"/>
      <c r="AL559" s="270"/>
      <c r="AM559" s="270"/>
      <c r="AN559" s="270"/>
      <c r="AO559" s="270"/>
      <c r="AP559" s="270"/>
      <c r="AQ559" s="270"/>
      <c r="AR559" s="270"/>
      <c r="AS559" s="270"/>
      <c r="AT559" s="270"/>
      <c r="AU559" s="270"/>
      <c r="AV559" s="270"/>
      <c r="AW559" s="270"/>
      <c r="AX559" s="270"/>
      <c r="AY559" s="270"/>
      <c r="AZ559" s="270"/>
      <c r="BA559" s="270"/>
      <c r="BB559" s="270"/>
      <c r="BC559" s="270"/>
      <c r="BD559" s="270"/>
      <c r="BE559" s="270"/>
      <c r="BF559" s="270"/>
      <c r="BG559" s="270"/>
      <c r="BH559" s="270"/>
      <c r="BI559" s="270"/>
      <c r="BJ559" s="270"/>
      <c r="BK559" s="270"/>
      <c r="BL559" s="270"/>
      <c r="BM559" s="270"/>
      <c r="BN559" s="270"/>
      <c r="BO559" s="270"/>
      <c r="BP559" s="270"/>
      <c r="BQ559" s="270"/>
      <c r="BR559" s="270"/>
      <c r="BS559" s="270"/>
      <c r="BT559" s="270"/>
      <c r="BU559" s="270"/>
      <c r="BV559" s="270"/>
      <c r="BW559" s="270"/>
      <c r="BX559" s="270"/>
    </row>
    <row r="560" spans="1:76" ht="15">
      <c r="A560" s="323" t="s">
        <v>1261</v>
      </c>
      <c r="B560" s="324" t="s">
        <v>1262</v>
      </c>
      <c r="C560" s="324" t="s">
        <v>1263</v>
      </c>
      <c r="D560" s="324"/>
      <c r="E560" s="324" t="s">
        <v>78</v>
      </c>
      <c r="F560" s="325">
        <v>6</v>
      </c>
      <c r="G560" s="326"/>
      <c r="H560" s="327" t="s">
        <v>508</v>
      </c>
      <c r="I560" s="325">
        <f>F560*AO560</f>
        <v>0</v>
      </c>
      <c r="J560" s="325">
        <f>F560*AP560</f>
        <v>0</v>
      </c>
      <c r="K560" s="325">
        <f>F560*G560</f>
        <v>0</v>
      </c>
      <c r="L560" s="325">
        <f>K560*(1+BW560/100)</f>
        <v>0</v>
      </c>
      <c r="M560" s="325">
        <v>2.1</v>
      </c>
      <c r="N560" s="325">
        <f>F560*M560</f>
        <v>12.600000000000001</v>
      </c>
      <c r="O560" s="328" t="s">
        <v>509</v>
      </c>
      <c r="P560" s="270"/>
      <c r="Q560" s="270"/>
      <c r="R560" s="270"/>
      <c r="S560" s="270"/>
      <c r="T560" s="270"/>
      <c r="U560" s="270"/>
      <c r="V560" s="270"/>
      <c r="W560" s="270"/>
      <c r="X560" s="270"/>
      <c r="Y560" s="270"/>
      <c r="Z560" s="297">
        <f>IF(AQ560="5",BJ560,0)</f>
        <v>0</v>
      </c>
      <c r="AA560" s="270"/>
      <c r="AB560" s="297">
        <f>IF(AQ560="1",BH560,0)</f>
        <v>0</v>
      </c>
      <c r="AC560" s="297">
        <f>IF(AQ560="1",BI560,0)</f>
        <v>0</v>
      </c>
      <c r="AD560" s="297">
        <f>IF(AQ560="7",BH560,0)</f>
        <v>0</v>
      </c>
      <c r="AE560" s="297">
        <f>IF(AQ560="7",BI560,0)</f>
        <v>0</v>
      </c>
      <c r="AF560" s="297">
        <f>IF(AQ560="2",BH560,0)</f>
        <v>0</v>
      </c>
      <c r="AG560" s="297">
        <f>IF(AQ560="2",BI560,0)</f>
        <v>0</v>
      </c>
      <c r="AH560" s="297">
        <f>IF(AQ560="0",BJ560,0)</f>
        <v>0</v>
      </c>
      <c r="AI560" s="282" t="s">
        <v>1233</v>
      </c>
      <c r="AJ560" s="325">
        <f>IF(AN560=0,K560,0)</f>
        <v>0</v>
      </c>
      <c r="AK560" s="325">
        <f>IF(AN560=12,K560,0)</f>
        <v>0</v>
      </c>
      <c r="AL560" s="325">
        <f>IF(AN560=21,K560,0)</f>
        <v>0</v>
      </c>
      <c r="AM560" s="270"/>
      <c r="AN560" s="297">
        <v>21</v>
      </c>
      <c r="AO560" s="297">
        <f>G560*1</f>
        <v>0</v>
      </c>
      <c r="AP560" s="297">
        <f>G560*(1-1)</f>
        <v>0</v>
      </c>
      <c r="AQ560" s="327" t="s">
        <v>320</v>
      </c>
      <c r="AR560" s="270"/>
      <c r="AS560" s="270"/>
      <c r="AT560" s="270"/>
      <c r="AU560" s="270"/>
      <c r="AV560" s="297">
        <f>AW560+AX560</f>
        <v>0</v>
      </c>
      <c r="AW560" s="297">
        <f>F560*AO560</f>
        <v>0</v>
      </c>
      <c r="AX560" s="297">
        <f>F560*AP560</f>
        <v>0</v>
      </c>
      <c r="AY560" s="299" t="s">
        <v>1229</v>
      </c>
      <c r="AZ560" s="299" t="s">
        <v>970</v>
      </c>
      <c r="BA560" s="282" t="s">
        <v>1234</v>
      </c>
      <c r="BB560" s="270"/>
      <c r="BC560" s="297">
        <f>AW560+AX560</f>
        <v>0</v>
      </c>
      <c r="BD560" s="297">
        <f>G560/(100-BE560)*100</f>
        <v>0</v>
      </c>
      <c r="BE560" s="297">
        <v>0</v>
      </c>
      <c r="BF560" s="297">
        <f>N560</f>
        <v>12.600000000000001</v>
      </c>
      <c r="BG560" s="270"/>
      <c r="BH560" s="325">
        <f>F560*AO560</f>
        <v>0</v>
      </c>
      <c r="BI560" s="325">
        <f>F560*AP560</f>
        <v>0</v>
      </c>
      <c r="BJ560" s="325">
        <f>F560*G560</f>
        <v>0</v>
      </c>
      <c r="BK560" s="325"/>
      <c r="BL560" s="297">
        <v>89</v>
      </c>
      <c r="BM560" s="270"/>
      <c r="BN560" s="270"/>
      <c r="BO560" s="270"/>
      <c r="BP560" s="270"/>
      <c r="BQ560" s="270"/>
      <c r="BR560" s="270"/>
      <c r="BS560" s="270"/>
      <c r="BT560" s="270"/>
      <c r="BU560" s="270"/>
      <c r="BV560" s="270"/>
      <c r="BW560" s="297" t="str">
        <f>H560</f>
        <v>21</v>
      </c>
      <c r="BX560" s="324" t="s">
        <v>1263</v>
      </c>
    </row>
    <row r="561" spans="1:76" ht="15">
      <c r="A561" s="301"/>
      <c r="B561" s="270"/>
      <c r="C561" s="302" t="s">
        <v>320</v>
      </c>
      <c r="D561" s="302" t="s">
        <v>1235</v>
      </c>
      <c r="E561" s="270"/>
      <c r="F561" s="303">
        <v>1</v>
      </c>
      <c r="G561" s="270"/>
      <c r="H561" s="270"/>
      <c r="I561" s="270"/>
      <c r="J561" s="270"/>
      <c r="K561" s="270"/>
      <c r="L561" s="270"/>
      <c r="M561" s="270"/>
      <c r="N561" s="270"/>
      <c r="O561" s="304"/>
      <c r="P561" s="270"/>
      <c r="Q561" s="270"/>
      <c r="R561" s="270"/>
      <c r="S561" s="270"/>
      <c r="T561" s="270"/>
      <c r="U561" s="270"/>
      <c r="V561" s="270"/>
      <c r="W561" s="270"/>
      <c r="X561" s="270"/>
      <c r="Y561" s="270"/>
      <c r="Z561" s="270"/>
      <c r="AA561" s="270"/>
      <c r="AB561" s="270"/>
      <c r="AC561" s="270"/>
      <c r="AD561" s="270"/>
      <c r="AE561" s="270"/>
      <c r="AF561" s="270"/>
      <c r="AG561" s="270"/>
      <c r="AH561" s="270"/>
      <c r="AI561" s="270"/>
      <c r="AJ561" s="270"/>
      <c r="AK561" s="270"/>
      <c r="AL561" s="270"/>
      <c r="AM561" s="270"/>
      <c r="AN561" s="270"/>
      <c r="AO561" s="270"/>
      <c r="AP561" s="270"/>
      <c r="AQ561" s="270"/>
      <c r="AR561" s="270"/>
      <c r="AS561" s="270"/>
      <c r="AT561" s="270"/>
      <c r="AU561" s="270"/>
      <c r="AV561" s="270"/>
      <c r="AW561" s="270"/>
      <c r="AX561" s="270"/>
      <c r="AY561" s="270"/>
      <c r="AZ561" s="270"/>
      <c r="BA561" s="270"/>
      <c r="BB561" s="270"/>
      <c r="BC561" s="270"/>
      <c r="BD561" s="270"/>
      <c r="BE561" s="270"/>
      <c r="BF561" s="270"/>
      <c r="BG561" s="270"/>
      <c r="BH561" s="270"/>
      <c r="BI561" s="270"/>
      <c r="BJ561" s="270"/>
      <c r="BK561" s="270"/>
      <c r="BL561" s="270"/>
      <c r="BM561" s="270"/>
      <c r="BN561" s="270"/>
      <c r="BO561" s="270"/>
      <c r="BP561" s="270"/>
      <c r="BQ561" s="270"/>
      <c r="BR561" s="270"/>
      <c r="BS561" s="270"/>
      <c r="BT561" s="270"/>
      <c r="BU561" s="270"/>
      <c r="BV561" s="270"/>
      <c r="BW561" s="270"/>
      <c r="BX561" s="270"/>
    </row>
    <row r="562" spans="1:76" ht="15">
      <c r="A562" s="301"/>
      <c r="B562" s="270"/>
      <c r="C562" s="302" t="s">
        <v>1018</v>
      </c>
      <c r="D562" s="302" t="s">
        <v>1236</v>
      </c>
      <c r="E562" s="270"/>
      <c r="F562" s="303">
        <v>3</v>
      </c>
      <c r="G562" s="270"/>
      <c r="H562" s="270"/>
      <c r="I562" s="270"/>
      <c r="J562" s="270"/>
      <c r="K562" s="270"/>
      <c r="L562" s="270"/>
      <c r="M562" s="270"/>
      <c r="N562" s="270"/>
      <c r="O562" s="304"/>
      <c r="P562" s="270"/>
      <c r="Q562" s="270"/>
      <c r="R562" s="270"/>
      <c r="S562" s="270"/>
      <c r="T562" s="270"/>
      <c r="U562" s="270"/>
      <c r="V562" s="270"/>
      <c r="W562" s="270"/>
      <c r="X562" s="270"/>
      <c r="Y562" s="270"/>
      <c r="Z562" s="270"/>
      <c r="AA562" s="270"/>
      <c r="AB562" s="270"/>
      <c r="AC562" s="270"/>
      <c r="AD562" s="270"/>
      <c r="AE562" s="270"/>
      <c r="AF562" s="270"/>
      <c r="AG562" s="270"/>
      <c r="AH562" s="270"/>
      <c r="AI562" s="270"/>
      <c r="AJ562" s="270"/>
      <c r="AK562" s="270"/>
      <c r="AL562" s="270"/>
      <c r="AM562" s="270"/>
      <c r="AN562" s="270"/>
      <c r="AO562" s="270"/>
      <c r="AP562" s="270"/>
      <c r="AQ562" s="270"/>
      <c r="AR562" s="270"/>
      <c r="AS562" s="270"/>
      <c r="AT562" s="270"/>
      <c r="AU562" s="270"/>
      <c r="AV562" s="270"/>
      <c r="AW562" s="270"/>
      <c r="AX562" s="270"/>
      <c r="AY562" s="270"/>
      <c r="AZ562" s="270"/>
      <c r="BA562" s="270"/>
      <c r="BB562" s="270"/>
      <c r="BC562" s="270"/>
      <c r="BD562" s="270"/>
      <c r="BE562" s="270"/>
      <c r="BF562" s="270"/>
      <c r="BG562" s="270"/>
      <c r="BH562" s="270"/>
      <c r="BI562" s="270"/>
      <c r="BJ562" s="270"/>
      <c r="BK562" s="270"/>
      <c r="BL562" s="270"/>
      <c r="BM562" s="270"/>
      <c r="BN562" s="270"/>
      <c r="BO562" s="270"/>
      <c r="BP562" s="270"/>
      <c r="BQ562" s="270"/>
      <c r="BR562" s="270"/>
      <c r="BS562" s="270"/>
      <c r="BT562" s="270"/>
      <c r="BU562" s="270"/>
      <c r="BV562" s="270"/>
      <c r="BW562" s="270"/>
      <c r="BX562" s="270"/>
    </row>
    <row r="563" spans="1:76" ht="15">
      <c r="A563" s="301"/>
      <c r="B563" s="270"/>
      <c r="C563" s="302" t="s">
        <v>515</v>
      </c>
      <c r="D563" s="302" t="s">
        <v>1264</v>
      </c>
      <c r="E563" s="270"/>
      <c r="F563" s="303">
        <v>2</v>
      </c>
      <c r="G563" s="270"/>
      <c r="H563" s="270"/>
      <c r="I563" s="270"/>
      <c r="J563" s="270"/>
      <c r="K563" s="270"/>
      <c r="L563" s="270"/>
      <c r="M563" s="270"/>
      <c r="N563" s="270"/>
      <c r="O563" s="304"/>
      <c r="P563" s="270"/>
      <c r="Q563" s="270"/>
      <c r="R563" s="270"/>
      <c r="S563" s="270"/>
      <c r="T563" s="270"/>
      <c r="U563" s="270"/>
      <c r="V563" s="270"/>
      <c r="W563" s="270"/>
      <c r="X563" s="270"/>
      <c r="Y563" s="270"/>
      <c r="Z563" s="270"/>
      <c r="AA563" s="270"/>
      <c r="AB563" s="270"/>
      <c r="AC563" s="270"/>
      <c r="AD563" s="270"/>
      <c r="AE563" s="270"/>
      <c r="AF563" s="270"/>
      <c r="AG563" s="270"/>
      <c r="AH563" s="270"/>
      <c r="AI563" s="270"/>
      <c r="AJ563" s="270"/>
      <c r="AK563" s="270"/>
      <c r="AL563" s="270"/>
      <c r="AM563" s="270"/>
      <c r="AN563" s="270"/>
      <c r="AO563" s="270"/>
      <c r="AP563" s="270"/>
      <c r="AQ563" s="270"/>
      <c r="AR563" s="270"/>
      <c r="AS563" s="270"/>
      <c r="AT563" s="270"/>
      <c r="AU563" s="270"/>
      <c r="AV563" s="270"/>
      <c r="AW563" s="270"/>
      <c r="AX563" s="270"/>
      <c r="AY563" s="270"/>
      <c r="AZ563" s="270"/>
      <c r="BA563" s="270"/>
      <c r="BB563" s="270"/>
      <c r="BC563" s="270"/>
      <c r="BD563" s="270"/>
      <c r="BE563" s="270"/>
      <c r="BF563" s="270"/>
      <c r="BG563" s="270"/>
      <c r="BH563" s="270"/>
      <c r="BI563" s="270"/>
      <c r="BJ563" s="270"/>
      <c r="BK563" s="270"/>
      <c r="BL563" s="270"/>
      <c r="BM563" s="270"/>
      <c r="BN563" s="270"/>
      <c r="BO563" s="270"/>
      <c r="BP563" s="270"/>
      <c r="BQ563" s="270"/>
      <c r="BR563" s="270"/>
      <c r="BS563" s="270"/>
      <c r="BT563" s="270"/>
      <c r="BU563" s="270"/>
      <c r="BV563" s="270"/>
      <c r="BW563" s="270"/>
      <c r="BX563" s="270"/>
    </row>
    <row r="564" spans="1:76" ht="15">
      <c r="A564" s="295" t="s">
        <v>1265</v>
      </c>
      <c r="B564" s="296" t="s">
        <v>1266</v>
      </c>
      <c r="C564" s="296" t="s">
        <v>1267</v>
      </c>
      <c r="D564" s="296"/>
      <c r="E564" s="296" t="s">
        <v>78</v>
      </c>
      <c r="F564" s="297">
        <v>18</v>
      </c>
      <c r="G564" s="298"/>
      <c r="H564" s="299" t="s">
        <v>508</v>
      </c>
      <c r="I564" s="297">
        <f>F564*AO564</f>
        <v>0</v>
      </c>
      <c r="J564" s="297">
        <f>F564*AP564</f>
        <v>0</v>
      </c>
      <c r="K564" s="297">
        <f>F564*G564</f>
        <v>0</v>
      </c>
      <c r="L564" s="297">
        <f>K564*(1+BW564/100)</f>
        <v>0</v>
      </c>
      <c r="M564" s="297">
        <v>0</v>
      </c>
      <c r="N564" s="297">
        <f>F564*M564</f>
        <v>0</v>
      </c>
      <c r="O564" s="300" t="s">
        <v>509</v>
      </c>
      <c r="P564" s="270"/>
      <c r="Q564" s="270"/>
      <c r="R564" s="270"/>
      <c r="S564" s="270"/>
      <c r="T564" s="270"/>
      <c r="U564" s="270"/>
      <c r="V564" s="270"/>
      <c r="W564" s="270"/>
      <c r="X564" s="270"/>
      <c r="Y564" s="270"/>
      <c r="Z564" s="297">
        <f>IF(AQ564="5",BJ564,0)</f>
        <v>0</v>
      </c>
      <c r="AA564" s="270"/>
      <c r="AB564" s="297">
        <f>IF(AQ564="1",BH564,0)</f>
        <v>0</v>
      </c>
      <c r="AC564" s="297">
        <f>IF(AQ564="1",BI564,0)</f>
        <v>0</v>
      </c>
      <c r="AD564" s="297">
        <f>IF(AQ564="7",BH564,0)</f>
        <v>0</v>
      </c>
      <c r="AE564" s="297">
        <f>IF(AQ564="7",BI564,0)</f>
        <v>0</v>
      </c>
      <c r="AF564" s="297">
        <f>IF(AQ564="2",BH564,0)</f>
        <v>0</v>
      </c>
      <c r="AG564" s="297">
        <f>IF(AQ564="2",BI564,0)</f>
        <v>0</v>
      </c>
      <c r="AH564" s="297">
        <f>IF(AQ564="0",BJ564,0)</f>
        <v>0</v>
      </c>
      <c r="AI564" s="282" t="s">
        <v>1233</v>
      </c>
      <c r="AJ564" s="297">
        <f>IF(AN564=0,K564,0)</f>
        <v>0</v>
      </c>
      <c r="AK564" s="297">
        <f>IF(AN564=12,K564,0)</f>
        <v>0</v>
      </c>
      <c r="AL564" s="297">
        <f>IF(AN564=21,K564,0)</f>
        <v>0</v>
      </c>
      <c r="AM564" s="270"/>
      <c r="AN564" s="297">
        <v>21</v>
      </c>
      <c r="AO564" s="297">
        <f>G564*0</f>
        <v>0</v>
      </c>
      <c r="AP564" s="297">
        <f>G564*(1-0)</f>
        <v>0</v>
      </c>
      <c r="AQ564" s="299" t="s">
        <v>320</v>
      </c>
      <c r="AR564" s="270"/>
      <c r="AS564" s="270"/>
      <c r="AT564" s="270"/>
      <c r="AU564" s="270"/>
      <c r="AV564" s="297">
        <f>AW564+AX564</f>
        <v>0</v>
      </c>
      <c r="AW564" s="297">
        <f>F564*AO564</f>
        <v>0</v>
      </c>
      <c r="AX564" s="297">
        <f>F564*AP564</f>
        <v>0</v>
      </c>
      <c r="AY564" s="299" t="s">
        <v>1229</v>
      </c>
      <c r="AZ564" s="299" t="s">
        <v>970</v>
      </c>
      <c r="BA564" s="282" t="s">
        <v>1234</v>
      </c>
      <c r="BB564" s="270"/>
      <c r="BC564" s="297">
        <f>AW564+AX564</f>
        <v>0</v>
      </c>
      <c r="BD564" s="297">
        <f>G564/(100-BE564)*100</f>
        <v>0</v>
      </c>
      <c r="BE564" s="297">
        <v>0</v>
      </c>
      <c r="BF564" s="297">
        <f>N564</f>
        <v>0</v>
      </c>
      <c r="BG564" s="270"/>
      <c r="BH564" s="297">
        <f>F564*AO564</f>
        <v>0</v>
      </c>
      <c r="BI564" s="297">
        <f>F564*AP564</f>
        <v>0</v>
      </c>
      <c r="BJ564" s="297">
        <f>F564*G564</f>
        <v>0</v>
      </c>
      <c r="BK564" s="297"/>
      <c r="BL564" s="297">
        <v>89</v>
      </c>
      <c r="BM564" s="270"/>
      <c r="BN564" s="270"/>
      <c r="BO564" s="270"/>
      <c r="BP564" s="270"/>
      <c r="BQ564" s="270"/>
      <c r="BR564" s="270"/>
      <c r="BS564" s="270"/>
      <c r="BT564" s="270"/>
      <c r="BU564" s="270"/>
      <c r="BV564" s="270"/>
      <c r="BW564" s="297" t="str">
        <f>H564</f>
        <v>21</v>
      </c>
      <c r="BX564" s="296" t="s">
        <v>1267</v>
      </c>
    </row>
    <row r="565" spans="1:76" ht="15">
      <c r="A565" s="301"/>
      <c r="B565" s="270"/>
      <c r="C565" s="302" t="s">
        <v>1268</v>
      </c>
      <c r="D565" s="302"/>
      <c r="E565" s="270"/>
      <c r="F565" s="303">
        <v>18</v>
      </c>
      <c r="G565" s="270"/>
      <c r="H565" s="270"/>
      <c r="I565" s="270"/>
      <c r="J565" s="270"/>
      <c r="K565" s="270"/>
      <c r="L565" s="270"/>
      <c r="M565" s="270"/>
      <c r="N565" s="270"/>
      <c r="O565" s="304"/>
      <c r="P565" s="270"/>
      <c r="Q565" s="270"/>
      <c r="R565" s="270"/>
      <c r="S565" s="270"/>
      <c r="T565" s="270"/>
      <c r="U565" s="270"/>
      <c r="V565" s="270"/>
      <c r="W565" s="270"/>
      <c r="X565" s="27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row>
    <row r="566" spans="1:76" ht="15">
      <c r="A566" s="323" t="s">
        <v>1269</v>
      </c>
      <c r="B566" s="324" t="s">
        <v>1270</v>
      </c>
      <c r="C566" s="324" t="s">
        <v>1271</v>
      </c>
      <c r="D566" s="324"/>
      <c r="E566" s="324" t="s">
        <v>78</v>
      </c>
      <c r="F566" s="325">
        <v>9</v>
      </c>
      <c r="G566" s="326"/>
      <c r="H566" s="327" t="s">
        <v>508</v>
      </c>
      <c r="I566" s="325">
        <f>F566*AO566</f>
        <v>0</v>
      </c>
      <c r="J566" s="325">
        <f>F566*AP566</f>
        <v>0</v>
      </c>
      <c r="K566" s="325">
        <f>F566*G566</f>
        <v>0</v>
      </c>
      <c r="L566" s="325">
        <f>K566*(1+BW566/100)</f>
        <v>0</v>
      </c>
      <c r="M566" s="325">
        <v>0.58499999999999996</v>
      </c>
      <c r="N566" s="325">
        <f>F566*M566</f>
        <v>5.2649999999999997</v>
      </c>
      <c r="O566" s="328" t="s">
        <v>509</v>
      </c>
      <c r="P566" s="270"/>
      <c r="Q566" s="270"/>
      <c r="R566" s="270"/>
      <c r="S566" s="270"/>
      <c r="T566" s="270"/>
      <c r="U566" s="270"/>
      <c r="V566" s="270"/>
      <c r="W566" s="270"/>
      <c r="X566" s="270"/>
      <c r="Y566" s="270"/>
      <c r="Z566" s="297">
        <f>IF(AQ566="5",BJ566,0)</f>
        <v>0</v>
      </c>
      <c r="AA566" s="270"/>
      <c r="AB566" s="297">
        <f>IF(AQ566="1",BH566,0)</f>
        <v>0</v>
      </c>
      <c r="AC566" s="297">
        <f>IF(AQ566="1",BI566,0)</f>
        <v>0</v>
      </c>
      <c r="AD566" s="297">
        <f>IF(AQ566="7",BH566,0)</f>
        <v>0</v>
      </c>
      <c r="AE566" s="297">
        <f>IF(AQ566="7",BI566,0)</f>
        <v>0</v>
      </c>
      <c r="AF566" s="297">
        <f>IF(AQ566="2",BH566,0)</f>
        <v>0</v>
      </c>
      <c r="AG566" s="297">
        <f>IF(AQ566="2",BI566,0)</f>
        <v>0</v>
      </c>
      <c r="AH566" s="297">
        <f>IF(AQ566="0",BJ566,0)</f>
        <v>0</v>
      </c>
      <c r="AI566" s="282" t="s">
        <v>1233</v>
      </c>
      <c r="AJ566" s="325">
        <f>IF(AN566=0,K566,0)</f>
        <v>0</v>
      </c>
      <c r="AK566" s="325">
        <f>IF(AN566=12,K566,0)</f>
        <v>0</v>
      </c>
      <c r="AL566" s="325">
        <f>IF(AN566=21,K566,0)</f>
        <v>0</v>
      </c>
      <c r="AM566" s="270"/>
      <c r="AN566" s="297">
        <v>21</v>
      </c>
      <c r="AO566" s="297">
        <f>G566*1</f>
        <v>0</v>
      </c>
      <c r="AP566" s="297">
        <f>G566*(1-1)</f>
        <v>0</v>
      </c>
      <c r="AQ566" s="327" t="s">
        <v>320</v>
      </c>
      <c r="AR566" s="270"/>
      <c r="AS566" s="270"/>
      <c r="AT566" s="270"/>
      <c r="AU566" s="270"/>
      <c r="AV566" s="297">
        <f>AW566+AX566</f>
        <v>0</v>
      </c>
      <c r="AW566" s="297">
        <f>F566*AO566</f>
        <v>0</v>
      </c>
      <c r="AX566" s="297">
        <f>F566*AP566</f>
        <v>0</v>
      </c>
      <c r="AY566" s="299" t="s">
        <v>1229</v>
      </c>
      <c r="AZ566" s="299" t="s">
        <v>970</v>
      </c>
      <c r="BA566" s="282" t="s">
        <v>1234</v>
      </c>
      <c r="BB566" s="270"/>
      <c r="BC566" s="297">
        <f>AW566+AX566</f>
        <v>0</v>
      </c>
      <c r="BD566" s="297">
        <f>G566/(100-BE566)*100</f>
        <v>0</v>
      </c>
      <c r="BE566" s="297">
        <v>0</v>
      </c>
      <c r="BF566" s="297">
        <f>N566</f>
        <v>5.2649999999999997</v>
      </c>
      <c r="BG566" s="270"/>
      <c r="BH566" s="325">
        <f>F566*AO566</f>
        <v>0</v>
      </c>
      <c r="BI566" s="325">
        <f>F566*AP566</f>
        <v>0</v>
      </c>
      <c r="BJ566" s="325">
        <f>F566*G566</f>
        <v>0</v>
      </c>
      <c r="BK566" s="325"/>
      <c r="BL566" s="297">
        <v>89</v>
      </c>
      <c r="BM566" s="270"/>
      <c r="BN566" s="270"/>
      <c r="BO566" s="270"/>
      <c r="BP566" s="270"/>
      <c r="BQ566" s="270"/>
      <c r="BR566" s="270"/>
      <c r="BS566" s="270"/>
      <c r="BT566" s="270"/>
      <c r="BU566" s="270"/>
      <c r="BV566" s="270"/>
      <c r="BW566" s="297" t="str">
        <f>H566</f>
        <v>21</v>
      </c>
      <c r="BX566" s="324" t="s">
        <v>1271</v>
      </c>
    </row>
    <row r="567" spans="1:76" ht="15">
      <c r="A567" s="301"/>
      <c r="B567" s="270"/>
      <c r="C567" s="302" t="s">
        <v>320</v>
      </c>
      <c r="D567" s="302" t="s">
        <v>1235</v>
      </c>
      <c r="E567" s="270"/>
      <c r="F567" s="303">
        <v>1</v>
      </c>
      <c r="G567" s="270"/>
      <c r="H567" s="270"/>
      <c r="I567" s="270"/>
      <c r="J567" s="270"/>
      <c r="K567" s="270"/>
      <c r="L567" s="270"/>
      <c r="M567" s="270"/>
      <c r="N567" s="270"/>
      <c r="O567" s="304"/>
      <c r="P567" s="270"/>
      <c r="Q567" s="270"/>
      <c r="R567" s="270"/>
      <c r="S567" s="270"/>
      <c r="T567" s="270"/>
      <c r="U567" s="270"/>
      <c r="V567" s="270"/>
      <c r="W567" s="270"/>
      <c r="X567" s="270"/>
      <c r="Y567" s="270"/>
      <c r="Z567" s="270"/>
      <c r="AA567" s="270"/>
      <c r="AB567" s="270"/>
      <c r="AC567" s="270"/>
      <c r="AD567" s="270"/>
      <c r="AE567" s="270"/>
      <c r="AF567" s="270"/>
      <c r="AG567" s="270"/>
      <c r="AH567" s="270"/>
      <c r="AI567" s="270"/>
      <c r="AJ567" s="270"/>
      <c r="AK567" s="270"/>
      <c r="AL567" s="270"/>
      <c r="AM567" s="270"/>
      <c r="AN567" s="270"/>
      <c r="AO567" s="270"/>
      <c r="AP567" s="270"/>
      <c r="AQ567" s="270"/>
      <c r="AR567" s="270"/>
      <c r="AS567" s="270"/>
      <c r="AT567" s="270"/>
      <c r="AU567" s="270"/>
      <c r="AV567" s="270"/>
      <c r="AW567" s="270"/>
      <c r="AX567" s="270"/>
      <c r="AY567" s="270"/>
      <c r="AZ567" s="270"/>
      <c r="BA567" s="270"/>
      <c r="BB567" s="270"/>
      <c r="BC567" s="270"/>
      <c r="BD567" s="270"/>
      <c r="BE567" s="270"/>
      <c r="BF567" s="270"/>
      <c r="BG567" s="270"/>
      <c r="BH567" s="270"/>
      <c r="BI567" s="270"/>
      <c r="BJ567" s="270"/>
      <c r="BK567" s="270"/>
      <c r="BL567" s="270"/>
      <c r="BM567" s="270"/>
      <c r="BN567" s="270"/>
      <c r="BO567" s="270"/>
      <c r="BP567" s="270"/>
      <c r="BQ567" s="270"/>
      <c r="BR567" s="270"/>
      <c r="BS567" s="270"/>
      <c r="BT567" s="270"/>
      <c r="BU567" s="270"/>
      <c r="BV567" s="270"/>
      <c r="BW567" s="270"/>
      <c r="BX567" s="270"/>
    </row>
    <row r="568" spans="1:76" ht="15">
      <c r="A568" s="301"/>
      <c r="B568" s="270"/>
      <c r="C568" s="302" t="s">
        <v>1018</v>
      </c>
      <c r="D568" s="302" t="s">
        <v>1236</v>
      </c>
      <c r="E568" s="270"/>
      <c r="F568" s="303">
        <v>3</v>
      </c>
      <c r="G568" s="270"/>
      <c r="H568" s="270"/>
      <c r="I568" s="270"/>
      <c r="J568" s="270"/>
      <c r="K568" s="270"/>
      <c r="L568" s="270"/>
      <c r="M568" s="270"/>
      <c r="N568" s="270"/>
      <c r="O568" s="304"/>
      <c r="P568" s="270"/>
      <c r="Q568" s="270"/>
      <c r="R568" s="270"/>
      <c r="S568" s="270"/>
      <c r="T568" s="270"/>
      <c r="U568" s="270"/>
      <c r="V568" s="270"/>
      <c r="W568" s="270"/>
      <c r="X568" s="270"/>
      <c r="Y568" s="270"/>
      <c r="Z568" s="270"/>
      <c r="AA568" s="270"/>
      <c r="AB568" s="270"/>
      <c r="AC568" s="270"/>
      <c r="AD568" s="270"/>
      <c r="AE568" s="270"/>
      <c r="AF568" s="270"/>
      <c r="AG568" s="270"/>
      <c r="AH568" s="270"/>
      <c r="AI568" s="270"/>
      <c r="AJ568" s="270"/>
      <c r="AK568" s="270"/>
      <c r="AL568" s="270"/>
      <c r="AM568" s="270"/>
      <c r="AN568" s="270"/>
      <c r="AO568" s="270"/>
      <c r="AP568" s="270"/>
      <c r="AQ568" s="270"/>
      <c r="AR568" s="270"/>
      <c r="AS568" s="270"/>
      <c r="AT568" s="270"/>
      <c r="AU568" s="270"/>
      <c r="AV568" s="270"/>
      <c r="AW568" s="270"/>
      <c r="AX568" s="270"/>
      <c r="AY568" s="270"/>
      <c r="AZ568" s="270"/>
      <c r="BA568" s="270"/>
      <c r="BB568" s="270"/>
      <c r="BC568" s="270"/>
      <c r="BD568" s="270"/>
      <c r="BE568" s="270"/>
      <c r="BF568" s="270"/>
      <c r="BG568" s="270"/>
      <c r="BH568" s="270"/>
      <c r="BI568" s="270"/>
      <c r="BJ568" s="270"/>
      <c r="BK568" s="270"/>
      <c r="BL568" s="270"/>
      <c r="BM568" s="270"/>
      <c r="BN568" s="270"/>
      <c r="BO568" s="270"/>
      <c r="BP568" s="270"/>
      <c r="BQ568" s="270"/>
      <c r="BR568" s="270"/>
      <c r="BS568" s="270"/>
      <c r="BT568" s="270"/>
      <c r="BU568" s="270"/>
      <c r="BV568" s="270"/>
      <c r="BW568" s="270"/>
      <c r="BX568" s="270"/>
    </row>
    <row r="569" spans="1:76" ht="15">
      <c r="A569" s="301"/>
      <c r="B569" s="270"/>
      <c r="C569" s="302" t="s">
        <v>515</v>
      </c>
      <c r="D569" s="302" t="s">
        <v>1237</v>
      </c>
      <c r="E569" s="270"/>
      <c r="F569" s="303">
        <v>2</v>
      </c>
      <c r="G569" s="270"/>
      <c r="H569" s="270"/>
      <c r="I569" s="270"/>
      <c r="J569" s="270"/>
      <c r="K569" s="270"/>
      <c r="L569" s="270"/>
      <c r="M569" s="270"/>
      <c r="N569" s="270"/>
      <c r="O569" s="304"/>
      <c r="P569" s="270"/>
      <c r="Q569" s="270"/>
      <c r="R569" s="270"/>
      <c r="S569" s="270"/>
      <c r="T569" s="270"/>
      <c r="U569" s="270"/>
      <c r="V569" s="270"/>
      <c r="W569" s="270"/>
      <c r="X569" s="270"/>
      <c r="Y569" s="270"/>
      <c r="Z569" s="270"/>
      <c r="AA569" s="270"/>
      <c r="AB569" s="270"/>
      <c r="AC569" s="270"/>
      <c r="AD569" s="270"/>
      <c r="AE569" s="270"/>
      <c r="AF569" s="270"/>
      <c r="AG569" s="270"/>
      <c r="AH569" s="270"/>
      <c r="AI569" s="270"/>
      <c r="AJ569" s="270"/>
      <c r="AK569" s="270"/>
      <c r="AL569" s="270"/>
      <c r="AM569" s="270"/>
      <c r="AN569" s="270"/>
      <c r="AO569" s="270"/>
      <c r="AP569" s="270"/>
      <c r="AQ569" s="270"/>
      <c r="AR569" s="270"/>
      <c r="AS569" s="270"/>
      <c r="AT569" s="270"/>
      <c r="AU569" s="270"/>
      <c r="AV569" s="270"/>
      <c r="AW569" s="270"/>
      <c r="AX569" s="270"/>
      <c r="AY569" s="270"/>
      <c r="AZ569" s="270"/>
      <c r="BA569" s="270"/>
      <c r="BB569" s="270"/>
      <c r="BC569" s="270"/>
      <c r="BD569" s="270"/>
      <c r="BE569" s="270"/>
      <c r="BF569" s="270"/>
      <c r="BG569" s="270"/>
      <c r="BH569" s="270"/>
      <c r="BI569" s="270"/>
      <c r="BJ569" s="270"/>
      <c r="BK569" s="270"/>
      <c r="BL569" s="270"/>
      <c r="BM569" s="270"/>
      <c r="BN569" s="270"/>
      <c r="BO569" s="270"/>
      <c r="BP569" s="270"/>
      <c r="BQ569" s="270"/>
      <c r="BR569" s="270"/>
      <c r="BS569" s="270"/>
      <c r="BT569" s="270"/>
      <c r="BU569" s="270"/>
      <c r="BV569" s="270"/>
      <c r="BW569" s="270"/>
      <c r="BX569" s="270"/>
    </row>
    <row r="570" spans="1:76" ht="15">
      <c r="A570" s="301"/>
      <c r="B570" s="270"/>
      <c r="C570" s="302" t="s">
        <v>1018</v>
      </c>
      <c r="D570" s="302" t="s">
        <v>1240</v>
      </c>
      <c r="E570" s="270"/>
      <c r="F570" s="303">
        <v>3</v>
      </c>
      <c r="G570" s="270"/>
      <c r="H570" s="270"/>
      <c r="I570" s="270"/>
      <c r="J570" s="270"/>
      <c r="K570" s="270"/>
      <c r="L570" s="270"/>
      <c r="M570" s="270"/>
      <c r="N570" s="270"/>
      <c r="O570" s="304"/>
      <c r="P570" s="270"/>
      <c r="Q570" s="270"/>
      <c r="R570" s="270"/>
      <c r="S570" s="270"/>
      <c r="T570" s="270"/>
      <c r="U570" s="270"/>
      <c r="V570" s="270"/>
      <c r="W570" s="270"/>
      <c r="X570" s="270"/>
      <c r="Y570" s="270"/>
      <c r="Z570" s="270"/>
      <c r="AA570" s="270"/>
      <c r="AB570" s="270"/>
      <c r="AC570" s="270"/>
      <c r="AD570" s="270"/>
      <c r="AE570" s="270"/>
      <c r="AF570" s="270"/>
      <c r="AG570" s="270"/>
      <c r="AH570" s="270"/>
      <c r="AI570" s="270"/>
      <c r="AJ570" s="270"/>
      <c r="AK570" s="270"/>
      <c r="AL570" s="270"/>
      <c r="AM570" s="270"/>
      <c r="AN570" s="270"/>
      <c r="AO570" s="270"/>
      <c r="AP570" s="270"/>
      <c r="AQ570" s="270"/>
      <c r="AR570" s="270"/>
      <c r="AS570" s="270"/>
      <c r="AT570" s="270"/>
      <c r="AU570" s="270"/>
      <c r="AV570" s="270"/>
      <c r="AW570" s="270"/>
      <c r="AX570" s="270"/>
      <c r="AY570" s="270"/>
      <c r="AZ570" s="270"/>
      <c r="BA570" s="270"/>
      <c r="BB570" s="270"/>
      <c r="BC570" s="270"/>
      <c r="BD570" s="270"/>
      <c r="BE570" s="270"/>
      <c r="BF570" s="270"/>
      <c r="BG570" s="270"/>
      <c r="BH570" s="270"/>
      <c r="BI570" s="270"/>
      <c r="BJ570" s="270"/>
      <c r="BK570" s="270"/>
      <c r="BL570" s="270"/>
      <c r="BM570" s="270"/>
      <c r="BN570" s="270"/>
      <c r="BO570" s="270"/>
      <c r="BP570" s="270"/>
      <c r="BQ570" s="270"/>
      <c r="BR570" s="270"/>
      <c r="BS570" s="270"/>
      <c r="BT570" s="270"/>
      <c r="BU570" s="270"/>
      <c r="BV570" s="270"/>
      <c r="BW570" s="270"/>
      <c r="BX570" s="270"/>
    </row>
    <row r="571" spans="1:76" ht="15">
      <c r="A571" s="323" t="s">
        <v>1272</v>
      </c>
      <c r="B571" s="324" t="s">
        <v>1273</v>
      </c>
      <c r="C571" s="324" t="s">
        <v>1274</v>
      </c>
      <c r="D571" s="324"/>
      <c r="E571" s="324" t="s">
        <v>78</v>
      </c>
      <c r="F571" s="325">
        <v>1</v>
      </c>
      <c r="G571" s="326"/>
      <c r="H571" s="327" t="s">
        <v>508</v>
      </c>
      <c r="I571" s="325">
        <f>F571*AO571</f>
        <v>0</v>
      </c>
      <c r="J571" s="325">
        <f>F571*AP571</f>
        <v>0</v>
      </c>
      <c r="K571" s="325">
        <f>F571*G571</f>
        <v>0</v>
      </c>
      <c r="L571" s="325">
        <f>K571*(1+BW571/100)</f>
        <v>0</v>
      </c>
      <c r="M571" s="325">
        <v>1</v>
      </c>
      <c r="N571" s="325">
        <f>F571*M571</f>
        <v>1</v>
      </c>
      <c r="O571" s="328" t="s">
        <v>509</v>
      </c>
      <c r="P571" s="270"/>
      <c r="Q571" s="270"/>
      <c r="R571" s="270"/>
      <c r="S571" s="270"/>
      <c r="T571" s="270"/>
      <c r="U571" s="270"/>
      <c r="V571" s="270"/>
      <c r="W571" s="270"/>
      <c r="X571" s="270"/>
      <c r="Y571" s="270"/>
      <c r="Z571" s="297">
        <f>IF(AQ571="5",BJ571,0)</f>
        <v>0</v>
      </c>
      <c r="AA571" s="270"/>
      <c r="AB571" s="297">
        <f>IF(AQ571="1",BH571,0)</f>
        <v>0</v>
      </c>
      <c r="AC571" s="297">
        <f>IF(AQ571="1",BI571,0)</f>
        <v>0</v>
      </c>
      <c r="AD571" s="297">
        <f>IF(AQ571="7",BH571,0)</f>
        <v>0</v>
      </c>
      <c r="AE571" s="297">
        <f>IF(AQ571="7",BI571,0)</f>
        <v>0</v>
      </c>
      <c r="AF571" s="297">
        <f>IF(AQ571="2",BH571,0)</f>
        <v>0</v>
      </c>
      <c r="AG571" s="297">
        <f>IF(AQ571="2",BI571,0)</f>
        <v>0</v>
      </c>
      <c r="AH571" s="297">
        <f>IF(AQ571="0",BJ571,0)</f>
        <v>0</v>
      </c>
      <c r="AI571" s="282" t="s">
        <v>1233</v>
      </c>
      <c r="AJ571" s="325">
        <f>IF(AN571=0,K571,0)</f>
        <v>0</v>
      </c>
      <c r="AK571" s="325">
        <f>IF(AN571=12,K571,0)</f>
        <v>0</v>
      </c>
      <c r="AL571" s="325">
        <f>IF(AN571=21,K571,0)</f>
        <v>0</v>
      </c>
      <c r="AM571" s="270"/>
      <c r="AN571" s="297">
        <v>21</v>
      </c>
      <c r="AO571" s="297">
        <f>G571*1</f>
        <v>0</v>
      </c>
      <c r="AP571" s="297">
        <f>G571*(1-1)</f>
        <v>0</v>
      </c>
      <c r="AQ571" s="327" t="s">
        <v>320</v>
      </c>
      <c r="AR571" s="270"/>
      <c r="AS571" s="270"/>
      <c r="AT571" s="270"/>
      <c r="AU571" s="270"/>
      <c r="AV571" s="297">
        <f>AW571+AX571</f>
        <v>0</v>
      </c>
      <c r="AW571" s="297">
        <f>F571*AO571</f>
        <v>0</v>
      </c>
      <c r="AX571" s="297">
        <f>F571*AP571</f>
        <v>0</v>
      </c>
      <c r="AY571" s="299" t="s">
        <v>1229</v>
      </c>
      <c r="AZ571" s="299" t="s">
        <v>970</v>
      </c>
      <c r="BA571" s="282" t="s">
        <v>1234</v>
      </c>
      <c r="BB571" s="270"/>
      <c r="BC571" s="297">
        <f>AW571+AX571</f>
        <v>0</v>
      </c>
      <c r="BD571" s="297">
        <f>G571/(100-BE571)*100</f>
        <v>0</v>
      </c>
      <c r="BE571" s="297">
        <v>0</v>
      </c>
      <c r="BF571" s="297">
        <f>N571</f>
        <v>1</v>
      </c>
      <c r="BG571" s="270"/>
      <c r="BH571" s="325">
        <f>F571*AO571</f>
        <v>0</v>
      </c>
      <c r="BI571" s="325">
        <f>F571*AP571</f>
        <v>0</v>
      </c>
      <c r="BJ571" s="325">
        <f>F571*G571</f>
        <v>0</v>
      </c>
      <c r="BK571" s="325"/>
      <c r="BL571" s="297">
        <v>89</v>
      </c>
      <c r="BM571" s="270"/>
      <c r="BN571" s="270"/>
      <c r="BO571" s="270"/>
      <c r="BP571" s="270"/>
      <c r="BQ571" s="270"/>
      <c r="BR571" s="270"/>
      <c r="BS571" s="270"/>
      <c r="BT571" s="270"/>
      <c r="BU571" s="270"/>
      <c r="BV571" s="270"/>
      <c r="BW571" s="297" t="str">
        <f>H571</f>
        <v>21</v>
      </c>
      <c r="BX571" s="324" t="s">
        <v>1274</v>
      </c>
    </row>
    <row r="572" spans="1:76" ht="15">
      <c r="A572" s="301"/>
      <c r="B572" s="270"/>
      <c r="C572" s="302" t="s">
        <v>320</v>
      </c>
      <c r="D572" s="302" t="s">
        <v>1209</v>
      </c>
      <c r="E572" s="270"/>
      <c r="F572" s="303">
        <v>1</v>
      </c>
      <c r="G572" s="270"/>
      <c r="H572" s="270"/>
      <c r="I572" s="270"/>
      <c r="J572" s="270"/>
      <c r="K572" s="270"/>
      <c r="L572" s="270"/>
      <c r="M572" s="270"/>
      <c r="N572" s="270"/>
      <c r="O572" s="304"/>
      <c r="P572" s="270"/>
      <c r="Q572" s="270"/>
      <c r="R572" s="270"/>
      <c r="S572" s="270"/>
      <c r="T572" s="270"/>
      <c r="U572" s="270"/>
      <c r="V572" s="270"/>
      <c r="W572" s="270"/>
      <c r="X572" s="270"/>
      <c r="Y572" s="270"/>
      <c r="Z572" s="270"/>
      <c r="AA572" s="270"/>
      <c r="AB572" s="270"/>
      <c r="AC572" s="270"/>
      <c r="AD572" s="270"/>
      <c r="AE572" s="270"/>
      <c r="AF572" s="270"/>
      <c r="AG572" s="270"/>
      <c r="AH572" s="270"/>
      <c r="AI572" s="270"/>
      <c r="AJ572" s="270"/>
      <c r="AK572" s="270"/>
      <c r="AL572" s="270"/>
      <c r="AM572" s="270"/>
      <c r="AN572" s="270"/>
      <c r="AO572" s="270"/>
      <c r="AP572" s="270"/>
      <c r="AQ572" s="270"/>
      <c r="AR572" s="270"/>
      <c r="AS572" s="270"/>
      <c r="AT572" s="270"/>
      <c r="AU572" s="270"/>
      <c r="AV572" s="270"/>
      <c r="AW572" s="270"/>
      <c r="AX572" s="270"/>
      <c r="AY572" s="270"/>
      <c r="AZ572" s="270"/>
      <c r="BA572" s="270"/>
      <c r="BB572" s="270"/>
      <c r="BC572" s="270"/>
      <c r="BD572" s="270"/>
      <c r="BE572" s="270"/>
      <c r="BF572" s="270"/>
      <c r="BG572" s="270"/>
      <c r="BH572" s="270"/>
      <c r="BI572" s="270"/>
      <c r="BJ572" s="270"/>
      <c r="BK572" s="270"/>
      <c r="BL572" s="270"/>
      <c r="BM572" s="270"/>
      <c r="BN572" s="270"/>
      <c r="BO572" s="270"/>
      <c r="BP572" s="270"/>
      <c r="BQ572" s="270"/>
      <c r="BR572" s="270"/>
      <c r="BS572" s="270"/>
      <c r="BT572" s="270"/>
      <c r="BU572" s="270"/>
      <c r="BV572" s="270"/>
      <c r="BW572" s="270"/>
      <c r="BX572" s="270"/>
    </row>
    <row r="573" spans="1:76" ht="15">
      <c r="A573" s="323" t="s">
        <v>1275</v>
      </c>
      <c r="B573" s="324" t="s">
        <v>1276</v>
      </c>
      <c r="C573" s="324" t="s">
        <v>1277</v>
      </c>
      <c r="D573" s="324"/>
      <c r="E573" s="324" t="s">
        <v>78</v>
      </c>
      <c r="F573" s="325">
        <v>6</v>
      </c>
      <c r="G573" s="326"/>
      <c r="H573" s="327" t="s">
        <v>508</v>
      </c>
      <c r="I573" s="325">
        <f>F573*AO573</f>
        <v>0</v>
      </c>
      <c r="J573" s="325">
        <f>F573*AP573</f>
        <v>0</v>
      </c>
      <c r="K573" s="325">
        <f>F573*G573</f>
        <v>0</v>
      </c>
      <c r="L573" s="325">
        <f>K573*(1+BW573/100)</f>
        <v>0</v>
      </c>
      <c r="M573" s="325">
        <v>0.5</v>
      </c>
      <c r="N573" s="325">
        <f>F573*M573</f>
        <v>3</v>
      </c>
      <c r="O573" s="328" t="s">
        <v>509</v>
      </c>
      <c r="P573" s="270"/>
      <c r="Q573" s="270"/>
      <c r="R573" s="270"/>
      <c r="S573" s="270"/>
      <c r="T573" s="270"/>
      <c r="U573" s="270"/>
      <c r="V573" s="270"/>
      <c r="W573" s="270"/>
      <c r="X573" s="270"/>
      <c r="Y573" s="270"/>
      <c r="Z573" s="297">
        <f>IF(AQ573="5",BJ573,0)</f>
        <v>0</v>
      </c>
      <c r="AA573" s="270"/>
      <c r="AB573" s="297">
        <f>IF(AQ573="1",BH573,0)</f>
        <v>0</v>
      </c>
      <c r="AC573" s="297">
        <f>IF(AQ573="1",BI573,0)</f>
        <v>0</v>
      </c>
      <c r="AD573" s="297">
        <f>IF(AQ573="7",BH573,0)</f>
        <v>0</v>
      </c>
      <c r="AE573" s="297">
        <f>IF(AQ573="7",BI573,0)</f>
        <v>0</v>
      </c>
      <c r="AF573" s="297">
        <f>IF(AQ573="2",BH573,0)</f>
        <v>0</v>
      </c>
      <c r="AG573" s="297">
        <f>IF(AQ573="2",BI573,0)</f>
        <v>0</v>
      </c>
      <c r="AH573" s="297">
        <f>IF(AQ573="0",BJ573,0)</f>
        <v>0</v>
      </c>
      <c r="AI573" s="282" t="s">
        <v>1233</v>
      </c>
      <c r="AJ573" s="325">
        <f>IF(AN573=0,K573,0)</f>
        <v>0</v>
      </c>
      <c r="AK573" s="325">
        <f>IF(AN573=12,K573,0)</f>
        <v>0</v>
      </c>
      <c r="AL573" s="325">
        <f>IF(AN573=21,K573,0)</f>
        <v>0</v>
      </c>
      <c r="AM573" s="270"/>
      <c r="AN573" s="297">
        <v>21</v>
      </c>
      <c r="AO573" s="297">
        <f>G573*1</f>
        <v>0</v>
      </c>
      <c r="AP573" s="297">
        <f>G573*(1-1)</f>
        <v>0</v>
      </c>
      <c r="AQ573" s="327" t="s">
        <v>320</v>
      </c>
      <c r="AR573" s="270"/>
      <c r="AS573" s="270"/>
      <c r="AT573" s="270"/>
      <c r="AU573" s="270"/>
      <c r="AV573" s="297">
        <f>AW573+AX573</f>
        <v>0</v>
      </c>
      <c r="AW573" s="297">
        <f>F573*AO573</f>
        <v>0</v>
      </c>
      <c r="AX573" s="297">
        <f>F573*AP573</f>
        <v>0</v>
      </c>
      <c r="AY573" s="299" t="s">
        <v>1229</v>
      </c>
      <c r="AZ573" s="299" t="s">
        <v>970</v>
      </c>
      <c r="BA573" s="282" t="s">
        <v>1234</v>
      </c>
      <c r="BB573" s="270"/>
      <c r="BC573" s="297">
        <f>AW573+AX573</f>
        <v>0</v>
      </c>
      <c r="BD573" s="297">
        <f>G573/(100-BE573)*100</f>
        <v>0</v>
      </c>
      <c r="BE573" s="297">
        <v>0</v>
      </c>
      <c r="BF573" s="297">
        <f>N573</f>
        <v>3</v>
      </c>
      <c r="BG573" s="270"/>
      <c r="BH573" s="325">
        <f>F573*AO573</f>
        <v>0</v>
      </c>
      <c r="BI573" s="325">
        <f>F573*AP573</f>
        <v>0</v>
      </c>
      <c r="BJ573" s="325">
        <f>F573*G573</f>
        <v>0</v>
      </c>
      <c r="BK573" s="325"/>
      <c r="BL573" s="297">
        <v>89</v>
      </c>
      <c r="BM573" s="270"/>
      <c r="BN573" s="270"/>
      <c r="BO573" s="270"/>
      <c r="BP573" s="270"/>
      <c r="BQ573" s="270"/>
      <c r="BR573" s="270"/>
      <c r="BS573" s="270"/>
      <c r="BT573" s="270"/>
      <c r="BU573" s="270"/>
      <c r="BV573" s="270"/>
      <c r="BW573" s="297" t="str">
        <f>H573</f>
        <v>21</v>
      </c>
      <c r="BX573" s="324" t="s">
        <v>1277</v>
      </c>
    </row>
    <row r="574" spans="1:76" ht="15">
      <c r="A574" s="301"/>
      <c r="B574" s="270"/>
      <c r="C574" s="302" t="s">
        <v>320</v>
      </c>
      <c r="D574" s="302" t="s">
        <v>1278</v>
      </c>
      <c r="E574" s="270"/>
      <c r="F574" s="303">
        <v>1</v>
      </c>
      <c r="G574" s="270"/>
      <c r="H574" s="270"/>
      <c r="I574" s="270"/>
      <c r="J574" s="270"/>
      <c r="K574" s="270"/>
      <c r="L574" s="270"/>
      <c r="M574" s="270"/>
      <c r="N574" s="270"/>
      <c r="O574" s="304"/>
      <c r="P574" s="270"/>
      <c r="Q574" s="270"/>
      <c r="R574" s="270"/>
      <c r="S574" s="270"/>
      <c r="T574" s="270"/>
      <c r="U574" s="270"/>
      <c r="V574" s="270"/>
      <c r="W574" s="270"/>
      <c r="X574" s="270"/>
      <c r="Y574" s="270"/>
      <c r="Z574" s="270"/>
      <c r="AA574" s="270"/>
      <c r="AB574" s="270"/>
      <c r="AC574" s="270"/>
      <c r="AD574" s="270"/>
      <c r="AE574" s="270"/>
      <c r="AF574" s="270"/>
      <c r="AG574" s="270"/>
      <c r="AH574" s="270"/>
      <c r="AI574" s="270"/>
      <c r="AJ574" s="270"/>
      <c r="AK574" s="270"/>
      <c r="AL574" s="270"/>
      <c r="AM574" s="270"/>
      <c r="AN574" s="270"/>
      <c r="AO574" s="270"/>
      <c r="AP574" s="270"/>
      <c r="AQ574" s="270"/>
      <c r="AR574" s="270"/>
      <c r="AS574" s="270"/>
      <c r="AT574" s="270"/>
      <c r="AU574" s="270"/>
      <c r="AV574" s="270"/>
      <c r="AW574" s="270"/>
      <c r="AX574" s="270"/>
      <c r="AY574" s="270"/>
      <c r="AZ574" s="270"/>
      <c r="BA574" s="270"/>
      <c r="BB574" s="270"/>
      <c r="BC574" s="270"/>
      <c r="BD574" s="270"/>
      <c r="BE574" s="270"/>
      <c r="BF574" s="270"/>
      <c r="BG574" s="270"/>
      <c r="BH574" s="270"/>
      <c r="BI574" s="270"/>
      <c r="BJ574" s="270"/>
      <c r="BK574" s="270"/>
      <c r="BL574" s="270"/>
      <c r="BM574" s="270"/>
      <c r="BN574" s="270"/>
      <c r="BO574" s="270"/>
      <c r="BP574" s="270"/>
      <c r="BQ574" s="270"/>
      <c r="BR574" s="270"/>
      <c r="BS574" s="270"/>
      <c r="BT574" s="270"/>
      <c r="BU574" s="270"/>
      <c r="BV574" s="270"/>
      <c r="BW574" s="270"/>
      <c r="BX574" s="270"/>
    </row>
    <row r="575" spans="1:76" ht="15">
      <c r="A575" s="301"/>
      <c r="B575" s="270"/>
      <c r="C575" s="302" t="s">
        <v>1018</v>
      </c>
      <c r="D575" s="302" t="s">
        <v>1279</v>
      </c>
      <c r="E575" s="270"/>
      <c r="F575" s="303">
        <v>3</v>
      </c>
      <c r="G575" s="270"/>
      <c r="H575" s="270"/>
      <c r="I575" s="270"/>
      <c r="J575" s="270"/>
      <c r="K575" s="270"/>
      <c r="L575" s="270"/>
      <c r="M575" s="270"/>
      <c r="N575" s="270"/>
      <c r="O575" s="304"/>
      <c r="P575" s="270"/>
      <c r="Q575" s="270"/>
      <c r="R575" s="270"/>
      <c r="S575" s="270"/>
      <c r="T575" s="270"/>
      <c r="U575" s="270"/>
      <c r="V575" s="270"/>
      <c r="W575" s="270"/>
      <c r="X575" s="270"/>
      <c r="Y575" s="270"/>
      <c r="Z575" s="270"/>
      <c r="AA575" s="270"/>
      <c r="AB575" s="270"/>
      <c r="AC575" s="270"/>
      <c r="AD575" s="270"/>
      <c r="AE575" s="270"/>
      <c r="AF575" s="270"/>
      <c r="AG575" s="270"/>
      <c r="AH575" s="270"/>
      <c r="AI575" s="270"/>
      <c r="AJ575" s="270"/>
      <c r="AK575" s="270"/>
      <c r="AL575" s="270"/>
      <c r="AM575" s="270"/>
      <c r="AN575" s="270"/>
      <c r="AO575" s="270"/>
      <c r="AP575" s="270"/>
      <c r="AQ575" s="270"/>
      <c r="AR575" s="270"/>
      <c r="AS575" s="270"/>
      <c r="AT575" s="270"/>
      <c r="AU575" s="270"/>
      <c r="AV575" s="270"/>
      <c r="AW575" s="270"/>
      <c r="AX575" s="270"/>
      <c r="AY575" s="270"/>
      <c r="AZ575" s="270"/>
      <c r="BA575" s="270"/>
      <c r="BB575" s="270"/>
      <c r="BC575" s="270"/>
      <c r="BD575" s="270"/>
      <c r="BE575" s="270"/>
      <c r="BF575" s="270"/>
      <c r="BG575" s="270"/>
      <c r="BH575" s="270"/>
      <c r="BI575" s="270"/>
      <c r="BJ575" s="270"/>
      <c r="BK575" s="270"/>
      <c r="BL575" s="270"/>
      <c r="BM575" s="270"/>
      <c r="BN575" s="270"/>
      <c r="BO575" s="270"/>
      <c r="BP575" s="270"/>
      <c r="BQ575" s="270"/>
      <c r="BR575" s="270"/>
      <c r="BS575" s="270"/>
      <c r="BT575" s="270"/>
      <c r="BU575" s="270"/>
      <c r="BV575" s="270"/>
      <c r="BW575" s="270"/>
      <c r="BX575" s="270"/>
    </row>
    <row r="576" spans="1:76" ht="15">
      <c r="A576" s="301"/>
      <c r="B576" s="270"/>
      <c r="C576" s="302" t="s">
        <v>515</v>
      </c>
      <c r="D576" s="302" t="s">
        <v>1237</v>
      </c>
      <c r="E576" s="270"/>
      <c r="F576" s="303">
        <v>2</v>
      </c>
      <c r="G576" s="270"/>
      <c r="H576" s="270"/>
      <c r="I576" s="270"/>
      <c r="J576" s="270"/>
      <c r="K576" s="270"/>
      <c r="L576" s="270"/>
      <c r="M576" s="270"/>
      <c r="N576" s="270"/>
      <c r="O576" s="304"/>
      <c r="P576" s="270"/>
      <c r="Q576" s="270"/>
      <c r="R576" s="270"/>
      <c r="S576" s="270"/>
      <c r="T576" s="270"/>
      <c r="U576" s="270"/>
      <c r="V576" s="270"/>
      <c r="W576" s="270"/>
      <c r="X576" s="270"/>
      <c r="Y576" s="270"/>
      <c r="Z576" s="270"/>
      <c r="AA576" s="270"/>
      <c r="AB576" s="270"/>
      <c r="AC576" s="270"/>
      <c r="AD576" s="270"/>
      <c r="AE576" s="270"/>
      <c r="AF576" s="270"/>
      <c r="AG576" s="270"/>
      <c r="AH576" s="270"/>
      <c r="AI576" s="270"/>
      <c r="AJ576" s="270"/>
      <c r="AK576" s="270"/>
      <c r="AL576" s="270"/>
      <c r="AM576" s="270"/>
      <c r="AN576" s="270"/>
      <c r="AO576" s="270"/>
      <c r="AP576" s="270"/>
      <c r="AQ576" s="270"/>
      <c r="AR576" s="270"/>
      <c r="AS576" s="270"/>
      <c r="AT576" s="270"/>
      <c r="AU576" s="270"/>
      <c r="AV576" s="270"/>
      <c r="AW576" s="270"/>
      <c r="AX576" s="270"/>
      <c r="AY576" s="270"/>
      <c r="AZ576" s="270"/>
      <c r="BA576" s="270"/>
      <c r="BB576" s="270"/>
      <c r="BC576" s="270"/>
      <c r="BD576" s="270"/>
      <c r="BE576" s="270"/>
      <c r="BF576" s="270"/>
      <c r="BG576" s="270"/>
      <c r="BH576" s="270"/>
      <c r="BI576" s="270"/>
      <c r="BJ576" s="270"/>
      <c r="BK576" s="270"/>
      <c r="BL576" s="270"/>
      <c r="BM576" s="270"/>
      <c r="BN576" s="270"/>
      <c r="BO576" s="270"/>
      <c r="BP576" s="270"/>
      <c r="BQ576" s="270"/>
      <c r="BR576" s="270"/>
      <c r="BS576" s="270"/>
      <c r="BT576" s="270"/>
      <c r="BU576" s="270"/>
      <c r="BV576" s="270"/>
      <c r="BW576" s="270"/>
      <c r="BX576" s="270"/>
    </row>
    <row r="577" spans="1:76" ht="15">
      <c r="A577" s="323" t="s">
        <v>1280</v>
      </c>
      <c r="B577" s="324" t="s">
        <v>1281</v>
      </c>
      <c r="C577" s="324" t="s">
        <v>1282</v>
      </c>
      <c r="D577" s="324"/>
      <c r="E577" s="324" t="s">
        <v>78</v>
      </c>
      <c r="F577" s="325">
        <v>1</v>
      </c>
      <c r="G577" s="326"/>
      <c r="H577" s="327" t="s">
        <v>508</v>
      </c>
      <c r="I577" s="325">
        <f>F577*AO577</f>
        <v>0</v>
      </c>
      <c r="J577" s="325">
        <f>F577*AP577</f>
        <v>0</v>
      </c>
      <c r="K577" s="325">
        <f>F577*G577</f>
        <v>0</v>
      </c>
      <c r="L577" s="325">
        <f>K577*(1+BW577/100)</f>
        <v>0</v>
      </c>
      <c r="M577" s="325">
        <v>1.1200000000000001</v>
      </c>
      <c r="N577" s="325">
        <f>F577*M577</f>
        <v>1.1200000000000001</v>
      </c>
      <c r="O577" s="328" t="s">
        <v>509</v>
      </c>
      <c r="P577" s="270"/>
      <c r="Q577" s="270"/>
      <c r="R577" s="270"/>
      <c r="S577" s="270"/>
      <c r="T577" s="270"/>
      <c r="U577" s="270"/>
      <c r="V577" s="270"/>
      <c r="W577" s="270"/>
      <c r="X577" s="270"/>
      <c r="Y577" s="270"/>
      <c r="Z577" s="297">
        <f>IF(AQ577="5",BJ577,0)</f>
        <v>0</v>
      </c>
      <c r="AA577" s="270"/>
      <c r="AB577" s="297">
        <f>IF(AQ577="1",BH577,0)</f>
        <v>0</v>
      </c>
      <c r="AC577" s="297">
        <f>IF(AQ577="1",BI577,0)</f>
        <v>0</v>
      </c>
      <c r="AD577" s="297">
        <f>IF(AQ577="7",BH577,0)</f>
        <v>0</v>
      </c>
      <c r="AE577" s="297">
        <f>IF(AQ577="7",BI577,0)</f>
        <v>0</v>
      </c>
      <c r="AF577" s="297">
        <f>IF(AQ577="2",BH577,0)</f>
        <v>0</v>
      </c>
      <c r="AG577" s="297">
        <f>IF(AQ577="2",BI577,0)</f>
        <v>0</v>
      </c>
      <c r="AH577" s="297">
        <f>IF(AQ577="0",BJ577,0)</f>
        <v>0</v>
      </c>
      <c r="AI577" s="282" t="s">
        <v>1233</v>
      </c>
      <c r="AJ577" s="325">
        <f>IF(AN577=0,K577,0)</f>
        <v>0</v>
      </c>
      <c r="AK577" s="325">
        <f>IF(AN577=12,K577,0)</f>
        <v>0</v>
      </c>
      <c r="AL577" s="325">
        <f>IF(AN577=21,K577,0)</f>
        <v>0</v>
      </c>
      <c r="AM577" s="270"/>
      <c r="AN577" s="297">
        <v>21</v>
      </c>
      <c r="AO577" s="297">
        <f>G577*1</f>
        <v>0</v>
      </c>
      <c r="AP577" s="297">
        <f>G577*(1-1)</f>
        <v>0</v>
      </c>
      <c r="AQ577" s="327" t="s">
        <v>320</v>
      </c>
      <c r="AR577" s="270"/>
      <c r="AS577" s="270"/>
      <c r="AT577" s="270"/>
      <c r="AU577" s="270"/>
      <c r="AV577" s="297">
        <f>AW577+AX577</f>
        <v>0</v>
      </c>
      <c r="AW577" s="297">
        <f>F577*AO577</f>
        <v>0</v>
      </c>
      <c r="AX577" s="297">
        <f>F577*AP577</f>
        <v>0</v>
      </c>
      <c r="AY577" s="299" t="s">
        <v>1229</v>
      </c>
      <c r="AZ577" s="299" t="s">
        <v>970</v>
      </c>
      <c r="BA577" s="282" t="s">
        <v>1234</v>
      </c>
      <c r="BB577" s="270"/>
      <c r="BC577" s="297">
        <f>AW577+AX577</f>
        <v>0</v>
      </c>
      <c r="BD577" s="297">
        <f>G577/(100-BE577)*100</f>
        <v>0</v>
      </c>
      <c r="BE577" s="297">
        <v>0</v>
      </c>
      <c r="BF577" s="297">
        <f>N577</f>
        <v>1.1200000000000001</v>
      </c>
      <c r="BG577" s="270"/>
      <c r="BH577" s="325">
        <f>F577*AO577</f>
        <v>0</v>
      </c>
      <c r="BI577" s="325">
        <f>F577*AP577</f>
        <v>0</v>
      </c>
      <c r="BJ577" s="325">
        <f>F577*G577</f>
        <v>0</v>
      </c>
      <c r="BK577" s="325"/>
      <c r="BL577" s="297">
        <v>89</v>
      </c>
      <c r="BM577" s="270"/>
      <c r="BN577" s="270"/>
      <c r="BO577" s="270"/>
      <c r="BP577" s="270"/>
      <c r="BQ577" s="270"/>
      <c r="BR577" s="270"/>
      <c r="BS577" s="270"/>
      <c r="BT577" s="270"/>
      <c r="BU577" s="270"/>
      <c r="BV577" s="270"/>
      <c r="BW577" s="297" t="str">
        <f>H577</f>
        <v>21</v>
      </c>
      <c r="BX577" s="324" t="s">
        <v>1282</v>
      </c>
    </row>
    <row r="578" spans="1:76" ht="15">
      <c r="A578" s="301"/>
      <c r="B578" s="270"/>
      <c r="C578" s="302" t="s">
        <v>320</v>
      </c>
      <c r="D578" s="302" t="s">
        <v>559</v>
      </c>
      <c r="E578" s="270"/>
      <c r="F578" s="303">
        <v>1</v>
      </c>
      <c r="G578" s="270"/>
      <c r="H578" s="270"/>
      <c r="I578" s="270"/>
      <c r="J578" s="270"/>
      <c r="K578" s="270"/>
      <c r="L578" s="270"/>
      <c r="M578" s="270"/>
      <c r="N578" s="270"/>
      <c r="O578" s="304"/>
      <c r="P578" s="270"/>
      <c r="Q578" s="270"/>
      <c r="R578" s="270"/>
      <c r="S578" s="270"/>
      <c r="T578" s="270"/>
      <c r="U578" s="270"/>
      <c r="V578" s="270"/>
      <c r="W578" s="270"/>
      <c r="X578" s="270"/>
      <c r="Y578" s="270"/>
      <c r="Z578" s="270"/>
      <c r="AA578" s="270"/>
      <c r="AB578" s="270"/>
      <c r="AC578" s="270"/>
      <c r="AD578" s="270"/>
      <c r="AE578" s="270"/>
      <c r="AF578" s="270"/>
      <c r="AG578" s="270"/>
      <c r="AH578" s="270"/>
      <c r="AI578" s="270"/>
      <c r="AJ578" s="270"/>
      <c r="AK578" s="270"/>
      <c r="AL578" s="270"/>
      <c r="AM578" s="270"/>
      <c r="AN578" s="270"/>
      <c r="AO578" s="270"/>
      <c r="AP578" s="270"/>
      <c r="AQ578" s="270"/>
      <c r="AR578" s="270"/>
      <c r="AS578" s="270"/>
      <c r="AT578" s="270"/>
      <c r="AU578" s="270"/>
      <c r="AV578" s="270"/>
      <c r="AW578" s="270"/>
      <c r="AX578" s="270"/>
      <c r="AY578" s="270"/>
      <c r="AZ578" s="270"/>
      <c r="BA578" s="270"/>
      <c r="BB578" s="270"/>
      <c r="BC578" s="270"/>
      <c r="BD578" s="270"/>
      <c r="BE578" s="270"/>
      <c r="BF578" s="270"/>
      <c r="BG578" s="270"/>
      <c r="BH578" s="270"/>
      <c r="BI578" s="270"/>
      <c r="BJ578" s="270"/>
      <c r="BK578" s="270"/>
      <c r="BL578" s="270"/>
      <c r="BM578" s="270"/>
      <c r="BN578" s="270"/>
      <c r="BO578" s="270"/>
      <c r="BP578" s="270"/>
      <c r="BQ578" s="270"/>
      <c r="BR578" s="270"/>
      <c r="BS578" s="270"/>
      <c r="BT578" s="270"/>
      <c r="BU578" s="270"/>
      <c r="BV578" s="270"/>
      <c r="BW578" s="270"/>
      <c r="BX578" s="270"/>
    </row>
    <row r="579" spans="1:76" ht="25.5">
      <c r="A579" s="323" t="s">
        <v>1283</v>
      </c>
      <c r="B579" s="324" t="s">
        <v>1284</v>
      </c>
      <c r="C579" s="324" t="s">
        <v>1285</v>
      </c>
      <c r="D579" s="324"/>
      <c r="E579" s="324" t="s">
        <v>78</v>
      </c>
      <c r="F579" s="325">
        <v>1</v>
      </c>
      <c r="G579" s="326"/>
      <c r="H579" s="327" t="s">
        <v>508</v>
      </c>
      <c r="I579" s="325">
        <f>F579*AO579</f>
        <v>0</v>
      </c>
      <c r="J579" s="325">
        <f>F579*AP579</f>
        <v>0</v>
      </c>
      <c r="K579" s="325">
        <f>F579*G579</f>
        <v>0</v>
      </c>
      <c r="L579" s="325">
        <f>K579*(1+BW579/100)</f>
        <v>0</v>
      </c>
      <c r="M579" s="325">
        <v>0.59</v>
      </c>
      <c r="N579" s="325">
        <f>F579*M579</f>
        <v>0.59</v>
      </c>
      <c r="O579" s="328" t="s">
        <v>509</v>
      </c>
      <c r="P579" s="270"/>
      <c r="Q579" s="270"/>
      <c r="R579" s="270"/>
      <c r="S579" s="270"/>
      <c r="T579" s="270"/>
      <c r="U579" s="270"/>
      <c r="V579" s="270"/>
      <c r="W579" s="270"/>
      <c r="X579" s="270"/>
      <c r="Y579" s="270"/>
      <c r="Z579" s="297">
        <f>IF(AQ579="5",BJ579,0)</f>
        <v>0</v>
      </c>
      <c r="AA579" s="270"/>
      <c r="AB579" s="297">
        <f>IF(AQ579="1",BH579,0)</f>
        <v>0</v>
      </c>
      <c r="AC579" s="297">
        <f>IF(AQ579="1",BI579,0)</f>
        <v>0</v>
      </c>
      <c r="AD579" s="297">
        <f>IF(AQ579="7",BH579,0)</f>
        <v>0</v>
      </c>
      <c r="AE579" s="297">
        <f>IF(AQ579="7",BI579,0)</f>
        <v>0</v>
      </c>
      <c r="AF579" s="297">
        <f>IF(AQ579="2",BH579,0)</f>
        <v>0</v>
      </c>
      <c r="AG579" s="297">
        <f>IF(AQ579="2",BI579,0)</f>
        <v>0</v>
      </c>
      <c r="AH579" s="297">
        <f>IF(AQ579="0",BJ579,0)</f>
        <v>0</v>
      </c>
      <c r="AI579" s="282" t="s">
        <v>1233</v>
      </c>
      <c r="AJ579" s="325">
        <f>IF(AN579=0,K579,0)</f>
        <v>0</v>
      </c>
      <c r="AK579" s="325">
        <f>IF(AN579=12,K579,0)</f>
        <v>0</v>
      </c>
      <c r="AL579" s="325">
        <f>IF(AN579=21,K579,0)</f>
        <v>0</v>
      </c>
      <c r="AM579" s="270"/>
      <c r="AN579" s="297">
        <v>21</v>
      </c>
      <c r="AO579" s="297">
        <f>G579*1</f>
        <v>0</v>
      </c>
      <c r="AP579" s="297">
        <f>G579*(1-1)</f>
        <v>0</v>
      </c>
      <c r="AQ579" s="327" t="s">
        <v>320</v>
      </c>
      <c r="AR579" s="270"/>
      <c r="AS579" s="270"/>
      <c r="AT579" s="270"/>
      <c r="AU579" s="270"/>
      <c r="AV579" s="297">
        <f>AW579+AX579</f>
        <v>0</v>
      </c>
      <c r="AW579" s="297">
        <f>F579*AO579</f>
        <v>0</v>
      </c>
      <c r="AX579" s="297">
        <f>F579*AP579</f>
        <v>0</v>
      </c>
      <c r="AY579" s="299" t="s">
        <v>1229</v>
      </c>
      <c r="AZ579" s="299" t="s">
        <v>970</v>
      </c>
      <c r="BA579" s="282" t="s">
        <v>1234</v>
      </c>
      <c r="BB579" s="270"/>
      <c r="BC579" s="297">
        <f>AW579+AX579</f>
        <v>0</v>
      </c>
      <c r="BD579" s="297">
        <f>G579/(100-BE579)*100</f>
        <v>0</v>
      </c>
      <c r="BE579" s="297">
        <v>0</v>
      </c>
      <c r="BF579" s="297">
        <f>N579</f>
        <v>0.59</v>
      </c>
      <c r="BG579" s="270"/>
      <c r="BH579" s="325">
        <f>F579*AO579</f>
        <v>0</v>
      </c>
      <c r="BI579" s="325">
        <f>F579*AP579</f>
        <v>0</v>
      </c>
      <c r="BJ579" s="325">
        <f>F579*G579</f>
        <v>0</v>
      </c>
      <c r="BK579" s="325"/>
      <c r="BL579" s="297">
        <v>89</v>
      </c>
      <c r="BM579" s="270"/>
      <c r="BN579" s="270"/>
      <c r="BO579" s="270"/>
      <c r="BP579" s="270"/>
      <c r="BQ579" s="270"/>
      <c r="BR579" s="270"/>
      <c r="BS579" s="270"/>
      <c r="BT579" s="270"/>
      <c r="BU579" s="270"/>
      <c r="BV579" s="270"/>
      <c r="BW579" s="297" t="str">
        <f>H579</f>
        <v>21</v>
      </c>
      <c r="BX579" s="324" t="s">
        <v>1285</v>
      </c>
    </row>
    <row r="580" spans="1:76" ht="15">
      <c r="A580" s="301"/>
      <c r="B580" s="270"/>
      <c r="C580" s="302" t="s">
        <v>320</v>
      </c>
      <c r="D580" s="302" t="s">
        <v>561</v>
      </c>
      <c r="E580" s="270"/>
      <c r="F580" s="303">
        <v>1</v>
      </c>
      <c r="G580" s="270"/>
      <c r="H580" s="270"/>
      <c r="I580" s="270"/>
      <c r="J580" s="270"/>
      <c r="K580" s="270"/>
      <c r="L580" s="270"/>
      <c r="M580" s="270"/>
      <c r="N580" s="270"/>
      <c r="O580" s="304"/>
      <c r="P580" s="270"/>
      <c r="Q580" s="270"/>
      <c r="R580" s="270"/>
      <c r="S580" s="270"/>
      <c r="T580" s="270"/>
      <c r="U580" s="270"/>
      <c r="V580" s="270"/>
      <c r="W580" s="270"/>
      <c r="X580" s="270"/>
      <c r="Y580" s="270"/>
      <c r="Z580" s="270"/>
      <c r="AA580" s="270"/>
      <c r="AB580" s="270"/>
      <c r="AC580" s="270"/>
      <c r="AD580" s="270"/>
      <c r="AE580" s="270"/>
      <c r="AF580" s="270"/>
      <c r="AG580" s="270"/>
      <c r="AH580" s="270"/>
      <c r="AI580" s="270"/>
      <c r="AJ580" s="270"/>
      <c r="AK580" s="270"/>
      <c r="AL580" s="270"/>
      <c r="AM580" s="270"/>
      <c r="AN580" s="270"/>
      <c r="AO580" s="270"/>
      <c r="AP580" s="270"/>
      <c r="AQ580" s="270"/>
      <c r="AR580" s="270"/>
      <c r="AS580" s="270"/>
      <c r="AT580" s="270"/>
      <c r="AU580" s="270"/>
      <c r="AV580" s="270"/>
      <c r="AW580" s="270"/>
      <c r="AX580" s="270"/>
      <c r="AY580" s="270"/>
      <c r="AZ580" s="270"/>
      <c r="BA580" s="270"/>
      <c r="BB580" s="270"/>
      <c r="BC580" s="270"/>
      <c r="BD580" s="270"/>
      <c r="BE580" s="270"/>
      <c r="BF580" s="270"/>
      <c r="BG580" s="270"/>
      <c r="BH580" s="270"/>
      <c r="BI580" s="270"/>
      <c r="BJ580" s="270"/>
      <c r="BK580" s="270"/>
      <c r="BL580" s="270"/>
      <c r="BM580" s="270"/>
      <c r="BN580" s="270"/>
      <c r="BO580" s="270"/>
      <c r="BP580" s="270"/>
      <c r="BQ580" s="270"/>
      <c r="BR580" s="270"/>
      <c r="BS580" s="270"/>
      <c r="BT580" s="270"/>
      <c r="BU580" s="270"/>
      <c r="BV580" s="270"/>
      <c r="BW580" s="270"/>
      <c r="BX580" s="270"/>
    </row>
    <row r="581" spans="1:76" ht="15">
      <c r="A581" s="295" t="s">
        <v>1286</v>
      </c>
      <c r="B581" s="296" t="s">
        <v>1287</v>
      </c>
      <c r="C581" s="296" t="s">
        <v>1288</v>
      </c>
      <c r="D581" s="296"/>
      <c r="E581" s="296" t="s">
        <v>78</v>
      </c>
      <c r="F581" s="297">
        <v>33</v>
      </c>
      <c r="G581" s="298"/>
      <c r="H581" s="299" t="s">
        <v>508</v>
      </c>
      <c r="I581" s="297">
        <f>F581*AO581</f>
        <v>0</v>
      </c>
      <c r="J581" s="297">
        <f>F581*AP581</f>
        <v>0</v>
      </c>
      <c r="K581" s="297">
        <f>F581*G581</f>
        <v>0</v>
      </c>
      <c r="L581" s="297">
        <f>K581*(1+BW581/100)</f>
        <v>0</v>
      </c>
      <c r="M581" s="297">
        <v>0</v>
      </c>
      <c r="N581" s="297">
        <f>F581*M581</f>
        <v>0</v>
      </c>
      <c r="O581" s="300" t="s">
        <v>509</v>
      </c>
      <c r="P581" s="270"/>
      <c r="Q581" s="270"/>
      <c r="R581" s="270"/>
      <c r="S581" s="270"/>
      <c r="T581" s="270"/>
      <c r="U581" s="270"/>
      <c r="V581" s="270"/>
      <c r="W581" s="270"/>
      <c r="X581" s="270"/>
      <c r="Y581" s="270"/>
      <c r="Z581" s="297">
        <f>IF(AQ581="5",BJ581,0)</f>
        <v>0</v>
      </c>
      <c r="AA581" s="270"/>
      <c r="AB581" s="297">
        <f>IF(AQ581="1",BH581,0)</f>
        <v>0</v>
      </c>
      <c r="AC581" s="297">
        <f>IF(AQ581="1",BI581,0)</f>
        <v>0</v>
      </c>
      <c r="AD581" s="297">
        <f>IF(AQ581="7",BH581,0)</f>
        <v>0</v>
      </c>
      <c r="AE581" s="297">
        <f>IF(AQ581="7",BI581,0)</f>
        <v>0</v>
      </c>
      <c r="AF581" s="297">
        <f>IF(AQ581="2",BH581,0)</f>
        <v>0</v>
      </c>
      <c r="AG581" s="297">
        <f>IF(AQ581="2",BI581,0)</f>
        <v>0</v>
      </c>
      <c r="AH581" s="297">
        <f>IF(AQ581="0",BJ581,0)</f>
        <v>0</v>
      </c>
      <c r="AI581" s="282" t="s">
        <v>1233</v>
      </c>
      <c r="AJ581" s="297">
        <f>IF(AN581=0,K581,0)</f>
        <v>0</v>
      </c>
      <c r="AK581" s="297">
        <f>IF(AN581=12,K581,0)</f>
        <v>0</v>
      </c>
      <c r="AL581" s="297">
        <f>IF(AN581=21,K581,0)</f>
        <v>0</v>
      </c>
      <c r="AM581" s="270"/>
      <c r="AN581" s="297">
        <v>21</v>
      </c>
      <c r="AO581" s="297">
        <f>G581*0</f>
        <v>0</v>
      </c>
      <c r="AP581" s="297">
        <f>G581*(1-0)</f>
        <v>0</v>
      </c>
      <c r="AQ581" s="299" t="s">
        <v>320</v>
      </c>
      <c r="AR581" s="270"/>
      <c r="AS581" s="270"/>
      <c r="AT581" s="270"/>
      <c r="AU581" s="270"/>
      <c r="AV581" s="297">
        <f>AW581+AX581</f>
        <v>0</v>
      </c>
      <c r="AW581" s="297">
        <f>F581*AO581</f>
        <v>0</v>
      </c>
      <c r="AX581" s="297">
        <f>F581*AP581</f>
        <v>0</v>
      </c>
      <c r="AY581" s="299" t="s">
        <v>1229</v>
      </c>
      <c r="AZ581" s="299" t="s">
        <v>970</v>
      </c>
      <c r="BA581" s="282" t="s">
        <v>1234</v>
      </c>
      <c r="BB581" s="270"/>
      <c r="BC581" s="297">
        <f>AW581+AX581</f>
        <v>0</v>
      </c>
      <c r="BD581" s="297">
        <f>G581/(100-BE581)*100</f>
        <v>0</v>
      </c>
      <c r="BE581" s="297">
        <v>0</v>
      </c>
      <c r="BF581" s="297">
        <f>N581</f>
        <v>0</v>
      </c>
      <c r="BG581" s="270"/>
      <c r="BH581" s="297">
        <f>F581*AO581</f>
        <v>0</v>
      </c>
      <c r="BI581" s="297">
        <f>F581*AP581</f>
        <v>0</v>
      </c>
      <c r="BJ581" s="297">
        <f>F581*G581</f>
        <v>0</v>
      </c>
      <c r="BK581" s="297"/>
      <c r="BL581" s="297">
        <v>89</v>
      </c>
      <c r="BM581" s="270"/>
      <c r="BN581" s="270"/>
      <c r="BO581" s="270"/>
      <c r="BP581" s="270"/>
      <c r="BQ581" s="270"/>
      <c r="BR581" s="270"/>
      <c r="BS581" s="270"/>
      <c r="BT581" s="270"/>
      <c r="BU581" s="270"/>
      <c r="BV581" s="270"/>
      <c r="BW581" s="297" t="str">
        <f>H581</f>
        <v>21</v>
      </c>
      <c r="BX581" s="296" t="s">
        <v>1288</v>
      </c>
    </row>
    <row r="582" spans="1:76" ht="15">
      <c r="A582" s="301"/>
      <c r="B582" s="270"/>
      <c r="C582" s="302" t="s">
        <v>1289</v>
      </c>
      <c r="D582" s="302"/>
      <c r="E582" s="270"/>
      <c r="F582" s="303">
        <v>33</v>
      </c>
      <c r="G582" s="270"/>
      <c r="H582" s="270"/>
      <c r="I582" s="270"/>
      <c r="J582" s="270"/>
      <c r="K582" s="270"/>
      <c r="L582" s="270"/>
      <c r="M582" s="270"/>
      <c r="N582" s="270"/>
      <c r="O582" s="304"/>
      <c r="P582" s="270"/>
      <c r="Q582" s="270"/>
      <c r="R582" s="270"/>
      <c r="S582" s="270"/>
      <c r="T582" s="270"/>
      <c r="U582" s="270"/>
      <c r="V582" s="270"/>
      <c r="W582" s="270"/>
      <c r="X582" s="270"/>
      <c r="Y582" s="270"/>
      <c r="Z582" s="270"/>
      <c r="AA582" s="270"/>
      <c r="AB582" s="270"/>
      <c r="AC582" s="270"/>
      <c r="AD582" s="270"/>
      <c r="AE582" s="270"/>
      <c r="AF582" s="270"/>
      <c r="AG582" s="270"/>
      <c r="AH582" s="270"/>
      <c r="AI582" s="270"/>
      <c r="AJ582" s="270"/>
      <c r="AK582" s="270"/>
      <c r="AL582" s="270"/>
      <c r="AM582" s="270"/>
      <c r="AN582" s="270"/>
      <c r="AO582" s="270"/>
      <c r="AP582" s="270"/>
      <c r="AQ582" s="270"/>
      <c r="AR582" s="270"/>
      <c r="AS582" s="270"/>
      <c r="AT582" s="270"/>
      <c r="AU582" s="270"/>
      <c r="AV582" s="270"/>
      <c r="AW582" s="270"/>
      <c r="AX582" s="270"/>
      <c r="AY582" s="270"/>
      <c r="AZ582" s="270"/>
      <c r="BA582" s="270"/>
      <c r="BB582" s="270"/>
      <c r="BC582" s="270"/>
      <c r="BD582" s="270"/>
      <c r="BE582" s="270"/>
      <c r="BF582" s="270"/>
      <c r="BG582" s="270"/>
      <c r="BH582" s="270"/>
      <c r="BI582" s="270"/>
      <c r="BJ582" s="270"/>
      <c r="BK582" s="270"/>
      <c r="BL582" s="270"/>
      <c r="BM582" s="270"/>
      <c r="BN582" s="270"/>
      <c r="BO582" s="270"/>
      <c r="BP582" s="270"/>
      <c r="BQ582" s="270"/>
      <c r="BR582" s="270"/>
      <c r="BS582" s="270"/>
      <c r="BT582" s="270"/>
      <c r="BU582" s="270"/>
      <c r="BV582" s="270"/>
      <c r="BW582" s="270"/>
      <c r="BX582" s="270"/>
    </row>
    <row r="583" spans="1:76" ht="15">
      <c r="A583" s="323" t="s">
        <v>1290</v>
      </c>
      <c r="B583" s="324" t="s">
        <v>1291</v>
      </c>
      <c r="C583" s="324" t="s">
        <v>1292</v>
      </c>
      <c r="D583" s="324"/>
      <c r="E583" s="324" t="s">
        <v>78</v>
      </c>
      <c r="F583" s="325">
        <v>3</v>
      </c>
      <c r="G583" s="326"/>
      <c r="H583" s="327" t="s">
        <v>508</v>
      </c>
      <c r="I583" s="325">
        <f>F583*AO583</f>
        <v>0</v>
      </c>
      <c r="J583" s="325">
        <f>F583*AP583</f>
        <v>0</v>
      </c>
      <c r="K583" s="325">
        <f>F583*G583</f>
        <v>0</v>
      </c>
      <c r="L583" s="325">
        <f>K583*(1+BW583/100)</f>
        <v>0</v>
      </c>
      <c r="M583" s="325">
        <v>0.25</v>
      </c>
      <c r="N583" s="325">
        <f>F583*M583</f>
        <v>0.75</v>
      </c>
      <c r="O583" s="328" t="s">
        <v>509</v>
      </c>
      <c r="P583" s="270"/>
      <c r="Q583" s="270"/>
      <c r="R583" s="270"/>
      <c r="S583" s="270"/>
      <c r="T583" s="270"/>
      <c r="U583" s="270"/>
      <c r="V583" s="270"/>
      <c r="W583" s="270"/>
      <c r="X583" s="270"/>
      <c r="Y583" s="270"/>
      <c r="Z583" s="297">
        <f>IF(AQ583="5",BJ583,0)</f>
        <v>0</v>
      </c>
      <c r="AA583" s="270"/>
      <c r="AB583" s="297">
        <f>IF(AQ583="1",BH583,0)</f>
        <v>0</v>
      </c>
      <c r="AC583" s="297">
        <f>IF(AQ583="1",BI583,0)</f>
        <v>0</v>
      </c>
      <c r="AD583" s="297">
        <f>IF(AQ583="7",BH583,0)</f>
        <v>0</v>
      </c>
      <c r="AE583" s="297">
        <f>IF(AQ583="7",BI583,0)</f>
        <v>0</v>
      </c>
      <c r="AF583" s="297">
        <f>IF(AQ583="2",BH583,0)</f>
        <v>0</v>
      </c>
      <c r="AG583" s="297">
        <f>IF(AQ583="2",BI583,0)</f>
        <v>0</v>
      </c>
      <c r="AH583" s="297">
        <f>IF(AQ583="0",BJ583,0)</f>
        <v>0</v>
      </c>
      <c r="AI583" s="282" t="s">
        <v>1233</v>
      </c>
      <c r="AJ583" s="325">
        <f>IF(AN583=0,K583,0)</f>
        <v>0</v>
      </c>
      <c r="AK583" s="325">
        <f>IF(AN583=12,K583,0)</f>
        <v>0</v>
      </c>
      <c r="AL583" s="325">
        <f>IF(AN583=21,K583,0)</f>
        <v>0</v>
      </c>
      <c r="AM583" s="270"/>
      <c r="AN583" s="297">
        <v>21</v>
      </c>
      <c r="AO583" s="297">
        <f>G583*1</f>
        <v>0</v>
      </c>
      <c r="AP583" s="297">
        <f>G583*(1-1)</f>
        <v>0</v>
      </c>
      <c r="AQ583" s="327" t="s">
        <v>320</v>
      </c>
      <c r="AR583" s="270"/>
      <c r="AS583" s="270"/>
      <c r="AT583" s="270"/>
      <c r="AU583" s="270"/>
      <c r="AV583" s="297">
        <f>AW583+AX583</f>
        <v>0</v>
      </c>
      <c r="AW583" s="297">
        <f>F583*AO583</f>
        <v>0</v>
      </c>
      <c r="AX583" s="297">
        <f>F583*AP583</f>
        <v>0</v>
      </c>
      <c r="AY583" s="299" t="s">
        <v>1229</v>
      </c>
      <c r="AZ583" s="299" t="s">
        <v>970</v>
      </c>
      <c r="BA583" s="282" t="s">
        <v>1234</v>
      </c>
      <c r="BB583" s="270"/>
      <c r="BC583" s="297">
        <f>AW583+AX583</f>
        <v>0</v>
      </c>
      <c r="BD583" s="297">
        <f>G583/(100-BE583)*100</f>
        <v>0</v>
      </c>
      <c r="BE583" s="297">
        <v>0</v>
      </c>
      <c r="BF583" s="297">
        <f>N583</f>
        <v>0.75</v>
      </c>
      <c r="BG583" s="270"/>
      <c r="BH583" s="325">
        <f>F583*AO583</f>
        <v>0</v>
      </c>
      <c r="BI583" s="325">
        <f>F583*AP583</f>
        <v>0</v>
      </c>
      <c r="BJ583" s="325">
        <f>F583*G583</f>
        <v>0</v>
      </c>
      <c r="BK583" s="325"/>
      <c r="BL583" s="297">
        <v>89</v>
      </c>
      <c r="BM583" s="270"/>
      <c r="BN583" s="270"/>
      <c r="BO583" s="270"/>
      <c r="BP583" s="270"/>
      <c r="BQ583" s="270"/>
      <c r="BR583" s="270"/>
      <c r="BS583" s="270"/>
      <c r="BT583" s="270"/>
      <c r="BU583" s="270"/>
      <c r="BV583" s="270"/>
      <c r="BW583" s="297" t="str">
        <f>H583</f>
        <v>21</v>
      </c>
      <c r="BX583" s="324" t="s">
        <v>1292</v>
      </c>
    </row>
    <row r="584" spans="1:76" ht="15">
      <c r="A584" s="301"/>
      <c r="B584" s="270"/>
      <c r="C584" s="302" t="s">
        <v>515</v>
      </c>
      <c r="D584" s="302" t="s">
        <v>1293</v>
      </c>
      <c r="E584" s="270"/>
      <c r="F584" s="303">
        <v>2</v>
      </c>
      <c r="G584" s="270"/>
      <c r="H584" s="270"/>
      <c r="I584" s="270"/>
      <c r="J584" s="270"/>
      <c r="K584" s="270"/>
      <c r="L584" s="270"/>
      <c r="M584" s="270"/>
      <c r="N584" s="270"/>
      <c r="O584" s="304"/>
      <c r="P584" s="270"/>
      <c r="Q584" s="270"/>
      <c r="R584" s="270"/>
      <c r="S584" s="270"/>
      <c r="T584" s="270"/>
      <c r="U584" s="270"/>
      <c r="V584" s="270"/>
      <c r="W584" s="270"/>
      <c r="X584" s="270"/>
      <c r="Y584" s="270"/>
      <c r="Z584" s="270"/>
      <c r="AA584" s="270"/>
      <c r="AB584" s="270"/>
      <c r="AC584" s="270"/>
      <c r="AD584" s="270"/>
      <c r="AE584" s="270"/>
      <c r="AF584" s="270"/>
      <c r="AG584" s="270"/>
      <c r="AH584" s="270"/>
      <c r="AI584" s="270"/>
      <c r="AJ584" s="270"/>
      <c r="AK584" s="270"/>
      <c r="AL584" s="270"/>
      <c r="AM584" s="270"/>
      <c r="AN584" s="270"/>
      <c r="AO584" s="270"/>
      <c r="AP584" s="270"/>
      <c r="AQ584" s="270"/>
      <c r="AR584" s="270"/>
      <c r="AS584" s="270"/>
      <c r="AT584" s="270"/>
      <c r="AU584" s="270"/>
      <c r="AV584" s="270"/>
      <c r="AW584" s="270"/>
      <c r="AX584" s="270"/>
      <c r="AY584" s="270"/>
      <c r="AZ584" s="270"/>
      <c r="BA584" s="270"/>
      <c r="BB584" s="270"/>
      <c r="BC584" s="270"/>
      <c r="BD584" s="270"/>
      <c r="BE584" s="270"/>
      <c r="BF584" s="270"/>
      <c r="BG584" s="270"/>
      <c r="BH584" s="270"/>
      <c r="BI584" s="270"/>
      <c r="BJ584" s="270"/>
      <c r="BK584" s="270"/>
      <c r="BL584" s="270"/>
      <c r="BM584" s="270"/>
      <c r="BN584" s="270"/>
      <c r="BO584" s="270"/>
      <c r="BP584" s="270"/>
      <c r="BQ584" s="270"/>
      <c r="BR584" s="270"/>
      <c r="BS584" s="270"/>
      <c r="BT584" s="270"/>
      <c r="BU584" s="270"/>
      <c r="BV584" s="270"/>
      <c r="BW584" s="270"/>
      <c r="BX584" s="270"/>
    </row>
    <row r="585" spans="1:76" ht="15">
      <c r="A585" s="301"/>
      <c r="B585" s="270"/>
      <c r="C585" s="302" t="s">
        <v>320</v>
      </c>
      <c r="D585" s="302" t="s">
        <v>1294</v>
      </c>
      <c r="E585" s="270"/>
      <c r="F585" s="303">
        <v>1</v>
      </c>
      <c r="G585" s="270"/>
      <c r="H585" s="270"/>
      <c r="I585" s="270"/>
      <c r="J585" s="270"/>
      <c r="K585" s="270"/>
      <c r="L585" s="270"/>
      <c r="M585" s="270"/>
      <c r="N585" s="270"/>
      <c r="O585" s="304"/>
      <c r="P585" s="270"/>
      <c r="Q585" s="270"/>
      <c r="R585" s="270"/>
      <c r="S585" s="270"/>
      <c r="T585" s="270"/>
      <c r="U585" s="270"/>
      <c r="V585" s="270"/>
      <c r="W585" s="270"/>
      <c r="X585" s="270"/>
      <c r="Y585" s="270"/>
      <c r="Z585" s="270"/>
      <c r="AA585" s="270"/>
      <c r="AB585" s="270"/>
      <c r="AC585" s="270"/>
      <c r="AD585" s="270"/>
      <c r="AE585" s="270"/>
      <c r="AF585" s="270"/>
      <c r="AG585" s="270"/>
      <c r="AH585" s="270"/>
      <c r="AI585" s="270"/>
      <c r="AJ585" s="270"/>
      <c r="AK585" s="270"/>
      <c r="AL585" s="270"/>
      <c r="AM585" s="270"/>
      <c r="AN585" s="270"/>
      <c r="AO585" s="270"/>
      <c r="AP585" s="270"/>
      <c r="AQ585" s="270"/>
      <c r="AR585" s="270"/>
      <c r="AS585" s="270"/>
      <c r="AT585" s="270"/>
      <c r="AU585" s="270"/>
      <c r="AV585" s="270"/>
      <c r="AW585" s="270"/>
      <c r="AX585" s="270"/>
      <c r="AY585" s="270"/>
      <c r="AZ585" s="270"/>
      <c r="BA585" s="270"/>
      <c r="BB585" s="270"/>
      <c r="BC585" s="270"/>
      <c r="BD585" s="270"/>
      <c r="BE585" s="270"/>
      <c r="BF585" s="270"/>
      <c r="BG585" s="270"/>
      <c r="BH585" s="270"/>
      <c r="BI585" s="270"/>
      <c r="BJ585" s="270"/>
      <c r="BK585" s="270"/>
      <c r="BL585" s="270"/>
      <c r="BM585" s="270"/>
      <c r="BN585" s="270"/>
      <c r="BO585" s="270"/>
      <c r="BP585" s="270"/>
      <c r="BQ585" s="270"/>
      <c r="BR585" s="270"/>
      <c r="BS585" s="270"/>
      <c r="BT585" s="270"/>
      <c r="BU585" s="270"/>
      <c r="BV585" s="270"/>
      <c r="BW585" s="270"/>
      <c r="BX585" s="270"/>
    </row>
    <row r="586" spans="1:76" ht="15">
      <c r="A586" s="323" t="s">
        <v>1295</v>
      </c>
      <c r="B586" s="324" t="s">
        <v>1296</v>
      </c>
      <c r="C586" s="324" t="s">
        <v>1297</v>
      </c>
      <c r="D586" s="324"/>
      <c r="E586" s="324" t="s">
        <v>78</v>
      </c>
      <c r="F586" s="325">
        <v>7</v>
      </c>
      <c r="G586" s="326"/>
      <c r="H586" s="327" t="s">
        <v>508</v>
      </c>
      <c r="I586" s="325">
        <f>F586*AO586</f>
        <v>0</v>
      </c>
      <c r="J586" s="325">
        <f>F586*AP586</f>
        <v>0</v>
      </c>
      <c r="K586" s="325">
        <f>F586*G586</f>
        <v>0</v>
      </c>
      <c r="L586" s="325">
        <f>K586*(1+BW586/100)</f>
        <v>0</v>
      </c>
      <c r="M586" s="325">
        <v>0.08</v>
      </c>
      <c r="N586" s="325">
        <f>F586*M586</f>
        <v>0.56000000000000005</v>
      </c>
      <c r="O586" s="328" t="s">
        <v>509</v>
      </c>
      <c r="P586" s="270"/>
      <c r="Q586" s="270"/>
      <c r="R586" s="270"/>
      <c r="S586" s="270"/>
      <c r="T586" s="270"/>
      <c r="U586" s="270"/>
      <c r="V586" s="270"/>
      <c r="W586" s="270"/>
      <c r="X586" s="270"/>
      <c r="Y586" s="270"/>
      <c r="Z586" s="297">
        <f>IF(AQ586="5",BJ586,0)</f>
        <v>0</v>
      </c>
      <c r="AA586" s="270"/>
      <c r="AB586" s="297">
        <f>IF(AQ586="1",BH586,0)</f>
        <v>0</v>
      </c>
      <c r="AC586" s="297">
        <f>IF(AQ586="1",BI586,0)</f>
        <v>0</v>
      </c>
      <c r="AD586" s="297">
        <f>IF(AQ586="7",BH586,0)</f>
        <v>0</v>
      </c>
      <c r="AE586" s="297">
        <f>IF(AQ586="7",BI586,0)</f>
        <v>0</v>
      </c>
      <c r="AF586" s="297">
        <f>IF(AQ586="2",BH586,0)</f>
        <v>0</v>
      </c>
      <c r="AG586" s="297">
        <f>IF(AQ586="2",BI586,0)</f>
        <v>0</v>
      </c>
      <c r="AH586" s="297">
        <f>IF(AQ586="0",BJ586,0)</f>
        <v>0</v>
      </c>
      <c r="AI586" s="282"/>
      <c r="AJ586" s="325">
        <f>IF(AN586=0,K586,0)</f>
        <v>0</v>
      </c>
      <c r="AK586" s="325">
        <f>IF(AN586=12,K586,0)</f>
        <v>0</v>
      </c>
      <c r="AL586" s="325">
        <f>IF(AN586=21,K586,0)</f>
        <v>0</v>
      </c>
      <c r="AM586" s="270"/>
      <c r="AN586" s="297">
        <v>21</v>
      </c>
      <c r="AO586" s="297">
        <f>G586*1</f>
        <v>0</v>
      </c>
      <c r="AP586" s="297">
        <f>G586*(1-1)</f>
        <v>0</v>
      </c>
      <c r="AQ586" s="327" t="s">
        <v>320</v>
      </c>
      <c r="AR586" s="270"/>
      <c r="AS586" s="270"/>
      <c r="AT586" s="270"/>
      <c r="AU586" s="270"/>
      <c r="AV586" s="297">
        <f>AW586+AX586</f>
        <v>0</v>
      </c>
      <c r="AW586" s="297">
        <f>F586*AO586</f>
        <v>0</v>
      </c>
      <c r="AX586" s="297">
        <f>F586*AP586</f>
        <v>0</v>
      </c>
      <c r="AY586" s="299" t="s">
        <v>1229</v>
      </c>
      <c r="AZ586" s="299" t="s">
        <v>970</v>
      </c>
      <c r="BA586" s="282" t="s">
        <v>512</v>
      </c>
      <c r="BB586" s="270"/>
      <c r="BC586" s="297">
        <f>AW586+AX586</f>
        <v>0</v>
      </c>
      <c r="BD586" s="297">
        <f>G586/(100-BE586)*100</f>
        <v>0</v>
      </c>
      <c r="BE586" s="297">
        <v>0</v>
      </c>
      <c r="BF586" s="297">
        <f>N586</f>
        <v>0.56000000000000005</v>
      </c>
      <c r="BG586" s="270"/>
      <c r="BH586" s="325">
        <f>F586*AO586</f>
        <v>0</v>
      </c>
      <c r="BI586" s="325">
        <f>F586*AP586</f>
        <v>0</v>
      </c>
      <c r="BJ586" s="325">
        <f>F586*G586</f>
        <v>0</v>
      </c>
      <c r="BK586" s="325"/>
      <c r="BL586" s="297">
        <v>89</v>
      </c>
      <c r="BM586" s="270"/>
      <c r="BN586" s="270"/>
      <c r="BO586" s="270"/>
      <c r="BP586" s="270"/>
      <c r="BQ586" s="270"/>
      <c r="BR586" s="270"/>
      <c r="BS586" s="270"/>
      <c r="BT586" s="270"/>
      <c r="BU586" s="270"/>
      <c r="BV586" s="270"/>
      <c r="BW586" s="297" t="str">
        <f>H586</f>
        <v>21</v>
      </c>
      <c r="BX586" s="324" t="s">
        <v>1297</v>
      </c>
    </row>
    <row r="587" spans="1:76" ht="15">
      <c r="A587" s="301"/>
      <c r="B587" s="270"/>
      <c r="C587" s="302" t="s">
        <v>320</v>
      </c>
      <c r="D587" s="302" t="s">
        <v>1209</v>
      </c>
      <c r="E587" s="270"/>
      <c r="F587" s="303">
        <v>1</v>
      </c>
      <c r="G587" s="270"/>
      <c r="H587" s="270"/>
      <c r="I587" s="270"/>
      <c r="J587" s="270"/>
      <c r="K587" s="270"/>
      <c r="L587" s="270"/>
      <c r="M587" s="270"/>
      <c r="N587" s="270"/>
      <c r="O587" s="304"/>
      <c r="P587" s="270"/>
      <c r="Q587" s="270"/>
      <c r="R587" s="270"/>
      <c r="S587" s="270"/>
      <c r="T587" s="270"/>
      <c r="U587" s="270"/>
      <c r="V587" s="270"/>
      <c r="W587" s="270"/>
      <c r="X587" s="270"/>
      <c r="Y587" s="270"/>
      <c r="Z587" s="270"/>
      <c r="AA587" s="270"/>
      <c r="AB587" s="270"/>
      <c r="AC587" s="270"/>
      <c r="AD587" s="270"/>
      <c r="AE587" s="270"/>
      <c r="AF587" s="270"/>
      <c r="AG587" s="270"/>
      <c r="AH587" s="270"/>
      <c r="AI587" s="270"/>
      <c r="AJ587" s="270"/>
      <c r="AK587" s="270"/>
      <c r="AL587" s="270"/>
      <c r="AM587" s="270"/>
      <c r="AN587" s="270"/>
      <c r="AO587" s="270"/>
      <c r="AP587" s="270"/>
      <c r="AQ587" s="270"/>
      <c r="AR587" s="270"/>
      <c r="AS587" s="270"/>
      <c r="AT587" s="270"/>
      <c r="AU587" s="270"/>
      <c r="AV587" s="270"/>
      <c r="AW587" s="270"/>
      <c r="AX587" s="270"/>
      <c r="AY587" s="270"/>
      <c r="AZ587" s="270"/>
      <c r="BA587" s="270"/>
      <c r="BB587" s="270"/>
      <c r="BC587" s="270"/>
      <c r="BD587" s="270"/>
      <c r="BE587" s="270"/>
      <c r="BF587" s="270"/>
      <c r="BG587" s="270"/>
      <c r="BH587" s="270"/>
      <c r="BI587" s="270"/>
      <c r="BJ587" s="270"/>
      <c r="BK587" s="270"/>
      <c r="BL587" s="270"/>
      <c r="BM587" s="270"/>
      <c r="BN587" s="270"/>
      <c r="BO587" s="270"/>
      <c r="BP587" s="270"/>
      <c r="BQ587" s="270"/>
      <c r="BR587" s="270"/>
      <c r="BS587" s="270"/>
      <c r="BT587" s="270"/>
      <c r="BU587" s="270"/>
      <c r="BV587" s="270"/>
      <c r="BW587" s="270"/>
      <c r="BX587" s="270"/>
    </row>
    <row r="588" spans="1:76" ht="15">
      <c r="A588" s="301"/>
      <c r="B588" s="270"/>
      <c r="C588" s="302" t="s">
        <v>837</v>
      </c>
      <c r="D588" s="302" t="s">
        <v>1298</v>
      </c>
      <c r="E588" s="270"/>
      <c r="F588" s="303">
        <v>6</v>
      </c>
      <c r="G588" s="270"/>
      <c r="H588" s="270"/>
      <c r="I588" s="270"/>
      <c r="J588" s="270"/>
      <c r="K588" s="270"/>
      <c r="L588" s="270"/>
      <c r="M588" s="270"/>
      <c r="N588" s="270"/>
      <c r="O588" s="304"/>
      <c r="P588" s="270"/>
      <c r="Q588" s="270"/>
      <c r="R588" s="270"/>
      <c r="S588" s="270"/>
      <c r="T588" s="270"/>
      <c r="U588" s="270"/>
      <c r="V588" s="270"/>
      <c r="W588" s="270"/>
      <c r="X588" s="270"/>
      <c r="Y588" s="270"/>
      <c r="Z588" s="270"/>
      <c r="AA588" s="270"/>
      <c r="AB588" s="270"/>
      <c r="AC588" s="270"/>
      <c r="AD588" s="270"/>
      <c r="AE588" s="270"/>
      <c r="AF588" s="270"/>
      <c r="AG588" s="270"/>
      <c r="AH588" s="270"/>
      <c r="AI588" s="270"/>
      <c r="AJ588" s="270"/>
      <c r="AK588" s="270"/>
      <c r="AL588" s="270"/>
      <c r="AM588" s="270"/>
      <c r="AN588" s="270"/>
      <c r="AO588" s="270"/>
      <c r="AP588" s="270"/>
      <c r="AQ588" s="270"/>
      <c r="AR588" s="270"/>
      <c r="AS588" s="270"/>
      <c r="AT588" s="270"/>
      <c r="AU588" s="270"/>
      <c r="AV588" s="270"/>
      <c r="AW588" s="270"/>
      <c r="AX588" s="270"/>
      <c r="AY588" s="270"/>
      <c r="AZ588" s="270"/>
      <c r="BA588" s="270"/>
      <c r="BB588" s="270"/>
      <c r="BC588" s="270"/>
      <c r="BD588" s="270"/>
      <c r="BE588" s="270"/>
      <c r="BF588" s="270"/>
      <c r="BG588" s="270"/>
      <c r="BH588" s="270"/>
      <c r="BI588" s="270"/>
      <c r="BJ588" s="270"/>
      <c r="BK588" s="270"/>
      <c r="BL588" s="270"/>
      <c r="BM588" s="270"/>
      <c r="BN588" s="270"/>
      <c r="BO588" s="270"/>
      <c r="BP588" s="270"/>
      <c r="BQ588" s="270"/>
      <c r="BR588" s="270"/>
      <c r="BS588" s="270"/>
      <c r="BT588" s="270"/>
      <c r="BU588" s="270"/>
      <c r="BV588" s="270"/>
      <c r="BW588" s="270"/>
      <c r="BX588" s="270"/>
    </row>
    <row r="589" spans="1:76" ht="15">
      <c r="A589" s="323" t="s">
        <v>1299</v>
      </c>
      <c r="B589" s="324" t="s">
        <v>1300</v>
      </c>
      <c r="C589" s="324" t="s">
        <v>1301</v>
      </c>
      <c r="D589" s="324"/>
      <c r="E589" s="324" t="s">
        <v>78</v>
      </c>
      <c r="F589" s="325">
        <v>15</v>
      </c>
      <c r="G589" s="326"/>
      <c r="H589" s="327" t="s">
        <v>508</v>
      </c>
      <c r="I589" s="325">
        <f>F589*AO589</f>
        <v>0</v>
      </c>
      <c r="J589" s="325">
        <f>F589*AP589</f>
        <v>0</v>
      </c>
      <c r="K589" s="325">
        <f>F589*G589</f>
        <v>0</v>
      </c>
      <c r="L589" s="325">
        <f>K589*(1+BW589/100)</f>
        <v>0</v>
      </c>
      <c r="M589" s="325">
        <v>6.8000000000000005E-2</v>
      </c>
      <c r="N589" s="325">
        <f>F589*M589</f>
        <v>1.02</v>
      </c>
      <c r="O589" s="328" t="s">
        <v>509</v>
      </c>
      <c r="P589" s="270"/>
      <c r="Q589" s="270"/>
      <c r="R589" s="270"/>
      <c r="S589" s="270"/>
      <c r="T589" s="270"/>
      <c r="U589" s="270"/>
      <c r="V589" s="270"/>
      <c r="W589" s="270"/>
      <c r="X589" s="270"/>
      <c r="Y589" s="270"/>
      <c r="Z589" s="297">
        <f>IF(AQ589="5",BJ589,0)</f>
        <v>0</v>
      </c>
      <c r="AA589" s="270"/>
      <c r="AB589" s="297">
        <f>IF(AQ589="1",BH589,0)</f>
        <v>0</v>
      </c>
      <c r="AC589" s="297">
        <f>IF(AQ589="1",BI589,0)</f>
        <v>0</v>
      </c>
      <c r="AD589" s="297">
        <f>IF(AQ589="7",BH589,0)</f>
        <v>0</v>
      </c>
      <c r="AE589" s="297">
        <f>IF(AQ589="7",BI589,0)</f>
        <v>0</v>
      </c>
      <c r="AF589" s="297">
        <f>IF(AQ589="2",BH589,0)</f>
        <v>0</v>
      </c>
      <c r="AG589" s="297">
        <f>IF(AQ589="2",BI589,0)</f>
        <v>0</v>
      </c>
      <c r="AH589" s="297">
        <f>IF(AQ589="0",BJ589,0)</f>
        <v>0</v>
      </c>
      <c r="AI589" s="282" t="s">
        <v>1233</v>
      </c>
      <c r="AJ589" s="325">
        <f>IF(AN589=0,K589,0)</f>
        <v>0</v>
      </c>
      <c r="AK589" s="325">
        <f>IF(AN589=12,K589,0)</f>
        <v>0</v>
      </c>
      <c r="AL589" s="325">
        <f>IF(AN589=21,K589,0)</f>
        <v>0</v>
      </c>
      <c r="AM589" s="270"/>
      <c r="AN589" s="297">
        <v>21</v>
      </c>
      <c r="AO589" s="297">
        <f>G589*1</f>
        <v>0</v>
      </c>
      <c r="AP589" s="297">
        <f>G589*(1-1)</f>
        <v>0</v>
      </c>
      <c r="AQ589" s="327" t="s">
        <v>320</v>
      </c>
      <c r="AR589" s="270"/>
      <c r="AS589" s="270"/>
      <c r="AT589" s="270"/>
      <c r="AU589" s="270"/>
      <c r="AV589" s="297">
        <f>AW589+AX589</f>
        <v>0</v>
      </c>
      <c r="AW589" s="297">
        <f>F589*AO589</f>
        <v>0</v>
      </c>
      <c r="AX589" s="297">
        <f>F589*AP589</f>
        <v>0</v>
      </c>
      <c r="AY589" s="299" t="s">
        <v>1229</v>
      </c>
      <c r="AZ589" s="299" t="s">
        <v>970</v>
      </c>
      <c r="BA589" s="282" t="s">
        <v>1234</v>
      </c>
      <c r="BB589" s="270"/>
      <c r="BC589" s="297">
        <f>AW589+AX589</f>
        <v>0</v>
      </c>
      <c r="BD589" s="297">
        <f>G589/(100-BE589)*100</f>
        <v>0</v>
      </c>
      <c r="BE589" s="297">
        <v>0</v>
      </c>
      <c r="BF589" s="297">
        <f>N589</f>
        <v>1.02</v>
      </c>
      <c r="BG589" s="270"/>
      <c r="BH589" s="325">
        <f>F589*AO589</f>
        <v>0</v>
      </c>
      <c r="BI589" s="325">
        <f>F589*AP589</f>
        <v>0</v>
      </c>
      <c r="BJ589" s="325">
        <f>F589*G589</f>
        <v>0</v>
      </c>
      <c r="BK589" s="325"/>
      <c r="BL589" s="297">
        <v>89</v>
      </c>
      <c r="BM589" s="270"/>
      <c r="BN589" s="270"/>
      <c r="BO589" s="270"/>
      <c r="BP589" s="270"/>
      <c r="BQ589" s="270"/>
      <c r="BR589" s="270"/>
      <c r="BS589" s="270"/>
      <c r="BT589" s="270"/>
      <c r="BU589" s="270"/>
      <c r="BV589" s="270"/>
      <c r="BW589" s="297" t="str">
        <f>H589</f>
        <v>21</v>
      </c>
      <c r="BX589" s="324" t="s">
        <v>1301</v>
      </c>
    </row>
    <row r="590" spans="1:76" ht="15">
      <c r="A590" s="301"/>
      <c r="B590" s="270"/>
      <c r="C590" s="302" t="s">
        <v>857</v>
      </c>
      <c r="D590" s="302" t="s">
        <v>1302</v>
      </c>
      <c r="E590" s="270"/>
      <c r="F590" s="303">
        <v>4</v>
      </c>
      <c r="G590" s="270"/>
      <c r="H590" s="270"/>
      <c r="I590" s="270"/>
      <c r="J590" s="270"/>
      <c r="K590" s="270"/>
      <c r="L590" s="270"/>
      <c r="M590" s="270"/>
      <c r="N590" s="270"/>
      <c r="O590" s="304"/>
      <c r="P590" s="270"/>
      <c r="Q590" s="270"/>
      <c r="R590" s="270"/>
      <c r="S590" s="270"/>
      <c r="T590" s="270"/>
      <c r="U590" s="270"/>
      <c r="V590" s="270"/>
      <c r="W590" s="270"/>
      <c r="X590" s="270"/>
      <c r="Y590" s="270"/>
      <c r="Z590" s="270"/>
      <c r="AA590" s="270"/>
      <c r="AB590" s="270"/>
      <c r="AC590" s="270"/>
      <c r="AD590" s="270"/>
      <c r="AE590" s="270"/>
      <c r="AF590" s="270"/>
      <c r="AG590" s="270"/>
      <c r="AH590" s="270"/>
      <c r="AI590" s="270"/>
      <c r="AJ590" s="270"/>
      <c r="AK590" s="270"/>
      <c r="AL590" s="270"/>
      <c r="AM590" s="270"/>
      <c r="AN590" s="270"/>
      <c r="AO590" s="270"/>
      <c r="AP590" s="270"/>
      <c r="AQ590" s="270"/>
      <c r="AR590" s="270"/>
      <c r="AS590" s="270"/>
      <c r="AT590" s="270"/>
      <c r="AU590" s="270"/>
      <c r="AV590" s="270"/>
      <c r="AW590" s="270"/>
      <c r="AX590" s="270"/>
      <c r="AY590" s="270"/>
      <c r="AZ590" s="270"/>
      <c r="BA590" s="270"/>
      <c r="BB590" s="270"/>
      <c r="BC590" s="270"/>
      <c r="BD590" s="270"/>
      <c r="BE590" s="270"/>
      <c r="BF590" s="270"/>
      <c r="BG590" s="270"/>
      <c r="BH590" s="270"/>
      <c r="BI590" s="270"/>
      <c r="BJ590" s="270"/>
      <c r="BK590" s="270"/>
      <c r="BL590" s="270"/>
      <c r="BM590" s="270"/>
      <c r="BN590" s="270"/>
      <c r="BO590" s="270"/>
      <c r="BP590" s="270"/>
      <c r="BQ590" s="270"/>
      <c r="BR590" s="270"/>
      <c r="BS590" s="270"/>
      <c r="BT590" s="270"/>
      <c r="BU590" s="270"/>
      <c r="BV590" s="270"/>
      <c r="BW590" s="270"/>
      <c r="BX590" s="270"/>
    </row>
    <row r="591" spans="1:76" ht="15">
      <c r="A591" s="301"/>
      <c r="B591" s="270"/>
      <c r="C591" s="302" t="s">
        <v>515</v>
      </c>
      <c r="D591" s="302" t="s">
        <v>1237</v>
      </c>
      <c r="E591" s="270"/>
      <c r="F591" s="303">
        <v>2</v>
      </c>
      <c r="G591" s="270"/>
      <c r="H591" s="270"/>
      <c r="I591" s="270"/>
      <c r="J591" s="270"/>
      <c r="K591" s="270"/>
      <c r="L591" s="270"/>
      <c r="M591" s="270"/>
      <c r="N591" s="270"/>
      <c r="O591" s="304"/>
      <c r="P591" s="270"/>
      <c r="Q591" s="270"/>
      <c r="R591" s="270"/>
      <c r="S591" s="270"/>
      <c r="T591" s="270"/>
      <c r="U591" s="270"/>
      <c r="V591" s="270"/>
      <c r="W591" s="270"/>
      <c r="X591" s="270"/>
      <c r="Y591" s="270"/>
      <c r="Z591" s="270"/>
      <c r="AA591" s="270"/>
      <c r="AB591" s="270"/>
      <c r="AC591" s="270"/>
      <c r="AD591" s="270"/>
      <c r="AE591" s="270"/>
      <c r="AF591" s="270"/>
      <c r="AG591" s="270"/>
      <c r="AH591" s="270"/>
      <c r="AI591" s="270"/>
      <c r="AJ591" s="270"/>
      <c r="AK591" s="270"/>
      <c r="AL591" s="270"/>
      <c r="AM591" s="270"/>
      <c r="AN591" s="270"/>
      <c r="AO591" s="270"/>
      <c r="AP591" s="270"/>
      <c r="AQ591" s="270"/>
      <c r="AR591" s="270"/>
      <c r="AS591" s="270"/>
      <c r="AT591" s="270"/>
      <c r="AU591" s="270"/>
      <c r="AV591" s="270"/>
      <c r="AW591" s="270"/>
      <c r="AX591" s="270"/>
      <c r="AY591" s="270"/>
      <c r="AZ591" s="270"/>
      <c r="BA591" s="270"/>
      <c r="BB591" s="270"/>
      <c r="BC591" s="270"/>
      <c r="BD591" s="270"/>
      <c r="BE591" s="270"/>
      <c r="BF591" s="270"/>
      <c r="BG591" s="270"/>
      <c r="BH591" s="270"/>
      <c r="BI591" s="270"/>
      <c r="BJ591" s="270"/>
      <c r="BK591" s="270"/>
      <c r="BL591" s="270"/>
      <c r="BM591" s="270"/>
      <c r="BN591" s="270"/>
      <c r="BO591" s="270"/>
      <c r="BP591" s="270"/>
      <c r="BQ591" s="270"/>
      <c r="BR591" s="270"/>
      <c r="BS591" s="270"/>
      <c r="BT591" s="270"/>
      <c r="BU591" s="270"/>
      <c r="BV591" s="270"/>
      <c r="BW591" s="270"/>
      <c r="BX591" s="270"/>
    </row>
    <row r="592" spans="1:76" ht="15">
      <c r="A592" s="301"/>
      <c r="B592" s="270"/>
      <c r="C592" s="302" t="s">
        <v>518</v>
      </c>
      <c r="D592" s="302" t="s">
        <v>1303</v>
      </c>
      <c r="E592" s="270"/>
      <c r="F592" s="303">
        <v>9</v>
      </c>
      <c r="G592" s="270"/>
      <c r="H592" s="270"/>
      <c r="I592" s="270"/>
      <c r="J592" s="270"/>
      <c r="K592" s="270"/>
      <c r="L592" s="270"/>
      <c r="M592" s="270"/>
      <c r="N592" s="270"/>
      <c r="O592" s="304"/>
      <c r="P592" s="270"/>
      <c r="Q592" s="270"/>
      <c r="R592" s="270"/>
      <c r="S592" s="270"/>
      <c r="T592" s="270"/>
      <c r="U592" s="270"/>
      <c r="V592" s="270"/>
      <c r="W592" s="270"/>
      <c r="X592" s="270"/>
      <c r="Y592" s="270"/>
      <c r="Z592" s="270"/>
      <c r="AA592" s="270"/>
      <c r="AB592" s="270"/>
      <c r="AC592" s="270"/>
      <c r="AD592" s="270"/>
      <c r="AE592" s="270"/>
      <c r="AF592" s="270"/>
      <c r="AG592" s="270"/>
      <c r="AH592" s="270"/>
      <c r="AI592" s="270"/>
      <c r="AJ592" s="270"/>
      <c r="AK592" s="270"/>
      <c r="AL592" s="270"/>
      <c r="AM592" s="270"/>
      <c r="AN592" s="270"/>
      <c r="AO592" s="270"/>
      <c r="AP592" s="270"/>
      <c r="AQ592" s="270"/>
      <c r="AR592" s="270"/>
      <c r="AS592" s="270"/>
      <c r="AT592" s="270"/>
      <c r="AU592" s="270"/>
      <c r="AV592" s="270"/>
      <c r="AW592" s="270"/>
      <c r="AX592" s="270"/>
      <c r="AY592" s="270"/>
      <c r="AZ592" s="270"/>
      <c r="BA592" s="270"/>
      <c r="BB592" s="270"/>
      <c r="BC592" s="270"/>
      <c r="BD592" s="270"/>
      <c r="BE592" s="270"/>
      <c r="BF592" s="270"/>
      <c r="BG592" s="270"/>
      <c r="BH592" s="270"/>
      <c r="BI592" s="270"/>
      <c r="BJ592" s="270"/>
      <c r="BK592" s="270"/>
      <c r="BL592" s="270"/>
      <c r="BM592" s="270"/>
      <c r="BN592" s="270"/>
      <c r="BO592" s="270"/>
      <c r="BP592" s="270"/>
      <c r="BQ592" s="270"/>
      <c r="BR592" s="270"/>
      <c r="BS592" s="270"/>
      <c r="BT592" s="270"/>
      <c r="BU592" s="270"/>
      <c r="BV592" s="270"/>
      <c r="BW592" s="270"/>
      <c r="BX592" s="270"/>
    </row>
    <row r="593" spans="1:76" ht="15">
      <c r="A593" s="323" t="s">
        <v>1304</v>
      </c>
      <c r="B593" s="324" t="s">
        <v>1305</v>
      </c>
      <c r="C593" s="324" t="s">
        <v>1306</v>
      </c>
      <c r="D593" s="324"/>
      <c r="E593" s="324" t="s">
        <v>78</v>
      </c>
      <c r="F593" s="325">
        <v>2</v>
      </c>
      <c r="G593" s="326"/>
      <c r="H593" s="327" t="s">
        <v>508</v>
      </c>
      <c r="I593" s="325">
        <f>F593*AO593</f>
        <v>0</v>
      </c>
      <c r="J593" s="325">
        <f>F593*AP593</f>
        <v>0</v>
      </c>
      <c r="K593" s="325">
        <f>F593*G593</f>
        <v>0</v>
      </c>
      <c r="L593" s="325">
        <f>K593*(1+BW593/100)</f>
        <v>0</v>
      </c>
      <c r="M593" s="325">
        <v>5.3999999999999999E-2</v>
      </c>
      <c r="N593" s="325">
        <f>F593*M593</f>
        <v>0.108</v>
      </c>
      <c r="O593" s="328" t="s">
        <v>509</v>
      </c>
      <c r="P593" s="270"/>
      <c r="Q593" s="270"/>
      <c r="R593" s="270"/>
      <c r="S593" s="270"/>
      <c r="T593" s="270"/>
      <c r="U593" s="270"/>
      <c r="V593" s="270"/>
      <c r="W593" s="270"/>
      <c r="X593" s="270"/>
      <c r="Y593" s="270"/>
      <c r="Z593" s="297">
        <f>IF(AQ593="5",BJ593,0)</f>
        <v>0</v>
      </c>
      <c r="AA593" s="270"/>
      <c r="AB593" s="297">
        <f>IF(AQ593="1",BH593,0)</f>
        <v>0</v>
      </c>
      <c r="AC593" s="297">
        <f>IF(AQ593="1",BI593,0)</f>
        <v>0</v>
      </c>
      <c r="AD593" s="297">
        <f>IF(AQ593="7",BH593,0)</f>
        <v>0</v>
      </c>
      <c r="AE593" s="297">
        <f>IF(AQ593="7",BI593,0)</f>
        <v>0</v>
      </c>
      <c r="AF593" s="297">
        <f>IF(AQ593="2",BH593,0)</f>
        <v>0</v>
      </c>
      <c r="AG593" s="297">
        <f>IF(AQ593="2",BI593,0)</f>
        <v>0</v>
      </c>
      <c r="AH593" s="297">
        <f>IF(AQ593="0",BJ593,0)</f>
        <v>0</v>
      </c>
      <c r="AI593" s="282" t="s">
        <v>1233</v>
      </c>
      <c r="AJ593" s="325">
        <f>IF(AN593=0,K593,0)</f>
        <v>0</v>
      </c>
      <c r="AK593" s="325">
        <f>IF(AN593=12,K593,0)</f>
        <v>0</v>
      </c>
      <c r="AL593" s="325">
        <f>IF(AN593=21,K593,0)</f>
        <v>0</v>
      </c>
      <c r="AM593" s="270"/>
      <c r="AN593" s="297">
        <v>21</v>
      </c>
      <c r="AO593" s="297">
        <f>G593*1</f>
        <v>0</v>
      </c>
      <c r="AP593" s="297">
        <f>G593*(1-1)</f>
        <v>0</v>
      </c>
      <c r="AQ593" s="327" t="s">
        <v>320</v>
      </c>
      <c r="AR593" s="270"/>
      <c r="AS593" s="270"/>
      <c r="AT593" s="270"/>
      <c r="AU593" s="270"/>
      <c r="AV593" s="297">
        <f>AW593+AX593</f>
        <v>0</v>
      </c>
      <c r="AW593" s="297">
        <f>F593*AO593</f>
        <v>0</v>
      </c>
      <c r="AX593" s="297">
        <f>F593*AP593</f>
        <v>0</v>
      </c>
      <c r="AY593" s="299" t="s">
        <v>1229</v>
      </c>
      <c r="AZ593" s="299" t="s">
        <v>970</v>
      </c>
      <c r="BA593" s="282" t="s">
        <v>1234</v>
      </c>
      <c r="BB593" s="270"/>
      <c r="BC593" s="297">
        <f>AW593+AX593</f>
        <v>0</v>
      </c>
      <c r="BD593" s="297">
        <f>G593/(100-BE593)*100</f>
        <v>0</v>
      </c>
      <c r="BE593" s="297">
        <v>0</v>
      </c>
      <c r="BF593" s="297">
        <f>N593</f>
        <v>0.108</v>
      </c>
      <c r="BG593" s="270"/>
      <c r="BH593" s="325">
        <f>F593*AO593</f>
        <v>0</v>
      </c>
      <c r="BI593" s="325">
        <f>F593*AP593</f>
        <v>0</v>
      </c>
      <c r="BJ593" s="325">
        <f>F593*G593</f>
        <v>0</v>
      </c>
      <c r="BK593" s="325"/>
      <c r="BL593" s="297">
        <v>89</v>
      </c>
      <c r="BM593" s="270"/>
      <c r="BN593" s="270"/>
      <c r="BO593" s="270"/>
      <c r="BP593" s="270"/>
      <c r="BQ593" s="270"/>
      <c r="BR593" s="270"/>
      <c r="BS593" s="270"/>
      <c r="BT593" s="270"/>
      <c r="BU593" s="270"/>
      <c r="BV593" s="270"/>
      <c r="BW593" s="297" t="str">
        <f>H593</f>
        <v>21</v>
      </c>
      <c r="BX593" s="324" t="s">
        <v>1306</v>
      </c>
    </row>
    <row r="594" spans="1:76" ht="15">
      <c r="A594" s="301"/>
      <c r="B594" s="270"/>
      <c r="C594" s="302" t="s">
        <v>320</v>
      </c>
      <c r="D594" s="302" t="s">
        <v>1210</v>
      </c>
      <c r="E594" s="270"/>
      <c r="F594" s="303">
        <v>1</v>
      </c>
      <c r="G594" s="270"/>
      <c r="H594" s="270"/>
      <c r="I594" s="270"/>
      <c r="J594" s="270"/>
      <c r="K594" s="270"/>
      <c r="L594" s="270"/>
      <c r="M594" s="270"/>
      <c r="N594" s="270"/>
      <c r="O594" s="304"/>
      <c r="P594" s="270"/>
      <c r="Q594" s="270"/>
      <c r="R594" s="270"/>
      <c r="S594" s="270"/>
      <c r="T594" s="270"/>
      <c r="U594" s="270"/>
      <c r="V594" s="270"/>
      <c r="W594" s="270"/>
      <c r="X594" s="270"/>
      <c r="Y594" s="270"/>
      <c r="Z594" s="270"/>
      <c r="AA594" s="270"/>
      <c r="AB594" s="270"/>
      <c r="AC594" s="270"/>
      <c r="AD594" s="270"/>
      <c r="AE594" s="270"/>
      <c r="AF594" s="270"/>
      <c r="AG594" s="270"/>
      <c r="AH594" s="270"/>
      <c r="AI594" s="270"/>
      <c r="AJ594" s="270"/>
      <c r="AK594" s="270"/>
      <c r="AL594" s="270"/>
      <c r="AM594" s="270"/>
      <c r="AN594" s="270"/>
      <c r="AO594" s="270"/>
      <c r="AP594" s="270"/>
      <c r="AQ594" s="270"/>
      <c r="AR594" s="270"/>
      <c r="AS594" s="270"/>
      <c r="AT594" s="270"/>
      <c r="AU594" s="270"/>
      <c r="AV594" s="270"/>
      <c r="AW594" s="270"/>
      <c r="AX594" s="270"/>
      <c r="AY594" s="270"/>
      <c r="AZ594" s="270"/>
      <c r="BA594" s="270"/>
      <c r="BB594" s="270"/>
      <c r="BC594" s="270"/>
      <c r="BD594" s="270"/>
      <c r="BE594" s="270"/>
      <c r="BF594" s="270"/>
      <c r="BG594" s="270"/>
      <c r="BH594" s="270"/>
      <c r="BI594" s="270"/>
      <c r="BJ594" s="270"/>
      <c r="BK594" s="270"/>
      <c r="BL594" s="270"/>
      <c r="BM594" s="270"/>
      <c r="BN594" s="270"/>
      <c r="BO594" s="270"/>
      <c r="BP594" s="270"/>
      <c r="BQ594" s="270"/>
      <c r="BR594" s="270"/>
      <c r="BS594" s="270"/>
      <c r="BT594" s="270"/>
      <c r="BU594" s="270"/>
      <c r="BV594" s="270"/>
      <c r="BW594" s="270"/>
      <c r="BX594" s="270"/>
    </row>
    <row r="595" spans="1:76" ht="15">
      <c r="A595" s="301"/>
      <c r="B595" s="270"/>
      <c r="C595" s="302" t="s">
        <v>320</v>
      </c>
      <c r="D595" s="302" t="s">
        <v>1307</v>
      </c>
      <c r="E595" s="270"/>
      <c r="F595" s="303">
        <v>1</v>
      </c>
      <c r="G595" s="270"/>
      <c r="H595" s="270"/>
      <c r="I595" s="270"/>
      <c r="J595" s="270"/>
      <c r="K595" s="270"/>
      <c r="L595" s="270"/>
      <c r="M595" s="270"/>
      <c r="N595" s="270"/>
      <c r="O595" s="304"/>
      <c r="P595" s="270"/>
      <c r="Q595" s="270"/>
      <c r="R595" s="270"/>
      <c r="S595" s="270"/>
      <c r="T595" s="270"/>
      <c r="U595" s="270"/>
      <c r="V595" s="270"/>
      <c r="W595" s="270"/>
      <c r="X595" s="270"/>
      <c r="Y595" s="270"/>
      <c r="Z595" s="270"/>
      <c r="AA595" s="270"/>
      <c r="AB595" s="270"/>
      <c r="AC595" s="270"/>
      <c r="AD595" s="270"/>
      <c r="AE595" s="270"/>
      <c r="AF595" s="270"/>
      <c r="AG595" s="270"/>
      <c r="AH595" s="270"/>
      <c r="AI595" s="270"/>
      <c r="AJ595" s="270"/>
      <c r="AK595" s="270"/>
      <c r="AL595" s="270"/>
      <c r="AM595" s="270"/>
      <c r="AN595" s="270"/>
      <c r="AO595" s="270"/>
      <c r="AP595" s="270"/>
      <c r="AQ595" s="270"/>
      <c r="AR595" s="270"/>
      <c r="AS595" s="270"/>
      <c r="AT595" s="270"/>
      <c r="AU595" s="270"/>
      <c r="AV595" s="270"/>
      <c r="AW595" s="270"/>
      <c r="AX595" s="270"/>
      <c r="AY595" s="270"/>
      <c r="AZ595" s="270"/>
      <c r="BA595" s="270"/>
      <c r="BB595" s="270"/>
      <c r="BC595" s="270"/>
      <c r="BD595" s="270"/>
      <c r="BE595" s="270"/>
      <c r="BF595" s="270"/>
      <c r="BG595" s="270"/>
      <c r="BH595" s="270"/>
      <c r="BI595" s="270"/>
      <c r="BJ595" s="270"/>
      <c r="BK595" s="270"/>
      <c r="BL595" s="270"/>
      <c r="BM595" s="270"/>
      <c r="BN595" s="270"/>
      <c r="BO595" s="270"/>
      <c r="BP595" s="270"/>
      <c r="BQ595" s="270"/>
      <c r="BR595" s="270"/>
      <c r="BS595" s="270"/>
      <c r="BT595" s="270"/>
      <c r="BU595" s="270"/>
      <c r="BV595" s="270"/>
      <c r="BW595" s="270"/>
      <c r="BX595" s="270"/>
    </row>
    <row r="596" spans="1:76" ht="15">
      <c r="A596" s="323" t="s">
        <v>1308</v>
      </c>
      <c r="B596" s="324" t="s">
        <v>1309</v>
      </c>
      <c r="C596" s="324" t="s">
        <v>1310</v>
      </c>
      <c r="D596" s="324"/>
      <c r="E596" s="324" t="s">
        <v>78</v>
      </c>
      <c r="F596" s="325">
        <v>1</v>
      </c>
      <c r="G596" s="326"/>
      <c r="H596" s="327" t="s">
        <v>508</v>
      </c>
      <c r="I596" s="325">
        <f>F596*AO596</f>
        <v>0</v>
      </c>
      <c r="J596" s="325">
        <f>F596*AP596</f>
        <v>0</v>
      </c>
      <c r="K596" s="325">
        <f>F596*G596</f>
        <v>0</v>
      </c>
      <c r="L596" s="325">
        <f>K596*(1+BW596/100)</f>
        <v>0</v>
      </c>
      <c r="M596" s="325">
        <v>0.04</v>
      </c>
      <c r="N596" s="325">
        <f>F596*M596</f>
        <v>0.04</v>
      </c>
      <c r="O596" s="328" t="s">
        <v>509</v>
      </c>
      <c r="P596" s="270"/>
      <c r="Q596" s="270"/>
      <c r="R596" s="270"/>
      <c r="S596" s="270"/>
      <c r="T596" s="270"/>
      <c r="U596" s="270"/>
      <c r="V596" s="270"/>
      <c r="W596" s="270"/>
      <c r="X596" s="270"/>
      <c r="Y596" s="270"/>
      <c r="Z596" s="297">
        <f>IF(AQ596="5",BJ596,0)</f>
        <v>0</v>
      </c>
      <c r="AA596" s="270"/>
      <c r="AB596" s="297">
        <f>IF(AQ596="1",BH596,0)</f>
        <v>0</v>
      </c>
      <c r="AC596" s="297">
        <f>IF(AQ596="1",BI596,0)</f>
        <v>0</v>
      </c>
      <c r="AD596" s="297">
        <f>IF(AQ596="7",BH596,0)</f>
        <v>0</v>
      </c>
      <c r="AE596" s="297">
        <f>IF(AQ596="7",BI596,0)</f>
        <v>0</v>
      </c>
      <c r="AF596" s="297">
        <f>IF(AQ596="2",BH596,0)</f>
        <v>0</v>
      </c>
      <c r="AG596" s="297">
        <f>IF(AQ596="2",BI596,0)</f>
        <v>0</v>
      </c>
      <c r="AH596" s="297">
        <f>IF(AQ596="0",BJ596,0)</f>
        <v>0</v>
      </c>
      <c r="AI596" s="282" t="s">
        <v>1233</v>
      </c>
      <c r="AJ596" s="325">
        <f>IF(AN596=0,K596,0)</f>
        <v>0</v>
      </c>
      <c r="AK596" s="325">
        <f>IF(AN596=12,K596,0)</f>
        <v>0</v>
      </c>
      <c r="AL596" s="325">
        <f>IF(AN596=21,K596,0)</f>
        <v>0</v>
      </c>
      <c r="AM596" s="270"/>
      <c r="AN596" s="297">
        <v>21</v>
      </c>
      <c r="AO596" s="297">
        <f>G596*1</f>
        <v>0</v>
      </c>
      <c r="AP596" s="297">
        <f>G596*(1-1)</f>
        <v>0</v>
      </c>
      <c r="AQ596" s="327" t="s">
        <v>320</v>
      </c>
      <c r="AR596" s="270"/>
      <c r="AS596" s="270"/>
      <c r="AT596" s="270"/>
      <c r="AU596" s="270"/>
      <c r="AV596" s="297">
        <f>AW596+AX596</f>
        <v>0</v>
      </c>
      <c r="AW596" s="297">
        <f>F596*AO596</f>
        <v>0</v>
      </c>
      <c r="AX596" s="297">
        <f>F596*AP596</f>
        <v>0</v>
      </c>
      <c r="AY596" s="299" t="s">
        <v>1229</v>
      </c>
      <c r="AZ596" s="299" t="s">
        <v>970</v>
      </c>
      <c r="BA596" s="282" t="s">
        <v>1234</v>
      </c>
      <c r="BB596" s="270"/>
      <c r="BC596" s="297">
        <f>AW596+AX596</f>
        <v>0</v>
      </c>
      <c r="BD596" s="297">
        <f>G596/(100-BE596)*100</f>
        <v>0</v>
      </c>
      <c r="BE596" s="297">
        <v>0</v>
      </c>
      <c r="BF596" s="297">
        <f>N596</f>
        <v>0.04</v>
      </c>
      <c r="BG596" s="270"/>
      <c r="BH596" s="325">
        <f>F596*AO596</f>
        <v>0</v>
      </c>
      <c r="BI596" s="325">
        <f>F596*AP596</f>
        <v>0</v>
      </c>
      <c r="BJ596" s="325">
        <f>F596*G596</f>
        <v>0</v>
      </c>
      <c r="BK596" s="325"/>
      <c r="BL596" s="297">
        <v>89</v>
      </c>
      <c r="BM596" s="270"/>
      <c r="BN596" s="270"/>
      <c r="BO596" s="270"/>
      <c r="BP596" s="270"/>
      <c r="BQ596" s="270"/>
      <c r="BR596" s="270"/>
      <c r="BS596" s="270"/>
      <c r="BT596" s="270"/>
      <c r="BU596" s="270"/>
      <c r="BV596" s="270"/>
      <c r="BW596" s="297" t="str">
        <f>H596</f>
        <v>21</v>
      </c>
      <c r="BX596" s="324" t="s">
        <v>1310</v>
      </c>
    </row>
    <row r="597" spans="1:76" ht="15">
      <c r="A597" s="301"/>
      <c r="B597" s="270"/>
      <c r="C597" s="302" t="s">
        <v>320</v>
      </c>
      <c r="D597" s="302" t="s">
        <v>1209</v>
      </c>
      <c r="E597" s="270"/>
      <c r="F597" s="303">
        <v>1</v>
      </c>
      <c r="G597" s="270"/>
      <c r="H597" s="270"/>
      <c r="I597" s="270"/>
      <c r="J597" s="270"/>
      <c r="K597" s="270"/>
      <c r="L597" s="270"/>
      <c r="M597" s="270"/>
      <c r="N597" s="270"/>
      <c r="O597" s="304"/>
      <c r="P597" s="270"/>
      <c r="Q597" s="270"/>
      <c r="R597" s="270"/>
      <c r="S597" s="270"/>
      <c r="T597" s="270"/>
      <c r="U597" s="270"/>
      <c r="V597" s="270"/>
      <c r="W597" s="270"/>
      <c r="X597" s="270"/>
      <c r="Y597" s="270"/>
      <c r="Z597" s="270"/>
      <c r="AA597" s="270"/>
      <c r="AB597" s="270"/>
      <c r="AC597" s="270"/>
      <c r="AD597" s="270"/>
      <c r="AE597" s="270"/>
      <c r="AF597" s="270"/>
      <c r="AG597" s="270"/>
      <c r="AH597" s="270"/>
      <c r="AI597" s="270"/>
      <c r="AJ597" s="270"/>
      <c r="AK597" s="270"/>
      <c r="AL597" s="270"/>
      <c r="AM597" s="270"/>
      <c r="AN597" s="270"/>
      <c r="AO597" s="270"/>
      <c r="AP597" s="270"/>
      <c r="AQ597" s="270"/>
      <c r="AR597" s="270"/>
      <c r="AS597" s="270"/>
      <c r="AT597" s="270"/>
      <c r="AU597" s="270"/>
      <c r="AV597" s="270"/>
      <c r="AW597" s="270"/>
      <c r="AX597" s="270"/>
      <c r="AY597" s="270"/>
      <c r="AZ597" s="270"/>
      <c r="BA597" s="270"/>
      <c r="BB597" s="270"/>
      <c r="BC597" s="270"/>
      <c r="BD597" s="270"/>
      <c r="BE597" s="270"/>
      <c r="BF597" s="270"/>
      <c r="BG597" s="270"/>
      <c r="BH597" s="270"/>
      <c r="BI597" s="270"/>
      <c r="BJ597" s="270"/>
      <c r="BK597" s="270"/>
      <c r="BL597" s="270"/>
      <c r="BM597" s="270"/>
      <c r="BN597" s="270"/>
      <c r="BO597" s="270"/>
      <c r="BP597" s="270"/>
      <c r="BQ597" s="270"/>
      <c r="BR597" s="270"/>
      <c r="BS597" s="270"/>
      <c r="BT597" s="270"/>
      <c r="BU597" s="270"/>
      <c r="BV597" s="270"/>
      <c r="BW597" s="270"/>
      <c r="BX597" s="270"/>
    </row>
    <row r="598" spans="1:76" ht="15">
      <c r="A598" s="323" t="s">
        <v>1311</v>
      </c>
      <c r="B598" s="324" t="s">
        <v>1312</v>
      </c>
      <c r="C598" s="324" t="s">
        <v>1313</v>
      </c>
      <c r="D598" s="324"/>
      <c r="E598" s="324" t="s">
        <v>78</v>
      </c>
      <c r="F598" s="325">
        <v>5</v>
      </c>
      <c r="G598" s="326"/>
      <c r="H598" s="327" t="s">
        <v>508</v>
      </c>
      <c r="I598" s="325">
        <f>F598*AO598</f>
        <v>0</v>
      </c>
      <c r="J598" s="325">
        <f>F598*AP598</f>
        <v>0</v>
      </c>
      <c r="K598" s="325">
        <f>F598*G598</f>
        <v>0</v>
      </c>
      <c r="L598" s="325">
        <f>K598*(1+BW598/100)</f>
        <v>0</v>
      </c>
      <c r="M598" s="325">
        <v>2.8000000000000001E-2</v>
      </c>
      <c r="N598" s="325">
        <f>F598*M598</f>
        <v>0.14000000000000001</v>
      </c>
      <c r="O598" s="328" t="s">
        <v>509</v>
      </c>
      <c r="P598" s="270"/>
      <c r="Q598" s="270"/>
      <c r="R598" s="270"/>
      <c r="S598" s="270"/>
      <c r="T598" s="270"/>
      <c r="U598" s="270"/>
      <c r="V598" s="270"/>
      <c r="W598" s="270"/>
      <c r="X598" s="270"/>
      <c r="Y598" s="270"/>
      <c r="Z598" s="297">
        <f>IF(AQ598="5",BJ598,0)</f>
        <v>0</v>
      </c>
      <c r="AA598" s="270"/>
      <c r="AB598" s="297">
        <f>IF(AQ598="1",BH598,0)</f>
        <v>0</v>
      </c>
      <c r="AC598" s="297">
        <f>IF(AQ598="1",BI598,0)</f>
        <v>0</v>
      </c>
      <c r="AD598" s="297">
        <f>IF(AQ598="7",BH598,0)</f>
        <v>0</v>
      </c>
      <c r="AE598" s="297">
        <f>IF(AQ598="7",BI598,0)</f>
        <v>0</v>
      </c>
      <c r="AF598" s="297">
        <f>IF(AQ598="2",BH598,0)</f>
        <v>0</v>
      </c>
      <c r="AG598" s="297">
        <f>IF(AQ598="2",BI598,0)</f>
        <v>0</v>
      </c>
      <c r="AH598" s="297">
        <f>IF(AQ598="0",BJ598,0)</f>
        <v>0</v>
      </c>
      <c r="AI598" s="282" t="s">
        <v>1233</v>
      </c>
      <c r="AJ598" s="325">
        <f>IF(AN598=0,K598,0)</f>
        <v>0</v>
      </c>
      <c r="AK598" s="325">
        <f>IF(AN598=12,K598,0)</f>
        <v>0</v>
      </c>
      <c r="AL598" s="325">
        <f>IF(AN598=21,K598,0)</f>
        <v>0</v>
      </c>
      <c r="AM598" s="270"/>
      <c r="AN598" s="297">
        <v>21</v>
      </c>
      <c r="AO598" s="297">
        <f>G598*1</f>
        <v>0</v>
      </c>
      <c r="AP598" s="297">
        <f>G598*(1-1)</f>
        <v>0</v>
      </c>
      <c r="AQ598" s="327" t="s">
        <v>320</v>
      </c>
      <c r="AR598" s="270"/>
      <c r="AS598" s="270"/>
      <c r="AT598" s="270"/>
      <c r="AU598" s="270"/>
      <c r="AV598" s="297">
        <f>AW598+AX598</f>
        <v>0</v>
      </c>
      <c r="AW598" s="297">
        <f>F598*AO598</f>
        <v>0</v>
      </c>
      <c r="AX598" s="297">
        <f>F598*AP598</f>
        <v>0</v>
      </c>
      <c r="AY598" s="299" t="s">
        <v>1229</v>
      </c>
      <c r="AZ598" s="299" t="s">
        <v>970</v>
      </c>
      <c r="BA598" s="282" t="s">
        <v>1234</v>
      </c>
      <c r="BB598" s="270"/>
      <c r="BC598" s="297">
        <f>AW598+AX598</f>
        <v>0</v>
      </c>
      <c r="BD598" s="297">
        <f>G598/(100-BE598)*100</f>
        <v>0</v>
      </c>
      <c r="BE598" s="297">
        <v>0</v>
      </c>
      <c r="BF598" s="297">
        <f>N598</f>
        <v>0.14000000000000001</v>
      </c>
      <c r="BG598" s="270"/>
      <c r="BH598" s="325">
        <f>F598*AO598</f>
        <v>0</v>
      </c>
      <c r="BI598" s="325">
        <f>F598*AP598</f>
        <v>0</v>
      </c>
      <c r="BJ598" s="325">
        <f>F598*G598</f>
        <v>0</v>
      </c>
      <c r="BK598" s="325"/>
      <c r="BL598" s="297">
        <v>89</v>
      </c>
      <c r="BM598" s="270"/>
      <c r="BN598" s="270"/>
      <c r="BO598" s="270"/>
      <c r="BP598" s="270"/>
      <c r="BQ598" s="270"/>
      <c r="BR598" s="270"/>
      <c r="BS598" s="270"/>
      <c r="BT598" s="270"/>
      <c r="BU598" s="270"/>
      <c r="BV598" s="270"/>
      <c r="BW598" s="297" t="str">
        <f>H598</f>
        <v>21</v>
      </c>
      <c r="BX598" s="324" t="s">
        <v>1313</v>
      </c>
    </row>
    <row r="599" spans="1:76" ht="15">
      <c r="A599" s="301"/>
      <c r="B599" s="270"/>
      <c r="C599" s="302" t="s">
        <v>320</v>
      </c>
      <c r="D599" s="302" t="s">
        <v>1235</v>
      </c>
      <c r="E599" s="270"/>
      <c r="F599" s="303">
        <v>1</v>
      </c>
      <c r="G599" s="270"/>
      <c r="H599" s="270"/>
      <c r="I599" s="270"/>
      <c r="J599" s="270"/>
      <c r="K599" s="270"/>
      <c r="L599" s="270"/>
      <c r="M599" s="270"/>
      <c r="N599" s="270"/>
      <c r="O599" s="304"/>
      <c r="P599" s="270"/>
      <c r="Q599" s="270"/>
      <c r="R599" s="270"/>
      <c r="S599" s="270"/>
      <c r="T599" s="270"/>
      <c r="U599" s="270"/>
      <c r="V599" s="270"/>
      <c r="W599" s="270"/>
      <c r="X599" s="270"/>
      <c r="Y599" s="270"/>
      <c r="Z599" s="270"/>
      <c r="AA599" s="270"/>
      <c r="AB599" s="270"/>
      <c r="AC599" s="270"/>
      <c r="AD599" s="270"/>
      <c r="AE599" s="270"/>
      <c r="AF599" s="270"/>
      <c r="AG599" s="270"/>
      <c r="AH599" s="270"/>
      <c r="AI599" s="270"/>
      <c r="AJ599" s="270"/>
      <c r="AK599" s="270"/>
      <c r="AL599" s="270"/>
      <c r="AM599" s="270"/>
      <c r="AN599" s="270"/>
      <c r="AO599" s="270"/>
      <c r="AP599" s="270"/>
      <c r="AQ599" s="270"/>
      <c r="AR599" s="270"/>
      <c r="AS599" s="270"/>
      <c r="AT599" s="270"/>
      <c r="AU599" s="270"/>
      <c r="AV599" s="270"/>
      <c r="AW599" s="270"/>
      <c r="AX599" s="270"/>
      <c r="AY599" s="270"/>
      <c r="AZ599" s="270"/>
      <c r="BA599" s="270"/>
      <c r="BB599" s="270"/>
      <c r="BC599" s="270"/>
      <c r="BD599" s="270"/>
      <c r="BE599" s="270"/>
      <c r="BF599" s="270"/>
      <c r="BG599" s="270"/>
      <c r="BH599" s="270"/>
      <c r="BI599" s="270"/>
      <c r="BJ599" s="270"/>
      <c r="BK599" s="270"/>
      <c r="BL599" s="270"/>
      <c r="BM599" s="270"/>
      <c r="BN599" s="270"/>
      <c r="BO599" s="270"/>
      <c r="BP599" s="270"/>
      <c r="BQ599" s="270"/>
      <c r="BR599" s="270"/>
      <c r="BS599" s="270"/>
      <c r="BT599" s="270"/>
      <c r="BU599" s="270"/>
      <c r="BV599" s="270"/>
      <c r="BW599" s="270"/>
      <c r="BX599" s="270"/>
    </row>
    <row r="600" spans="1:76" ht="15">
      <c r="A600" s="301"/>
      <c r="B600" s="270"/>
      <c r="C600" s="302" t="s">
        <v>320</v>
      </c>
      <c r="D600" s="302" t="s">
        <v>1215</v>
      </c>
      <c r="E600" s="270"/>
      <c r="F600" s="303">
        <v>1</v>
      </c>
      <c r="G600" s="270"/>
      <c r="H600" s="270"/>
      <c r="I600" s="270"/>
      <c r="J600" s="270"/>
      <c r="K600" s="270"/>
      <c r="L600" s="270"/>
      <c r="M600" s="270"/>
      <c r="N600" s="270"/>
      <c r="O600" s="304"/>
      <c r="P600" s="270"/>
      <c r="Q600" s="270"/>
      <c r="R600" s="270"/>
      <c r="S600" s="270"/>
      <c r="T600" s="270"/>
      <c r="U600" s="270"/>
      <c r="V600" s="270"/>
      <c r="W600" s="270"/>
      <c r="X600" s="270"/>
      <c r="Y600" s="270"/>
      <c r="Z600" s="270"/>
      <c r="AA600" s="270"/>
      <c r="AB600" s="270"/>
      <c r="AC600" s="270"/>
      <c r="AD600" s="270"/>
      <c r="AE600" s="270"/>
      <c r="AF600" s="270"/>
      <c r="AG600" s="270"/>
      <c r="AH600" s="270"/>
      <c r="AI600" s="270"/>
      <c r="AJ600" s="270"/>
      <c r="AK600" s="270"/>
      <c r="AL600" s="270"/>
      <c r="AM600" s="270"/>
      <c r="AN600" s="270"/>
      <c r="AO600" s="270"/>
      <c r="AP600" s="270"/>
      <c r="AQ600" s="270"/>
      <c r="AR600" s="270"/>
      <c r="AS600" s="270"/>
      <c r="AT600" s="270"/>
      <c r="AU600" s="270"/>
      <c r="AV600" s="270"/>
      <c r="AW600" s="270"/>
      <c r="AX600" s="270"/>
      <c r="AY600" s="270"/>
      <c r="AZ600" s="270"/>
      <c r="BA600" s="270"/>
      <c r="BB600" s="270"/>
      <c r="BC600" s="270"/>
      <c r="BD600" s="270"/>
      <c r="BE600" s="270"/>
      <c r="BF600" s="270"/>
      <c r="BG600" s="270"/>
      <c r="BH600" s="270"/>
      <c r="BI600" s="270"/>
      <c r="BJ600" s="270"/>
      <c r="BK600" s="270"/>
      <c r="BL600" s="270"/>
      <c r="BM600" s="270"/>
      <c r="BN600" s="270"/>
      <c r="BO600" s="270"/>
      <c r="BP600" s="270"/>
      <c r="BQ600" s="270"/>
      <c r="BR600" s="270"/>
      <c r="BS600" s="270"/>
      <c r="BT600" s="270"/>
      <c r="BU600" s="270"/>
      <c r="BV600" s="270"/>
      <c r="BW600" s="270"/>
      <c r="BX600" s="270"/>
    </row>
    <row r="601" spans="1:76" ht="15">
      <c r="A601" s="301"/>
      <c r="B601" s="270"/>
      <c r="C601" s="302" t="s">
        <v>515</v>
      </c>
      <c r="D601" s="302" t="s">
        <v>1239</v>
      </c>
      <c r="E601" s="270"/>
      <c r="F601" s="303">
        <v>2</v>
      </c>
      <c r="G601" s="270"/>
      <c r="H601" s="270"/>
      <c r="I601" s="270"/>
      <c r="J601" s="270"/>
      <c r="K601" s="270"/>
      <c r="L601" s="270"/>
      <c r="M601" s="270"/>
      <c r="N601" s="270"/>
      <c r="O601" s="304"/>
      <c r="P601" s="270"/>
      <c r="Q601" s="270"/>
      <c r="R601" s="270"/>
      <c r="S601" s="270"/>
      <c r="T601" s="270"/>
      <c r="U601" s="270"/>
      <c r="V601" s="270"/>
      <c r="W601" s="270"/>
      <c r="X601" s="270"/>
      <c r="Y601" s="270"/>
      <c r="Z601" s="270"/>
      <c r="AA601" s="270"/>
      <c r="AB601" s="270"/>
      <c r="AC601" s="270"/>
      <c r="AD601" s="270"/>
      <c r="AE601" s="270"/>
      <c r="AF601" s="270"/>
      <c r="AG601" s="270"/>
      <c r="AH601" s="270"/>
      <c r="AI601" s="270"/>
      <c r="AJ601" s="270"/>
      <c r="AK601" s="270"/>
      <c r="AL601" s="270"/>
      <c r="AM601" s="270"/>
      <c r="AN601" s="270"/>
      <c r="AO601" s="270"/>
      <c r="AP601" s="270"/>
      <c r="AQ601" s="270"/>
      <c r="AR601" s="270"/>
      <c r="AS601" s="270"/>
      <c r="AT601" s="270"/>
      <c r="AU601" s="270"/>
      <c r="AV601" s="270"/>
      <c r="AW601" s="270"/>
      <c r="AX601" s="270"/>
      <c r="AY601" s="270"/>
      <c r="AZ601" s="270"/>
      <c r="BA601" s="270"/>
      <c r="BB601" s="270"/>
      <c r="BC601" s="270"/>
      <c r="BD601" s="270"/>
      <c r="BE601" s="270"/>
      <c r="BF601" s="270"/>
      <c r="BG601" s="270"/>
      <c r="BH601" s="270"/>
      <c r="BI601" s="270"/>
      <c r="BJ601" s="270"/>
      <c r="BK601" s="270"/>
      <c r="BL601" s="270"/>
      <c r="BM601" s="270"/>
      <c r="BN601" s="270"/>
      <c r="BO601" s="270"/>
      <c r="BP601" s="270"/>
      <c r="BQ601" s="270"/>
      <c r="BR601" s="270"/>
      <c r="BS601" s="270"/>
      <c r="BT601" s="270"/>
      <c r="BU601" s="270"/>
      <c r="BV601" s="270"/>
      <c r="BW601" s="270"/>
      <c r="BX601" s="270"/>
    </row>
    <row r="602" spans="1:76" ht="15">
      <c r="A602" s="301"/>
      <c r="B602" s="270"/>
      <c r="C602" s="302" t="s">
        <v>320</v>
      </c>
      <c r="D602" s="302" t="s">
        <v>1214</v>
      </c>
      <c r="E602" s="270"/>
      <c r="F602" s="303">
        <v>1</v>
      </c>
      <c r="G602" s="270"/>
      <c r="H602" s="270"/>
      <c r="I602" s="270"/>
      <c r="J602" s="270"/>
      <c r="K602" s="270"/>
      <c r="L602" s="270"/>
      <c r="M602" s="270"/>
      <c r="N602" s="270"/>
      <c r="O602" s="304"/>
      <c r="P602" s="270"/>
      <c r="Q602" s="270"/>
      <c r="R602" s="270"/>
      <c r="S602" s="270"/>
      <c r="T602" s="270"/>
      <c r="U602" s="270"/>
      <c r="V602" s="270"/>
      <c r="W602" s="270"/>
      <c r="X602" s="270"/>
      <c r="Y602" s="270"/>
      <c r="Z602" s="270"/>
      <c r="AA602" s="270"/>
      <c r="AB602" s="270"/>
      <c r="AC602" s="270"/>
      <c r="AD602" s="270"/>
      <c r="AE602" s="270"/>
      <c r="AF602" s="270"/>
      <c r="AG602" s="270"/>
      <c r="AH602" s="270"/>
      <c r="AI602" s="270"/>
      <c r="AJ602" s="270"/>
      <c r="AK602" s="270"/>
      <c r="AL602" s="270"/>
      <c r="AM602" s="270"/>
      <c r="AN602" s="270"/>
      <c r="AO602" s="270"/>
      <c r="AP602" s="270"/>
      <c r="AQ602" s="270"/>
      <c r="AR602" s="270"/>
      <c r="AS602" s="270"/>
      <c r="AT602" s="270"/>
      <c r="AU602" s="270"/>
      <c r="AV602" s="270"/>
      <c r="AW602" s="270"/>
      <c r="AX602" s="270"/>
      <c r="AY602" s="270"/>
      <c r="AZ602" s="270"/>
      <c r="BA602" s="270"/>
      <c r="BB602" s="270"/>
      <c r="BC602" s="270"/>
      <c r="BD602" s="270"/>
      <c r="BE602" s="270"/>
      <c r="BF602" s="270"/>
      <c r="BG602" s="270"/>
      <c r="BH602" s="270"/>
      <c r="BI602" s="270"/>
      <c r="BJ602" s="270"/>
      <c r="BK602" s="270"/>
      <c r="BL602" s="270"/>
      <c r="BM602" s="270"/>
      <c r="BN602" s="270"/>
      <c r="BO602" s="270"/>
      <c r="BP602" s="270"/>
      <c r="BQ602" s="270"/>
      <c r="BR602" s="270"/>
      <c r="BS602" s="270"/>
      <c r="BT602" s="270"/>
      <c r="BU602" s="270"/>
      <c r="BV602" s="270"/>
      <c r="BW602" s="270"/>
      <c r="BX602" s="270"/>
    </row>
    <row r="603" spans="1:76" ht="15">
      <c r="A603" s="323" t="s">
        <v>1314</v>
      </c>
      <c r="B603" s="324" t="s">
        <v>1315</v>
      </c>
      <c r="C603" s="324" t="s">
        <v>1316</v>
      </c>
      <c r="D603" s="324"/>
      <c r="E603" s="324" t="s">
        <v>78</v>
      </c>
      <c r="F603" s="325">
        <v>17</v>
      </c>
      <c r="G603" s="326"/>
      <c r="H603" s="327" t="s">
        <v>508</v>
      </c>
      <c r="I603" s="325">
        <f>F603*AO603</f>
        <v>0</v>
      </c>
      <c r="J603" s="325">
        <f>F603*AP603</f>
        <v>0</v>
      </c>
      <c r="K603" s="325">
        <f>F603*G603</f>
        <v>0</v>
      </c>
      <c r="L603" s="325">
        <f>K603*(1+BW603/100)</f>
        <v>0</v>
      </c>
      <c r="M603" s="325">
        <v>2E-3</v>
      </c>
      <c r="N603" s="325">
        <f>F603*M603</f>
        <v>3.4000000000000002E-2</v>
      </c>
      <c r="O603" s="328" t="s">
        <v>509</v>
      </c>
      <c r="P603" s="270"/>
      <c r="Q603" s="270"/>
      <c r="R603" s="270"/>
      <c r="S603" s="270"/>
      <c r="T603" s="270"/>
      <c r="U603" s="270"/>
      <c r="V603" s="270"/>
      <c r="W603" s="270"/>
      <c r="X603" s="270"/>
      <c r="Y603" s="270"/>
      <c r="Z603" s="297">
        <f>IF(AQ603="5",BJ603,0)</f>
        <v>0</v>
      </c>
      <c r="AA603" s="270"/>
      <c r="AB603" s="297">
        <f>IF(AQ603="1",BH603,0)</f>
        <v>0</v>
      </c>
      <c r="AC603" s="297">
        <f>IF(AQ603="1",BI603,0)</f>
        <v>0</v>
      </c>
      <c r="AD603" s="297">
        <f>IF(AQ603="7",BH603,0)</f>
        <v>0</v>
      </c>
      <c r="AE603" s="297">
        <f>IF(AQ603="7",BI603,0)</f>
        <v>0</v>
      </c>
      <c r="AF603" s="297">
        <f>IF(AQ603="2",BH603,0)</f>
        <v>0</v>
      </c>
      <c r="AG603" s="297">
        <f>IF(AQ603="2",BI603,0)</f>
        <v>0</v>
      </c>
      <c r="AH603" s="297">
        <f>IF(AQ603="0",BJ603,0)</f>
        <v>0</v>
      </c>
      <c r="AI603" s="282" t="s">
        <v>1233</v>
      </c>
      <c r="AJ603" s="325">
        <f>IF(AN603=0,K603,0)</f>
        <v>0</v>
      </c>
      <c r="AK603" s="325">
        <f>IF(AN603=12,K603,0)</f>
        <v>0</v>
      </c>
      <c r="AL603" s="325">
        <f>IF(AN603=21,K603,0)</f>
        <v>0</v>
      </c>
      <c r="AM603" s="270"/>
      <c r="AN603" s="297">
        <v>21</v>
      </c>
      <c r="AO603" s="297">
        <f>G603*1</f>
        <v>0</v>
      </c>
      <c r="AP603" s="297">
        <f>G603*(1-1)</f>
        <v>0</v>
      </c>
      <c r="AQ603" s="327" t="s">
        <v>320</v>
      </c>
      <c r="AR603" s="270"/>
      <c r="AS603" s="270"/>
      <c r="AT603" s="270"/>
      <c r="AU603" s="270"/>
      <c r="AV603" s="297">
        <f>AW603+AX603</f>
        <v>0</v>
      </c>
      <c r="AW603" s="297">
        <f>F603*AO603</f>
        <v>0</v>
      </c>
      <c r="AX603" s="297">
        <f>F603*AP603</f>
        <v>0</v>
      </c>
      <c r="AY603" s="299" t="s">
        <v>1229</v>
      </c>
      <c r="AZ603" s="299" t="s">
        <v>970</v>
      </c>
      <c r="BA603" s="282" t="s">
        <v>1234</v>
      </c>
      <c r="BB603" s="270"/>
      <c r="BC603" s="297">
        <f>AW603+AX603</f>
        <v>0</v>
      </c>
      <c r="BD603" s="297">
        <f>G603/(100-BE603)*100</f>
        <v>0</v>
      </c>
      <c r="BE603" s="297">
        <v>0</v>
      </c>
      <c r="BF603" s="297">
        <f>N603</f>
        <v>3.4000000000000002E-2</v>
      </c>
      <c r="BG603" s="270"/>
      <c r="BH603" s="325">
        <f>F603*AO603</f>
        <v>0</v>
      </c>
      <c r="BI603" s="325">
        <f>F603*AP603</f>
        <v>0</v>
      </c>
      <c r="BJ603" s="325">
        <f>F603*G603</f>
        <v>0</v>
      </c>
      <c r="BK603" s="325"/>
      <c r="BL603" s="297">
        <v>89</v>
      </c>
      <c r="BM603" s="270"/>
      <c r="BN603" s="270"/>
      <c r="BO603" s="270"/>
      <c r="BP603" s="270"/>
      <c r="BQ603" s="270"/>
      <c r="BR603" s="270"/>
      <c r="BS603" s="270"/>
      <c r="BT603" s="270"/>
      <c r="BU603" s="270"/>
      <c r="BV603" s="270"/>
      <c r="BW603" s="297" t="str">
        <f>H603</f>
        <v>21</v>
      </c>
      <c r="BX603" s="324" t="s">
        <v>1316</v>
      </c>
    </row>
    <row r="604" spans="1:76" ht="15">
      <c r="A604" s="301"/>
      <c r="B604" s="270"/>
      <c r="C604" s="302" t="s">
        <v>320</v>
      </c>
      <c r="D604" s="302" t="s">
        <v>1235</v>
      </c>
      <c r="E604" s="270"/>
      <c r="F604" s="303">
        <v>1</v>
      </c>
      <c r="G604" s="270"/>
      <c r="H604" s="270"/>
      <c r="I604" s="270"/>
      <c r="J604" s="270"/>
      <c r="K604" s="270"/>
      <c r="L604" s="270"/>
      <c r="M604" s="270"/>
      <c r="N604" s="270"/>
      <c r="O604" s="304"/>
      <c r="P604" s="270"/>
      <c r="Q604" s="270"/>
      <c r="R604" s="270"/>
      <c r="S604" s="270"/>
      <c r="T604" s="270"/>
      <c r="U604" s="270"/>
      <c r="V604" s="270"/>
      <c r="W604" s="270"/>
      <c r="X604" s="270"/>
      <c r="Y604" s="270"/>
      <c r="Z604" s="270"/>
      <c r="AA604" s="270"/>
      <c r="AB604" s="270"/>
      <c r="AC604" s="270"/>
      <c r="AD604" s="270"/>
      <c r="AE604" s="270"/>
      <c r="AF604" s="270"/>
      <c r="AG604" s="270"/>
      <c r="AH604" s="270"/>
      <c r="AI604" s="270"/>
      <c r="AJ604" s="270"/>
      <c r="AK604" s="270"/>
      <c r="AL604" s="270"/>
      <c r="AM604" s="270"/>
      <c r="AN604" s="270"/>
      <c r="AO604" s="270"/>
      <c r="AP604" s="270"/>
      <c r="AQ604" s="270"/>
      <c r="AR604" s="270"/>
      <c r="AS604" s="270"/>
      <c r="AT604" s="270"/>
      <c r="AU604" s="270"/>
      <c r="AV604" s="270"/>
      <c r="AW604" s="270"/>
      <c r="AX604" s="270"/>
      <c r="AY604" s="270"/>
      <c r="AZ604" s="270"/>
      <c r="BA604" s="270"/>
      <c r="BB604" s="270"/>
      <c r="BC604" s="270"/>
      <c r="BD604" s="270"/>
      <c r="BE604" s="270"/>
      <c r="BF604" s="270"/>
      <c r="BG604" s="270"/>
      <c r="BH604" s="270"/>
      <c r="BI604" s="270"/>
      <c r="BJ604" s="270"/>
      <c r="BK604" s="270"/>
      <c r="BL604" s="270"/>
      <c r="BM604" s="270"/>
      <c r="BN604" s="270"/>
      <c r="BO604" s="270"/>
      <c r="BP604" s="270"/>
      <c r="BQ604" s="270"/>
      <c r="BR604" s="270"/>
      <c r="BS604" s="270"/>
      <c r="BT604" s="270"/>
      <c r="BU604" s="270"/>
      <c r="BV604" s="270"/>
      <c r="BW604" s="270"/>
      <c r="BX604" s="270"/>
    </row>
    <row r="605" spans="1:76" ht="15">
      <c r="A605" s="301"/>
      <c r="B605" s="270"/>
      <c r="C605" s="302" t="s">
        <v>518</v>
      </c>
      <c r="D605" s="302" t="s">
        <v>1236</v>
      </c>
      <c r="E605" s="270"/>
      <c r="F605" s="303">
        <v>9</v>
      </c>
      <c r="G605" s="270"/>
      <c r="H605" s="270"/>
      <c r="I605" s="270"/>
      <c r="J605" s="270"/>
      <c r="K605" s="270"/>
      <c r="L605" s="270"/>
      <c r="M605" s="270"/>
      <c r="N605" s="270"/>
      <c r="O605" s="304"/>
      <c r="P605" s="270"/>
      <c r="Q605" s="270"/>
      <c r="R605" s="270"/>
      <c r="S605" s="270"/>
      <c r="T605" s="270"/>
      <c r="U605" s="270"/>
      <c r="V605" s="270"/>
      <c r="W605" s="270"/>
      <c r="X605" s="270"/>
      <c r="Y605" s="270"/>
      <c r="Z605" s="270"/>
      <c r="AA605" s="270"/>
      <c r="AB605" s="270"/>
      <c r="AC605" s="270"/>
      <c r="AD605" s="270"/>
      <c r="AE605" s="270"/>
      <c r="AF605" s="270"/>
      <c r="AG605" s="270"/>
      <c r="AH605" s="270"/>
      <c r="AI605" s="270"/>
      <c r="AJ605" s="270"/>
      <c r="AK605" s="270"/>
      <c r="AL605" s="270"/>
      <c r="AM605" s="270"/>
      <c r="AN605" s="270"/>
      <c r="AO605" s="270"/>
      <c r="AP605" s="270"/>
      <c r="AQ605" s="270"/>
      <c r="AR605" s="270"/>
      <c r="AS605" s="270"/>
      <c r="AT605" s="270"/>
      <c r="AU605" s="270"/>
      <c r="AV605" s="270"/>
      <c r="AW605" s="270"/>
      <c r="AX605" s="270"/>
      <c r="AY605" s="270"/>
      <c r="AZ605" s="270"/>
      <c r="BA605" s="270"/>
      <c r="BB605" s="270"/>
      <c r="BC605" s="270"/>
      <c r="BD605" s="270"/>
      <c r="BE605" s="270"/>
      <c r="BF605" s="270"/>
      <c r="BG605" s="270"/>
      <c r="BH605" s="270"/>
      <c r="BI605" s="270"/>
      <c r="BJ605" s="270"/>
      <c r="BK605" s="270"/>
      <c r="BL605" s="270"/>
      <c r="BM605" s="270"/>
      <c r="BN605" s="270"/>
      <c r="BO605" s="270"/>
      <c r="BP605" s="270"/>
      <c r="BQ605" s="270"/>
      <c r="BR605" s="270"/>
      <c r="BS605" s="270"/>
      <c r="BT605" s="270"/>
      <c r="BU605" s="270"/>
      <c r="BV605" s="270"/>
      <c r="BW605" s="270"/>
      <c r="BX605" s="270"/>
    </row>
    <row r="606" spans="1:76" ht="15">
      <c r="A606" s="301"/>
      <c r="B606" s="270"/>
      <c r="C606" s="302" t="s">
        <v>1018</v>
      </c>
      <c r="D606" s="302" t="s">
        <v>1237</v>
      </c>
      <c r="E606" s="270"/>
      <c r="F606" s="303">
        <v>3</v>
      </c>
      <c r="G606" s="270"/>
      <c r="H606" s="270"/>
      <c r="I606" s="270"/>
      <c r="J606" s="270"/>
      <c r="K606" s="270"/>
      <c r="L606" s="270"/>
      <c r="M606" s="270"/>
      <c r="N606" s="270"/>
      <c r="O606" s="304"/>
      <c r="P606" s="270"/>
      <c r="Q606" s="270"/>
      <c r="R606" s="270"/>
      <c r="S606" s="270"/>
      <c r="T606" s="270"/>
      <c r="U606" s="270"/>
      <c r="V606" s="270"/>
      <c r="W606" s="270"/>
      <c r="X606" s="270"/>
      <c r="Y606" s="270"/>
      <c r="Z606" s="270"/>
      <c r="AA606" s="270"/>
      <c r="AB606" s="270"/>
      <c r="AC606" s="270"/>
      <c r="AD606" s="270"/>
      <c r="AE606" s="270"/>
      <c r="AF606" s="270"/>
      <c r="AG606" s="270"/>
      <c r="AH606" s="270"/>
      <c r="AI606" s="270"/>
      <c r="AJ606" s="270"/>
      <c r="AK606" s="270"/>
      <c r="AL606" s="270"/>
      <c r="AM606" s="270"/>
      <c r="AN606" s="270"/>
      <c r="AO606" s="270"/>
      <c r="AP606" s="270"/>
      <c r="AQ606" s="270"/>
      <c r="AR606" s="270"/>
      <c r="AS606" s="270"/>
      <c r="AT606" s="270"/>
      <c r="AU606" s="270"/>
      <c r="AV606" s="270"/>
      <c r="AW606" s="270"/>
      <c r="AX606" s="270"/>
      <c r="AY606" s="270"/>
      <c r="AZ606" s="270"/>
      <c r="BA606" s="270"/>
      <c r="BB606" s="270"/>
      <c r="BC606" s="270"/>
      <c r="BD606" s="270"/>
      <c r="BE606" s="270"/>
      <c r="BF606" s="270"/>
      <c r="BG606" s="270"/>
      <c r="BH606" s="270"/>
      <c r="BI606" s="270"/>
      <c r="BJ606" s="270"/>
      <c r="BK606" s="270"/>
      <c r="BL606" s="270"/>
      <c r="BM606" s="270"/>
      <c r="BN606" s="270"/>
      <c r="BO606" s="270"/>
      <c r="BP606" s="270"/>
      <c r="BQ606" s="270"/>
      <c r="BR606" s="270"/>
      <c r="BS606" s="270"/>
      <c r="BT606" s="270"/>
      <c r="BU606" s="270"/>
      <c r="BV606" s="270"/>
      <c r="BW606" s="270"/>
      <c r="BX606" s="270"/>
    </row>
    <row r="607" spans="1:76" ht="15">
      <c r="A607" s="301"/>
      <c r="B607" s="270"/>
      <c r="C607" s="302" t="s">
        <v>857</v>
      </c>
      <c r="D607" s="302" t="s">
        <v>1240</v>
      </c>
      <c r="E607" s="270"/>
      <c r="F607" s="303">
        <v>4</v>
      </c>
      <c r="G607" s="270"/>
      <c r="H607" s="270"/>
      <c r="I607" s="270"/>
      <c r="J607" s="270"/>
      <c r="K607" s="270"/>
      <c r="L607" s="270"/>
      <c r="M607" s="270"/>
      <c r="N607" s="270"/>
      <c r="O607" s="304"/>
      <c r="P607" s="270"/>
      <c r="Q607" s="270"/>
      <c r="R607" s="270"/>
      <c r="S607" s="270"/>
      <c r="T607" s="270"/>
      <c r="U607" s="270"/>
      <c r="V607" s="270"/>
      <c r="W607" s="270"/>
      <c r="X607" s="270"/>
      <c r="Y607" s="270"/>
      <c r="Z607" s="270"/>
      <c r="AA607" s="270"/>
      <c r="AB607" s="270"/>
      <c r="AC607" s="270"/>
      <c r="AD607" s="270"/>
      <c r="AE607" s="270"/>
      <c r="AF607" s="270"/>
      <c r="AG607" s="270"/>
      <c r="AH607" s="270"/>
      <c r="AI607" s="270"/>
      <c r="AJ607" s="270"/>
      <c r="AK607" s="270"/>
      <c r="AL607" s="270"/>
      <c r="AM607" s="270"/>
      <c r="AN607" s="270"/>
      <c r="AO607" s="270"/>
      <c r="AP607" s="270"/>
      <c r="AQ607" s="270"/>
      <c r="AR607" s="270"/>
      <c r="AS607" s="270"/>
      <c r="AT607" s="270"/>
      <c r="AU607" s="270"/>
      <c r="AV607" s="270"/>
      <c r="AW607" s="270"/>
      <c r="AX607" s="270"/>
      <c r="AY607" s="270"/>
      <c r="AZ607" s="270"/>
      <c r="BA607" s="270"/>
      <c r="BB607" s="270"/>
      <c r="BC607" s="270"/>
      <c r="BD607" s="270"/>
      <c r="BE607" s="270"/>
      <c r="BF607" s="270"/>
      <c r="BG607" s="270"/>
      <c r="BH607" s="270"/>
      <c r="BI607" s="270"/>
      <c r="BJ607" s="270"/>
      <c r="BK607" s="270"/>
      <c r="BL607" s="270"/>
      <c r="BM607" s="270"/>
      <c r="BN607" s="270"/>
      <c r="BO607" s="270"/>
      <c r="BP607" s="270"/>
      <c r="BQ607" s="270"/>
      <c r="BR607" s="270"/>
      <c r="BS607" s="270"/>
      <c r="BT607" s="270"/>
      <c r="BU607" s="270"/>
      <c r="BV607" s="270"/>
      <c r="BW607" s="270"/>
      <c r="BX607" s="270"/>
    </row>
    <row r="608" spans="1:76" ht="25.5">
      <c r="A608" s="323" t="s">
        <v>1317</v>
      </c>
      <c r="B608" s="324" t="s">
        <v>1318</v>
      </c>
      <c r="C608" s="324" t="s">
        <v>1319</v>
      </c>
      <c r="D608" s="324"/>
      <c r="E608" s="324" t="s">
        <v>78</v>
      </c>
      <c r="F608" s="325">
        <v>1</v>
      </c>
      <c r="G608" s="326"/>
      <c r="H608" s="327" t="s">
        <v>508</v>
      </c>
      <c r="I608" s="325">
        <f>F608*AO608</f>
        <v>0</v>
      </c>
      <c r="J608" s="325">
        <f>F608*AP608</f>
        <v>0</v>
      </c>
      <c r="K608" s="325">
        <f>F608*G608</f>
        <v>0</v>
      </c>
      <c r="L608" s="325">
        <f>K608*(1+BW608/100)</f>
        <v>0</v>
      </c>
      <c r="M608" s="325">
        <v>4.0000000000000001E-3</v>
      </c>
      <c r="N608" s="325">
        <f>F608*M608</f>
        <v>4.0000000000000001E-3</v>
      </c>
      <c r="O608" s="328" t="s">
        <v>509</v>
      </c>
      <c r="P608" s="270"/>
      <c r="Q608" s="270"/>
      <c r="R608" s="270"/>
      <c r="S608" s="270"/>
      <c r="T608" s="270"/>
      <c r="U608" s="270"/>
      <c r="V608" s="270"/>
      <c r="W608" s="270"/>
      <c r="X608" s="270"/>
      <c r="Y608" s="270"/>
      <c r="Z608" s="297">
        <f>IF(AQ608="5",BJ608,0)</f>
        <v>0</v>
      </c>
      <c r="AA608" s="270"/>
      <c r="AB608" s="297">
        <f>IF(AQ608="1",BH608,0)</f>
        <v>0</v>
      </c>
      <c r="AC608" s="297">
        <f>IF(AQ608="1",BI608,0)</f>
        <v>0</v>
      </c>
      <c r="AD608" s="297">
        <f>IF(AQ608="7",BH608,0)</f>
        <v>0</v>
      </c>
      <c r="AE608" s="297">
        <f>IF(AQ608="7",BI608,0)</f>
        <v>0</v>
      </c>
      <c r="AF608" s="297">
        <f>IF(AQ608="2",BH608,0)</f>
        <v>0</v>
      </c>
      <c r="AG608" s="297">
        <f>IF(AQ608="2",BI608,0)</f>
        <v>0</v>
      </c>
      <c r="AH608" s="297">
        <f>IF(AQ608="0",BJ608,0)</f>
        <v>0</v>
      </c>
      <c r="AI608" s="282" t="s">
        <v>1233</v>
      </c>
      <c r="AJ608" s="325">
        <f>IF(AN608=0,K608,0)</f>
        <v>0</v>
      </c>
      <c r="AK608" s="325">
        <f>IF(AN608=12,K608,0)</f>
        <v>0</v>
      </c>
      <c r="AL608" s="325">
        <f>IF(AN608=21,K608,0)</f>
        <v>0</v>
      </c>
      <c r="AM608" s="270"/>
      <c r="AN608" s="297">
        <v>21</v>
      </c>
      <c r="AO608" s="297">
        <f>G608*1</f>
        <v>0</v>
      </c>
      <c r="AP608" s="297">
        <f>G608*(1-1)</f>
        <v>0</v>
      </c>
      <c r="AQ608" s="327" t="s">
        <v>320</v>
      </c>
      <c r="AR608" s="270"/>
      <c r="AS608" s="270"/>
      <c r="AT608" s="270"/>
      <c r="AU608" s="270"/>
      <c r="AV608" s="297">
        <f>AW608+AX608</f>
        <v>0</v>
      </c>
      <c r="AW608" s="297">
        <f>F608*AO608</f>
        <v>0</v>
      </c>
      <c r="AX608" s="297">
        <f>F608*AP608</f>
        <v>0</v>
      </c>
      <c r="AY608" s="299" t="s">
        <v>1229</v>
      </c>
      <c r="AZ608" s="299" t="s">
        <v>970</v>
      </c>
      <c r="BA608" s="282" t="s">
        <v>1234</v>
      </c>
      <c r="BB608" s="270"/>
      <c r="BC608" s="297">
        <f>AW608+AX608</f>
        <v>0</v>
      </c>
      <c r="BD608" s="297">
        <f>G608/(100-BE608)*100</f>
        <v>0</v>
      </c>
      <c r="BE608" s="297">
        <v>0</v>
      </c>
      <c r="BF608" s="297">
        <f>N608</f>
        <v>4.0000000000000001E-3</v>
      </c>
      <c r="BG608" s="270"/>
      <c r="BH608" s="325">
        <f>F608*AO608</f>
        <v>0</v>
      </c>
      <c r="BI608" s="325">
        <f>F608*AP608</f>
        <v>0</v>
      </c>
      <c r="BJ608" s="325">
        <f>F608*G608</f>
        <v>0</v>
      </c>
      <c r="BK608" s="325"/>
      <c r="BL608" s="297">
        <v>89</v>
      </c>
      <c r="BM608" s="270"/>
      <c r="BN608" s="270"/>
      <c r="BO608" s="270"/>
      <c r="BP608" s="270"/>
      <c r="BQ608" s="270"/>
      <c r="BR608" s="270"/>
      <c r="BS608" s="270"/>
      <c r="BT608" s="270"/>
      <c r="BU608" s="270"/>
      <c r="BV608" s="270"/>
      <c r="BW608" s="297" t="str">
        <f>H608</f>
        <v>21</v>
      </c>
      <c r="BX608" s="324" t="s">
        <v>1319</v>
      </c>
    </row>
    <row r="609" spans="1:76" ht="15">
      <c r="A609" s="301"/>
      <c r="B609" s="270"/>
      <c r="C609" s="302" t="s">
        <v>320</v>
      </c>
      <c r="D609" s="302" t="s">
        <v>559</v>
      </c>
      <c r="E609" s="270"/>
      <c r="F609" s="303">
        <v>1</v>
      </c>
      <c r="G609" s="270"/>
      <c r="H609" s="270"/>
      <c r="I609" s="270"/>
      <c r="J609" s="270"/>
      <c r="K609" s="270"/>
      <c r="L609" s="270"/>
      <c r="M609" s="270"/>
      <c r="N609" s="270"/>
      <c r="O609" s="304"/>
      <c r="P609" s="270"/>
      <c r="Q609" s="270"/>
      <c r="R609" s="270"/>
      <c r="S609" s="270"/>
      <c r="T609" s="270"/>
      <c r="U609" s="270"/>
      <c r="V609" s="270"/>
      <c r="W609" s="270"/>
      <c r="X609" s="270"/>
      <c r="Y609" s="270"/>
      <c r="Z609" s="270"/>
      <c r="AA609" s="270"/>
      <c r="AB609" s="270"/>
      <c r="AC609" s="270"/>
      <c r="AD609" s="270"/>
      <c r="AE609" s="270"/>
      <c r="AF609" s="270"/>
      <c r="AG609" s="270"/>
      <c r="AH609" s="270"/>
      <c r="AI609" s="270"/>
      <c r="AJ609" s="270"/>
      <c r="AK609" s="270"/>
      <c r="AL609" s="270"/>
      <c r="AM609" s="270"/>
      <c r="AN609" s="270"/>
      <c r="AO609" s="270"/>
      <c r="AP609" s="270"/>
      <c r="AQ609" s="270"/>
      <c r="AR609" s="270"/>
      <c r="AS609" s="270"/>
      <c r="AT609" s="270"/>
      <c r="AU609" s="270"/>
      <c r="AV609" s="270"/>
      <c r="AW609" s="270"/>
      <c r="AX609" s="270"/>
      <c r="AY609" s="270"/>
      <c r="AZ609" s="270"/>
      <c r="BA609" s="270"/>
      <c r="BB609" s="270"/>
      <c r="BC609" s="270"/>
      <c r="BD609" s="270"/>
      <c r="BE609" s="270"/>
      <c r="BF609" s="270"/>
      <c r="BG609" s="270"/>
      <c r="BH609" s="270"/>
      <c r="BI609" s="270"/>
      <c r="BJ609" s="270"/>
      <c r="BK609" s="270"/>
      <c r="BL609" s="270"/>
      <c r="BM609" s="270"/>
      <c r="BN609" s="270"/>
      <c r="BO609" s="270"/>
      <c r="BP609" s="270"/>
      <c r="BQ609" s="270"/>
      <c r="BR609" s="270"/>
      <c r="BS609" s="270"/>
      <c r="BT609" s="270"/>
      <c r="BU609" s="270"/>
      <c r="BV609" s="270"/>
      <c r="BW609" s="270"/>
      <c r="BX609" s="270"/>
    </row>
    <row r="610" spans="1:76" ht="25.5">
      <c r="A610" s="295" t="s">
        <v>1320</v>
      </c>
      <c r="B610" s="296" t="s">
        <v>1321</v>
      </c>
      <c r="C610" s="296" t="s">
        <v>1322</v>
      </c>
      <c r="D610" s="296"/>
      <c r="E610" s="296" t="s">
        <v>78</v>
      </c>
      <c r="F610" s="297">
        <v>2</v>
      </c>
      <c r="G610" s="298"/>
      <c r="H610" s="299" t="s">
        <v>508</v>
      </c>
      <c r="I610" s="297">
        <f>F610*AO610</f>
        <v>0</v>
      </c>
      <c r="J610" s="297">
        <f>F610*AP610</f>
        <v>0</v>
      </c>
      <c r="K610" s="297">
        <f>F610*G610</f>
        <v>0</v>
      </c>
      <c r="L610" s="297">
        <f>K610*(1+BW610/100)</f>
        <v>0</v>
      </c>
      <c r="M610" s="297">
        <v>0.24002000000000001</v>
      </c>
      <c r="N610" s="297">
        <f>F610*M610</f>
        <v>0.48004000000000002</v>
      </c>
      <c r="O610" s="300" t="s">
        <v>509</v>
      </c>
      <c r="P610" s="270"/>
      <c r="Q610" s="270"/>
      <c r="R610" s="270"/>
      <c r="S610" s="270"/>
      <c r="T610" s="270"/>
      <c r="U610" s="270"/>
      <c r="V610" s="270"/>
      <c r="W610" s="270"/>
      <c r="X610" s="270"/>
      <c r="Y610" s="270"/>
      <c r="Z610" s="297">
        <f>IF(AQ610="5",BJ610,0)</f>
        <v>0</v>
      </c>
      <c r="AA610" s="270"/>
      <c r="AB610" s="297">
        <f>IF(AQ610="1",BH610,0)</f>
        <v>0</v>
      </c>
      <c r="AC610" s="297">
        <f>IF(AQ610="1",BI610,0)</f>
        <v>0</v>
      </c>
      <c r="AD610" s="297">
        <f>IF(AQ610="7",BH610,0)</f>
        <v>0</v>
      </c>
      <c r="AE610" s="297">
        <f>IF(AQ610="7",BI610,0)</f>
        <v>0</v>
      </c>
      <c r="AF610" s="297">
        <f>IF(AQ610="2",BH610,0)</f>
        <v>0</v>
      </c>
      <c r="AG610" s="297">
        <f>IF(AQ610="2",BI610,0)</f>
        <v>0</v>
      </c>
      <c r="AH610" s="297">
        <f>IF(AQ610="0",BJ610,0)</f>
        <v>0</v>
      </c>
      <c r="AI610" s="282" t="s">
        <v>1233</v>
      </c>
      <c r="AJ610" s="297">
        <f>IF(AN610=0,K610,0)</f>
        <v>0</v>
      </c>
      <c r="AK610" s="297">
        <f>IF(AN610=12,K610,0)</f>
        <v>0</v>
      </c>
      <c r="AL610" s="297">
        <f>IF(AN610=21,K610,0)</f>
        <v>0</v>
      </c>
      <c r="AM610" s="270"/>
      <c r="AN610" s="297">
        <v>21</v>
      </c>
      <c r="AO610" s="297">
        <f>G610*0.924927273</f>
        <v>0</v>
      </c>
      <c r="AP610" s="297">
        <f>G610*(1-0.924927273)</f>
        <v>0</v>
      </c>
      <c r="AQ610" s="299" t="s">
        <v>320</v>
      </c>
      <c r="AR610" s="270"/>
      <c r="AS610" s="270"/>
      <c r="AT610" s="270"/>
      <c r="AU610" s="270"/>
      <c r="AV610" s="297">
        <f>AW610+AX610</f>
        <v>0</v>
      </c>
      <c r="AW610" s="297">
        <f>F610*AO610</f>
        <v>0</v>
      </c>
      <c r="AX610" s="297">
        <f>F610*AP610</f>
        <v>0</v>
      </c>
      <c r="AY610" s="299" t="s">
        <v>1229</v>
      </c>
      <c r="AZ610" s="299" t="s">
        <v>970</v>
      </c>
      <c r="BA610" s="282" t="s">
        <v>1234</v>
      </c>
      <c r="BB610" s="270"/>
      <c r="BC610" s="297">
        <f>AW610+AX610</f>
        <v>0</v>
      </c>
      <c r="BD610" s="297">
        <f>G610/(100-BE610)*100</f>
        <v>0</v>
      </c>
      <c r="BE610" s="297">
        <v>0</v>
      </c>
      <c r="BF610" s="297">
        <f>N610</f>
        <v>0.48004000000000002</v>
      </c>
      <c r="BG610" s="270"/>
      <c r="BH610" s="297">
        <f>F610*AO610</f>
        <v>0</v>
      </c>
      <c r="BI610" s="297">
        <f>F610*AP610</f>
        <v>0</v>
      </c>
      <c r="BJ610" s="297">
        <f>F610*G610</f>
        <v>0</v>
      </c>
      <c r="BK610" s="297"/>
      <c r="BL610" s="297">
        <v>89</v>
      </c>
      <c r="BM610" s="270"/>
      <c r="BN610" s="270"/>
      <c r="BO610" s="270"/>
      <c r="BP610" s="270"/>
      <c r="BQ610" s="270"/>
      <c r="BR610" s="270"/>
      <c r="BS610" s="270"/>
      <c r="BT610" s="270"/>
      <c r="BU610" s="270"/>
      <c r="BV610" s="270"/>
      <c r="BW610" s="297" t="str">
        <f>H610</f>
        <v>21</v>
      </c>
      <c r="BX610" s="296" t="s">
        <v>1322</v>
      </c>
    </row>
    <row r="611" spans="1:76" ht="15">
      <c r="A611" s="301"/>
      <c r="B611" s="270"/>
      <c r="C611" s="302" t="s">
        <v>320</v>
      </c>
      <c r="D611" s="302" t="s">
        <v>1323</v>
      </c>
      <c r="E611" s="270"/>
      <c r="F611" s="303">
        <v>1</v>
      </c>
      <c r="G611" s="270"/>
      <c r="H611" s="270"/>
      <c r="I611" s="270"/>
      <c r="J611" s="270"/>
      <c r="K611" s="270"/>
      <c r="L611" s="270"/>
      <c r="M611" s="270"/>
      <c r="N611" s="270"/>
      <c r="O611" s="304"/>
      <c r="P611" s="270"/>
      <c r="Q611" s="270"/>
      <c r="R611" s="270"/>
      <c r="S611" s="270"/>
      <c r="T611" s="270"/>
      <c r="U611" s="270"/>
      <c r="V611" s="270"/>
      <c r="W611" s="270"/>
      <c r="X611" s="270"/>
      <c r="Y611" s="270"/>
      <c r="Z611" s="270"/>
      <c r="AA611" s="270"/>
      <c r="AB611" s="270"/>
      <c r="AC611" s="270"/>
      <c r="AD611" s="270"/>
      <c r="AE611" s="270"/>
      <c r="AF611" s="270"/>
      <c r="AG611" s="270"/>
      <c r="AH611" s="270"/>
      <c r="AI611" s="270"/>
      <c r="AJ611" s="270"/>
      <c r="AK611" s="270"/>
      <c r="AL611" s="270"/>
      <c r="AM611" s="270"/>
      <c r="AN611" s="270"/>
      <c r="AO611" s="270"/>
      <c r="AP611" s="270"/>
      <c r="AQ611" s="270"/>
      <c r="AR611" s="270"/>
      <c r="AS611" s="270"/>
      <c r="AT611" s="270"/>
      <c r="AU611" s="270"/>
      <c r="AV611" s="270"/>
      <c r="AW611" s="270"/>
      <c r="AX611" s="270"/>
      <c r="AY611" s="270"/>
      <c r="AZ611" s="270"/>
      <c r="BA611" s="270"/>
      <c r="BB611" s="270"/>
      <c r="BC611" s="270"/>
      <c r="BD611" s="270"/>
      <c r="BE611" s="270"/>
      <c r="BF611" s="270"/>
      <c r="BG611" s="270"/>
      <c r="BH611" s="270"/>
      <c r="BI611" s="270"/>
      <c r="BJ611" s="270"/>
      <c r="BK611" s="270"/>
      <c r="BL611" s="270"/>
      <c r="BM611" s="270"/>
      <c r="BN611" s="270"/>
      <c r="BO611" s="270"/>
      <c r="BP611" s="270"/>
      <c r="BQ611" s="270"/>
      <c r="BR611" s="270"/>
      <c r="BS611" s="270"/>
      <c r="BT611" s="270"/>
      <c r="BU611" s="270"/>
      <c r="BV611" s="270"/>
      <c r="BW611" s="270"/>
      <c r="BX611" s="270"/>
    </row>
    <row r="612" spans="1:76" ht="15">
      <c r="A612" s="301"/>
      <c r="B612" s="270"/>
      <c r="C612" s="302" t="s">
        <v>320</v>
      </c>
      <c r="D612" s="302" t="s">
        <v>1324</v>
      </c>
      <c r="E612" s="270"/>
      <c r="F612" s="303">
        <v>1</v>
      </c>
      <c r="G612" s="270"/>
      <c r="H612" s="270"/>
      <c r="I612" s="270"/>
      <c r="J612" s="270"/>
      <c r="K612" s="270"/>
      <c r="L612" s="270"/>
      <c r="M612" s="270"/>
      <c r="N612" s="270"/>
      <c r="O612" s="304"/>
      <c r="P612" s="270"/>
      <c r="Q612" s="270"/>
      <c r="R612" s="270"/>
      <c r="S612" s="270"/>
      <c r="T612" s="270"/>
      <c r="U612" s="270"/>
      <c r="V612" s="270"/>
      <c r="W612" s="270"/>
      <c r="X612" s="270"/>
      <c r="Y612" s="270"/>
      <c r="Z612" s="270"/>
      <c r="AA612" s="270"/>
      <c r="AB612" s="270"/>
      <c r="AC612" s="270"/>
      <c r="AD612" s="270"/>
      <c r="AE612" s="270"/>
      <c r="AF612" s="270"/>
      <c r="AG612" s="270"/>
      <c r="AH612" s="270"/>
      <c r="AI612" s="270"/>
      <c r="AJ612" s="270"/>
      <c r="AK612" s="270"/>
      <c r="AL612" s="270"/>
      <c r="AM612" s="270"/>
      <c r="AN612" s="270"/>
      <c r="AO612" s="270"/>
      <c r="AP612" s="270"/>
      <c r="AQ612" s="270"/>
      <c r="AR612" s="270"/>
      <c r="AS612" s="270"/>
      <c r="AT612" s="270"/>
      <c r="AU612" s="270"/>
      <c r="AV612" s="270"/>
      <c r="AW612" s="270"/>
      <c r="AX612" s="270"/>
      <c r="AY612" s="270"/>
      <c r="AZ612" s="270"/>
      <c r="BA612" s="270"/>
      <c r="BB612" s="270"/>
      <c r="BC612" s="270"/>
      <c r="BD612" s="270"/>
      <c r="BE612" s="270"/>
      <c r="BF612" s="270"/>
      <c r="BG612" s="270"/>
      <c r="BH612" s="270"/>
      <c r="BI612" s="270"/>
      <c r="BJ612" s="270"/>
      <c r="BK612" s="270"/>
      <c r="BL612" s="270"/>
      <c r="BM612" s="270"/>
      <c r="BN612" s="270"/>
      <c r="BO612" s="270"/>
      <c r="BP612" s="270"/>
      <c r="BQ612" s="270"/>
      <c r="BR612" s="270"/>
      <c r="BS612" s="270"/>
      <c r="BT612" s="270"/>
      <c r="BU612" s="270"/>
      <c r="BV612" s="270"/>
      <c r="BW612" s="270"/>
      <c r="BX612" s="270"/>
    </row>
    <row r="613" spans="1:76" ht="25.5">
      <c r="A613" s="295" t="s">
        <v>1325</v>
      </c>
      <c r="B613" s="296" t="s">
        <v>1326</v>
      </c>
      <c r="C613" s="296" t="s">
        <v>1327</v>
      </c>
      <c r="D613" s="296"/>
      <c r="E613" s="296" t="s">
        <v>78</v>
      </c>
      <c r="F613" s="297">
        <v>1</v>
      </c>
      <c r="G613" s="298"/>
      <c r="H613" s="299" t="s">
        <v>508</v>
      </c>
      <c r="I613" s="297">
        <f>F613*AO613</f>
        <v>0</v>
      </c>
      <c r="J613" s="297">
        <f>F613*AP613</f>
        <v>0</v>
      </c>
      <c r="K613" s="297">
        <f>F613*G613</f>
        <v>0</v>
      </c>
      <c r="L613" s="297">
        <f>K613*(1+BW613/100)</f>
        <v>0</v>
      </c>
      <c r="M613" s="297">
        <v>0.24171999999999999</v>
      </c>
      <c r="N613" s="297">
        <f>F613*M613</f>
        <v>0.24171999999999999</v>
      </c>
      <c r="O613" s="300" t="s">
        <v>509</v>
      </c>
      <c r="P613" s="270"/>
      <c r="Q613" s="270"/>
      <c r="R613" s="270"/>
      <c r="S613" s="270"/>
      <c r="T613" s="270"/>
      <c r="U613" s="270"/>
      <c r="V613" s="270"/>
      <c r="W613" s="270"/>
      <c r="X613" s="270"/>
      <c r="Y613" s="270"/>
      <c r="Z613" s="297">
        <f>IF(AQ613="5",BJ613,0)</f>
        <v>0</v>
      </c>
      <c r="AA613" s="270"/>
      <c r="AB613" s="297">
        <f>IF(AQ613="1",BH613,0)</f>
        <v>0</v>
      </c>
      <c r="AC613" s="297">
        <f>IF(AQ613="1",BI613,0)</f>
        <v>0</v>
      </c>
      <c r="AD613" s="297">
        <f>IF(AQ613="7",BH613,0)</f>
        <v>0</v>
      </c>
      <c r="AE613" s="297">
        <f>IF(AQ613="7",BI613,0)</f>
        <v>0</v>
      </c>
      <c r="AF613" s="297">
        <f>IF(AQ613="2",BH613,0)</f>
        <v>0</v>
      </c>
      <c r="AG613" s="297">
        <f>IF(AQ613="2",BI613,0)</f>
        <v>0</v>
      </c>
      <c r="AH613" s="297">
        <f>IF(AQ613="0",BJ613,0)</f>
        <v>0</v>
      </c>
      <c r="AI613" s="282" t="s">
        <v>1233</v>
      </c>
      <c r="AJ613" s="297">
        <f>IF(AN613=0,K613,0)</f>
        <v>0</v>
      </c>
      <c r="AK613" s="297">
        <f>IF(AN613=12,K613,0)</f>
        <v>0</v>
      </c>
      <c r="AL613" s="297">
        <f>IF(AN613=21,K613,0)</f>
        <v>0</v>
      </c>
      <c r="AM613" s="270"/>
      <c r="AN613" s="297">
        <v>21</v>
      </c>
      <c r="AO613" s="297">
        <f>G613*0.928016039</f>
        <v>0</v>
      </c>
      <c r="AP613" s="297">
        <f>G613*(1-0.928016039)</f>
        <v>0</v>
      </c>
      <c r="AQ613" s="299" t="s">
        <v>320</v>
      </c>
      <c r="AR613" s="270"/>
      <c r="AS613" s="270"/>
      <c r="AT613" s="270"/>
      <c r="AU613" s="270"/>
      <c r="AV613" s="297">
        <f>AW613+AX613</f>
        <v>0</v>
      </c>
      <c r="AW613" s="297">
        <f>F613*AO613</f>
        <v>0</v>
      </c>
      <c r="AX613" s="297">
        <f>F613*AP613</f>
        <v>0</v>
      </c>
      <c r="AY613" s="299" t="s">
        <v>1229</v>
      </c>
      <c r="AZ613" s="299" t="s">
        <v>970</v>
      </c>
      <c r="BA613" s="282" t="s">
        <v>1234</v>
      </c>
      <c r="BB613" s="270"/>
      <c r="BC613" s="297">
        <f>AW613+AX613</f>
        <v>0</v>
      </c>
      <c r="BD613" s="297">
        <f>G613/(100-BE613)*100</f>
        <v>0</v>
      </c>
      <c r="BE613" s="297">
        <v>0</v>
      </c>
      <c r="BF613" s="297">
        <f>N613</f>
        <v>0.24171999999999999</v>
      </c>
      <c r="BG613" s="270"/>
      <c r="BH613" s="297">
        <f>F613*AO613</f>
        <v>0</v>
      </c>
      <c r="BI613" s="297">
        <f>F613*AP613</f>
        <v>0</v>
      </c>
      <c r="BJ613" s="297">
        <f>F613*G613</f>
        <v>0</v>
      </c>
      <c r="BK613" s="297"/>
      <c r="BL613" s="297">
        <v>89</v>
      </c>
      <c r="BM613" s="270"/>
      <c r="BN613" s="270"/>
      <c r="BO613" s="270"/>
      <c r="BP613" s="270"/>
      <c r="BQ613" s="270"/>
      <c r="BR613" s="270"/>
      <c r="BS613" s="270"/>
      <c r="BT613" s="270"/>
      <c r="BU613" s="270"/>
      <c r="BV613" s="270"/>
      <c r="BW613" s="297" t="str">
        <f>H613</f>
        <v>21</v>
      </c>
      <c r="BX613" s="296" t="s">
        <v>1327</v>
      </c>
    </row>
    <row r="614" spans="1:76" ht="15">
      <c r="A614" s="301"/>
      <c r="B614" s="270"/>
      <c r="C614" s="302" t="s">
        <v>320</v>
      </c>
      <c r="D614" s="302" t="s">
        <v>1328</v>
      </c>
      <c r="E614" s="270"/>
      <c r="F614" s="303">
        <v>1</v>
      </c>
      <c r="G614" s="270"/>
      <c r="H614" s="270"/>
      <c r="I614" s="270"/>
      <c r="J614" s="270"/>
      <c r="K614" s="270"/>
      <c r="L614" s="270"/>
      <c r="M614" s="270"/>
      <c r="N614" s="270"/>
      <c r="O614" s="304"/>
      <c r="P614" s="270"/>
      <c r="Q614" s="270"/>
      <c r="R614" s="270"/>
      <c r="S614" s="270"/>
      <c r="T614" s="270"/>
      <c r="U614" s="270"/>
      <c r="V614" s="270"/>
      <c r="W614" s="270"/>
      <c r="X614" s="270"/>
      <c r="Y614" s="270"/>
      <c r="Z614" s="270"/>
      <c r="AA614" s="270"/>
      <c r="AB614" s="270"/>
      <c r="AC614" s="270"/>
      <c r="AD614" s="270"/>
      <c r="AE614" s="270"/>
      <c r="AF614" s="270"/>
      <c r="AG614" s="270"/>
      <c r="AH614" s="270"/>
      <c r="AI614" s="270"/>
      <c r="AJ614" s="270"/>
      <c r="AK614" s="270"/>
      <c r="AL614" s="270"/>
      <c r="AM614" s="270"/>
      <c r="AN614" s="270"/>
      <c r="AO614" s="270"/>
      <c r="AP614" s="270"/>
      <c r="AQ614" s="270"/>
      <c r="AR614" s="270"/>
      <c r="AS614" s="270"/>
      <c r="AT614" s="270"/>
      <c r="AU614" s="270"/>
      <c r="AV614" s="270"/>
      <c r="AW614" s="270"/>
      <c r="AX614" s="270"/>
      <c r="AY614" s="270"/>
      <c r="AZ614" s="270"/>
      <c r="BA614" s="270"/>
      <c r="BB614" s="270"/>
      <c r="BC614" s="270"/>
      <c r="BD614" s="270"/>
      <c r="BE614" s="270"/>
      <c r="BF614" s="270"/>
      <c r="BG614" s="270"/>
      <c r="BH614" s="270"/>
      <c r="BI614" s="270"/>
      <c r="BJ614" s="270"/>
      <c r="BK614" s="270"/>
      <c r="BL614" s="270"/>
      <c r="BM614" s="270"/>
      <c r="BN614" s="270"/>
      <c r="BO614" s="270"/>
      <c r="BP614" s="270"/>
      <c r="BQ614" s="270"/>
      <c r="BR614" s="270"/>
      <c r="BS614" s="270"/>
      <c r="BT614" s="270"/>
      <c r="BU614" s="270"/>
      <c r="BV614" s="270"/>
      <c r="BW614" s="270"/>
      <c r="BX614" s="270"/>
    </row>
    <row r="615" spans="1:76" ht="25.5">
      <c r="A615" s="295" t="s">
        <v>1329</v>
      </c>
      <c r="B615" s="296" t="s">
        <v>1330</v>
      </c>
      <c r="C615" s="296" t="s">
        <v>1331</v>
      </c>
      <c r="D615" s="296"/>
      <c r="E615" s="296" t="s">
        <v>78</v>
      </c>
      <c r="F615" s="297">
        <v>1</v>
      </c>
      <c r="G615" s="298"/>
      <c r="H615" s="299" t="s">
        <v>508</v>
      </c>
      <c r="I615" s="297">
        <f>F615*AO615</f>
        <v>0</v>
      </c>
      <c r="J615" s="297">
        <f>F615*AP615</f>
        <v>0</v>
      </c>
      <c r="K615" s="297">
        <f>F615*G615</f>
        <v>0</v>
      </c>
      <c r="L615" s="297">
        <f>K615*(1+BW615/100)</f>
        <v>0</v>
      </c>
      <c r="M615" s="297">
        <v>0.22861999999999999</v>
      </c>
      <c r="N615" s="297">
        <f>F615*M615</f>
        <v>0.22861999999999999</v>
      </c>
      <c r="O615" s="300" t="s">
        <v>509</v>
      </c>
      <c r="P615" s="270"/>
      <c r="Q615" s="270"/>
      <c r="R615" s="270"/>
      <c r="S615" s="270"/>
      <c r="T615" s="270"/>
      <c r="U615" s="270"/>
      <c r="V615" s="270"/>
      <c r="W615" s="270"/>
      <c r="X615" s="270"/>
      <c r="Y615" s="270"/>
      <c r="Z615" s="297">
        <f>IF(AQ615="5",BJ615,0)</f>
        <v>0</v>
      </c>
      <c r="AA615" s="270"/>
      <c r="AB615" s="297">
        <f>IF(AQ615="1",BH615,0)</f>
        <v>0</v>
      </c>
      <c r="AC615" s="297">
        <f>IF(AQ615="1",BI615,0)</f>
        <v>0</v>
      </c>
      <c r="AD615" s="297">
        <f>IF(AQ615="7",BH615,0)</f>
        <v>0</v>
      </c>
      <c r="AE615" s="297">
        <f>IF(AQ615="7",BI615,0)</f>
        <v>0</v>
      </c>
      <c r="AF615" s="297">
        <f>IF(AQ615="2",BH615,0)</f>
        <v>0</v>
      </c>
      <c r="AG615" s="297">
        <f>IF(AQ615="2",BI615,0)</f>
        <v>0</v>
      </c>
      <c r="AH615" s="297">
        <f>IF(AQ615="0",BJ615,0)</f>
        <v>0</v>
      </c>
      <c r="AI615" s="282" t="s">
        <v>1233</v>
      </c>
      <c r="AJ615" s="297">
        <f>IF(AN615=0,K615,0)</f>
        <v>0</v>
      </c>
      <c r="AK615" s="297">
        <f>IF(AN615=12,K615,0)</f>
        <v>0</v>
      </c>
      <c r="AL615" s="297">
        <f>IF(AN615=21,K615,0)</f>
        <v>0</v>
      </c>
      <c r="AM615" s="270"/>
      <c r="AN615" s="297">
        <v>21</v>
      </c>
      <c r="AO615" s="297">
        <f>G615*0.918975667</f>
        <v>0</v>
      </c>
      <c r="AP615" s="297">
        <f>G615*(1-0.918975667)</f>
        <v>0</v>
      </c>
      <c r="AQ615" s="299" t="s">
        <v>320</v>
      </c>
      <c r="AR615" s="270"/>
      <c r="AS615" s="270"/>
      <c r="AT615" s="270"/>
      <c r="AU615" s="270"/>
      <c r="AV615" s="297">
        <f>AW615+AX615</f>
        <v>0</v>
      </c>
      <c r="AW615" s="297">
        <f>F615*AO615</f>
        <v>0</v>
      </c>
      <c r="AX615" s="297">
        <f>F615*AP615</f>
        <v>0</v>
      </c>
      <c r="AY615" s="299" t="s">
        <v>1229</v>
      </c>
      <c r="AZ615" s="299" t="s">
        <v>970</v>
      </c>
      <c r="BA615" s="282" t="s">
        <v>1234</v>
      </c>
      <c r="BB615" s="270"/>
      <c r="BC615" s="297">
        <f>AW615+AX615</f>
        <v>0</v>
      </c>
      <c r="BD615" s="297">
        <f>G615/(100-BE615)*100</f>
        <v>0</v>
      </c>
      <c r="BE615" s="297">
        <v>0</v>
      </c>
      <c r="BF615" s="297">
        <f>N615</f>
        <v>0.22861999999999999</v>
      </c>
      <c r="BG615" s="270"/>
      <c r="BH615" s="297">
        <f>F615*AO615</f>
        <v>0</v>
      </c>
      <c r="BI615" s="297">
        <f>F615*AP615</f>
        <v>0</v>
      </c>
      <c r="BJ615" s="297">
        <f>F615*G615</f>
        <v>0</v>
      </c>
      <c r="BK615" s="297"/>
      <c r="BL615" s="297">
        <v>89</v>
      </c>
      <c r="BM615" s="270"/>
      <c r="BN615" s="270"/>
      <c r="BO615" s="270"/>
      <c r="BP615" s="270"/>
      <c r="BQ615" s="270"/>
      <c r="BR615" s="270"/>
      <c r="BS615" s="270"/>
      <c r="BT615" s="270"/>
      <c r="BU615" s="270"/>
      <c r="BV615" s="270"/>
      <c r="BW615" s="297" t="str">
        <f>H615</f>
        <v>21</v>
      </c>
      <c r="BX615" s="296" t="s">
        <v>1331</v>
      </c>
    </row>
    <row r="616" spans="1:76" ht="15">
      <c r="A616" s="301"/>
      <c r="B616" s="270"/>
      <c r="C616" s="302" t="s">
        <v>320</v>
      </c>
      <c r="D616" s="302" t="s">
        <v>1332</v>
      </c>
      <c r="E616" s="270"/>
      <c r="F616" s="303">
        <v>1</v>
      </c>
      <c r="G616" s="270"/>
      <c r="H616" s="270"/>
      <c r="I616" s="270"/>
      <c r="J616" s="270"/>
      <c r="K616" s="270"/>
      <c r="L616" s="270"/>
      <c r="M616" s="270"/>
      <c r="N616" s="270"/>
      <c r="O616" s="304"/>
      <c r="P616" s="270"/>
      <c r="Q616" s="270"/>
      <c r="R616" s="270"/>
      <c r="S616" s="270"/>
      <c r="T616" s="270"/>
      <c r="U616" s="270"/>
      <c r="V616" s="270"/>
      <c r="W616" s="270"/>
      <c r="X616" s="270"/>
      <c r="Y616" s="270"/>
      <c r="Z616" s="270"/>
      <c r="AA616" s="270"/>
      <c r="AB616" s="270"/>
      <c r="AC616" s="270"/>
      <c r="AD616" s="270"/>
      <c r="AE616" s="270"/>
      <c r="AF616" s="270"/>
      <c r="AG616" s="270"/>
      <c r="AH616" s="270"/>
      <c r="AI616" s="270"/>
      <c r="AJ616" s="270"/>
      <c r="AK616" s="270"/>
      <c r="AL616" s="270"/>
      <c r="AM616" s="270"/>
      <c r="AN616" s="270"/>
      <c r="AO616" s="270"/>
      <c r="AP616" s="270"/>
      <c r="AQ616" s="270"/>
      <c r="AR616" s="270"/>
      <c r="AS616" s="270"/>
      <c r="AT616" s="270"/>
      <c r="AU616" s="270"/>
      <c r="AV616" s="270"/>
      <c r="AW616" s="270"/>
      <c r="AX616" s="270"/>
      <c r="AY616" s="270"/>
      <c r="AZ616" s="270"/>
      <c r="BA616" s="270"/>
      <c r="BB616" s="270"/>
      <c r="BC616" s="270"/>
      <c r="BD616" s="270"/>
      <c r="BE616" s="270"/>
      <c r="BF616" s="270"/>
      <c r="BG616" s="270"/>
      <c r="BH616" s="270"/>
      <c r="BI616" s="270"/>
      <c r="BJ616" s="270"/>
      <c r="BK616" s="270"/>
      <c r="BL616" s="270"/>
      <c r="BM616" s="270"/>
      <c r="BN616" s="270"/>
      <c r="BO616" s="270"/>
      <c r="BP616" s="270"/>
      <c r="BQ616" s="270"/>
      <c r="BR616" s="270"/>
      <c r="BS616" s="270"/>
      <c r="BT616" s="270"/>
      <c r="BU616" s="270"/>
      <c r="BV616" s="270"/>
      <c r="BW616" s="270"/>
      <c r="BX616" s="270"/>
    </row>
    <row r="617" spans="1:76" ht="25.5">
      <c r="A617" s="295" t="s">
        <v>1333</v>
      </c>
      <c r="B617" s="296" t="s">
        <v>1334</v>
      </c>
      <c r="C617" s="296" t="s">
        <v>1335</v>
      </c>
      <c r="D617" s="296"/>
      <c r="E617" s="296" t="s">
        <v>78</v>
      </c>
      <c r="F617" s="297">
        <v>1</v>
      </c>
      <c r="G617" s="298"/>
      <c r="H617" s="299" t="s">
        <v>508</v>
      </c>
      <c r="I617" s="297">
        <f>F617*AO617</f>
        <v>0</v>
      </c>
      <c r="J617" s="297">
        <f>F617*AP617</f>
        <v>0</v>
      </c>
      <c r="K617" s="297">
        <f>F617*G617</f>
        <v>0</v>
      </c>
      <c r="L617" s="297">
        <f>K617*(1+BW617/100)</f>
        <v>0</v>
      </c>
      <c r="M617" s="297">
        <v>0.24171999999999999</v>
      </c>
      <c r="N617" s="297">
        <f>F617*M617</f>
        <v>0.24171999999999999</v>
      </c>
      <c r="O617" s="300" t="s">
        <v>509</v>
      </c>
      <c r="P617" s="270"/>
      <c r="Q617" s="270"/>
      <c r="R617" s="270"/>
      <c r="S617" s="270"/>
      <c r="T617" s="270"/>
      <c r="U617" s="270"/>
      <c r="V617" s="270"/>
      <c r="W617" s="270"/>
      <c r="X617" s="270"/>
      <c r="Y617" s="270"/>
      <c r="Z617" s="297">
        <f>IF(AQ617="5",BJ617,0)</f>
        <v>0</v>
      </c>
      <c r="AA617" s="270"/>
      <c r="AB617" s="297">
        <f>IF(AQ617="1",BH617,0)</f>
        <v>0</v>
      </c>
      <c r="AC617" s="297">
        <f>IF(AQ617="1",BI617,0)</f>
        <v>0</v>
      </c>
      <c r="AD617" s="297">
        <f>IF(AQ617="7",BH617,0)</f>
        <v>0</v>
      </c>
      <c r="AE617" s="297">
        <f>IF(AQ617="7",BI617,0)</f>
        <v>0</v>
      </c>
      <c r="AF617" s="297">
        <f>IF(AQ617="2",BH617,0)</f>
        <v>0</v>
      </c>
      <c r="AG617" s="297">
        <f>IF(AQ617="2",BI617,0)</f>
        <v>0</v>
      </c>
      <c r="AH617" s="297">
        <f>IF(AQ617="0",BJ617,0)</f>
        <v>0</v>
      </c>
      <c r="AI617" s="282" t="s">
        <v>1233</v>
      </c>
      <c r="AJ617" s="297">
        <f>IF(AN617=0,K617,0)</f>
        <v>0</v>
      </c>
      <c r="AK617" s="297">
        <f>IF(AN617=12,K617,0)</f>
        <v>0</v>
      </c>
      <c r="AL617" s="297">
        <f>IF(AN617=21,K617,0)</f>
        <v>0</v>
      </c>
      <c r="AM617" s="270"/>
      <c r="AN617" s="297">
        <v>21</v>
      </c>
      <c r="AO617" s="297">
        <f>G617*0.926083065</f>
        <v>0</v>
      </c>
      <c r="AP617" s="297">
        <f>G617*(1-0.926083065)</f>
        <v>0</v>
      </c>
      <c r="AQ617" s="299" t="s">
        <v>320</v>
      </c>
      <c r="AR617" s="270"/>
      <c r="AS617" s="270"/>
      <c r="AT617" s="270"/>
      <c r="AU617" s="270"/>
      <c r="AV617" s="297">
        <f>AW617+AX617</f>
        <v>0</v>
      </c>
      <c r="AW617" s="297">
        <f>F617*AO617</f>
        <v>0</v>
      </c>
      <c r="AX617" s="297">
        <f>F617*AP617</f>
        <v>0</v>
      </c>
      <c r="AY617" s="299" t="s">
        <v>1229</v>
      </c>
      <c r="AZ617" s="299" t="s">
        <v>970</v>
      </c>
      <c r="BA617" s="282" t="s">
        <v>1234</v>
      </c>
      <c r="BB617" s="270"/>
      <c r="BC617" s="297">
        <f>AW617+AX617</f>
        <v>0</v>
      </c>
      <c r="BD617" s="297">
        <f>G617/(100-BE617)*100</f>
        <v>0</v>
      </c>
      <c r="BE617" s="297">
        <v>0</v>
      </c>
      <c r="BF617" s="297">
        <f>N617</f>
        <v>0.24171999999999999</v>
      </c>
      <c r="BG617" s="270"/>
      <c r="BH617" s="297">
        <f>F617*AO617</f>
        <v>0</v>
      </c>
      <c r="BI617" s="297">
        <f>F617*AP617</f>
        <v>0</v>
      </c>
      <c r="BJ617" s="297">
        <f>F617*G617</f>
        <v>0</v>
      </c>
      <c r="BK617" s="297"/>
      <c r="BL617" s="297">
        <v>89</v>
      </c>
      <c r="BM617" s="270"/>
      <c r="BN617" s="270"/>
      <c r="BO617" s="270"/>
      <c r="BP617" s="270"/>
      <c r="BQ617" s="270"/>
      <c r="BR617" s="270"/>
      <c r="BS617" s="270"/>
      <c r="BT617" s="270"/>
      <c r="BU617" s="270"/>
      <c r="BV617" s="270"/>
      <c r="BW617" s="297" t="str">
        <f>H617</f>
        <v>21</v>
      </c>
      <c r="BX617" s="296" t="s">
        <v>1335</v>
      </c>
    </row>
    <row r="618" spans="1:76" ht="15">
      <c r="A618" s="301"/>
      <c r="B618" s="270"/>
      <c r="C618" s="302" t="s">
        <v>320</v>
      </c>
      <c r="D618" s="302" t="s">
        <v>1336</v>
      </c>
      <c r="E618" s="270"/>
      <c r="F618" s="303">
        <v>1</v>
      </c>
      <c r="G618" s="270"/>
      <c r="H618" s="270"/>
      <c r="I618" s="270"/>
      <c r="J618" s="270"/>
      <c r="K618" s="270"/>
      <c r="L618" s="270"/>
      <c r="M618" s="270"/>
      <c r="N618" s="270"/>
      <c r="O618" s="304"/>
      <c r="P618" s="270"/>
      <c r="Q618" s="270"/>
      <c r="R618" s="270"/>
      <c r="S618" s="270"/>
      <c r="T618" s="270"/>
      <c r="U618" s="270"/>
      <c r="V618" s="270"/>
      <c r="W618" s="270"/>
      <c r="X618" s="270"/>
      <c r="Y618" s="270"/>
      <c r="Z618" s="270"/>
      <c r="AA618" s="270"/>
      <c r="AB618" s="270"/>
      <c r="AC618" s="270"/>
      <c r="AD618" s="270"/>
      <c r="AE618" s="270"/>
      <c r="AF618" s="270"/>
      <c r="AG618" s="270"/>
      <c r="AH618" s="270"/>
      <c r="AI618" s="270"/>
      <c r="AJ618" s="270"/>
      <c r="AK618" s="270"/>
      <c r="AL618" s="270"/>
      <c r="AM618" s="270"/>
      <c r="AN618" s="270"/>
      <c r="AO618" s="270"/>
      <c r="AP618" s="270"/>
      <c r="AQ618" s="270"/>
      <c r="AR618" s="270"/>
      <c r="AS618" s="270"/>
      <c r="AT618" s="270"/>
      <c r="AU618" s="270"/>
      <c r="AV618" s="270"/>
      <c r="AW618" s="270"/>
      <c r="AX618" s="270"/>
      <c r="AY618" s="270"/>
      <c r="AZ618" s="270"/>
      <c r="BA618" s="270"/>
      <c r="BB618" s="270"/>
      <c r="BC618" s="270"/>
      <c r="BD618" s="270"/>
      <c r="BE618" s="270"/>
      <c r="BF618" s="270"/>
      <c r="BG618" s="270"/>
      <c r="BH618" s="270"/>
      <c r="BI618" s="270"/>
      <c r="BJ618" s="270"/>
      <c r="BK618" s="270"/>
      <c r="BL618" s="270"/>
      <c r="BM618" s="270"/>
      <c r="BN618" s="270"/>
      <c r="BO618" s="270"/>
      <c r="BP618" s="270"/>
      <c r="BQ618" s="270"/>
      <c r="BR618" s="270"/>
      <c r="BS618" s="270"/>
      <c r="BT618" s="270"/>
      <c r="BU618" s="270"/>
      <c r="BV618" s="270"/>
      <c r="BW618" s="270"/>
      <c r="BX618" s="270"/>
    </row>
    <row r="619" spans="1:76" ht="25.5">
      <c r="A619" s="295" t="s">
        <v>1337</v>
      </c>
      <c r="B619" s="296" t="s">
        <v>1338</v>
      </c>
      <c r="C619" s="296" t="s">
        <v>1339</v>
      </c>
      <c r="D619" s="296"/>
      <c r="E619" s="296" t="s">
        <v>78</v>
      </c>
      <c r="F619" s="297">
        <v>2</v>
      </c>
      <c r="G619" s="298"/>
      <c r="H619" s="299" t="s">
        <v>508</v>
      </c>
      <c r="I619" s="297">
        <f>F619*AO619</f>
        <v>0</v>
      </c>
      <c r="J619" s="297">
        <f>F619*AP619</f>
        <v>0</v>
      </c>
      <c r="K619" s="297">
        <f>F619*G619</f>
        <v>0</v>
      </c>
      <c r="L619" s="297">
        <f>K619*(1+BW619/100)</f>
        <v>0</v>
      </c>
      <c r="M619" s="297">
        <v>9.9970000000000003E-2</v>
      </c>
      <c r="N619" s="297">
        <f>F619*M619</f>
        <v>0.19994000000000001</v>
      </c>
      <c r="O619" s="300" t="s">
        <v>509</v>
      </c>
      <c r="P619" s="270"/>
      <c r="Q619" s="270"/>
      <c r="R619" s="270"/>
      <c r="S619" s="270"/>
      <c r="T619" s="270"/>
      <c r="U619" s="270"/>
      <c r="V619" s="270"/>
      <c r="W619" s="270"/>
      <c r="X619" s="270"/>
      <c r="Y619" s="270"/>
      <c r="Z619" s="297">
        <f>IF(AQ619="5",BJ619,0)</f>
        <v>0</v>
      </c>
      <c r="AA619" s="270"/>
      <c r="AB619" s="297">
        <f>IF(AQ619="1",BH619,0)</f>
        <v>0</v>
      </c>
      <c r="AC619" s="297">
        <f>IF(AQ619="1",BI619,0)</f>
        <v>0</v>
      </c>
      <c r="AD619" s="297">
        <f>IF(AQ619="7",BH619,0)</f>
        <v>0</v>
      </c>
      <c r="AE619" s="297">
        <f>IF(AQ619="7",BI619,0)</f>
        <v>0</v>
      </c>
      <c r="AF619" s="297">
        <f>IF(AQ619="2",BH619,0)</f>
        <v>0</v>
      </c>
      <c r="AG619" s="297">
        <f>IF(AQ619="2",BI619,0)</f>
        <v>0</v>
      </c>
      <c r="AH619" s="297">
        <f>IF(AQ619="0",BJ619,0)</f>
        <v>0</v>
      </c>
      <c r="AI619" s="282" t="s">
        <v>1233</v>
      </c>
      <c r="AJ619" s="297">
        <f>IF(AN619=0,K619,0)</f>
        <v>0</v>
      </c>
      <c r="AK619" s="297">
        <f>IF(AN619=12,K619,0)</f>
        <v>0</v>
      </c>
      <c r="AL619" s="297">
        <f>IF(AN619=21,K619,0)</f>
        <v>0</v>
      </c>
      <c r="AM619" s="270"/>
      <c r="AN619" s="297">
        <v>21</v>
      </c>
      <c r="AO619" s="297">
        <f>G619*0.89528125</f>
        <v>0</v>
      </c>
      <c r="AP619" s="297">
        <f>G619*(1-0.89528125)</f>
        <v>0</v>
      </c>
      <c r="AQ619" s="299" t="s">
        <v>320</v>
      </c>
      <c r="AR619" s="270"/>
      <c r="AS619" s="270"/>
      <c r="AT619" s="270"/>
      <c r="AU619" s="270"/>
      <c r="AV619" s="297">
        <f>AW619+AX619</f>
        <v>0</v>
      </c>
      <c r="AW619" s="297">
        <f>F619*AO619</f>
        <v>0</v>
      </c>
      <c r="AX619" s="297">
        <f>F619*AP619</f>
        <v>0</v>
      </c>
      <c r="AY619" s="299" t="s">
        <v>1229</v>
      </c>
      <c r="AZ619" s="299" t="s">
        <v>970</v>
      </c>
      <c r="BA619" s="282" t="s">
        <v>1234</v>
      </c>
      <c r="BB619" s="270"/>
      <c r="BC619" s="297">
        <f>AW619+AX619</f>
        <v>0</v>
      </c>
      <c r="BD619" s="297">
        <f>G619/(100-BE619)*100</f>
        <v>0</v>
      </c>
      <c r="BE619" s="297">
        <v>0</v>
      </c>
      <c r="BF619" s="297">
        <f>N619</f>
        <v>0.19994000000000001</v>
      </c>
      <c r="BG619" s="270"/>
      <c r="BH619" s="297">
        <f>F619*AO619</f>
        <v>0</v>
      </c>
      <c r="BI619" s="297">
        <f>F619*AP619</f>
        <v>0</v>
      </c>
      <c r="BJ619" s="297">
        <f>F619*G619</f>
        <v>0</v>
      </c>
      <c r="BK619" s="297"/>
      <c r="BL619" s="297">
        <v>89</v>
      </c>
      <c r="BM619" s="270"/>
      <c r="BN619" s="270"/>
      <c r="BO619" s="270"/>
      <c r="BP619" s="270"/>
      <c r="BQ619" s="270"/>
      <c r="BR619" s="270"/>
      <c r="BS619" s="270"/>
      <c r="BT619" s="270"/>
      <c r="BU619" s="270"/>
      <c r="BV619" s="270"/>
      <c r="BW619" s="297" t="str">
        <f>H619</f>
        <v>21</v>
      </c>
      <c r="BX619" s="296" t="s">
        <v>1339</v>
      </c>
    </row>
    <row r="620" spans="1:76" ht="15">
      <c r="A620" s="301"/>
      <c r="B620" s="270"/>
      <c r="C620" s="302" t="s">
        <v>320</v>
      </c>
      <c r="D620" s="302" t="s">
        <v>1340</v>
      </c>
      <c r="E620" s="270"/>
      <c r="F620" s="303">
        <v>1</v>
      </c>
      <c r="G620" s="270"/>
      <c r="H620" s="270"/>
      <c r="I620" s="270"/>
      <c r="J620" s="270"/>
      <c r="K620" s="270"/>
      <c r="L620" s="270"/>
      <c r="M620" s="270"/>
      <c r="N620" s="270"/>
      <c r="O620" s="304"/>
      <c r="P620" s="270"/>
      <c r="Q620" s="270"/>
      <c r="R620" s="270"/>
      <c r="S620" s="270"/>
      <c r="T620" s="270"/>
      <c r="U620" s="270"/>
      <c r="V620" s="270"/>
      <c r="W620" s="270"/>
      <c r="X620" s="270"/>
      <c r="Y620" s="270"/>
      <c r="Z620" s="270"/>
      <c r="AA620" s="270"/>
      <c r="AB620" s="270"/>
      <c r="AC620" s="270"/>
      <c r="AD620" s="270"/>
      <c r="AE620" s="270"/>
      <c r="AF620" s="270"/>
      <c r="AG620" s="270"/>
      <c r="AH620" s="270"/>
      <c r="AI620" s="270"/>
      <c r="AJ620" s="270"/>
      <c r="AK620" s="270"/>
      <c r="AL620" s="270"/>
      <c r="AM620" s="270"/>
      <c r="AN620" s="270"/>
      <c r="AO620" s="270"/>
      <c r="AP620" s="270"/>
      <c r="AQ620" s="270"/>
      <c r="AR620" s="270"/>
      <c r="AS620" s="270"/>
      <c r="AT620" s="270"/>
      <c r="AU620" s="270"/>
      <c r="AV620" s="270"/>
      <c r="AW620" s="270"/>
      <c r="AX620" s="270"/>
      <c r="AY620" s="270"/>
      <c r="AZ620" s="270"/>
      <c r="BA620" s="270"/>
      <c r="BB620" s="270"/>
      <c r="BC620" s="270"/>
      <c r="BD620" s="270"/>
      <c r="BE620" s="270"/>
      <c r="BF620" s="270"/>
      <c r="BG620" s="270"/>
      <c r="BH620" s="270"/>
      <c r="BI620" s="270"/>
      <c r="BJ620" s="270"/>
      <c r="BK620" s="270"/>
      <c r="BL620" s="270"/>
      <c r="BM620" s="270"/>
      <c r="BN620" s="270"/>
      <c r="BO620" s="270"/>
      <c r="BP620" s="270"/>
      <c r="BQ620" s="270"/>
      <c r="BR620" s="270"/>
      <c r="BS620" s="270"/>
      <c r="BT620" s="270"/>
      <c r="BU620" s="270"/>
      <c r="BV620" s="270"/>
      <c r="BW620" s="270"/>
      <c r="BX620" s="270"/>
    </row>
    <row r="621" spans="1:76" ht="25.5">
      <c r="A621" s="301"/>
      <c r="B621" s="270"/>
      <c r="C621" s="302" t="s">
        <v>320</v>
      </c>
      <c r="D621" s="302" t="s">
        <v>1341</v>
      </c>
      <c r="E621" s="270"/>
      <c r="F621" s="303">
        <v>1</v>
      </c>
      <c r="G621" s="270"/>
      <c r="H621" s="270"/>
      <c r="I621" s="270"/>
      <c r="J621" s="270"/>
      <c r="K621" s="270"/>
      <c r="L621" s="270"/>
      <c r="M621" s="270"/>
      <c r="N621" s="270"/>
      <c r="O621" s="304"/>
      <c r="P621" s="270"/>
      <c r="Q621" s="270"/>
      <c r="R621" s="270"/>
      <c r="S621" s="270"/>
      <c r="T621" s="270"/>
      <c r="U621" s="270"/>
      <c r="V621" s="270"/>
      <c r="W621" s="270"/>
      <c r="X621" s="270"/>
      <c r="Y621" s="270"/>
      <c r="Z621" s="270"/>
      <c r="AA621" s="270"/>
      <c r="AB621" s="270"/>
      <c r="AC621" s="270"/>
      <c r="AD621" s="270"/>
      <c r="AE621" s="270"/>
      <c r="AF621" s="270"/>
      <c r="AG621" s="270"/>
      <c r="AH621" s="270"/>
      <c r="AI621" s="270"/>
      <c r="AJ621" s="270"/>
      <c r="AK621" s="270"/>
      <c r="AL621" s="270"/>
      <c r="AM621" s="270"/>
      <c r="AN621" s="270"/>
      <c r="AO621" s="270"/>
      <c r="AP621" s="270"/>
      <c r="AQ621" s="270"/>
      <c r="AR621" s="270"/>
      <c r="AS621" s="270"/>
      <c r="AT621" s="270"/>
      <c r="AU621" s="270"/>
      <c r="AV621" s="270"/>
      <c r="AW621" s="270"/>
      <c r="AX621" s="270"/>
      <c r="AY621" s="270"/>
      <c r="AZ621" s="270"/>
      <c r="BA621" s="270"/>
      <c r="BB621" s="270"/>
      <c r="BC621" s="270"/>
      <c r="BD621" s="270"/>
      <c r="BE621" s="270"/>
      <c r="BF621" s="270"/>
      <c r="BG621" s="270"/>
      <c r="BH621" s="270"/>
      <c r="BI621" s="270"/>
      <c r="BJ621" s="270"/>
      <c r="BK621" s="270"/>
      <c r="BL621" s="270"/>
      <c r="BM621" s="270"/>
      <c r="BN621" s="270"/>
      <c r="BO621" s="270"/>
      <c r="BP621" s="270"/>
      <c r="BQ621" s="270"/>
      <c r="BR621" s="270"/>
      <c r="BS621" s="270"/>
      <c r="BT621" s="270"/>
      <c r="BU621" s="270"/>
      <c r="BV621" s="270"/>
      <c r="BW621" s="270"/>
      <c r="BX621" s="270"/>
    </row>
    <row r="622" spans="1:76" ht="25.5">
      <c r="A622" s="295" t="s">
        <v>1342</v>
      </c>
      <c r="B622" s="296" t="s">
        <v>1338</v>
      </c>
      <c r="C622" s="296" t="s">
        <v>1339</v>
      </c>
      <c r="D622" s="296"/>
      <c r="E622" s="296" t="s">
        <v>78</v>
      </c>
      <c r="F622" s="297">
        <v>1</v>
      </c>
      <c r="G622" s="298"/>
      <c r="H622" s="299" t="s">
        <v>508</v>
      </c>
      <c r="I622" s="297">
        <f>F622*AO622</f>
        <v>0</v>
      </c>
      <c r="J622" s="297">
        <f>F622*AP622</f>
        <v>0</v>
      </c>
      <c r="K622" s="297">
        <f>F622*G622</f>
        <v>0</v>
      </c>
      <c r="L622" s="297">
        <f>K622*(1+BW622/100)</f>
        <v>0</v>
      </c>
      <c r="M622" s="297">
        <v>9.9970000000000003E-2</v>
      </c>
      <c r="N622" s="297">
        <f>F622*M622</f>
        <v>9.9970000000000003E-2</v>
      </c>
      <c r="O622" s="300" t="s">
        <v>509</v>
      </c>
      <c r="P622" s="270"/>
      <c r="Q622" s="270"/>
      <c r="R622" s="270"/>
      <c r="S622" s="270"/>
      <c r="T622" s="270"/>
      <c r="U622" s="270"/>
      <c r="V622" s="270"/>
      <c r="W622" s="270"/>
      <c r="X622" s="270"/>
      <c r="Y622" s="270"/>
      <c r="Z622" s="297">
        <f>IF(AQ622="5",BJ622,0)</f>
        <v>0</v>
      </c>
      <c r="AA622" s="270"/>
      <c r="AB622" s="297">
        <f>IF(AQ622="1",BH622,0)</f>
        <v>0</v>
      </c>
      <c r="AC622" s="297">
        <f>IF(AQ622="1",BI622,0)</f>
        <v>0</v>
      </c>
      <c r="AD622" s="297">
        <f>IF(AQ622="7",BH622,0)</f>
        <v>0</v>
      </c>
      <c r="AE622" s="297">
        <f>IF(AQ622="7",BI622,0)</f>
        <v>0</v>
      </c>
      <c r="AF622" s="297">
        <f>IF(AQ622="2",BH622,0)</f>
        <v>0</v>
      </c>
      <c r="AG622" s="297">
        <f>IF(AQ622="2",BI622,0)</f>
        <v>0</v>
      </c>
      <c r="AH622" s="297">
        <f>IF(AQ622="0",BJ622,0)</f>
        <v>0</v>
      </c>
      <c r="AI622" s="282" t="s">
        <v>1233</v>
      </c>
      <c r="AJ622" s="297">
        <f>IF(AN622=0,K622,0)</f>
        <v>0</v>
      </c>
      <c r="AK622" s="297">
        <f>IF(AN622=12,K622,0)</f>
        <v>0</v>
      </c>
      <c r="AL622" s="297">
        <f>IF(AN622=21,K622,0)</f>
        <v>0</v>
      </c>
      <c r="AM622" s="270"/>
      <c r="AN622" s="297">
        <v>21</v>
      </c>
      <c r="AO622" s="297">
        <f>G622*0.89528125</f>
        <v>0</v>
      </c>
      <c r="AP622" s="297">
        <f>G622*(1-0.89528125)</f>
        <v>0</v>
      </c>
      <c r="AQ622" s="299" t="s">
        <v>320</v>
      </c>
      <c r="AR622" s="270"/>
      <c r="AS622" s="270"/>
      <c r="AT622" s="270"/>
      <c r="AU622" s="270"/>
      <c r="AV622" s="297">
        <f>AW622+AX622</f>
        <v>0</v>
      </c>
      <c r="AW622" s="297">
        <f>F622*AO622</f>
        <v>0</v>
      </c>
      <c r="AX622" s="297">
        <f>F622*AP622</f>
        <v>0</v>
      </c>
      <c r="AY622" s="299" t="s">
        <v>1229</v>
      </c>
      <c r="AZ622" s="299" t="s">
        <v>970</v>
      </c>
      <c r="BA622" s="282" t="s">
        <v>1234</v>
      </c>
      <c r="BB622" s="270"/>
      <c r="BC622" s="297">
        <f>AW622+AX622</f>
        <v>0</v>
      </c>
      <c r="BD622" s="297">
        <f>G622/(100-BE622)*100</f>
        <v>0</v>
      </c>
      <c r="BE622" s="297">
        <v>0</v>
      </c>
      <c r="BF622" s="297">
        <f>N622</f>
        <v>9.9970000000000003E-2</v>
      </c>
      <c r="BG622" s="270"/>
      <c r="BH622" s="297">
        <f>F622*AO622</f>
        <v>0</v>
      </c>
      <c r="BI622" s="297">
        <f>F622*AP622</f>
        <v>0</v>
      </c>
      <c r="BJ622" s="297">
        <f>F622*G622</f>
        <v>0</v>
      </c>
      <c r="BK622" s="297"/>
      <c r="BL622" s="297">
        <v>89</v>
      </c>
      <c r="BM622" s="270"/>
      <c r="BN622" s="270"/>
      <c r="BO622" s="270"/>
      <c r="BP622" s="270"/>
      <c r="BQ622" s="270"/>
      <c r="BR622" s="270"/>
      <c r="BS622" s="270"/>
      <c r="BT622" s="270"/>
      <c r="BU622" s="270"/>
      <c r="BV622" s="270"/>
      <c r="BW622" s="297" t="str">
        <f>H622</f>
        <v>21</v>
      </c>
      <c r="BX622" s="296" t="s">
        <v>1339</v>
      </c>
    </row>
    <row r="623" spans="1:76" ht="15">
      <c r="A623" s="301"/>
      <c r="B623" s="270"/>
      <c r="C623" s="302" t="s">
        <v>320</v>
      </c>
      <c r="D623" s="302" t="s">
        <v>1343</v>
      </c>
      <c r="E623" s="270"/>
      <c r="F623" s="303">
        <v>1</v>
      </c>
      <c r="G623" s="270"/>
      <c r="H623" s="270"/>
      <c r="I623" s="270"/>
      <c r="J623" s="270"/>
      <c r="K623" s="270"/>
      <c r="L623" s="270"/>
      <c r="M623" s="270"/>
      <c r="N623" s="270"/>
      <c r="O623" s="304"/>
      <c r="P623" s="270"/>
      <c r="Q623" s="270"/>
      <c r="R623" s="270"/>
      <c r="S623" s="270"/>
      <c r="T623" s="270"/>
      <c r="U623" s="270"/>
      <c r="V623" s="270"/>
      <c r="W623" s="270"/>
      <c r="X623" s="270"/>
      <c r="Y623" s="270"/>
      <c r="Z623" s="270"/>
      <c r="AA623" s="270"/>
      <c r="AB623" s="270"/>
      <c r="AC623" s="270"/>
      <c r="AD623" s="270"/>
      <c r="AE623" s="270"/>
      <c r="AF623" s="270"/>
      <c r="AG623" s="270"/>
      <c r="AH623" s="270"/>
      <c r="AI623" s="270"/>
      <c r="AJ623" s="270"/>
      <c r="AK623" s="270"/>
      <c r="AL623" s="270"/>
      <c r="AM623" s="270"/>
      <c r="AN623" s="270"/>
      <c r="AO623" s="270"/>
      <c r="AP623" s="270"/>
      <c r="AQ623" s="270"/>
      <c r="AR623" s="270"/>
      <c r="AS623" s="270"/>
      <c r="AT623" s="270"/>
      <c r="AU623" s="270"/>
      <c r="AV623" s="270"/>
      <c r="AW623" s="270"/>
      <c r="AX623" s="270"/>
      <c r="AY623" s="270"/>
      <c r="AZ623" s="270"/>
      <c r="BA623" s="270"/>
      <c r="BB623" s="270"/>
      <c r="BC623" s="270"/>
      <c r="BD623" s="270"/>
      <c r="BE623" s="270"/>
      <c r="BF623" s="270"/>
      <c r="BG623" s="270"/>
      <c r="BH623" s="270"/>
      <c r="BI623" s="270"/>
      <c r="BJ623" s="270"/>
      <c r="BK623" s="270"/>
      <c r="BL623" s="270"/>
      <c r="BM623" s="270"/>
      <c r="BN623" s="270"/>
      <c r="BO623" s="270"/>
      <c r="BP623" s="270"/>
      <c r="BQ623" s="270"/>
      <c r="BR623" s="270"/>
      <c r="BS623" s="270"/>
      <c r="BT623" s="270"/>
      <c r="BU623" s="270"/>
      <c r="BV623" s="270"/>
      <c r="BW623" s="270"/>
      <c r="BX623" s="270"/>
    </row>
    <row r="624" spans="1:76" ht="25.5">
      <c r="A624" s="295" t="s">
        <v>1344</v>
      </c>
      <c r="B624" s="296" t="s">
        <v>1345</v>
      </c>
      <c r="C624" s="296" t="s">
        <v>1346</v>
      </c>
      <c r="D624" s="296"/>
      <c r="E624" s="296" t="s">
        <v>78</v>
      </c>
      <c r="F624" s="297">
        <v>2</v>
      </c>
      <c r="G624" s="298"/>
      <c r="H624" s="299" t="s">
        <v>508</v>
      </c>
      <c r="I624" s="297">
        <f>F624*AO624</f>
        <v>0</v>
      </c>
      <c r="J624" s="297">
        <f>F624*AP624</f>
        <v>0</v>
      </c>
      <c r="K624" s="297">
        <f>F624*G624</f>
        <v>0</v>
      </c>
      <c r="L624" s="297">
        <f>K624*(1+BW624/100)</f>
        <v>0</v>
      </c>
      <c r="M624" s="297">
        <v>8.7470000000000006E-2</v>
      </c>
      <c r="N624" s="297">
        <f>F624*M624</f>
        <v>0.17494000000000001</v>
      </c>
      <c r="O624" s="300" t="s">
        <v>509</v>
      </c>
      <c r="P624" s="270"/>
      <c r="Q624" s="270"/>
      <c r="R624" s="270"/>
      <c r="S624" s="270"/>
      <c r="T624" s="270"/>
      <c r="U624" s="270"/>
      <c r="V624" s="270"/>
      <c r="W624" s="270"/>
      <c r="X624" s="270"/>
      <c r="Y624" s="270"/>
      <c r="Z624" s="297">
        <f>IF(AQ624="5",BJ624,0)</f>
        <v>0</v>
      </c>
      <c r="AA624" s="270"/>
      <c r="AB624" s="297">
        <f>IF(AQ624="1",BH624,0)</f>
        <v>0</v>
      </c>
      <c r="AC624" s="297">
        <f>IF(AQ624="1",BI624,0)</f>
        <v>0</v>
      </c>
      <c r="AD624" s="297">
        <f>IF(AQ624="7",BH624,0)</f>
        <v>0</v>
      </c>
      <c r="AE624" s="297">
        <f>IF(AQ624="7",BI624,0)</f>
        <v>0</v>
      </c>
      <c r="AF624" s="297">
        <f>IF(AQ624="2",BH624,0)</f>
        <v>0</v>
      </c>
      <c r="AG624" s="297">
        <f>IF(AQ624="2",BI624,0)</f>
        <v>0</v>
      </c>
      <c r="AH624" s="297">
        <f>IF(AQ624="0",BJ624,0)</f>
        <v>0</v>
      </c>
      <c r="AI624" s="282" t="s">
        <v>1233</v>
      </c>
      <c r="AJ624" s="297">
        <f>IF(AN624=0,K624,0)</f>
        <v>0</v>
      </c>
      <c r="AK624" s="297">
        <f>IF(AN624=12,K624,0)</f>
        <v>0</v>
      </c>
      <c r="AL624" s="297">
        <f>IF(AN624=21,K624,0)</f>
        <v>0</v>
      </c>
      <c r="AM624" s="270"/>
      <c r="AN624" s="297">
        <v>21</v>
      </c>
      <c r="AO624" s="297">
        <f>G624*0.874022556</f>
        <v>0</v>
      </c>
      <c r="AP624" s="297">
        <f>G624*(1-0.874022556)</f>
        <v>0</v>
      </c>
      <c r="AQ624" s="299" t="s">
        <v>320</v>
      </c>
      <c r="AR624" s="270"/>
      <c r="AS624" s="270"/>
      <c r="AT624" s="270"/>
      <c r="AU624" s="270"/>
      <c r="AV624" s="297">
        <f>AW624+AX624</f>
        <v>0</v>
      </c>
      <c r="AW624" s="297">
        <f>F624*AO624</f>
        <v>0</v>
      </c>
      <c r="AX624" s="297">
        <f>F624*AP624</f>
        <v>0</v>
      </c>
      <c r="AY624" s="299" t="s">
        <v>1229</v>
      </c>
      <c r="AZ624" s="299" t="s">
        <v>970</v>
      </c>
      <c r="BA624" s="282" t="s">
        <v>1234</v>
      </c>
      <c r="BB624" s="270"/>
      <c r="BC624" s="297">
        <f>AW624+AX624</f>
        <v>0</v>
      </c>
      <c r="BD624" s="297">
        <f>G624/(100-BE624)*100</f>
        <v>0</v>
      </c>
      <c r="BE624" s="297">
        <v>0</v>
      </c>
      <c r="BF624" s="297">
        <f>N624</f>
        <v>0.17494000000000001</v>
      </c>
      <c r="BG624" s="270"/>
      <c r="BH624" s="297">
        <f>F624*AO624</f>
        <v>0</v>
      </c>
      <c r="BI624" s="297">
        <f>F624*AP624</f>
        <v>0</v>
      </c>
      <c r="BJ624" s="297">
        <f>F624*G624</f>
        <v>0</v>
      </c>
      <c r="BK624" s="297"/>
      <c r="BL624" s="297">
        <v>89</v>
      </c>
      <c r="BM624" s="270"/>
      <c r="BN624" s="270"/>
      <c r="BO624" s="270"/>
      <c r="BP624" s="270"/>
      <c r="BQ624" s="270"/>
      <c r="BR624" s="270"/>
      <c r="BS624" s="270"/>
      <c r="BT624" s="270"/>
      <c r="BU624" s="270"/>
      <c r="BV624" s="270"/>
      <c r="BW624" s="297" t="str">
        <f>H624</f>
        <v>21</v>
      </c>
      <c r="BX624" s="296" t="s">
        <v>1346</v>
      </c>
    </row>
    <row r="625" spans="1:76" ht="15">
      <c r="A625" s="301"/>
      <c r="B625" s="270"/>
      <c r="C625" s="302" t="s">
        <v>320</v>
      </c>
      <c r="D625" s="302" t="s">
        <v>1347</v>
      </c>
      <c r="E625" s="270"/>
      <c r="F625" s="303">
        <v>1</v>
      </c>
      <c r="G625" s="270"/>
      <c r="H625" s="270"/>
      <c r="I625" s="270"/>
      <c r="J625" s="270"/>
      <c r="K625" s="270"/>
      <c r="L625" s="270"/>
      <c r="M625" s="270"/>
      <c r="N625" s="270"/>
      <c r="O625" s="304"/>
      <c r="P625" s="270"/>
      <c r="Q625" s="270"/>
      <c r="R625" s="270"/>
      <c r="S625" s="270"/>
      <c r="T625" s="270"/>
      <c r="U625" s="270"/>
      <c r="V625" s="270"/>
      <c r="W625" s="270"/>
      <c r="X625" s="270"/>
      <c r="Y625" s="270"/>
      <c r="Z625" s="270"/>
      <c r="AA625" s="270"/>
      <c r="AB625" s="270"/>
      <c r="AC625" s="270"/>
      <c r="AD625" s="270"/>
      <c r="AE625" s="270"/>
      <c r="AF625" s="270"/>
      <c r="AG625" s="270"/>
      <c r="AH625" s="270"/>
      <c r="AI625" s="270"/>
      <c r="AJ625" s="270"/>
      <c r="AK625" s="270"/>
      <c r="AL625" s="270"/>
      <c r="AM625" s="270"/>
      <c r="AN625" s="270"/>
      <c r="AO625" s="270"/>
      <c r="AP625" s="270"/>
      <c r="AQ625" s="270"/>
      <c r="AR625" s="270"/>
      <c r="AS625" s="270"/>
      <c r="AT625" s="270"/>
      <c r="AU625" s="270"/>
      <c r="AV625" s="270"/>
      <c r="AW625" s="270"/>
      <c r="AX625" s="270"/>
      <c r="AY625" s="270"/>
      <c r="AZ625" s="270"/>
      <c r="BA625" s="270"/>
      <c r="BB625" s="270"/>
      <c r="BC625" s="270"/>
      <c r="BD625" s="270"/>
      <c r="BE625" s="270"/>
      <c r="BF625" s="270"/>
      <c r="BG625" s="270"/>
      <c r="BH625" s="270"/>
      <c r="BI625" s="270"/>
      <c r="BJ625" s="270"/>
      <c r="BK625" s="270"/>
      <c r="BL625" s="270"/>
      <c r="BM625" s="270"/>
      <c r="BN625" s="270"/>
      <c r="BO625" s="270"/>
      <c r="BP625" s="270"/>
      <c r="BQ625" s="270"/>
      <c r="BR625" s="270"/>
      <c r="BS625" s="270"/>
      <c r="BT625" s="270"/>
      <c r="BU625" s="270"/>
      <c r="BV625" s="270"/>
      <c r="BW625" s="270"/>
      <c r="BX625" s="270"/>
    </row>
    <row r="626" spans="1:76" ht="15">
      <c r="A626" s="301"/>
      <c r="B626" s="270"/>
      <c r="C626" s="302" t="s">
        <v>320</v>
      </c>
      <c r="D626" s="302" t="s">
        <v>1348</v>
      </c>
      <c r="E626" s="270"/>
      <c r="F626" s="303">
        <v>1</v>
      </c>
      <c r="G626" s="270"/>
      <c r="H626" s="270"/>
      <c r="I626" s="270"/>
      <c r="J626" s="270"/>
      <c r="K626" s="270"/>
      <c r="L626" s="270"/>
      <c r="M626" s="270"/>
      <c r="N626" s="270"/>
      <c r="O626" s="304"/>
      <c r="P626" s="270"/>
      <c r="Q626" s="270"/>
      <c r="R626" s="270"/>
      <c r="S626" s="270"/>
      <c r="T626" s="270"/>
      <c r="U626" s="270"/>
      <c r="V626" s="270"/>
      <c r="W626" s="270"/>
      <c r="X626" s="270"/>
      <c r="Y626" s="270"/>
      <c r="Z626" s="270"/>
      <c r="AA626" s="270"/>
      <c r="AB626" s="270"/>
      <c r="AC626" s="270"/>
      <c r="AD626" s="270"/>
      <c r="AE626" s="270"/>
      <c r="AF626" s="270"/>
      <c r="AG626" s="270"/>
      <c r="AH626" s="270"/>
      <c r="AI626" s="270"/>
      <c r="AJ626" s="270"/>
      <c r="AK626" s="270"/>
      <c r="AL626" s="270"/>
      <c r="AM626" s="270"/>
      <c r="AN626" s="270"/>
      <c r="AO626" s="270"/>
      <c r="AP626" s="270"/>
      <c r="AQ626" s="270"/>
      <c r="AR626" s="270"/>
      <c r="AS626" s="270"/>
      <c r="AT626" s="270"/>
      <c r="AU626" s="270"/>
      <c r="AV626" s="270"/>
      <c r="AW626" s="270"/>
      <c r="AX626" s="270"/>
      <c r="AY626" s="270"/>
      <c r="AZ626" s="270"/>
      <c r="BA626" s="270"/>
      <c r="BB626" s="270"/>
      <c r="BC626" s="270"/>
      <c r="BD626" s="270"/>
      <c r="BE626" s="270"/>
      <c r="BF626" s="270"/>
      <c r="BG626" s="270"/>
      <c r="BH626" s="270"/>
      <c r="BI626" s="270"/>
      <c r="BJ626" s="270"/>
      <c r="BK626" s="270"/>
      <c r="BL626" s="270"/>
      <c r="BM626" s="270"/>
      <c r="BN626" s="270"/>
      <c r="BO626" s="270"/>
      <c r="BP626" s="270"/>
      <c r="BQ626" s="270"/>
      <c r="BR626" s="270"/>
      <c r="BS626" s="270"/>
      <c r="BT626" s="270"/>
      <c r="BU626" s="270"/>
      <c r="BV626" s="270"/>
      <c r="BW626" s="270"/>
      <c r="BX626" s="270"/>
    </row>
    <row r="627" spans="1:76" ht="15">
      <c r="A627" s="295" t="s">
        <v>1349</v>
      </c>
      <c r="B627" s="296" t="s">
        <v>1350</v>
      </c>
      <c r="C627" s="296" t="s">
        <v>1351</v>
      </c>
      <c r="D627" s="296"/>
      <c r="E627" s="296" t="s">
        <v>78</v>
      </c>
      <c r="F627" s="297">
        <v>24</v>
      </c>
      <c r="G627" s="298"/>
      <c r="H627" s="299" t="s">
        <v>508</v>
      </c>
      <c r="I627" s="297">
        <f>F627*AO627</f>
        <v>0</v>
      </c>
      <c r="J627" s="297">
        <f>F627*AP627</f>
        <v>0</v>
      </c>
      <c r="K627" s="297">
        <f>F627*G627</f>
        <v>0</v>
      </c>
      <c r="L627" s="297">
        <f>K627*(1+BW627/100)</f>
        <v>0</v>
      </c>
      <c r="M627" s="297">
        <v>1.32E-2</v>
      </c>
      <c r="N627" s="297">
        <f>F627*M627</f>
        <v>0.31679999999999997</v>
      </c>
      <c r="O627" s="300" t="s">
        <v>509</v>
      </c>
      <c r="P627" s="270"/>
      <c r="Q627" s="270"/>
      <c r="R627" s="270"/>
      <c r="S627" s="270"/>
      <c r="T627" s="270"/>
      <c r="U627" s="270"/>
      <c r="V627" s="270"/>
      <c r="W627" s="270"/>
      <c r="X627" s="270"/>
      <c r="Y627" s="270"/>
      <c r="Z627" s="297">
        <f>IF(AQ627="5",BJ627,0)</f>
        <v>0</v>
      </c>
      <c r="AA627" s="270"/>
      <c r="AB627" s="297">
        <f>IF(AQ627="1",BH627,0)</f>
        <v>0</v>
      </c>
      <c r="AC627" s="297">
        <f>IF(AQ627="1",BI627,0)</f>
        <v>0</v>
      </c>
      <c r="AD627" s="297">
        <f>IF(AQ627="7",BH627,0)</f>
        <v>0</v>
      </c>
      <c r="AE627" s="297">
        <f>IF(AQ627="7",BI627,0)</f>
        <v>0</v>
      </c>
      <c r="AF627" s="297">
        <f>IF(AQ627="2",BH627,0)</f>
        <v>0</v>
      </c>
      <c r="AG627" s="297">
        <f>IF(AQ627="2",BI627,0)</f>
        <v>0</v>
      </c>
      <c r="AH627" s="297">
        <f>IF(AQ627="0",BJ627,0)</f>
        <v>0</v>
      </c>
      <c r="AI627" s="282" t="s">
        <v>1233</v>
      </c>
      <c r="AJ627" s="297">
        <f>IF(AN627=0,K627,0)</f>
        <v>0</v>
      </c>
      <c r="AK627" s="297">
        <f>IF(AN627=12,K627,0)</f>
        <v>0</v>
      </c>
      <c r="AL627" s="297">
        <f>IF(AN627=21,K627,0)</f>
        <v>0</v>
      </c>
      <c r="AM627" s="270"/>
      <c r="AN627" s="297">
        <v>21</v>
      </c>
      <c r="AO627" s="297">
        <f>G627*0.253365079</f>
        <v>0</v>
      </c>
      <c r="AP627" s="297">
        <f>G627*(1-0.253365079)</f>
        <v>0</v>
      </c>
      <c r="AQ627" s="299" t="s">
        <v>320</v>
      </c>
      <c r="AR627" s="270"/>
      <c r="AS627" s="270"/>
      <c r="AT627" s="270"/>
      <c r="AU627" s="270"/>
      <c r="AV627" s="297">
        <f>AW627+AX627</f>
        <v>0</v>
      </c>
      <c r="AW627" s="297">
        <f>F627*AO627</f>
        <v>0</v>
      </c>
      <c r="AX627" s="297">
        <f>F627*AP627</f>
        <v>0</v>
      </c>
      <c r="AY627" s="299" t="s">
        <v>1229</v>
      </c>
      <c r="AZ627" s="299" t="s">
        <v>970</v>
      </c>
      <c r="BA627" s="282" t="s">
        <v>1234</v>
      </c>
      <c r="BB627" s="270"/>
      <c r="BC627" s="297">
        <f>AW627+AX627</f>
        <v>0</v>
      </c>
      <c r="BD627" s="297">
        <f>G627/(100-BE627)*100</f>
        <v>0</v>
      </c>
      <c r="BE627" s="297">
        <v>0</v>
      </c>
      <c r="BF627" s="297">
        <f>N627</f>
        <v>0.31679999999999997</v>
      </c>
      <c r="BG627" s="270"/>
      <c r="BH627" s="297">
        <f>F627*AO627</f>
        <v>0</v>
      </c>
      <c r="BI627" s="297">
        <f>F627*AP627</f>
        <v>0</v>
      </c>
      <c r="BJ627" s="297">
        <f>F627*G627</f>
        <v>0</v>
      </c>
      <c r="BK627" s="297"/>
      <c r="BL627" s="297">
        <v>89</v>
      </c>
      <c r="BM627" s="270"/>
      <c r="BN627" s="270"/>
      <c r="BO627" s="270"/>
      <c r="BP627" s="270"/>
      <c r="BQ627" s="270"/>
      <c r="BR627" s="270"/>
      <c r="BS627" s="270"/>
      <c r="BT627" s="270"/>
      <c r="BU627" s="270"/>
      <c r="BV627" s="270"/>
      <c r="BW627" s="297" t="str">
        <f>H627</f>
        <v>21</v>
      </c>
      <c r="BX627" s="296" t="s">
        <v>1351</v>
      </c>
    </row>
    <row r="628" spans="1:76" ht="15">
      <c r="A628" s="301"/>
      <c r="B628" s="270"/>
      <c r="C628" s="302" t="s">
        <v>518</v>
      </c>
      <c r="D628" s="302" t="s">
        <v>1352</v>
      </c>
      <c r="E628" s="270"/>
      <c r="F628" s="303">
        <v>9</v>
      </c>
      <c r="G628" s="270"/>
      <c r="H628" s="270"/>
      <c r="I628" s="270"/>
      <c r="J628" s="270"/>
      <c r="K628" s="270"/>
      <c r="L628" s="270"/>
      <c r="M628" s="270"/>
      <c r="N628" s="270"/>
      <c r="O628" s="304"/>
      <c r="P628" s="270"/>
      <c r="Q628" s="270"/>
      <c r="R628" s="270"/>
      <c r="S628" s="270"/>
      <c r="T628" s="270"/>
      <c r="U628" s="270"/>
      <c r="V628" s="270"/>
      <c r="W628" s="270"/>
      <c r="X628" s="270"/>
      <c r="Y628" s="270"/>
      <c r="Z628" s="270"/>
      <c r="AA628" s="270"/>
      <c r="AB628" s="270"/>
      <c r="AC628" s="270"/>
      <c r="AD628" s="270"/>
      <c r="AE628" s="270"/>
      <c r="AF628" s="270"/>
      <c r="AG628" s="270"/>
      <c r="AH628" s="270"/>
      <c r="AI628" s="270"/>
      <c r="AJ628" s="270"/>
      <c r="AK628" s="270"/>
      <c r="AL628" s="270"/>
      <c r="AM628" s="270"/>
      <c r="AN628" s="270"/>
      <c r="AO628" s="270"/>
      <c r="AP628" s="270"/>
      <c r="AQ628" s="270"/>
      <c r="AR628" s="270"/>
      <c r="AS628" s="270"/>
      <c r="AT628" s="270"/>
      <c r="AU628" s="270"/>
      <c r="AV628" s="270"/>
      <c r="AW628" s="270"/>
      <c r="AX628" s="270"/>
      <c r="AY628" s="270"/>
      <c r="AZ628" s="270"/>
      <c r="BA628" s="270"/>
      <c r="BB628" s="270"/>
      <c r="BC628" s="270"/>
      <c r="BD628" s="270"/>
      <c r="BE628" s="270"/>
      <c r="BF628" s="270"/>
      <c r="BG628" s="270"/>
      <c r="BH628" s="270"/>
      <c r="BI628" s="270"/>
      <c r="BJ628" s="270"/>
      <c r="BK628" s="270"/>
      <c r="BL628" s="270"/>
      <c r="BM628" s="270"/>
      <c r="BN628" s="270"/>
      <c r="BO628" s="270"/>
      <c r="BP628" s="270"/>
      <c r="BQ628" s="270"/>
      <c r="BR628" s="270"/>
      <c r="BS628" s="270"/>
      <c r="BT628" s="270"/>
      <c r="BU628" s="270"/>
      <c r="BV628" s="270"/>
      <c r="BW628" s="270"/>
      <c r="BX628" s="270"/>
    </row>
    <row r="629" spans="1:76" ht="15">
      <c r="A629" s="301"/>
      <c r="B629" s="270"/>
      <c r="C629" s="302" t="s">
        <v>796</v>
      </c>
      <c r="D629" s="302" t="s">
        <v>1353</v>
      </c>
      <c r="E629" s="270"/>
      <c r="F629" s="303">
        <v>10</v>
      </c>
      <c r="G629" s="270"/>
      <c r="H629" s="270"/>
      <c r="I629" s="270"/>
      <c r="J629" s="270"/>
      <c r="K629" s="270"/>
      <c r="L629" s="270"/>
      <c r="M629" s="270"/>
      <c r="N629" s="270"/>
      <c r="O629" s="304"/>
      <c r="P629" s="270"/>
      <c r="Q629" s="270"/>
      <c r="R629" s="270"/>
      <c r="S629" s="270"/>
      <c r="T629" s="270"/>
      <c r="U629" s="270"/>
      <c r="V629" s="270"/>
      <c r="W629" s="270"/>
      <c r="X629" s="270"/>
      <c r="Y629" s="270"/>
      <c r="Z629" s="270"/>
      <c r="AA629" s="270"/>
      <c r="AB629" s="270"/>
      <c r="AC629" s="270"/>
      <c r="AD629" s="270"/>
      <c r="AE629" s="270"/>
      <c r="AF629" s="270"/>
      <c r="AG629" s="270"/>
      <c r="AH629" s="270"/>
      <c r="AI629" s="270"/>
      <c r="AJ629" s="270"/>
      <c r="AK629" s="270"/>
      <c r="AL629" s="270"/>
      <c r="AM629" s="270"/>
      <c r="AN629" s="270"/>
      <c r="AO629" s="270"/>
      <c r="AP629" s="270"/>
      <c r="AQ629" s="270"/>
      <c r="AR629" s="270"/>
      <c r="AS629" s="270"/>
      <c r="AT629" s="270"/>
      <c r="AU629" s="270"/>
      <c r="AV629" s="270"/>
      <c r="AW629" s="270"/>
      <c r="AX629" s="270"/>
      <c r="AY629" s="270"/>
      <c r="AZ629" s="270"/>
      <c r="BA629" s="270"/>
      <c r="BB629" s="270"/>
      <c r="BC629" s="270"/>
      <c r="BD629" s="270"/>
      <c r="BE629" s="270"/>
      <c r="BF629" s="270"/>
      <c r="BG629" s="270"/>
      <c r="BH629" s="270"/>
      <c r="BI629" s="270"/>
      <c r="BJ629" s="270"/>
      <c r="BK629" s="270"/>
      <c r="BL629" s="270"/>
      <c r="BM629" s="270"/>
      <c r="BN629" s="270"/>
      <c r="BO629" s="270"/>
      <c r="BP629" s="270"/>
      <c r="BQ629" s="270"/>
      <c r="BR629" s="270"/>
      <c r="BS629" s="270"/>
      <c r="BT629" s="270"/>
      <c r="BU629" s="270"/>
      <c r="BV629" s="270"/>
      <c r="BW629" s="270"/>
      <c r="BX629" s="270"/>
    </row>
    <row r="630" spans="1:76" ht="15">
      <c r="A630" s="301"/>
      <c r="B630" s="270"/>
      <c r="C630" s="302" t="s">
        <v>964</v>
      </c>
      <c r="D630" s="302" t="s">
        <v>1354</v>
      </c>
      <c r="E630" s="270"/>
      <c r="F630" s="303">
        <v>5</v>
      </c>
      <c r="G630" s="270"/>
      <c r="H630" s="270"/>
      <c r="I630" s="270"/>
      <c r="J630" s="270"/>
      <c r="K630" s="270"/>
      <c r="L630" s="270"/>
      <c r="M630" s="270"/>
      <c r="N630" s="270"/>
      <c r="O630" s="304"/>
      <c r="P630" s="270"/>
      <c r="Q630" s="270"/>
      <c r="R630" s="270"/>
      <c r="S630" s="270"/>
      <c r="T630" s="270"/>
      <c r="U630" s="270"/>
      <c r="V630" s="270"/>
      <c r="W630" s="270"/>
      <c r="X630" s="270"/>
      <c r="Y630" s="270"/>
      <c r="Z630" s="270"/>
      <c r="AA630" s="270"/>
      <c r="AB630" s="270"/>
      <c r="AC630" s="270"/>
      <c r="AD630" s="270"/>
      <c r="AE630" s="270"/>
      <c r="AF630" s="270"/>
      <c r="AG630" s="270"/>
      <c r="AH630" s="270"/>
      <c r="AI630" s="270"/>
      <c r="AJ630" s="270"/>
      <c r="AK630" s="270"/>
      <c r="AL630" s="270"/>
      <c r="AM630" s="270"/>
      <c r="AN630" s="270"/>
      <c r="AO630" s="270"/>
      <c r="AP630" s="270"/>
      <c r="AQ630" s="270"/>
      <c r="AR630" s="270"/>
      <c r="AS630" s="270"/>
      <c r="AT630" s="270"/>
      <c r="AU630" s="270"/>
      <c r="AV630" s="270"/>
      <c r="AW630" s="270"/>
      <c r="AX630" s="270"/>
      <c r="AY630" s="270"/>
      <c r="AZ630" s="270"/>
      <c r="BA630" s="270"/>
      <c r="BB630" s="270"/>
      <c r="BC630" s="270"/>
      <c r="BD630" s="270"/>
      <c r="BE630" s="270"/>
      <c r="BF630" s="270"/>
      <c r="BG630" s="270"/>
      <c r="BH630" s="270"/>
      <c r="BI630" s="270"/>
      <c r="BJ630" s="270"/>
      <c r="BK630" s="270"/>
      <c r="BL630" s="270"/>
      <c r="BM630" s="270"/>
      <c r="BN630" s="270"/>
      <c r="BO630" s="270"/>
      <c r="BP630" s="270"/>
      <c r="BQ630" s="270"/>
      <c r="BR630" s="270"/>
      <c r="BS630" s="270"/>
      <c r="BT630" s="270"/>
      <c r="BU630" s="270"/>
      <c r="BV630" s="270"/>
      <c r="BW630" s="270"/>
      <c r="BX630" s="270"/>
    </row>
    <row r="631" spans="1:76" ht="25.5">
      <c r="A631" s="295" t="s">
        <v>1355</v>
      </c>
      <c r="B631" s="296" t="s">
        <v>1356</v>
      </c>
      <c r="C631" s="296" t="s">
        <v>1357</v>
      </c>
      <c r="D631" s="296"/>
      <c r="E631" s="296" t="s">
        <v>67</v>
      </c>
      <c r="F631" s="297">
        <v>1</v>
      </c>
      <c r="G631" s="298"/>
      <c r="H631" s="299" t="s">
        <v>508</v>
      </c>
      <c r="I631" s="297">
        <f>F631*AO631</f>
        <v>0</v>
      </c>
      <c r="J631" s="297">
        <f>F631*AP631</f>
        <v>0</v>
      </c>
      <c r="K631" s="297">
        <f>F631*G631</f>
        <v>0</v>
      </c>
      <c r="L631" s="297">
        <f>K631*(1+BW631/100)</f>
        <v>0</v>
      </c>
      <c r="M631" s="297">
        <v>0</v>
      </c>
      <c r="N631" s="297">
        <f>F631*M631</f>
        <v>0</v>
      </c>
      <c r="O631" s="300" t="s">
        <v>509</v>
      </c>
      <c r="P631" s="270"/>
      <c r="Q631" s="270"/>
      <c r="R631" s="270"/>
      <c r="S631" s="270"/>
      <c r="T631" s="270"/>
      <c r="U631" s="270"/>
      <c r="V631" s="270"/>
      <c r="W631" s="270"/>
      <c r="X631" s="270"/>
      <c r="Y631" s="270"/>
      <c r="Z631" s="297">
        <f>IF(AQ631="5",BJ631,0)</f>
        <v>0</v>
      </c>
      <c r="AA631" s="270"/>
      <c r="AB631" s="297">
        <f>IF(AQ631="1",BH631,0)</f>
        <v>0</v>
      </c>
      <c r="AC631" s="297">
        <f>IF(AQ631="1",BI631,0)</f>
        <v>0</v>
      </c>
      <c r="AD631" s="297">
        <f>IF(AQ631="7",BH631,0)</f>
        <v>0</v>
      </c>
      <c r="AE631" s="297">
        <f>IF(AQ631="7",BI631,0)</f>
        <v>0</v>
      </c>
      <c r="AF631" s="297">
        <f>IF(AQ631="2",BH631,0)</f>
        <v>0</v>
      </c>
      <c r="AG631" s="297">
        <f>IF(AQ631="2",BI631,0)</f>
        <v>0</v>
      </c>
      <c r="AH631" s="297">
        <f>IF(AQ631="0",BJ631,0)</f>
        <v>0</v>
      </c>
      <c r="AI631" s="282" t="s">
        <v>1233</v>
      </c>
      <c r="AJ631" s="297">
        <f>IF(AN631=0,K631,0)</f>
        <v>0</v>
      </c>
      <c r="AK631" s="297">
        <f>IF(AN631=12,K631,0)</f>
        <v>0</v>
      </c>
      <c r="AL631" s="297">
        <f>IF(AN631=21,K631,0)</f>
        <v>0</v>
      </c>
      <c r="AM631" s="270"/>
      <c r="AN631" s="297">
        <v>21</v>
      </c>
      <c r="AO631" s="297">
        <f>G631*0</f>
        <v>0</v>
      </c>
      <c r="AP631" s="297">
        <f>G631*(1-0)</f>
        <v>0</v>
      </c>
      <c r="AQ631" s="299" t="s">
        <v>320</v>
      </c>
      <c r="AR631" s="270"/>
      <c r="AS631" s="270"/>
      <c r="AT631" s="270"/>
      <c r="AU631" s="270"/>
      <c r="AV631" s="297">
        <f>AW631+AX631</f>
        <v>0</v>
      </c>
      <c r="AW631" s="297">
        <f>F631*AO631</f>
        <v>0</v>
      </c>
      <c r="AX631" s="297">
        <f>F631*AP631</f>
        <v>0</v>
      </c>
      <c r="AY631" s="299" t="s">
        <v>1229</v>
      </c>
      <c r="AZ631" s="299" t="s">
        <v>970</v>
      </c>
      <c r="BA631" s="282" t="s">
        <v>1234</v>
      </c>
      <c r="BB631" s="270"/>
      <c r="BC631" s="297">
        <f>AW631+AX631</f>
        <v>0</v>
      </c>
      <c r="BD631" s="297">
        <f>G631/(100-BE631)*100</f>
        <v>0</v>
      </c>
      <c r="BE631" s="297">
        <v>0</v>
      </c>
      <c r="BF631" s="297">
        <f>N631</f>
        <v>0</v>
      </c>
      <c r="BG631" s="270"/>
      <c r="BH631" s="297">
        <f>F631*AO631</f>
        <v>0</v>
      </c>
      <c r="BI631" s="297">
        <f>F631*AP631</f>
        <v>0</v>
      </c>
      <c r="BJ631" s="297">
        <f>F631*G631</f>
        <v>0</v>
      </c>
      <c r="BK631" s="297"/>
      <c r="BL631" s="297">
        <v>89</v>
      </c>
      <c r="BM631" s="270"/>
      <c r="BN631" s="270"/>
      <c r="BO631" s="270"/>
      <c r="BP631" s="270"/>
      <c r="BQ631" s="270"/>
      <c r="BR631" s="270"/>
      <c r="BS631" s="270"/>
      <c r="BT631" s="270"/>
      <c r="BU631" s="270"/>
      <c r="BV631" s="270"/>
      <c r="BW631" s="297" t="str">
        <f>H631</f>
        <v>21</v>
      </c>
      <c r="BX631" s="296" t="s">
        <v>1357</v>
      </c>
    </row>
    <row r="632" spans="1:76" ht="409.5">
      <c r="A632" s="301"/>
      <c r="B632" s="306" t="s">
        <v>572</v>
      </c>
      <c r="C632" s="319" t="s">
        <v>1358</v>
      </c>
      <c r="D632" s="319"/>
      <c r="E632" s="319"/>
      <c r="F632" s="319"/>
      <c r="G632" s="319"/>
      <c r="H632" s="319"/>
      <c r="I632" s="319"/>
      <c r="J632" s="319"/>
      <c r="K632" s="319"/>
      <c r="L632" s="308"/>
      <c r="M632" s="308"/>
      <c r="N632" s="308"/>
      <c r="O632" s="308"/>
      <c r="P632" s="270"/>
      <c r="Q632" s="270"/>
      <c r="R632" s="270"/>
      <c r="S632" s="270"/>
      <c r="T632" s="270"/>
      <c r="U632" s="270"/>
      <c r="V632" s="270"/>
      <c r="W632" s="270"/>
      <c r="X632" s="270"/>
      <c r="Y632" s="270"/>
      <c r="Z632" s="270"/>
      <c r="AA632" s="270"/>
      <c r="AB632" s="270"/>
      <c r="AC632" s="270"/>
      <c r="AD632" s="270"/>
      <c r="AE632" s="270"/>
      <c r="AF632" s="270"/>
      <c r="AG632" s="270"/>
      <c r="AH632" s="270"/>
      <c r="AI632" s="270"/>
      <c r="AJ632" s="270"/>
      <c r="AK632" s="270"/>
      <c r="AL632" s="270"/>
      <c r="AM632" s="270"/>
      <c r="AN632" s="270"/>
      <c r="AO632" s="270"/>
      <c r="AP632" s="270"/>
      <c r="AQ632" s="270"/>
      <c r="AR632" s="270"/>
      <c r="AS632" s="270"/>
      <c r="AT632" s="270"/>
      <c r="AU632" s="270"/>
      <c r="AV632" s="270"/>
      <c r="AW632" s="270"/>
      <c r="AX632" s="270"/>
      <c r="AY632" s="270"/>
      <c r="AZ632" s="270"/>
      <c r="BA632" s="270"/>
      <c r="BB632" s="270"/>
      <c r="BC632" s="270"/>
      <c r="BD632" s="270"/>
      <c r="BE632" s="270"/>
      <c r="BF632" s="270"/>
      <c r="BG632" s="270"/>
      <c r="BH632" s="270"/>
      <c r="BI632" s="270"/>
      <c r="BJ632" s="270"/>
      <c r="BK632" s="270"/>
      <c r="BL632" s="270"/>
      <c r="BM632" s="270"/>
      <c r="BN632" s="270"/>
      <c r="BO632" s="270"/>
      <c r="BP632" s="270"/>
      <c r="BQ632" s="270"/>
      <c r="BR632" s="270"/>
      <c r="BS632" s="270"/>
      <c r="BT632" s="270"/>
      <c r="BU632" s="270"/>
      <c r="BV632" s="270"/>
      <c r="BW632" s="270"/>
      <c r="BX632" s="270"/>
    </row>
    <row r="633" spans="1:76" ht="25.5">
      <c r="A633" s="295" t="s">
        <v>1359</v>
      </c>
      <c r="B633" s="296" t="s">
        <v>1360</v>
      </c>
      <c r="C633" s="296" t="s">
        <v>1361</v>
      </c>
      <c r="D633" s="296"/>
      <c r="E633" s="296" t="s">
        <v>67</v>
      </c>
      <c r="F633" s="297">
        <v>1</v>
      </c>
      <c r="G633" s="298"/>
      <c r="H633" s="299" t="s">
        <v>508</v>
      </c>
      <c r="I633" s="297">
        <f>F633*AO633</f>
        <v>0</v>
      </c>
      <c r="J633" s="297">
        <f>F633*AP633</f>
        <v>0</v>
      </c>
      <c r="K633" s="297">
        <f>F633*G633</f>
        <v>0</v>
      </c>
      <c r="L633" s="297">
        <f>K633*(1+BW633/100)</f>
        <v>0</v>
      </c>
      <c r="M633" s="297">
        <v>0</v>
      </c>
      <c r="N633" s="297">
        <f>F633*M633</f>
        <v>0</v>
      </c>
      <c r="O633" s="300" t="s">
        <v>509</v>
      </c>
      <c r="P633" s="270"/>
      <c r="Q633" s="270"/>
      <c r="R633" s="270"/>
      <c r="S633" s="270"/>
      <c r="T633" s="270"/>
      <c r="U633" s="270"/>
      <c r="V633" s="270"/>
      <c r="W633" s="270"/>
      <c r="X633" s="270"/>
      <c r="Y633" s="270"/>
      <c r="Z633" s="297">
        <f>IF(AQ633="5",BJ633,0)</f>
        <v>0</v>
      </c>
      <c r="AA633" s="270"/>
      <c r="AB633" s="297">
        <f>IF(AQ633="1",BH633,0)</f>
        <v>0</v>
      </c>
      <c r="AC633" s="297">
        <f>IF(AQ633="1",BI633,0)</f>
        <v>0</v>
      </c>
      <c r="AD633" s="297">
        <f>IF(AQ633="7",BH633,0)</f>
        <v>0</v>
      </c>
      <c r="AE633" s="297">
        <f>IF(AQ633="7",BI633,0)</f>
        <v>0</v>
      </c>
      <c r="AF633" s="297">
        <f>IF(AQ633="2",BH633,0)</f>
        <v>0</v>
      </c>
      <c r="AG633" s="297">
        <f>IF(AQ633="2",BI633,0)</f>
        <v>0</v>
      </c>
      <c r="AH633" s="297">
        <f>IF(AQ633="0",BJ633,0)</f>
        <v>0</v>
      </c>
      <c r="AI633" s="282" t="s">
        <v>1233</v>
      </c>
      <c r="AJ633" s="297">
        <f>IF(AN633=0,K633,0)</f>
        <v>0</v>
      </c>
      <c r="AK633" s="297">
        <f>IF(AN633=12,K633,0)</f>
        <v>0</v>
      </c>
      <c r="AL633" s="297">
        <f>IF(AN633=21,K633,0)</f>
        <v>0</v>
      </c>
      <c r="AM633" s="270"/>
      <c r="AN633" s="297">
        <v>21</v>
      </c>
      <c r="AO633" s="297">
        <f>G633*0</f>
        <v>0</v>
      </c>
      <c r="AP633" s="297">
        <f>G633*(1-0)</f>
        <v>0</v>
      </c>
      <c r="AQ633" s="299" t="s">
        <v>320</v>
      </c>
      <c r="AR633" s="270"/>
      <c r="AS633" s="270"/>
      <c r="AT633" s="270"/>
      <c r="AU633" s="270"/>
      <c r="AV633" s="297">
        <f>AW633+AX633</f>
        <v>0</v>
      </c>
      <c r="AW633" s="297">
        <f>F633*AO633</f>
        <v>0</v>
      </c>
      <c r="AX633" s="297">
        <f>F633*AP633</f>
        <v>0</v>
      </c>
      <c r="AY633" s="299" t="s">
        <v>1229</v>
      </c>
      <c r="AZ633" s="299" t="s">
        <v>970</v>
      </c>
      <c r="BA633" s="282" t="s">
        <v>1234</v>
      </c>
      <c r="BB633" s="270"/>
      <c r="BC633" s="297">
        <f>AW633+AX633</f>
        <v>0</v>
      </c>
      <c r="BD633" s="297">
        <f>G633/(100-BE633)*100</f>
        <v>0</v>
      </c>
      <c r="BE633" s="297">
        <v>0</v>
      </c>
      <c r="BF633" s="297">
        <f>N633</f>
        <v>0</v>
      </c>
      <c r="BG633" s="270"/>
      <c r="BH633" s="297">
        <f>F633*AO633</f>
        <v>0</v>
      </c>
      <c r="BI633" s="297">
        <f>F633*AP633</f>
        <v>0</v>
      </c>
      <c r="BJ633" s="297">
        <f>F633*G633</f>
        <v>0</v>
      </c>
      <c r="BK633" s="297"/>
      <c r="BL633" s="297">
        <v>89</v>
      </c>
      <c r="BM633" s="270"/>
      <c r="BN633" s="270"/>
      <c r="BO633" s="270"/>
      <c r="BP633" s="270"/>
      <c r="BQ633" s="270"/>
      <c r="BR633" s="270"/>
      <c r="BS633" s="270"/>
      <c r="BT633" s="270"/>
      <c r="BU633" s="270"/>
      <c r="BV633" s="270"/>
      <c r="BW633" s="297" t="str">
        <f>H633</f>
        <v>21</v>
      </c>
      <c r="BX633" s="296" t="s">
        <v>1361</v>
      </c>
    </row>
    <row r="634" spans="1:76" ht="409.5">
      <c r="A634" s="301"/>
      <c r="B634" s="306" t="s">
        <v>572</v>
      </c>
      <c r="C634" s="319" t="s">
        <v>1362</v>
      </c>
      <c r="D634" s="319"/>
      <c r="E634" s="319"/>
      <c r="F634" s="319"/>
      <c r="G634" s="319"/>
      <c r="H634" s="319"/>
      <c r="I634" s="319"/>
      <c r="J634" s="319"/>
      <c r="K634" s="319"/>
      <c r="L634" s="308"/>
      <c r="M634" s="308"/>
      <c r="N634" s="308"/>
      <c r="O634" s="308"/>
      <c r="P634" s="270"/>
      <c r="Q634" s="270"/>
      <c r="R634" s="270"/>
      <c r="S634" s="270"/>
      <c r="T634" s="270"/>
      <c r="U634" s="270"/>
      <c r="V634" s="270"/>
      <c r="W634" s="270"/>
      <c r="X634" s="270"/>
      <c r="Y634" s="270"/>
      <c r="Z634" s="270"/>
      <c r="AA634" s="270"/>
      <c r="AB634" s="270"/>
      <c r="AC634" s="270"/>
      <c r="AD634" s="270"/>
      <c r="AE634" s="270"/>
      <c r="AF634" s="270"/>
      <c r="AG634" s="270"/>
      <c r="AH634" s="270"/>
      <c r="AI634" s="270"/>
      <c r="AJ634" s="270"/>
      <c r="AK634" s="270"/>
      <c r="AL634" s="270"/>
      <c r="AM634" s="270"/>
      <c r="AN634" s="270"/>
      <c r="AO634" s="270"/>
      <c r="AP634" s="270"/>
      <c r="AQ634" s="270"/>
      <c r="AR634" s="270"/>
      <c r="AS634" s="270"/>
      <c r="AT634" s="270"/>
      <c r="AU634" s="270"/>
      <c r="AV634" s="270"/>
      <c r="AW634" s="270"/>
      <c r="AX634" s="270"/>
      <c r="AY634" s="270"/>
      <c r="AZ634" s="270"/>
      <c r="BA634" s="270"/>
      <c r="BB634" s="270"/>
      <c r="BC634" s="270"/>
      <c r="BD634" s="270"/>
      <c r="BE634" s="270"/>
      <c r="BF634" s="270"/>
      <c r="BG634" s="270"/>
      <c r="BH634" s="270"/>
      <c r="BI634" s="270"/>
      <c r="BJ634" s="270"/>
      <c r="BK634" s="270"/>
      <c r="BL634" s="270"/>
      <c r="BM634" s="270"/>
      <c r="BN634" s="270"/>
      <c r="BO634" s="270"/>
      <c r="BP634" s="270"/>
      <c r="BQ634" s="270"/>
      <c r="BR634" s="270"/>
      <c r="BS634" s="270"/>
      <c r="BT634" s="270"/>
      <c r="BU634" s="270"/>
      <c r="BV634" s="270"/>
      <c r="BW634" s="270"/>
      <c r="BX634" s="270"/>
    </row>
    <row r="635" spans="1:76" ht="15">
      <c r="A635" s="295" t="s">
        <v>1363</v>
      </c>
      <c r="B635" s="296" t="s">
        <v>1364</v>
      </c>
      <c r="C635" s="296" t="s">
        <v>1365</v>
      </c>
      <c r="D635" s="296"/>
      <c r="E635" s="296" t="s">
        <v>67</v>
      </c>
      <c r="F635" s="297">
        <v>1</v>
      </c>
      <c r="G635" s="298"/>
      <c r="H635" s="299" t="s">
        <v>508</v>
      </c>
      <c r="I635" s="297">
        <f>F635*AO635</f>
        <v>0</v>
      </c>
      <c r="J635" s="297">
        <f>F635*AP635</f>
        <v>0</v>
      </c>
      <c r="K635" s="297">
        <f>F635*G635</f>
        <v>0</v>
      </c>
      <c r="L635" s="297">
        <f>K635*(1+BW635/100)</f>
        <v>0</v>
      </c>
      <c r="M635" s="297">
        <v>0</v>
      </c>
      <c r="N635" s="297">
        <f>F635*M635</f>
        <v>0</v>
      </c>
      <c r="O635" s="300" t="s">
        <v>509</v>
      </c>
      <c r="P635" s="270"/>
      <c r="Q635" s="270"/>
      <c r="R635" s="270"/>
      <c r="S635" s="270"/>
      <c r="T635" s="270"/>
      <c r="U635" s="270"/>
      <c r="V635" s="270"/>
      <c r="W635" s="270"/>
      <c r="X635" s="270"/>
      <c r="Y635" s="270"/>
      <c r="Z635" s="297">
        <f>IF(AQ635="5",BJ635,0)</f>
        <v>0</v>
      </c>
      <c r="AA635" s="270"/>
      <c r="AB635" s="297">
        <f>IF(AQ635="1",BH635,0)</f>
        <v>0</v>
      </c>
      <c r="AC635" s="297">
        <f>IF(AQ635="1",BI635,0)</f>
        <v>0</v>
      </c>
      <c r="AD635" s="297">
        <f>IF(AQ635="7",BH635,0)</f>
        <v>0</v>
      </c>
      <c r="AE635" s="297">
        <f>IF(AQ635="7",BI635,0)</f>
        <v>0</v>
      </c>
      <c r="AF635" s="297">
        <f>IF(AQ635="2",BH635,0)</f>
        <v>0</v>
      </c>
      <c r="AG635" s="297">
        <f>IF(AQ635="2",BI635,0)</f>
        <v>0</v>
      </c>
      <c r="AH635" s="297">
        <f>IF(AQ635="0",BJ635,0)</f>
        <v>0</v>
      </c>
      <c r="AI635" s="282" t="s">
        <v>1233</v>
      </c>
      <c r="AJ635" s="297">
        <f>IF(AN635=0,K635,0)</f>
        <v>0</v>
      </c>
      <c r="AK635" s="297">
        <f>IF(AN635=12,K635,0)</f>
        <v>0</v>
      </c>
      <c r="AL635" s="297">
        <f>IF(AN635=21,K635,0)</f>
        <v>0</v>
      </c>
      <c r="AM635" s="270"/>
      <c r="AN635" s="297">
        <v>21</v>
      </c>
      <c r="AO635" s="297">
        <f>G635*0</f>
        <v>0</v>
      </c>
      <c r="AP635" s="297">
        <f>G635*(1-0)</f>
        <v>0</v>
      </c>
      <c r="AQ635" s="299" t="s">
        <v>320</v>
      </c>
      <c r="AR635" s="270"/>
      <c r="AS635" s="270"/>
      <c r="AT635" s="270"/>
      <c r="AU635" s="270"/>
      <c r="AV635" s="297">
        <f>AW635+AX635</f>
        <v>0</v>
      </c>
      <c r="AW635" s="297">
        <f>F635*AO635</f>
        <v>0</v>
      </c>
      <c r="AX635" s="297">
        <f>F635*AP635</f>
        <v>0</v>
      </c>
      <c r="AY635" s="299" t="s">
        <v>1229</v>
      </c>
      <c r="AZ635" s="299" t="s">
        <v>970</v>
      </c>
      <c r="BA635" s="282" t="s">
        <v>1234</v>
      </c>
      <c r="BB635" s="270"/>
      <c r="BC635" s="297">
        <f>AW635+AX635</f>
        <v>0</v>
      </c>
      <c r="BD635" s="297">
        <f>G635/(100-BE635)*100</f>
        <v>0</v>
      </c>
      <c r="BE635" s="297">
        <v>0</v>
      </c>
      <c r="BF635" s="297">
        <f>N635</f>
        <v>0</v>
      </c>
      <c r="BG635" s="270"/>
      <c r="BH635" s="297">
        <f>F635*AO635</f>
        <v>0</v>
      </c>
      <c r="BI635" s="297">
        <f>F635*AP635</f>
        <v>0</v>
      </c>
      <c r="BJ635" s="297">
        <f>F635*G635</f>
        <v>0</v>
      </c>
      <c r="BK635" s="297"/>
      <c r="BL635" s="297">
        <v>89</v>
      </c>
      <c r="BM635" s="270"/>
      <c r="BN635" s="270"/>
      <c r="BO635" s="270"/>
      <c r="BP635" s="270"/>
      <c r="BQ635" s="270"/>
      <c r="BR635" s="270"/>
      <c r="BS635" s="270"/>
      <c r="BT635" s="270"/>
      <c r="BU635" s="270"/>
      <c r="BV635" s="270"/>
      <c r="BW635" s="297" t="str">
        <f>H635</f>
        <v>21</v>
      </c>
      <c r="BX635" s="296" t="s">
        <v>1365</v>
      </c>
    </row>
    <row r="636" spans="1:76" ht="409.5">
      <c r="A636" s="301"/>
      <c r="B636" s="306" t="s">
        <v>572</v>
      </c>
      <c r="C636" s="319" t="s">
        <v>1366</v>
      </c>
      <c r="D636" s="319"/>
      <c r="E636" s="319"/>
      <c r="F636" s="319"/>
      <c r="G636" s="319"/>
      <c r="H636" s="319"/>
      <c r="I636" s="319"/>
      <c r="J636" s="319"/>
      <c r="K636" s="319"/>
      <c r="L636" s="308"/>
      <c r="M636" s="308"/>
      <c r="N636" s="308"/>
      <c r="O636" s="308"/>
      <c r="P636" s="270"/>
      <c r="Q636" s="270"/>
      <c r="R636" s="270"/>
      <c r="S636" s="270"/>
      <c r="T636" s="270"/>
      <c r="U636" s="270"/>
      <c r="V636" s="270"/>
      <c r="W636" s="270"/>
      <c r="X636" s="270"/>
      <c r="Y636" s="270"/>
      <c r="Z636" s="270"/>
      <c r="AA636" s="270"/>
      <c r="AB636" s="270"/>
      <c r="AC636" s="270"/>
      <c r="AD636" s="270"/>
      <c r="AE636" s="270"/>
      <c r="AF636" s="270"/>
      <c r="AG636" s="270"/>
      <c r="AH636" s="270"/>
      <c r="AI636" s="270"/>
      <c r="AJ636" s="270"/>
      <c r="AK636" s="270"/>
      <c r="AL636" s="270"/>
      <c r="AM636" s="270"/>
      <c r="AN636" s="270"/>
      <c r="AO636" s="270"/>
      <c r="AP636" s="270"/>
      <c r="AQ636" s="270"/>
      <c r="AR636" s="270"/>
      <c r="AS636" s="270"/>
      <c r="AT636" s="270"/>
      <c r="AU636" s="270"/>
      <c r="AV636" s="270"/>
      <c r="AW636" s="270"/>
      <c r="AX636" s="270"/>
      <c r="AY636" s="270"/>
      <c r="AZ636" s="270"/>
      <c r="BA636" s="270"/>
      <c r="BB636" s="270"/>
      <c r="BC636" s="270"/>
      <c r="BD636" s="270"/>
      <c r="BE636" s="270"/>
      <c r="BF636" s="270"/>
      <c r="BG636" s="270"/>
      <c r="BH636" s="270"/>
      <c r="BI636" s="270"/>
      <c r="BJ636" s="270"/>
      <c r="BK636" s="270"/>
      <c r="BL636" s="270"/>
      <c r="BM636" s="270"/>
      <c r="BN636" s="270"/>
      <c r="BO636" s="270"/>
      <c r="BP636" s="270"/>
      <c r="BQ636" s="270"/>
      <c r="BR636" s="270"/>
      <c r="BS636" s="270"/>
      <c r="BT636" s="270"/>
      <c r="BU636" s="270"/>
      <c r="BV636" s="270"/>
      <c r="BW636" s="270"/>
      <c r="BX636" s="270"/>
    </row>
    <row r="637" spans="1:76" ht="38.25">
      <c r="A637" s="295" t="s">
        <v>1367</v>
      </c>
      <c r="B637" s="296" t="s">
        <v>1368</v>
      </c>
      <c r="C637" s="296" t="s">
        <v>1369</v>
      </c>
      <c r="D637" s="296"/>
      <c r="E637" s="296" t="s">
        <v>67</v>
      </c>
      <c r="F637" s="297">
        <v>1</v>
      </c>
      <c r="G637" s="298"/>
      <c r="H637" s="299" t="s">
        <v>508</v>
      </c>
      <c r="I637" s="297">
        <f>F637*AO637</f>
        <v>0</v>
      </c>
      <c r="J637" s="297">
        <f>F637*AP637</f>
        <v>0</v>
      </c>
      <c r="K637" s="297">
        <f>F637*G637</f>
        <v>0</v>
      </c>
      <c r="L637" s="297">
        <f>K637*(1+BW637/100)</f>
        <v>0</v>
      </c>
      <c r="M637" s="297">
        <v>0</v>
      </c>
      <c r="N637" s="297">
        <f>F637*M637</f>
        <v>0</v>
      </c>
      <c r="O637" s="300" t="s">
        <v>509</v>
      </c>
      <c r="P637" s="270"/>
      <c r="Q637" s="270"/>
      <c r="R637" s="270"/>
      <c r="S637" s="270"/>
      <c r="T637" s="270"/>
      <c r="U637" s="270"/>
      <c r="V637" s="270"/>
      <c r="W637" s="270"/>
      <c r="X637" s="270"/>
      <c r="Y637" s="270"/>
      <c r="Z637" s="297">
        <f>IF(AQ637="5",BJ637,0)</f>
        <v>0</v>
      </c>
      <c r="AA637" s="270"/>
      <c r="AB637" s="297">
        <f>IF(AQ637="1",BH637,0)</f>
        <v>0</v>
      </c>
      <c r="AC637" s="297">
        <f>IF(AQ637="1",BI637,0)</f>
        <v>0</v>
      </c>
      <c r="AD637" s="297">
        <f>IF(AQ637="7",BH637,0)</f>
        <v>0</v>
      </c>
      <c r="AE637" s="297">
        <f>IF(AQ637="7",BI637,0)</f>
        <v>0</v>
      </c>
      <c r="AF637" s="297">
        <f>IF(AQ637="2",BH637,0)</f>
        <v>0</v>
      </c>
      <c r="AG637" s="297">
        <f>IF(AQ637="2",BI637,0)</f>
        <v>0</v>
      </c>
      <c r="AH637" s="297">
        <f>IF(AQ637="0",BJ637,0)</f>
        <v>0</v>
      </c>
      <c r="AI637" s="282" t="s">
        <v>1233</v>
      </c>
      <c r="AJ637" s="297">
        <f>IF(AN637=0,K637,0)</f>
        <v>0</v>
      </c>
      <c r="AK637" s="297">
        <f>IF(AN637=12,K637,0)</f>
        <v>0</v>
      </c>
      <c r="AL637" s="297">
        <f>IF(AN637=21,K637,0)</f>
        <v>0</v>
      </c>
      <c r="AM637" s="270"/>
      <c r="AN637" s="297">
        <v>21</v>
      </c>
      <c r="AO637" s="297">
        <f>G637*0</f>
        <v>0</v>
      </c>
      <c r="AP637" s="297">
        <f>G637*(1-0)</f>
        <v>0</v>
      </c>
      <c r="AQ637" s="299" t="s">
        <v>320</v>
      </c>
      <c r="AR637" s="270"/>
      <c r="AS637" s="270"/>
      <c r="AT637" s="270"/>
      <c r="AU637" s="270"/>
      <c r="AV637" s="297">
        <f>AW637+AX637</f>
        <v>0</v>
      </c>
      <c r="AW637" s="297">
        <f>F637*AO637</f>
        <v>0</v>
      </c>
      <c r="AX637" s="297">
        <f>F637*AP637</f>
        <v>0</v>
      </c>
      <c r="AY637" s="299" t="s">
        <v>1229</v>
      </c>
      <c r="AZ637" s="299" t="s">
        <v>970</v>
      </c>
      <c r="BA637" s="282" t="s">
        <v>1234</v>
      </c>
      <c r="BB637" s="270"/>
      <c r="BC637" s="297">
        <f>AW637+AX637</f>
        <v>0</v>
      </c>
      <c r="BD637" s="297">
        <f>G637/(100-BE637)*100</f>
        <v>0</v>
      </c>
      <c r="BE637" s="297">
        <v>0</v>
      </c>
      <c r="BF637" s="297">
        <f>N637</f>
        <v>0</v>
      </c>
      <c r="BG637" s="270"/>
      <c r="BH637" s="297">
        <f>F637*AO637</f>
        <v>0</v>
      </c>
      <c r="BI637" s="297">
        <f>F637*AP637</f>
        <v>0</v>
      </c>
      <c r="BJ637" s="297">
        <f>F637*G637</f>
        <v>0</v>
      </c>
      <c r="BK637" s="297"/>
      <c r="BL637" s="297">
        <v>89</v>
      </c>
      <c r="BM637" s="270"/>
      <c r="BN637" s="270"/>
      <c r="BO637" s="270"/>
      <c r="BP637" s="270"/>
      <c r="BQ637" s="270"/>
      <c r="BR637" s="270"/>
      <c r="BS637" s="270"/>
      <c r="BT637" s="270"/>
      <c r="BU637" s="270"/>
      <c r="BV637" s="270"/>
      <c r="BW637" s="297" t="str">
        <f>H637</f>
        <v>21</v>
      </c>
      <c r="BX637" s="296" t="s">
        <v>1369</v>
      </c>
    </row>
    <row r="638" spans="1:76" ht="409.5">
      <c r="A638" s="301"/>
      <c r="B638" s="306" t="s">
        <v>572</v>
      </c>
      <c r="C638" s="319" t="s">
        <v>1370</v>
      </c>
      <c r="D638" s="319"/>
      <c r="E638" s="319"/>
      <c r="F638" s="319"/>
      <c r="G638" s="319"/>
      <c r="H638" s="319"/>
      <c r="I638" s="319"/>
      <c r="J638" s="319"/>
      <c r="K638" s="319"/>
      <c r="L638" s="308"/>
      <c r="M638" s="308"/>
      <c r="N638" s="308"/>
      <c r="O638" s="308"/>
      <c r="P638" s="270"/>
      <c r="Q638" s="270"/>
      <c r="R638" s="270"/>
      <c r="S638" s="270"/>
      <c r="T638" s="270"/>
      <c r="U638" s="270"/>
      <c r="V638" s="270"/>
      <c r="W638" s="270"/>
      <c r="X638" s="270"/>
      <c r="Y638" s="270"/>
      <c r="Z638" s="270"/>
      <c r="AA638" s="270"/>
      <c r="AB638" s="270"/>
      <c r="AC638" s="270"/>
      <c r="AD638" s="270"/>
      <c r="AE638" s="270"/>
      <c r="AF638" s="270"/>
      <c r="AG638" s="270"/>
      <c r="AH638" s="270"/>
      <c r="AI638" s="270"/>
      <c r="AJ638" s="270"/>
      <c r="AK638" s="270"/>
      <c r="AL638" s="270"/>
      <c r="AM638" s="270"/>
      <c r="AN638" s="270"/>
      <c r="AO638" s="270"/>
      <c r="AP638" s="270"/>
      <c r="AQ638" s="270"/>
      <c r="AR638" s="270"/>
      <c r="AS638" s="270"/>
      <c r="AT638" s="270"/>
      <c r="AU638" s="270"/>
      <c r="AV638" s="270"/>
      <c r="AW638" s="270"/>
      <c r="AX638" s="270"/>
      <c r="AY638" s="270"/>
      <c r="AZ638" s="270"/>
      <c r="BA638" s="270"/>
      <c r="BB638" s="270"/>
      <c r="BC638" s="270"/>
      <c r="BD638" s="270"/>
      <c r="BE638" s="270"/>
      <c r="BF638" s="270"/>
      <c r="BG638" s="270"/>
      <c r="BH638" s="270"/>
      <c r="BI638" s="270"/>
      <c r="BJ638" s="270"/>
      <c r="BK638" s="270"/>
      <c r="BL638" s="270"/>
      <c r="BM638" s="270"/>
      <c r="BN638" s="270"/>
      <c r="BO638" s="270"/>
      <c r="BP638" s="270"/>
      <c r="BQ638" s="270"/>
      <c r="BR638" s="270"/>
      <c r="BS638" s="270"/>
      <c r="BT638" s="270"/>
      <c r="BU638" s="270"/>
      <c r="BV638" s="270"/>
      <c r="BW638" s="270"/>
      <c r="BX638" s="270"/>
    </row>
    <row r="639" spans="1:76" ht="15">
      <c r="A639" s="295" t="s">
        <v>1371</v>
      </c>
      <c r="B639" s="296" t="s">
        <v>1372</v>
      </c>
      <c r="C639" s="296" t="s">
        <v>1373</v>
      </c>
      <c r="D639" s="296"/>
      <c r="E639" s="296" t="s">
        <v>276</v>
      </c>
      <c r="F639" s="297">
        <v>408.7</v>
      </c>
      <c r="G639" s="298"/>
      <c r="H639" s="299" t="s">
        <v>508</v>
      </c>
      <c r="I639" s="297">
        <f>F639*AO639</f>
        <v>0</v>
      </c>
      <c r="J639" s="297">
        <f>F639*AP639</f>
        <v>0</v>
      </c>
      <c r="K639" s="297">
        <f>F639*G639</f>
        <v>0</v>
      </c>
      <c r="L639" s="297">
        <f>K639*(1+BW639/100)</f>
        <v>0</v>
      </c>
      <c r="M639" s="297">
        <v>0</v>
      </c>
      <c r="N639" s="297">
        <f>F639*M639</f>
        <v>0</v>
      </c>
      <c r="O639" s="300" t="s">
        <v>509</v>
      </c>
      <c r="P639" s="270"/>
      <c r="Q639" s="270"/>
      <c r="R639" s="270"/>
      <c r="S639" s="270"/>
      <c r="T639" s="270"/>
      <c r="U639" s="270"/>
      <c r="V639" s="270"/>
      <c r="W639" s="270"/>
      <c r="X639" s="270"/>
      <c r="Y639" s="270"/>
      <c r="Z639" s="297">
        <f>IF(AQ639="5",BJ639,0)</f>
        <v>0</v>
      </c>
      <c r="AA639" s="270"/>
      <c r="AB639" s="297">
        <f>IF(AQ639="1",BH639,0)</f>
        <v>0</v>
      </c>
      <c r="AC639" s="297">
        <f>IF(AQ639="1",BI639,0)</f>
        <v>0</v>
      </c>
      <c r="AD639" s="297">
        <f>IF(AQ639="7",BH639,0)</f>
        <v>0</v>
      </c>
      <c r="AE639" s="297">
        <f>IF(AQ639="7",BI639,0)</f>
        <v>0</v>
      </c>
      <c r="AF639" s="297">
        <f>IF(AQ639="2",BH639,0)</f>
        <v>0</v>
      </c>
      <c r="AG639" s="297">
        <f>IF(AQ639="2",BI639,0)</f>
        <v>0</v>
      </c>
      <c r="AH639" s="297">
        <f>IF(AQ639="0",BJ639,0)</f>
        <v>0</v>
      </c>
      <c r="AI639" s="282" t="s">
        <v>1233</v>
      </c>
      <c r="AJ639" s="297">
        <f>IF(AN639=0,K639,0)</f>
        <v>0</v>
      </c>
      <c r="AK639" s="297">
        <f>IF(AN639=12,K639,0)</f>
        <v>0</v>
      </c>
      <c r="AL639" s="297">
        <f>IF(AN639=21,K639,0)</f>
        <v>0</v>
      </c>
      <c r="AM639" s="270"/>
      <c r="AN639" s="297">
        <v>21</v>
      </c>
      <c r="AO639" s="297">
        <f>G639*0.088203149</f>
        <v>0</v>
      </c>
      <c r="AP639" s="297">
        <f>G639*(1-0.088203149)</f>
        <v>0</v>
      </c>
      <c r="AQ639" s="299" t="s">
        <v>320</v>
      </c>
      <c r="AR639" s="270"/>
      <c r="AS639" s="270"/>
      <c r="AT639" s="270"/>
      <c r="AU639" s="270"/>
      <c r="AV639" s="297">
        <f>AW639+AX639</f>
        <v>0</v>
      </c>
      <c r="AW639" s="297">
        <f>F639*AO639</f>
        <v>0</v>
      </c>
      <c r="AX639" s="297">
        <f>F639*AP639</f>
        <v>0</v>
      </c>
      <c r="AY639" s="299" t="s">
        <v>1229</v>
      </c>
      <c r="AZ639" s="299" t="s">
        <v>970</v>
      </c>
      <c r="BA639" s="282" t="s">
        <v>1234</v>
      </c>
      <c r="BB639" s="270"/>
      <c r="BC639" s="297">
        <f>AW639+AX639</f>
        <v>0</v>
      </c>
      <c r="BD639" s="297">
        <f>G639/(100-BE639)*100</f>
        <v>0</v>
      </c>
      <c r="BE639" s="297">
        <v>0</v>
      </c>
      <c r="BF639" s="297">
        <f>N639</f>
        <v>0</v>
      </c>
      <c r="BG639" s="270"/>
      <c r="BH639" s="297">
        <f>F639*AO639</f>
        <v>0</v>
      </c>
      <c r="BI639" s="297">
        <f>F639*AP639</f>
        <v>0</v>
      </c>
      <c r="BJ639" s="297">
        <f>F639*G639</f>
        <v>0</v>
      </c>
      <c r="BK639" s="297"/>
      <c r="BL639" s="297">
        <v>89</v>
      </c>
      <c r="BM639" s="270"/>
      <c r="BN639" s="270"/>
      <c r="BO639" s="270"/>
      <c r="BP639" s="270"/>
      <c r="BQ639" s="270"/>
      <c r="BR639" s="270"/>
      <c r="BS639" s="270"/>
      <c r="BT639" s="270"/>
      <c r="BU639" s="270"/>
      <c r="BV639" s="270"/>
      <c r="BW639" s="297" t="str">
        <f>H639</f>
        <v>21</v>
      </c>
      <c r="BX639" s="296" t="s">
        <v>1373</v>
      </c>
    </row>
    <row r="640" spans="1:76" ht="15">
      <c r="A640" s="295" t="s">
        <v>1374</v>
      </c>
      <c r="B640" s="296" t="s">
        <v>1375</v>
      </c>
      <c r="C640" s="296" t="s">
        <v>1376</v>
      </c>
      <c r="D640" s="296"/>
      <c r="E640" s="296" t="s">
        <v>276</v>
      </c>
      <c r="F640" s="297">
        <v>148.19999999999999</v>
      </c>
      <c r="G640" s="298"/>
      <c r="H640" s="299" t="s">
        <v>508</v>
      </c>
      <c r="I640" s="297">
        <f>F640*AO640</f>
        <v>0</v>
      </c>
      <c r="J640" s="297">
        <f>F640*AP640</f>
        <v>0</v>
      </c>
      <c r="K640" s="297">
        <f>F640*G640</f>
        <v>0</v>
      </c>
      <c r="L640" s="297">
        <f>K640*(1+BW640/100)</f>
        <v>0</v>
      </c>
      <c r="M640" s="297">
        <v>0</v>
      </c>
      <c r="N640" s="297">
        <f>F640*M640</f>
        <v>0</v>
      </c>
      <c r="O640" s="300" t="s">
        <v>509</v>
      </c>
      <c r="P640" s="270"/>
      <c r="Q640" s="270"/>
      <c r="R640" s="270"/>
      <c r="S640" s="270"/>
      <c r="T640" s="270"/>
      <c r="U640" s="270"/>
      <c r="V640" s="270"/>
      <c r="W640" s="270"/>
      <c r="X640" s="270"/>
      <c r="Y640" s="270"/>
      <c r="Z640" s="297">
        <f>IF(AQ640="5",BJ640,0)</f>
        <v>0</v>
      </c>
      <c r="AA640" s="270"/>
      <c r="AB640" s="297">
        <f>IF(AQ640="1",BH640,0)</f>
        <v>0</v>
      </c>
      <c r="AC640" s="297">
        <f>IF(AQ640="1",BI640,0)</f>
        <v>0</v>
      </c>
      <c r="AD640" s="297">
        <f>IF(AQ640="7",BH640,0)</f>
        <v>0</v>
      </c>
      <c r="AE640" s="297">
        <f>IF(AQ640="7",BI640,0)</f>
        <v>0</v>
      </c>
      <c r="AF640" s="297">
        <f>IF(AQ640="2",BH640,0)</f>
        <v>0</v>
      </c>
      <c r="AG640" s="297">
        <f>IF(AQ640="2",BI640,0)</f>
        <v>0</v>
      </c>
      <c r="AH640" s="297">
        <f>IF(AQ640="0",BJ640,0)</f>
        <v>0</v>
      </c>
      <c r="AI640" s="282" t="s">
        <v>1233</v>
      </c>
      <c r="AJ640" s="297">
        <f>IF(AN640=0,K640,0)</f>
        <v>0</v>
      </c>
      <c r="AK640" s="297">
        <f>IF(AN640=12,K640,0)</f>
        <v>0</v>
      </c>
      <c r="AL640" s="297">
        <f>IF(AN640=21,K640,0)</f>
        <v>0</v>
      </c>
      <c r="AM640" s="270"/>
      <c r="AN640" s="297">
        <v>21</v>
      </c>
      <c r="AO640" s="297">
        <f>G640*0.05442138</f>
        <v>0</v>
      </c>
      <c r="AP640" s="297">
        <f>G640*(1-0.05442138)</f>
        <v>0</v>
      </c>
      <c r="AQ640" s="299" t="s">
        <v>320</v>
      </c>
      <c r="AR640" s="270"/>
      <c r="AS640" s="270"/>
      <c r="AT640" s="270"/>
      <c r="AU640" s="270"/>
      <c r="AV640" s="297">
        <f>AW640+AX640</f>
        <v>0</v>
      </c>
      <c r="AW640" s="297">
        <f>F640*AO640</f>
        <v>0</v>
      </c>
      <c r="AX640" s="297">
        <f>F640*AP640</f>
        <v>0</v>
      </c>
      <c r="AY640" s="299" t="s">
        <v>1229</v>
      </c>
      <c r="AZ640" s="299" t="s">
        <v>970</v>
      </c>
      <c r="BA640" s="282" t="s">
        <v>1234</v>
      </c>
      <c r="BB640" s="270"/>
      <c r="BC640" s="297">
        <f>AW640+AX640</f>
        <v>0</v>
      </c>
      <c r="BD640" s="297">
        <f>G640/(100-BE640)*100</f>
        <v>0</v>
      </c>
      <c r="BE640" s="297">
        <v>0</v>
      </c>
      <c r="BF640" s="297">
        <f>N640</f>
        <v>0</v>
      </c>
      <c r="BG640" s="270"/>
      <c r="BH640" s="297">
        <f>F640*AO640</f>
        <v>0</v>
      </c>
      <c r="BI640" s="297">
        <f>F640*AP640</f>
        <v>0</v>
      </c>
      <c r="BJ640" s="297">
        <f>F640*G640</f>
        <v>0</v>
      </c>
      <c r="BK640" s="297"/>
      <c r="BL640" s="297">
        <v>89</v>
      </c>
      <c r="BM640" s="270"/>
      <c r="BN640" s="270"/>
      <c r="BO640" s="270"/>
      <c r="BP640" s="270"/>
      <c r="BQ640" s="270"/>
      <c r="BR640" s="270"/>
      <c r="BS640" s="270"/>
      <c r="BT640" s="270"/>
      <c r="BU640" s="270"/>
      <c r="BV640" s="270"/>
      <c r="BW640" s="297" t="str">
        <f>H640</f>
        <v>21</v>
      </c>
      <c r="BX640" s="296" t="s">
        <v>1376</v>
      </c>
    </row>
    <row r="641" spans="1:78" ht="15">
      <c r="A641" s="301"/>
      <c r="B641" s="270"/>
      <c r="C641" s="302" t="s">
        <v>1377</v>
      </c>
      <c r="D641" s="302"/>
      <c r="E641" s="270"/>
      <c r="F641" s="303">
        <v>148.19999999999999</v>
      </c>
      <c r="G641" s="270"/>
      <c r="H641" s="270"/>
      <c r="I641" s="270"/>
      <c r="J641" s="270"/>
      <c r="K641" s="270"/>
      <c r="L641" s="270"/>
      <c r="M641" s="270"/>
      <c r="N641" s="270"/>
      <c r="O641" s="304"/>
      <c r="P641" s="270"/>
      <c r="Q641" s="270"/>
      <c r="R641" s="270"/>
      <c r="S641" s="270"/>
      <c r="T641" s="270"/>
      <c r="U641" s="270"/>
      <c r="V641" s="270"/>
      <c r="W641" s="270"/>
      <c r="X641" s="270"/>
      <c r="Y641" s="270"/>
      <c r="Z641" s="270"/>
      <c r="AA641" s="270"/>
      <c r="AB641" s="270"/>
      <c r="AC641" s="270"/>
      <c r="AD641" s="270"/>
      <c r="AE641" s="270"/>
      <c r="AF641" s="270"/>
      <c r="AG641" s="270"/>
      <c r="AH641" s="270"/>
      <c r="AI641" s="270"/>
      <c r="AJ641" s="270"/>
      <c r="AK641" s="270"/>
      <c r="AL641" s="270"/>
      <c r="AM641" s="270"/>
      <c r="AN641" s="270"/>
      <c r="AO641" s="270"/>
      <c r="AP641" s="270"/>
      <c r="AQ641" s="270"/>
      <c r="AR641" s="270"/>
      <c r="AS641" s="270"/>
      <c r="AT641" s="270"/>
      <c r="AU641" s="270"/>
      <c r="AV641" s="270"/>
      <c r="AW641" s="270"/>
      <c r="AX641" s="270"/>
      <c r="AY641" s="270"/>
      <c r="AZ641" s="270"/>
      <c r="BA641" s="270"/>
      <c r="BB641" s="270"/>
      <c r="BC641" s="270"/>
      <c r="BD641" s="270"/>
      <c r="BE641" s="270"/>
      <c r="BF641" s="270"/>
      <c r="BG641" s="270"/>
      <c r="BH641" s="270"/>
      <c r="BI641" s="270"/>
      <c r="BJ641" s="270"/>
      <c r="BK641" s="270"/>
      <c r="BL641" s="270"/>
      <c r="BM641" s="270"/>
      <c r="BN641" s="270"/>
      <c r="BO641" s="270"/>
      <c r="BP641" s="270"/>
      <c r="BQ641" s="270"/>
      <c r="BR641" s="270"/>
      <c r="BS641" s="270"/>
      <c r="BT641" s="270"/>
      <c r="BU641" s="270"/>
      <c r="BV641" s="270"/>
      <c r="BW641" s="270"/>
      <c r="BX641" s="270"/>
    </row>
    <row r="642" spans="1:78" ht="15">
      <c r="A642" s="295" t="s">
        <v>1378</v>
      </c>
      <c r="B642" s="296" t="s">
        <v>1379</v>
      </c>
      <c r="C642" s="296" t="s">
        <v>1380</v>
      </c>
      <c r="D642" s="296"/>
      <c r="E642" s="296" t="s">
        <v>276</v>
      </c>
      <c r="F642" s="297">
        <v>423.2</v>
      </c>
      <c r="G642" s="298"/>
      <c r="H642" s="299" t="s">
        <v>508</v>
      </c>
      <c r="I642" s="297">
        <f>F642*AO642</f>
        <v>0</v>
      </c>
      <c r="J642" s="297">
        <f>F642*AP642</f>
        <v>0</v>
      </c>
      <c r="K642" s="297">
        <f>F642*G642</f>
        <v>0</v>
      </c>
      <c r="L642" s="297">
        <f>K642*(1+BW642/100)</f>
        <v>0</v>
      </c>
      <c r="M642" s="297">
        <v>0</v>
      </c>
      <c r="N642" s="297">
        <f>F642*M642</f>
        <v>0</v>
      </c>
      <c r="O642" s="300" t="s">
        <v>509</v>
      </c>
      <c r="P642" s="270"/>
      <c r="Q642" s="270"/>
      <c r="R642" s="270"/>
      <c r="S642" s="270"/>
      <c r="T642" s="270"/>
      <c r="U642" s="270"/>
      <c r="V642" s="270"/>
      <c r="W642" s="270"/>
      <c r="X642" s="270"/>
      <c r="Y642" s="270"/>
      <c r="Z642" s="297">
        <f>IF(AQ642="5",BJ642,0)</f>
        <v>0</v>
      </c>
      <c r="AA642" s="270"/>
      <c r="AB642" s="297">
        <f>IF(AQ642="1",BH642,0)</f>
        <v>0</v>
      </c>
      <c r="AC642" s="297">
        <f>IF(AQ642="1",BI642,0)</f>
        <v>0</v>
      </c>
      <c r="AD642" s="297">
        <f>IF(AQ642="7",BH642,0)</f>
        <v>0</v>
      </c>
      <c r="AE642" s="297">
        <f>IF(AQ642="7",BI642,0)</f>
        <v>0</v>
      </c>
      <c r="AF642" s="297">
        <f>IF(AQ642="2",BH642,0)</f>
        <v>0</v>
      </c>
      <c r="AG642" s="297">
        <f>IF(AQ642="2",BI642,0)</f>
        <v>0</v>
      </c>
      <c r="AH642" s="297">
        <f>IF(AQ642="0",BJ642,0)</f>
        <v>0</v>
      </c>
      <c r="AI642" s="282" t="s">
        <v>1233</v>
      </c>
      <c r="AJ642" s="297">
        <f>IF(AN642=0,K642,0)</f>
        <v>0</v>
      </c>
      <c r="AK642" s="297">
        <f>IF(AN642=12,K642,0)</f>
        <v>0</v>
      </c>
      <c r="AL642" s="297">
        <f>IF(AN642=21,K642,0)</f>
        <v>0</v>
      </c>
      <c r="AM642" s="270"/>
      <c r="AN642" s="297">
        <v>21</v>
      </c>
      <c r="AO642" s="297">
        <f>G642*0.024050208</f>
        <v>0</v>
      </c>
      <c r="AP642" s="297">
        <f>G642*(1-0.024050208)</f>
        <v>0</v>
      </c>
      <c r="AQ642" s="299" t="s">
        <v>320</v>
      </c>
      <c r="AR642" s="270"/>
      <c r="AS642" s="270"/>
      <c r="AT642" s="270"/>
      <c r="AU642" s="270"/>
      <c r="AV642" s="297">
        <f>AW642+AX642</f>
        <v>0</v>
      </c>
      <c r="AW642" s="297">
        <f>F642*AO642</f>
        <v>0</v>
      </c>
      <c r="AX642" s="297">
        <f>F642*AP642</f>
        <v>0</v>
      </c>
      <c r="AY642" s="299" t="s">
        <v>1229</v>
      </c>
      <c r="AZ642" s="299" t="s">
        <v>970</v>
      </c>
      <c r="BA642" s="282" t="s">
        <v>1234</v>
      </c>
      <c r="BB642" s="270"/>
      <c r="BC642" s="297">
        <f>AW642+AX642</f>
        <v>0</v>
      </c>
      <c r="BD642" s="297">
        <f>G642/(100-BE642)*100</f>
        <v>0</v>
      </c>
      <c r="BE642" s="297">
        <v>0</v>
      </c>
      <c r="BF642" s="297">
        <f>N642</f>
        <v>0</v>
      </c>
      <c r="BG642" s="270"/>
      <c r="BH642" s="297">
        <f>F642*AO642</f>
        <v>0</v>
      </c>
      <c r="BI642" s="297">
        <f>F642*AP642</f>
        <v>0</v>
      </c>
      <c r="BJ642" s="297">
        <f>F642*G642</f>
        <v>0</v>
      </c>
      <c r="BK642" s="297"/>
      <c r="BL642" s="297">
        <v>89</v>
      </c>
      <c r="BM642" s="270"/>
      <c r="BN642" s="270"/>
      <c r="BO642" s="270"/>
      <c r="BP642" s="270"/>
      <c r="BQ642" s="270"/>
      <c r="BR642" s="270"/>
      <c r="BS642" s="270"/>
      <c r="BT642" s="270"/>
      <c r="BU642" s="270"/>
      <c r="BV642" s="270"/>
      <c r="BW642" s="297" t="str">
        <f>H642</f>
        <v>21</v>
      </c>
      <c r="BX642" s="296" t="s">
        <v>1380</v>
      </c>
    </row>
    <row r="643" spans="1:78" ht="15">
      <c r="A643" s="301"/>
      <c r="B643" s="270"/>
      <c r="C643" s="302" t="s">
        <v>1381</v>
      </c>
      <c r="D643" s="302"/>
      <c r="E643" s="270"/>
      <c r="F643" s="303">
        <v>423.2</v>
      </c>
      <c r="G643" s="270"/>
      <c r="H643" s="270"/>
      <c r="I643" s="270"/>
      <c r="J643" s="270"/>
      <c r="K643" s="270"/>
      <c r="L643" s="270"/>
      <c r="M643" s="270"/>
      <c r="N643" s="270"/>
      <c r="O643" s="304"/>
      <c r="P643" s="270"/>
      <c r="Q643" s="270"/>
      <c r="R643" s="270"/>
      <c r="S643" s="270"/>
      <c r="T643" s="270"/>
      <c r="U643" s="270"/>
      <c r="V643" s="270"/>
      <c r="W643" s="270"/>
      <c r="X643" s="270"/>
      <c r="Y643" s="270"/>
      <c r="Z643" s="270"/>
      <c r="AA643" s="270"/>
      <c r="AB643" s="270"/>
      <c r="AC643" s="270"/>
      <c r="AD643" s="270"/>
      <c r="AE643" s="270"/>
      <c r="AF643" s="270"/>
      <c r="AG643" s="270"/>
      <c r="AH643" s="270"/>
      <c r="AI643" s="270"/>
      <c r="AJ643" s="270"/>
      <c r="AK643" s="270"/>
      <c r="AL643" s="270"/>
      <c r="AM643" s="270"/>
      <c r="AN643" s="270"/>
      <c r="AO643" s="270"/>
      <c r="AP643" s="270"/>
      <c r="AQ643" s="270"/>
      <c r="AR643" s="270"/>
      <c r="AS643" s="270"/>
      <c r="AT643" s="270"/>
      <c r="AU643" s="270"/>
      <c r="AV643" s="270"/>
      <c r="AW643" s="270"/>
      <c r="AX643" s="270"/>
      <c r="AY643" s="270"/>
      <c r="AZ643" s="270"/>
      <c r="BA643" s="270"/>
      <c r="BB643" s="270"/>
      <c r="BC643" s="270"/>
      <c r="BD643" s="270"/>
      <c r="BE643" s="270"/>
      <c r="BF643" s="270"/>
      <c r="BG643" s="270"/>
      <c r="BH643" s="270"/>
      <c r="BI643" s="270"/>
      <c r="BJ643" s="270"/>
      <c r="BK643" s="270"/>
      <c r="BL643" s="270"/>
      <c r="BM643" s="270"/>
      <c r="BN643" s="270"/>
      <c r="BO643" s="270"/>
      <c r="BP643" s="270"/>
      <c r="BQ643" s="270"/>
      <c r="BR643" s="270"/>
      <c r="BS643" s="270"/>
      <c r="BT643" s="270"/>
      <c r="BU643" s="270"/>
      <c r="BV643" s="270"/>
      <c r="BW643" s="270"/>
      <c r="BX643" s="270"/>
    </row>
    <row r="644" spans="1:78" ht="15">
      <c r="A644" s="295" t="s">
        <v>1382</v>
      </c>
      <c r="B644" s="296" t="s">
        <v>1383</v>
      </c>
      <c r="C644" s="296" t="s">
        <v>1384</v>
      </c>
      <c r="D644" s="296"/>
      <c r="E644" s="296" t="s">
        <v>276</v>
      </c>
      <c r="F644" s="297">
        <v>980.1</v>
      </c>
      <c r="G644" s="298"/>
      <c r="H644" s="299" t="s">
        <v>508</v>
      </c>
      <c r="I644" s="297">
        <f>F644*AO644</f>
        <v>0</v>
      </c>
      <c r="J644" s="297">
        <f>F644*AP644</f>
        <v>0</v>
      </c>
      <c r="K644" s="297">
        <f>F644*G644</f>
        <v>0</v>
      </c>
      <c r="L644" s="297">
        <f>K644*(1+BW644/100)</f>
        <v>0</v>
      </c>
      <c r="M644" s="297">
        <v>0</v>
      </c>
      <c r="N644" s="297">
        <f>F644*M644</f>
        <v>0</v>
      </c>
      <c r="O644" s="300" t="s">
        <v>509</v>
      </c>
      <c r="P644" s="270"/>
      <c r="Q644" s="270"/>
      <c r="R644" s="270"/>
      <c r="S644" s="270"/>
      <c r="T644" s="270"/>
      <c r="U644" s="270"/>
      <c r="V644" s="270"/>
      <c r="W644" s="270"/>
      <c r="X644" s="270"/>
      <c r="Y644" s="270"/>
      <c r="Z644" s="297">
        <f>IF(AQ644="5",BJ644,0)</f>
        <v>0</v>
      </c>
      <c r="AA644" s="270"/>
      <c r="AB644" s="297">
        <f>IF(AQ644="1",BH644,0)</f>
        <v>0</v>
      </c>
      <c r="AC644" s="297">
        <f>IF(AQ644="1",BI644,0)</f>
        <v>0</v>
      </c>
      <c r="AD644" s="297">
        <f>IF(AQ644="7",BH644,0)</f>
        <v>0</v>
      </c>
      <c r="AE644" s="297">
        <f>IF(AQ644="7",BI644,0)</f>
        <v>0</v>
      </c>
      <c r="AF644" s="297">
        <f>IF(AQ644="2",BH644,0)</f>
        <v>0</v>
      </c>
      <c r="AG644" s="297">
        <f>IF(AQ644="2",BI644,0)</f>
        <v>0</v>
      </c>
      <c r="AH644" s="297">
        <f>IF(AQ644="0",BJ644,0)</f>
        <v>0</v>
      </c>
      <c r="AI644" s="282" t="s">
        <v>1233</v>
      </c>
      <c r="AJ644" s="297">
        <f>IF(AN644=0,K644,0)</f>
        <v>0</v>
      </c>
      <c r="AK644" s="297">
        <f>IF(AN644=12,K644,0)</f>
        <v>0</v>
      </c>
      <c r="AL644" s="297">
        <f>IF(AN644=21,K644,0)</f>
        <v>0</v>
      </c>
      <c r="AM644" s="270"/>
      <c r="AN644" s="297">
        <v>21</v>
      </c>
      <c r="AO644" s="297">
        <f>G644*0.287500638</f>
        <v>0</v>
      </c>
      <c r="AP644" s="297">
        <f>G644*(1-0.287500638)</f>
        <v>0</v>
      </c>
      <c r="AQ644" s="299" t="s">
        <v>320</v>
      </c>
      <c r="AR644" s="270"/>
      <c r="AS644" s="270"/>
      <c r="AT644" s="270"/>
      <c r="AU644" s="270"/>
      <c r="AV644" s="297">
        <f>AW644+AX644</f>
        <v>0</v>
      </c>
      <c r="AW644" s="297">
        <f>F644*AO644</f>
        <v>0</v>
      </c>
      <c r="AX644" s="297">
        <f>F644*AP644</f>
        <v>0</v>
      </c>
      <c r="AY644" s="299" t="s">
        <v>1229</v>
      </c>
      <c r="AZ644" s="299" t="s">
        <v>970</v>
      </c>
      <c r="BA644" s="282" t="s">
        <v>1234</v>
      </c>
      <c r="BB644" s="270"/>
      <c r="BC644" s="297">
        <f>AW644+AX644</f>
        <v>0</v>
      </c>
      <c r="BD644" s="297">
        <f>G644/(100-BE644)*100</f>
        <v>0</v>
      </c>
      <c r="BE644" s="297">
        <v>0</v>
      </c>
      <c r="BF644" s="297">
        <f>N644</f>
        <v>0</v>
      </c>
      <c r="BG644" s="270"/>
      <c r="BH644" s="297">
        <f>F644*AO644</f>
        <v>0</v>
      </c>
      <c r="BI644" s="297">
        <f>F644*AP644</f>
        <v>0</v>
      </c>
      <c r="BJ644" s="297">
        <f>F644*G644</f>
        <v>0</v>
      </c>
      <c r="BK644" s="297"/>
      <c r="BL644" s="297">
        <v>89</v>
      </c>
      <c r="BM644" s="270"/>
      <c r="BN644" s="270"/>
      <c r="BO644" s="270"/>
      <c r="BP644" s="270"/>
      <c r="BQ644" s="270"/>
      <c r="BR644" s="270"/>
      <c r="BS644" s="270"/>
      <c r="BT644" s="270"/>
      <c r="BU644" s="270"/>
      <c r="BV644" s="270"/>
      <c r="BW644" s="297" t="str">
        <f>H644</f>
        <v>21</v>
      </c>
      <c r="BX644" s="296" t="s">
        <v>1384</v>
      </c>
    </row>
    <row r="645" spans="1:78" ht="15">
      <c r="A645" s="301"/>
      <c r="B645" s="270"/>
      <c r="C645" s="302" t="s">
        <v>1385</v>
      </c>
      <c r="D645" s="302"/>
      <c r="E645" s="270"/>
      <c r="F645" s="303">
        <v>980.1</v>
      </c>
      <c r="G645" s="270"/>
      <c r="H645" s="270"/>
      <c r="I645" s="270"/>
      <c r="J645" s="270"/>
      <c r="K645" s="270"/>
      <c r="L645" s="270"/>
      <c r="M645" s="270"/>
      <c r="N645" s="270"/>
      <c r="O645" s="304"/>
      <c r="P645" s="270"/>
      <c r="Q645" s="270"/>
      <c r="R645" s="270"/>
      <c r="S645" s="270"/>
      <c r="T645" s="270"/>
      <c r="U645" s="270"/>
      <c r="V645" s="270"/>
      <c r="W645" s="270"/>
      <c r="X645" s="270"/>
      <c r="Y645" s="270"/>
      <c r="Z645" s="270"/>
      <c r="AA645" s="270"/>
      <c r="AB645" s="270"/>
      <c r="AC645" s="270"/>
      <c r="AD645" s="270"/>
      <c r="AE645" s="270"/>
      <c r="AF645" s="270"/>
      <c r="AG645" s="270"/>
      <c r="AH645" s="270"/>
      <c r="AI645" s="270"/>
      <c r="AJ645" s="270"/>
      <c r="AK645" s="270"/>
      <c r="AL645" s="270"/>
      <c r="AM645" s="270"/>
      <c r="AN645" s="270"/>
      <c r="AO645" s="270"/>
      <c r="AP645" s="270"/>
      <c r="AQ645" s="270"/>
      <c r="AR645" s="270"/>
      <c r="AS645" s="270"/>
      <c r="AT645" s="270"/>
      <c r="AU645" s="270"/>
      <c r="AV645" s="270"/>
      <c r="AW645" s="270"/>
      <c r="AX645" s="270"/>
      <c r="AY645" s="270"/>
      <c r="AZ645" s="270"/>
      <c r="BA645" s="270"/>
      <c r="BB645" s="270"/>
      <c r="BC645" s="270"/>
      <c r="BD645" s="270"/>
      <c r="BE645" s="270"/>
      <c r="BF645" s="270"/>
      <c r="BG645" s="270"/>
      <c r="BH645" s="270"/>
      <c r="BI645" s="270"/>
      <c r="BJ645" s="270"/>
      <c r="BK645" s="270"/>
      <c r="BL645" s="270"/>
      <c r="BM645" s="270"/>
      <c r="BN645" s="270"/>
      <c r="BO645" s="270"/>
      <c r="BP645" s="270"/>
      <c r="BQ645" s="270"/>
      <c r="BR645" s="270"/>
      <c r="BS645" s="270"/>
      <c r="BT645" s="270"/>
      <c r="BU645" s="270"/>
      <c r="BV645" s="270"/>
      <c r="BW645" s="270"/>
      <c r="BX645" s="270"/>
    </row>
    <row r="646" spans="1:78" ht="15">
      <c r="A646" s="295" t="s">
        <v>1386</v>
      </c>
      <c r="B646" s="296" t="s">
        <v>1387</v>
      </c>
      <c r="C646" s="296" t="s">
        <v>1388</v>
      </c>
      <c r="D646" s="296"/>
      <c r="E646" s="296" t="s">
        <v>276</v>
      </c>
      <c r="F646" s="297">
        <v>465.52</v>
      </c>
      <c r="G646" s="298"/>
      <c r="H646" s="299" t="s">
        <v>508</v>
      </c>
      <c r="I646" s="297">
        <f>F646*AO646</f>
        <v>0</v>
      </c>
      <c r="J646" s="297">
        <f>F646*AP646</f>
        <v>0</v>
      </c>
      <c r="K646" s="297">
        <f>F646*G646</f>
        <v>0</v>
      </c>
      <c r="L646" s="297">
        <f>K646*(1+BW646/100)</f>
        <v>0</v>
      </c>
      <c r="M646" s="297">
        <v>2.0000000000000002E-5</v>
      </c>
      <c r="N646" s="297">
        <f>F646*M646</f>
        <v>9.3103999999999999E-3</v>
      </c>
      <c r="O646" s="300" t="s">
        <v>509</v>
      </c>
      <c r="P646" s="270"/>
      <c r="Q646" s="270"/>
      <c r="R646" s="270"/>
      <c r="S646" s="270"/>
      <c r="T646" s="270"/>
      <c r="U646" s="270"/>
      <c r="V646" s="270"/>
      <c r="W646" s="270"/>
      <c r="X646" s="270"/>
      <c r="Y646" s="270"/>
      <c r="Z646" s="297">
        <f>IF(AQ646="5",BJ646,0)</f>
        <v>0</v>
      </c>
      <c r="AA646" s="270"/>
      <c r="AB646" s="297">
        <f>IF(AQ646="1",BH646,0)</f>
        <v>0</v>
      </c>
      <c r="AC646" s="297">
        <f>IF(AQ646="1",BI646,0)</f>
        <v>0</v>
      </c>
      <c r="AD646" s="297">
        <f>IF(AQ646="7",BH646,0)</f>
        <v>0</v>
      </c>
      <c r="AE646" s="297">
        <f>IF(AQ646="7",BI646,0)</f>
        <v>0</v>
      </c>
      <c r="AF646" s="297">
        <f>IF(AQ646="2",BH646,0)</f>
        <v>0</v>
      </c>
      <c r="AG646" s="297">
        <f>IF(AQ646="2",BI646,0)</f>
        <v>0</v>
      </c>
      <c r="AH646" s="297">
        <f>IF(AQ646="0",BJ646,0)</f>
        <v>0</v>
      </c>
      <c r="AI646" s="282" t="s">
        <v>1233</v>
      </c>
      <c r="AJ646" s="297">
        <f>IF(AN646=0,K646,0)</f>
        <v>0</v>
      </c>
      <c r="AK646" s="297">
        <f>IF(AN646=12,K646,0)</f>
        <v>0</v>
      </c>
      <c r="AL646" s="297">
        <f>IF(AN646=21,K646,0)</f>
        <v>0</v>
      </c>
      <c r="AM646" s="270"/>
      <c r="AN646" s="297">
        <v>21</v>
      </c>
      <c r="AO646" s="297">
        <f>G646*0.294651143</f>
        <v>0</v>
      </c>
      <c r="AP646" s="297">
        <f>G646*(1-0.294651143)</f>
        <v>0</v>
      </c>
      <c r="AQ646" s="299" t="s">
        <v>320</v>
      </c>
      <c r="AR646" s="270"/>
      <c r="AS646" s="270"/>
      <c r="AT646" s="270"/>
      <c r="AU646" s="270"/>
      <c r="AV646" s="297">
        <f>AW646+AX646</f>
        <v>0</v>
      </c>
      <c r="AW646" s="297">
        <f>F646*AO646</f>
        <v>0</v>
      </c>
      <c r="AX646" s="297">
        <f>F646*AP646</f>
        <v>0</v>
      </c>
      <c r="AY646" s="299" t="s">
        <v>1229</v>
      </c>
      <c r="AZ646" s="299" t="s">
        <v>970</v>
      </c>
      <c r="BA646" s="282" t="s">
        <v>1234</v>
      </c>
      <c r="BB646" s="270"/>
      <c r="BC646" s="297">
        <f>AW646+AX646</f>
        <v>0</v>
      </c>
      <c r="BD646" s="297">
        <f>G646/(100-BE646)*100</f>
        <v>0</v>
      </c>
      <c r="BE646" s="297">
        <v>0</v>
      </c>
      <c r="BF646" s="297">
        <f>N646</f>
        <v>9.3103999999999999E-3</v>
      </c>
      <c r="BG646" s="270"/>
      <c r="BH646" s="297">
        <f>F646*AO646</f>
        <v>0</v>
      </c>
      <c r="BI646" s="297">
        <f>F646*AP646</f>
        <v>0</v>
      </c>
      <c r="BJ646" s="297">
        <f>F646*G646</f>
        <v>0</v>
      </c>
      <c r="BK646" s="297"/>
      <c r="BL646" s="297">
        <v>89</v>
      </c>
      <c r="BM646" s="270"/>
      <c r="BN646" s="270"/>
      <c r="BO646" s="270"/>
      <c r="BP646" s="270"/>
      <c r="BQ646" s="270"/>
      <c r="BR646" s="270"/>
      <c r="BS646" s="270"/>
      <c r="BT646" s="270"/>
      <c r="BU646" s="270"/>
      <c r="BV646" s="270"/>
      <c r="BW646" s="297" t="str">
        <f>H646</f>
        <v>21</v>
      </c>
      <c r="BX646" s="296" t="s">
        <v>1388</v>
      </c>
    </row>
    <row r="647" spans="1:78" ht="15">
      <c r="A647" s="301"/>
      <c r="B647" s="270"/>
      <c r="C647" s="302" t="s">
        <v>1389</v>
      </c>
      <c r="D647" s="302"/>
      <c r="E647" s="270"/>
      <c r="F647" s="303">
        <v>465.52</v>
      </c>
      <c r="G647" s="270"/>
      <c r="H647" s="270"/>
      <c r="I647" s="270"/>
      <c r="J647" s="270"/>
      <c r="K647" s="270"/>
      <c r="L647" s="270"/>
      <c r="M647" s="270"/>
      <c r="N647" s="270"/>
      <c r="O647" s="304"/>
      <c r="P647" s="270"/>
      <c r="Q647" s="270"/>
      <c r="R647" s="270"/>
      <c r="S647" s="270"/>
      <c r="T647" s="270"/>
      <c r="U647" s="270"/>
      <c r="V647" s="270"/>
      <c r="W647" s="270"/>
      <c r="X647" s="270"/>
      <c r="Y647" s="270"/>
      <c r="Z647" s="270"/>
      <c r="AA647" s="270"/>
      <c r="AB647" s="270"/>
      <c r="AC647" s="270"/>
      <c r="AD647" s="270"/>
      <c r="AE647" s="270"/>
      <c r="AF647" s="270"/>
      <c r="AG647" s="270"/>
      <c r="AH647" s="270"/>
      <c r="AI647" s="270"/>
      <c r="AJ647" s="270"/>
      <c r="AK647" s="270"/>
      <c r="AL647" s="270"/>
      <c r="AM647" s="270"/>
      <c r="AN647" s="270"/>
      <c r="AO647" s="270"/>
      <c r="AP647" s="270"/>
      <c r="AQ647" s="270"/>
      <c r="AR647" s="270"/>
      <c r="AS647" s="270"/>
      <c r="AT647" s="270"/>
      <c r="AU647" s="270"/>
      <c r="AV647" s="270"/>
      <c r="AW647" s="270"/>
      <c r="AX647" s="270"/>
      <c r="AY647" s="270"/>
      <c r="AZ647" s="270"/>
      <c r="BA647" s="270"/>
      <c r="BB647" s="270"/>
      <c r="BC647" s="270"/>
      <c r="BD647" s="270"/>
      <c r="BE647" s="270"/>
      <c r="BF647" s="270"/>
      <c r="BG647" s="270"/>
      <c r="BH647" s="270"/>
      <c r="BI647" s="270"/>
      <c r="BJ647" s="270"/>
      <c r="BK647" s="270"/>
      <c r="BL647" s="270"/>
      <c r="BM647" s="270"/>
      <c r="BN647" s="270"/>
      <c r="BO647" s="270"/>
      <c r="BP647" s="270"/>
      <c r="BQ647" s="270"/>
      <c r="BR647" s="270"/>
      <c r="BS647" s="270"/>
      <c r="BT647" s="270"/>
      <c r="BU647" s="270"/>
      <c r="BV647" s="270"/>
      <c r="BW647" s="270"/>
      <c r="BX647" s="270"/>
    </row>
    <row r="648" spans="1:78" ht="15">
      <c r="A648" s="301"/>
      <c r="B648" s="306" t="s">
        <v>572</v>
      </c>
      <c r="C648" s="319" t="s">
        <v>1390</v>
      </c>
      <c r="D648" s="319"/>
      <c r="E648" s="319"/>
      <c r="F648" s="319"/>
      <c r="G648" s="319"/>
      <c r="H648" s="319"/>
      <c r="I648" s="319"/>
      <c r="J648" s="319"/>
      <c r="K648" s="319"/>
      <c r="L648" s="308"/>
      <c r="M648" s="308"/>
      <c r="N648" s="308"/>
      <c r="O648" s="308"/>
      <c r="P648" s="270"/>
      <c r="Q648" s="270"/>
      <c r="R648" s="270"/>
      <c r="S648" s="270"/>
      <c r="T648" s="270"/>
      <c r="U648" s="270"/>
      <c r="V648" s="270"/>
      <c r="W648" s="270"/>
      <c r="X648" s="270"/>
      <c r="Y648" s="270"/>
      <c r="Z648" s="270"/>
      <c r="AA648" s="270"/>
      <c r="AB648" s="270"/>
      <c r="AC648" s="270"/>
      <c r="AD648" s="270"/>
      <c r="AE648" s="270"/>
      <c r="AF648" s="270"/>
      <c r="AG648" s="270"/>
      <c r="AH648" s="270"/>
      <c r="AI648" s="270"/>
      <c r="AJ648" s="270"/>
      <c r="AK648" s="270"/>
      <c r="AL648" s="270"/>
      <c r="AM648" s="270"/>
      <c r="AN648" s="270"/>
      <c r="AO648" s="270"/>
      <c r="AP648" s="270"/>
      <c r="AQ648" s="270"/>
      <c r="AR648" s="270"/>
      <c r="AS648" s="270"/>
      <c r="AT648" s="270"/>
      <c r="AU648" s="270"/>
      <c r="AV648" s="270"/>
      <c r="AW648" s="270"/>
      <c r="AX648" s="270"/>
      <c r="AY648" s="270"/>
      <c r="AZ648" s="270"/>
      <c r="BA648" s="270"/>
      <c r="BB648" s="270"/>
      <c r="BC648" s="270"/>
      <c r="BD648" s="270"/>
      <c r="BE648" s="270"/>
      <c r="BF648" s="270"/>
      <c r="BG648" s="270"/>
      <c r="BH648" s="270"/>
      <c r="BI648" s="270"/>
      <c r="BJ648" s="270"/>
      <c r="BK648" s="270"/>
      <c r="BL648" s="270"/>
      <c r="BM648" s="270"/>
      <c r="BN648" s="270"/>
      <c r="BO648" s="270"/>
      <c r="BP648" s="270"/>
      <c r="BQ648" s="270"/>
      <c r="BR648" s="270"/>
      <c r="BS648" s="270"/>
      <c r="BT648" s="270"/>
      <c r="BU648" s="270"/>
      <c r="BV648" s="270"/>
      <c r="BW648" s="270"/>
      <c r="BX648" s="270"/>
    </row>
    <row r="649" spans="1:78" ht="15">
      <c r="A649" s="342">
        <v>217</v>
      </c>
      <c r="B649" s="335" t="s">
        <v>1391</v>
      </c>
      <c r="C649" s="336" t="s">
        <v>1392</v>
      </c>
      <c r="D649" s="337"/>
      <c r="E649" s="336" t="s">
        <v>124</v>
      </c>
      <c r="F649" s="343">
        <v>209.42500000000001</v>
      </c>
      <c r="G649" s="298"/>
      <c r="H649" s="337"/>
      <c r="I649" s="337"/>
      <c r="J649" s="337"/>
      <c r="K649" s="344">
        <f>F649*G649</f>
        <v>0</v>
      </c>
      <c r="L649" s="345"/>
      <c r="M649" s="345"/>
      <c r="N649" s="345"/>
      <c r="O649" s="346" t="s">
        <v>786</v>
      </c>
      <c r="P649" s="270"/>
      <c r="Q649" s="270"/>
      <c r="R649" s="270"/>
      <c r="S649" s="270"/>
      <c r="T649" s="270"/>
      <c r="U649" s="270"/>
      <c r="V649" s="270"/>
      <c r="W649" s="270"/>
      <c r="X649" s="270"/>
      <c r="Y649" s="270"/>
      <c r="Z649" s="270"/>
      <c r="AA649" s="270"/>
      <c r="AB649" s="270"/>
      <c r="AC649" s="270"/>
      <c r="AD649" s="270"/>
      <c r="AE649" s="270"/>
      <c r="AF649" s="270"/>
      <c r="AG649" s="270"/>
      <c r="AH649" s="270"/>
      <c r="AI649" s="270"/>
      <c r="AJ649" s="270"/>
      <c r="AK649" s="270"/>
      <c r="AL649" s="270"/>
      <c r="AM649" s="270"/>
      <c r="AN649" s="270"/>
      <c r="AO649" s="270"/>
      <c r="AP649" s="270"/>
      <c r="AQ649" s="270"/>
      <c r="AR649" s="270"/>
      <c r="AS649" s="270"/>
      <c r="AT649" s="270"/>
      <c r="AU649" s="270"/>
      <c r="AV649" s="270"/>
      <c r="AW649" s="270"/>
      <c r="AX649" s="270"/>
      <c r="AY649" s="270"/>
      <c r="AZ649" s="270"/>
      <c r="BA649" s="270"/>
      <c r="BB649" s="270"/>
      <c r="BC649" s="270"/>
      <c r="BD649" s="270"/>
      <c r="BE649" s="270"/>
      <c r="BF649" s="270"/>
      <c r="BG649" s="270"/>
      <c r="BH649" s="270"/>
      <c r="BI649" s="270"/>
      <c r="BJ649" s="270"/>
      <c r="BK649" s="270"/>
      <c r="BL649" s="270"/>
      <c r="BM649" s="270"/>
      <c r="BN649" s="270"/>
      <c r="BO649" s="270"/>
      <c r="BP649" s="270"/>
      <c r="BQ649" s="270"/>
      <c r="BR649" s="270"/>
      <c r="BS649" s="270"/>
      <c r="BT649" s="270"/>
      <c r="BU649" s="270"/>
      <c r="BV649" s="270"/>
      <c r="BW649" s="270"/>
      <c r="BX649" s="270"/>
    </row>
    <row r="650" spans="1:78" ht="15">
      <c r="A650" s="342"/>
      <c r="B650" s="335"/>
      <c r="C650" s="336" t="s">
        <v>1393</v>
      </c>
      <c r="D650" s="337"/>
      <c r="E650" s="336"/>
      <c r="F650" s="343">
        <v>209.42500000000001</v>
      </c>
      <c r="G650" s="337"/>
      <c r="H650" s="337"/>
      <c r="I650" s="337"/>
      <c r="J650" s="337"/>
      <c r="K650" s="337"/>
      <c r="L650" s="345"/>
      <c r="M650" s="345"/>
      <c r="N650" s="345"/>
      <c r="O650" s="345"/>
      <c r="P650" s="270"/>
      <c r="Q650" s="270"/>
      <c r="R650" s="270"/>
      <c r="S650" s="270"/>
      <c r="T650" s="270"/>
      <c r="U650" s="270"/>
      <c r="V650" s="270"/>
      <c r="W650" s="270"/>
      <c r="X650" s="270"/>
      <c r="Y650" s="270"/>
      <c r="Z650" s="270"/>
      <c r="AA650" s="270"/>
      <c r="AB650" s="270"/>
      <c r="AC650" s="270"/>
      <c r="AD650" s="270"/>
      <c r="AE650" s="270"/>
      <c r="AF650" s="270"/>
      <c r="AG650" s="270"/>
      <c r="AH650" s="270"/>
      <c r="AI650" s="270"/>
      <c r="AJ650" s="270"/>
      <c r="AK650" s="270"/>
      <c r="AL650" s="270"/>
      <c r="AM650" s="270"/>
      <c r="AN650" s="270"/>
      <c r="AO650" s="270"/>
      <c r="AP650" s="270"/>
      <c r="AQ650" s="270"/>
      <c r="AR650" s="270"/>
      <c r="AS650" s="270"/>
      <c r="AT650" s="270"/>
      <c r="AU650" s="270"/>
      <c r="AV650" s="270"/>
      <c r="AW650" s="270"/>
      <c r="AX650" s="270"/>
      <c r="AY650" s="270"/>
      <c r="AZ650" s="270"/>
      <c r="BA650" s="270"/>
      <c r="BB650" s="270"/>
      <c r="BC650" s="270"/>
      <c r="BD650" s="270"/>
      <c r="BE650" s="270"/>
      <c r="BF650" s="270"/>
      <c r="BG650" s="270"/>
      <c r="BH650" s="270"/>
      <c r="BI650" s="270"/>
      <c r="BJ650" s="270"/>
      <c r="BK650" s="270"/>
      <c r="BL650" s="270"/>
      <c r="BM650" s="270"/>
      <c r="BN650" s="270"/>
      <c r="BO650" s="270"/>
      <c r="BP650" s="270"/>
      <c r="BQ650" s="270"/>
      <c r="BR650" s="270"/>
      <c r="BS650" s="270"/>
      <c r="BT650" s="270"/>
      <c r="BU650" s="270"/>
      <c r="BV650" s="270"/>
      <c r="BW650" s="270"/>
      <c r="BX650" s="270"/>
    </row>
    <row r="651" spans="1:78" ht="15.75">
      <c r="A651" s="290"/>
      <c r="B651" s="291" t="s">
        <v>1394</v>
      </c>
      <c r="C651" s="291" t="s">
        <v>1395</v>
      </c>
      <c r="D651" s="291"/>
      <c r="E651" s="292" t="s">
        <v>485</v>
      </c>
      <c r="F651" s="292" t="s">
        <v>485</v>
      </c>
      <c r="G651" s="292" t="s">
        <v>485</v>
      </c>
      <c r="H651" s="292" t="s">
        <v>485</v>
      </c>
      <c r="I651" s="293">
        <f>SUM(I652:I653)</f>
        <v>0</v>
      </c>
      <c r="J651" s="293">
        <f>SUM(J652:J653)</f>
        <v>0</v>
      </c>
      <c r="K651" s="293">
        <f>SUM(K652:K653)</f>
        <v>0</v>
      </c>
      <c r="L651" s="293">
        <f>SUM(L652:L653)</f>
        <v>0</v>
      </c>
      <c r="M651" s="282"/>
      <c r="N651" s="293">
        <f>SUM(N652:N653)</f>
        <v>0</v>
      </c>
      <c r="O651" s="294"/>
      <c r="P651" s="270"/>
      <c r="Q651" s="270"/>
      <c r="R651" s="270"/>
      <c r="S651" s="270"/>
      <c r="T651" s="270"/>
      <c r="U651" s="270"/>
      <c r="V651" s="270"/>
      <c r="W651" s="270"/>
      <c r="X651" s="270"/>
      <c r="Y651" s="270"/>
      <c r="Z651" s="270"/>
      <c r="AA651" s="270"/>
      <c r="AB651" s="270"/>
      <c r="AC651" s="270"/>
      <c r="AD651" s="270"/>
      <c r="AE651" s="270"/>
      <c r="AF651" s="270"/>
      <c r="AG651" s="270"/>
      <c r="AH651" s="270"/>
      <c r="AI651" s="282"/>
      <c r="AJ651" s="270"/>
      <c r="AK651" s="270"/>
      <c r="AL651" s="270"/>
      <c r="AM651" s="270"/>
      <c r="AN651" s="270"/>
      <c r="AO651" s="270"/>
      <c r="AP651" s="270"/>
      <c r="AQ651" s="270"/>
      <c r="AR651" s="270"/>
      <c r="AS651" s="293">
        <f>SUM(AJ652:AJ653)</f>
        <v>0</v>
      </c>
      <c r="AT651" s="293">
        <f>SUM(AK652:AK653)</f>
        <v>0</v>
      </c>
      <c r="AU651" s="293">
        <f>SUM(AL652:AL653)</f>
        <v>0</v>
      </c>
      <c r="AV651" s="270"/>
      <c r="AW651" s="270"/>
      <c r="AX651" s="270"/>
      <c r="AY651" s="270"/>
      <c r="AZ651" s="270"/>
      <c r="BA651" s="270"/>
      <c r="BB651" s="270"/>
      <c r="BC651" s="270"/>
      <c r="BD651" s="270"/>
      <c r="BE651" s="270"/>
      <c r="BF651" s="270"/>
      <c r="BG651" s="270"/>
      <c r="BH651" s="270"/>
      <c r="BI651" s="270"/>
      <c r="BJ651" s="270"/>
      <c r="BK651" s="270"/>
      <c r="BL651" s="270"/>
      <c r="BM651" s="270"/>
      <c r="BN651" s="270"/>
      <c r="BO651" s="270"/>
      <c r="BP651" s="270"/>
      <c r="BQ651" s="270"/>
      <c r="BR651" s="270"/>
      <c r="BS651" s="270"/>
      <c r="BT651" s="270"/>
      <c r="BU651" s="270"/>
      <c r="BV651" s="270"/>
      <c r="BW651" s="270"/>
      <c r="BX651" s="270"/>
      <c r="BZ651" s="347"/>
    </row>
    <row r="652" spans="1:78" ht="25.5">
      <c r="A652" s="295" t="s">
        <v>1396</v>
      </c>
      <c r="B652" s="296" t="s">
        <v>1397</v>
      </c>
      <c r="C652" s="296" t="s">
        <v>1398</v>
      </c>
      <c r="D652" s="296"/>
      <c r="E652" s="296" t="s">
        <v>1399</v>
      </c>
      <c r="F652" s="297">
        <v>1</v>
      </c>
      <c r="G652" s="298"/>
      <c r="H652" s="299" t="s">
        <v>508</v>
      </c>
      <c r="I652" s="297">
        <f>F652*AO652</f>
        <v>0</v>
      </c>
      <c r="J652" s="297">
        <f>F652*AP652</f>
        <v>0</v>
      </c>
      <c r="K652" s="297">
        <f>F652*G652</f>
        <v>0</v>
      </c>
      <c r="L652" s="297">
        <f>K652*(1+BW652/100)</f>
        <v>0</v>
      </c>
      <c r="M652" s="297">
        <v>0</v>
      </c>
      <c r="N652" s="297">
        <f>F652*M652</f>
        <v>0</v>
      </c>
      <c r="O652" s="300"/>
      <c r="P652" s="270"/>
      <c r="Q652" s="270"/>
      <c r="R652" s="270"/>
      <c r="S652" s="270"/>
      <c r="T652" s="270"/>
      <c r="U652" s="270"/>
      <c r="V652" s="270"/>
      <c r="W652" s="270"/>
      <c r="X652" s="270"/>
      <c r="Y652" s="270"/>
      <c r="Z652" s="297">
        <f>IF(AQ652="5",BJ652,0)</f>
        <v>0</v>
      </c>
      <c r="AA652" s="270"/>
      <c r="AB652" s="297">
        <f>IF(AQ652="1",BH652,0)</f>
        <v>0</v>
      </c>
      <c r="AC652" s="297">
        <f>IF(AQ652="1",BI652,0)</f>
        <v>0</v>
      </c>
      <c r="AD652" s="297">
        <f>IF(AQ652="7",BH652,0)</f>
        <v>0</v>
      </c>
      <c r="AE652" s="297">
        <f>IF(AQ652="7",BI652,0)</f>
        <v>0</v>
      </c>
      <c r="AF652" s="297">
        <f>IF(AQ652="2",BH652,0)</f>
        <v>0</v>
      </c>
      <c r="AG652" s="297">
        <f>IF(AQ652="2",BI652,0)</f>
        <v>0</v>
      </c>
      <c r="AH652" s="297">
        <f>IF(AQ652="0",BJ652,0)</f>
        <v>0</v>
      </c>
      <c r="AI652" s="282"/>
      <c r="AJ652" s="297">
        <f>IF(AN652=0,K652,0)</f>
        <v>0</v>
      </c>
      <c r="AK652" s="297">
        <f>IF(AN652=12,K652,0)</f>
        <v>0</v>
      </c>
      <c r="AL652" s="297">
        <f>IF(AN652=21,K652,0)</f>
        <v>0</v>
      </c>
      <c r="AM652" s="270"/>
      <c r="AN652" s="297">
        <v>21</v>
      </c>
      <c r="AO652" s="297">
        <f>G652*0</f>
        <v>0</v>
      </c>
      <c r="AP652" s="297">
        <f>G652*(1-0)</f>
        <v>0</v>
      </c>
      <c r="AQ652" s="299" t="s">
        <v>320</v>
      </c>
      <c r="AR652" s="270"/>
      <c r="AS652" s="270"/>
      <c r="AT652" s="270"/>
      <c r="AU652" s="270"/>
      <c r="AV652" s="297">
        <f>AW652+AX652</f>
        <v>0</v>
      </c>
      <c r="AW652" s="297">
        <f>F652*AO652</f>
        <v>0</v>
      </c>
      <c r="AX652" s="297">
        <f>F652*AP652</f>
        <v>0</v>
      </c>
      <c r="AY652" s="299" t="s">
        <v>1400</v>
      </c>
      <c r="AZ652" s="299" t="s">
        <v>1401</v>
      </c>
      <c r="BA652" s="282" t="s">
        <v>512</v>
      </c>
      <c r="BB652" s="270"/>
      <c r="BC652" s="297">
        <f>AW652+AX652</f>
        <v>0</v>
      </c>
      <c r="BD652" s="297">
        <f>G652/(100-BE652)*100</f>
        <v>0</v>
      </c>
      <c r="BE652" s="297">
        <v>0</v>
      </c>
      <c r="BF652" s="297">
        <f>N652</f>
        <v>0</v>
      </c>
      <c r="BG652" s="270"/>
      <c r="BH652" s="297">
        <f>F652*AO652</f>
        <v>0</v>
      </c>
      <c r="BI652" s="297">
        <f>F652*AP652</f>
        <v>0</v>
      </c>
      <c r="BJ652" s="297">
        <f>F652*G652</f>
        <v>0</v>
      </c>
      <c r="BK652" s="297"/>
      <c r="BL652" s="297"/>
      <c r="BM652" s="270"/>
      <c r="BN652" s="270"/>
      <c r="BO652" s="270"/>
      <c r="BP652" s="270"/>
      <c r="BQ652" s="270"/>
      <c r="BR652" s="270"/>
      <c r="BS652" s="270"/>
      <c r="BT652" s="270"/>
      <c r="BU652" s="270"/>
      <c r="BV652" s="270"/>
      <c r="BW652" s="297" t="str">
        <f>H652</f>
        <v>21</v>
      </c>
      <c r="BX652" s="296" t="s">
        <v>1398</v>
      </c>
    </row>
    <row r="653" spans="1:78" ht="25.5">
      <c r="A653" s="295" t="s">
        <v>1402</v>
      </c>
      <c r="B653" s="296" t="s">
        <v>1403</v>
      </c>
      <c r="C653" s="296" t="s">
        <v>1404</v>
      </c>
      <c r="D653" s="296"/>
      <c r="E653" s="296" t="s">
        <v>1399</v>
      </c>
      <c r="F653" s="297">
        <v>1</v>
      </c>
      <c r="G653" s="298"/>
      <c r="H653" s="299" t="s">
        <v>508</v>
      </c>
      <c r="I653" s="297">
        <f>F653*AO653</f>
        <v>0</v>
      </c>
      <c r="J653" s="297">
        <f>F653*AP653</f>
        <v>0</v>
      </c>
      <c r="K653" s="297">
        <f>F653*G653</f>
        <v>0</v>
      </c>
      <c r="L653" s="297">
        <f>K653*(1+BW653/100)</f>
        <v>0</v>
      </c>
      <c r="M653" s="297">
        <v>0</v>
      </c>
      <c r="N653" s="297">
        <f>F653*M653</f>
        <v>0</v>
      </c>
      <c r="O653" s="300"/>
      <c r="P653" s="270"/>
      <c r="Q653" s="270"/>
      <c r="R653" s="270"/>
      <c r="S653" s="270"/>
      <c r="T653" s="270"/>
      <c r="U653" s="270"/>
      <c r="V653" s="270"/>
      <c r="W653" s="270"/>
      <c r="X653" s="270"/>
      <c r="Y653" s="270"/>
      <c r="Z653" s="297">
        <f>IF(AQ653="5",BJ653,0)</f>
        <v>0</v>
      </c>
      <c r="AA653" s="270"/>
      <c r="AB653" s="297">
        <f>IF(AQ653="1",BH653,0)</f>
        <v>0</v>
      </c>
      <c r="AC653" s="297">
        <f>IF(AQ653="1",BI653,0)</f>
        <v>0</v>
      </c>
      <c r="AD653" s="297">
        <f>IF(AQ653="7",BH653,0)</f>
        <v>0</v>
      </c>
      <c r="AE653" s="297">
        <f>IF(AQ653="7",BI653,0)</f>
        <v>0</v>
      </c>
      <c r="AF653" s="297">
        <f>IF(AQ653="2",BH653,0)</f>
        <v>0</v>
      </c>
      <c r="AG653" s="297">
        <f>IF(AQ653="2",BI653,0)</f>
        <v>0</v>
      </c>
      <c r="AH653" s="297">
        <f>IF(AQ653="0",BJ653,0)</f>
        <v>0</v>
      </c>
      <c r="AI653" s="282"/>
      <c r="AJ653" s="297">
        <f>IF(AN653=0,K653,0)</f>
        <v>0</v>
      </c>
      <c r="AK653" s="297">
        <f>IF(AN653=12,K653,0)</f>
        <v>0</v>
      </c>
      <c r="AL653" s="297">
        <f>IF(AN653=21,K653,0)</f>
        <v>0</v>
      </c>
      <c r="AM653" s="270"/>
      <c r="AN653" s="297">
        <v>21</v>
      </c>
      <c r="AO653" s="297">
        <f>G653*0</f>
        <v>0</v>
      </c>
      <c r="AP653" s="297">
        <f>G653*(1-0)</f>
        <v>0</v>
      </c>
      <c r="AQ653" s="299" t="s">
        <v>320</v>
      </c>
      <c r="AR653" s="270"/>
      <c r="AS653" s="270"/>
      <c r="AT653" s="270"/>
      <c r="AU653" s="270"/>
      <c r="AV653" s="297">
        <f>AW653+AX653</f>
        <v>0</v>
      </c>
      <c r="AW653" s="297">
        <f>F653*AO653</f>
        <v>0</v>
      </c>
      <c r="AX653" s="297">
        <f>F653*AP653</f>
        <v>0</v>
      </c>
      <c r="AY653" s="299" t="s">
        <v>1400</v>
      </c>
      <c r="AZ653" s="299" t="s">
        <v>1401</v>
      </c>
      <c r="BA653" s="282" t="s">
        <v>512</v>
      </c>
      <c r="BB653" s="270"/>
      <c r="BC653" s="297">
        <f>AW653+AX653</f>
        <v>0</v>
      </c>
      <c r="BD653" s="297">
        <f>G653/(100-BE653)*100</f>
        <v>0</v>
      </c>
      <c r="BE653" s="297">
        <v>0</v>
      </c>
      <c r="BF653" s="297">
        <f>N653</f>
        <v>0</v>
      </c>
      <c r="BG653" s="270"/>
      <c r="BH653" s="297">
        <f>F653*AO653</f>
        <v>0</v>
      </c>
      <c r="BI653" s="297">
        <f>F653*AP653</f>
        <v>0</v>
      </c>
      <c r="BJ653" s="297">
        <f>F653*G653</f>
        <v>0</v>
      </c>
      <c r="BK653" s="297"/>
      <c r="BL653" s="297"/>
      <c r="BM653" s="270"/>
      <c r="BN653" s="270"/>
      <c r="BO653" s="270"/>
      <c r="BP653" s="270"/>
      <c r="BQ653" s="270"/>
      <c r="BR653" s="270"/>
      <c r="BS653" s="270"/>
      <c r="BT653" s="270"/>
      <c r="BU653" s="270"/>
      <c r="BV653" s="270"/>
      <c r="BW653" s="297" t="str">
        <f>H653</f>
        <v>21</v>
      </c>
      <c r="BX653" s="296" t="s">
        <v>1404</v>
      </c>
    </row>
    <row r="654" spans="1:78" ht="15.75">
      <c r="A654" s="290"/>
      <c r="B654" s="291" t="s">
        <v>1405</v>
      </c>
      <c r="C654" s="291" t="s">
        <v>1406</v>
      </c>
      <c r="D654" s="291"/>
      <c r="E654" s="292" t="s">
        <v>485</v>
      </c>
      <c r="F654" s="292" t="s">
        <v>485</v>
      </c>
      <c r="G654" s="292" t="s">
        <v>485</v>
      </c>
      <c r="H654" s="292" t="s">
        <v>485</v>
      </c>
      <c r="I654" s="293">
        <f>SUM(I655:I655)</f>
        <v>0</v>
      </c>
      <c r="J654" s="293">
        <f>SUM(J655:J655)</f>
        <v>0</v>
      </c>
      <c r="K654" s="293">
        <f>SUM(K655:K655)</f>
        <v>0</v>
      </c>
      <c r="L654" s="293">
        <f>SUM(L655:L655)</f>
        <v>0</v>
      </c>
      <c r="M654" s="282"/>
      <c r="N654" s="293">
        <f>SUM(N655:N655)</f>
        <v>0</v>
      </c>
      <c r="O654" s="294"/>
      <c r="P654" s="270"/>
      <c r="Q654" s="270"/>
      <c r="R654" s="270"/>
      <c r="S654" s="270"/>
      <c r="T654" s="270"/>
      <c r="U654" s="270"/>
      <c r="V654" s="270"/>
      <c r="W654" s="270"/>
      <c r="X654" s="270"/>
      <c r="Y654" s="270"/>
      <c r="Z654" s="270"/>
      <c r="AA654" s="270"/>
      <c r="AB654" s="270"/>
      <c r="AC654" s="270"/>
      <c r="AD654" s="270"/>
      <c r="AE654" s="270"/>
      <c r="AF654" s="270"/>
      <c r="AG654" s="270"/>
      <c r="AH654" s="270"/>
      <c r="AI654" s="282"/>
      <c r="AJ654" s="270"/>
      <c r="AK654" s="270"/>
      <c r="AL654" s="270"/>
      <c r="AM654" s="270"/>
      <c r="AN654" s="270"/>
      <c r="AO654" s="270"/>
      <c r="AP654" s="270"/>
      <c r="AQ654" s="270"/>
      <c r="AR654" s="270"/>
      <c r="AS654" s="293">
        <f>SUM(AJ655:AJ655)</f>
        <v>0</v>
      </c>
      <c r="AT654" s="293">
        <f>SUM(AK655:AK655)</f>
        <v>0</v>
      </c>
      <c r="AU654" s="293">
        <f>SUM(AL655:AL655)</f>
        <v>0</v>
      </c>
      <c r="AV654" s="270"/>
      <c r="AW654" s="270"/>
      <c r="AX654" s="270"/>
      <c r="AY654" s="270"/>
      <c r="AZ654" s="270"/>
      <c r="BA654" s="270"/>
      <c r="BB654" s="270"/>
      <c r="BC654" s="270"/>
      <c r="BD654" s="270"/>
      <c r="BE654" s="270"/>
      <c r="BF654" s="270"/>
      <c r="BG654" s="270"/>
      <c r="BH654" s="270"/>
      <c r="BI654" s="270"/>
      <c r="BJ654" s="270"/>
      <c r="BK654" s="270"/>
      <c r="BL654" s="270"/>
      <c r="BM654" s="270"/>
      <c r="BN654" s="270"/>
      <c r="BO654" s="270"/>
      <c r="BP654" s="270"/>
      <c r="BQ654" s="270"/>
      <c r="BR654" s="270"/>
      <c r="BS654" s="270"/>
      <c r="BT654" s="270"/>
      <c r="BU654" s="270"/>
      <c r="BV654" s="270"/>
      <c r="BW654" s="270"/>
      <c r="BX654" s="270"/>
      <c r="BZ654" s="347"/>
    </row>
    <row r="655" spans="1:78" ht="51">
      <c r="A655" s="295" t="s">
        <v>1407</v>
      </c>
      <c r="B655" s="296" t="s">
        <v>1408</v>
      </c>
      <c r="C655" s="296" t="s">
        <v>1409</v>
      </c>
      <c r="D655" s="296"/>
      <c r="E655" s="296" t="s">
        <v>1399</v>
      </c>
      <c r="F655" s="297">
        <v>2</v>
      </c>
      <c r="G655" s="298"/>
      <c r="H655" s="299" t="s">
        <v>508</v>
      </c>
      <c r="I655" s="297">
        <f>F655*AO655</f>
        <v>0</v>
      </c>
      <c r="J655" s="297">
        <f>F655*AP655</f>
        <v>0</v>
      </c>
      <c r="K655" s="297">
        <f>F655*G655</f>
        <v>0</v>
      </c>
      <c r="L655" s="297">
        <f>K655*(1+BW655/100)</f>
        <v>0</v>
      </c>
      <c r="M655" s="297">
        <v>0</v>
      </c>
      <c r="N655" s="297">
        <f>F655*M655</f>
        <v>0</v>
      </c>
      <c r="O655" s="300"/>
      <c r="P655" s="270"/>
      <c r="Q655" s="270"/>
      <c r="R655" s="270"/>
      <c r="S655" s="270"/>
      <c r="T655" s="270"/>
      <c r="U655" s="270"/>
      <c r="V655" s="270"/>
      <c r="W655" s="270"/>
      <c r="X655" s="270"/>
      <c r="Y655" s="270"/>
      <c r="Z655" s="297">
        <f>IF(AQ655="5",BJ655,0)</f>
        <v>0</v>
      </c>
      <c r="AA655" s="270"/>
      <c r="AB655" s="297">
        <f>IF(AQ655="1",BH655,0)</f>
        <v>0</v>
      </c>
      <c r="AC655" s="297">
        <f>IF(AQ655="1",BI655,0)</f>
        <v>0</v>
      </c>
      <c r="AD655" s="297">
        <f>IF(AQ655="7",BH655,0)</f>
        <v>0</v>
      </c>
      <c r="AE655" s="297">
        <f>IF(AQ655="7",BI655,0)</f>
        <v>0</v>
      </c>
      <c r="AF655" s="297">
        <f>IF(AQ655="2",BH655,0)</f>
        <v>0</v>
      </c>
      <c r="AG655" s="297">
        <f>IF(AQ655="2",BI655,0)</f>
        <v>0</v>
      </c>
      <c r="AH655" s="297">
        <f>IF(AQ655="0",BJ655,0)</f>
        <v>0</v>
      </c>
      <c r="AI655" s="282"/>
      <c r="AJ655" s="297">
        <f>IF(AN655=0,K655,0)</f>
        <v>0</v>
      </c>
      <c r="AK655" s="297">
        <f>IF(AN655=12,K655,0)</f>
        <v>0</v>
      </c>
      <c r="AL655" s="297">
        <f>IF(AN655=21,K655,0)</f>
        <v>0</v>
      </c>
      <c r="AM655" s="270"/>
      <c r="AN655" s="297">
        <v>21</v>
      </c>
      <c r="AO655" s="297">
        <f>G655*0</f>
        <v>0</v>
      </c>
      <c r="AP655" s="297">
        <f>G655*(1-0)</f>
        <v>0</v>
      </c>
      <c r="AQ655" s="299" t="s">
        <v>320</v>
      </c>
      <c r="AR655" s="270"/>
      <c r="AS655" s="270"/>
      <c r="AT655" s="270"/>
      <c r="AU655" s="270"/>
      <c r="AV655" s="297">
        <f>AW655+AX655</f>
        <v>0</v>
      </c>
      <c r="AW655" s="297">
        <f>F655*AO655</f>
        <v>0</v>
      </c>
      <c r="AX655" s="297">
        <f>F655*AP655</f>
        <v>0</v>
      </c>
      <c r="AY655" s="299" t="s">
        <v>1410</v>
      </c>
      <c r="AZ655" s="299" t="s">
        <v>1401</v>
      </c>
      <c r="BA655" s="282" t="s">
        <v>512</v>
      </c>
      <c r="BB655" s="270"/>
      <c r="BC655" s="297">
        <f>AW655+AX655</f>
        <v>0</v>
      </c>
      <c r="BD655" s="297">
        <f>G655/(100-BE655)*100</f>
        <v>0</v>
      </c>
      <c r="BE655" s="297">
        <v>0</v>
      </c>
      <c r="BF655" s="297">
        <f>N655</f>
        <v>0</v>
      </c>
      <c r="BG655" s="270"/>
      <c r="BH655" s="297">
        <f>F655*AO655</f>
        <v>0</v>
      </c>
      <c r="BI655" s="297">
        <f>F655*AP655</f>
        <v>0</v>
      </c>
      <c r="BJ655" s="297">
        <f>F655*G655</f>
        <v>0</v>
      </c>
      <c r="BK655" s="297"/>
      <c r="BL655" s="297"/>
      <c r="BM655" s="270"/>
      <c r="BN655" s="270"/>
      <c r="BO655" s="270"/>
      <c r="BP655" s="270"/>
      <c r="BQ655" s="270"/>
      <c r="BR655" s="270"/>
      <c r="BS655" s="270"/>
      <c r="BT655" s="270"/>
      <c r="BU655" s="270"/>
      <c r="BV655" s="270"/>
      <c r="BW655" s="297" t="str">
        <f>H655</f>
        <v>21</v>
      </c>
      <c r="BX655" s="296" t="s">
        <v>1409</v>
      </c>
    </row>
    <row r="656" spans="1:78" ht="15">
      <c r="A656" s="290"/>
      <c r="B656" s="291" t="s">
        <v>1411</v>
      </c>
      <c r="C656" s="291" t="s">
        <v>1412</v>
      </c>
      <c r="D656" s="291"/>
      <c r="E656" s="292" t="s">
        <v>485</v>
      </c>
      <c r="F656" s="292" t="s">
        <v>485</v>
      </c>
      <c r="G656" s="292" t="s">
        <v>485</v>
      </c>
      <c r="H656" s="292" t="s">
        <v>485</v>
      </c>
      <c r="I656" s="293">
        <f>SUM(I657:I660)</f>
        <v>0</v>
      </c>
      <c r="J656" s="293">
        <f>SUM(J657:J660)</f>
        <v>0</v>
      </c>
      <c r="K656" s="293">
        <f>SUM(K657:K660)</f>
        <v>0</v>
      </c>
      <c r="L656" s="293">
        <f>SUM(L657:L660)</f>
        <v>0</v>
      </c>
      <c r="M656" s="282"/>
      <c r="N656" s="293">
        <f>SUM(N657:N660)</f>
        <v>0</v>
      </c>
      <c r="O656" s="294"/>
      <c r="P656" s="270"/>
      <c r="Q656" s="270"/>
      <c r="R656" s="270"/>
      <c r="S656" s="270"/>
      <c r="T656" s="270"/>
      <c r="U656" s="270"/>
      <c r="V656" s="270"/>
      <c r="W656" s="270"/>
      <c r="X656" s="270"/>
      <c r="Y656" s="270"/>
      <c r="Z656" s="270"/>
      <c r="AA656" s="270"/>
      <c r="AB656" s="270"/>
      <c r="AC656" s="270"/>
      <c r="AD656" s="270"/>
      <c r="AE656" s="270"/>
      <c r="AF656" s="270"/>
      <c r="AG656" s="270"/>
      <c r="AH656" s="270"/>
      <c r="AI656" s="282"/>
      <c r="AJ656" s="270"/>
      <c r="AK656" s="270"/>
      <c r="AL656" s="270"/>
      <c r="AM656" s="270"/>
      <c r="AN656" s="270"/>
      <c r="AO656" s="270"/>
      <c r="AP656" s="270"/>
      <c r="AQ656" s="270"/>
      <c r="AR656" s="270"/>
      <c r="AS656" s="293">
        <f>SUM(AJ657:AJ660)</f>
        <v>0</v>
      </c>
      <c r="AT656" s="293">
        <f>SUM(AK657:AK660)</f>
        <v>0</v>
      </c>
      <c r="AU656" s="293">
        <f>SUM(AL657:AL660)</f>
        <v>0</v>
      </c>
      <c r="AV656" s="270"/>
      <c r="AW656" s="270"/>
      <c r="AX656" s="270"/>
      <c r="AY656" s="270"/>
      <c r="AZ656" s="270"/>
      <c r="BA656" s="270"/>
      <c r="BB656" s="270"/>
      <c r="BC656" s="270"/>
      <c r="BD656" s="270"/>
      <c r="BE656" s="270"/>
      <c r="BF656" s="270"/>
      <c r="BG656" s="270"/>
      <c r="BH656" s="270"/>
      <c r="BI656" s="270"/>
      <c r="BJ656" s="270"/>
      <c r="BK656" s="270"/>
      <c r="BL656" s="270"/>
      <c r="BM656" s="270"/>
      <c r="BN656" s="270"/>
      <c r="BO656" s="270"/>
      <c r="BP656" s="270"/>
      <c r="BQ656" s="270"/>
      <c r="BR656" s="270"/>
      <c r="BS656" s="270"/>
      <c r="BT656" s="270"/>
      <c r="BU656" s="270"/>
      <c r="BV656" s="270"/>
      <c r="BW656" s="270"/>
      <c r="BX656" s="270"/>
    </row>
    <row r="657" spans="1:76" ht="25.5">
      <c r="A657" s="295" t="s">
        <v>1413</v>
      </c>
      <c r="B657" s="296" t="s">
        <v>1414</v>
      </c>
      <c r="C657" s="296" t="s">
        <v>1415</v>
      </c>
      <c r="D657" s="296"/>
      <c r="E657" s="296" t="s">
        <v>1416</v>
      </c>
      <c r="F657" s="297">
        <v>1</v>
      </c>
      <c r="G657" s="298"/>
      <c r="H657" s="299" t="s">
        <v>508</v>
      </c>
      <c r="I657" s="297">
        <f>F657*AO657</f>
        <v>0</v>
      </c>
      <c r="J657" s="297">
        <f>F657*AP657</f>
        <v>0</v>
      </c>
      <c r="K657" s="297">
        <f>F657*G657</f>
        <v>0</v>
      </c>
      <c r="L657" s="297">
        <f>K657*(1+BW657/100)</f>
        <v>0</v>
      </c>
      <c r="M657" s="297">
        <v>0</v>
      </c>
      <c r="N657" s="297">
        <f>F657*M657</f>
        <v>0</v>
      </c>
      <c r="O657" s="300"/>
      <c r="P657" s="270"/>
      <c r="Q657" s="270"/>
      <c r="R657" s="270"/>
      <c r="S657" s="270"/>
      <c r="T657" s="270"/>
      <c r="U657" s="270"/>
      <c r="V657" s="270"/>
      <c r="W657" s="270"/>
      <c r="X657" s="270"/>
      <c r="Y657" s="270"/>
      <c r="Z657" s="297">
        <f>IF(AQ657="5",BJ657,0)</f>
        <v>0</v>
      </c>
      <c r="AA657" s="270"/>
      <c r="AB657" s="297">
        <f>IF(AQ657="1",BH657,0)</f>
        <v>0</v>
      </c>
      <c r="AC657" s="297">
        <f>IF(AQ657="1",BI657,0)</f>
        <v>0</v>
      </c>
      <c r="AD657" s="297">
        <f>IF(AQ657="7",BH657,0)</f>
        <v>0</v>
      </c>
      <c r="AE657" s="297">
        <f>IF(AQ657="7",BI657,0)</f>
        <v>0</v>
      </c>
      <c r="AF657" s="297">
        <f>IF(AQ657="2",BH657,0)</f>
        <v>0</v>
      </c>
      <c r="AG657" s="297">
        <f>IF(AQ657="2",BI657,0)</f>
        <v>0</v>
      </c>
      <c r="AH657" s="297">
        <f>IF(AQ657="0",BJ657,0)</f>
        <v>0</v>
      </c>
      <c r="AI657" s="282"/>
      <c r="AJ657" s="297">
        <f>IF(AN657=0,K657,0)</f>
        <v>0</v>
      </c>
      <c r="AK657" s="297">
        <f>IF(AN657=12,K657,0)</f>
        <v>0</v>
      </c>
      <c r="AL657" s="297">
        <f>IF(AN657=21,K657,0)</f>
        <v>0</v>
      </c>
      <c r="AM657" s="270"/>
      <c r="AN657" s="297">
        <v>21</v>
      </c>
      <c r="AO657" s="297">
        <f>G657*0</f>
        <v>0</v>
      </c>
      <c r="AP657" s="297">
        <f>G657*(1-0)</f>
        <v>0</v>
      </c>
      <c r="AQ657" s="299" t="s">
        <v>241</v>
      </c>
      <c r="AR657" s="270"/>
      <c r="AS657" s="270"/>
      <c r="AT657" s="270"/>
      <c r="AU657" s="270"/>
      <c r="AV657" s="297">
        <f>AW657+AX657</f>
        <v>0</v>
      </c>
      <c r="AW657" s="297">
        <f>F657*AO657</f>
        <v>0</v>
      </c>
      <c r="AX657" s="297">
        <f>F657*AP657</f>
        <v>0</v>
      </c>
      <c r="AY657" s="299" t="s">
        <v>1417</v>
      </c>
      <c r="AZ657" s="299" t="s">
        <v>1418</v>
      </c>
      <c r="BA657" s="282" t="s">
        <v>512</v>
      </c>
      <c r="BB657" s="270"/>
      <c r="BC657" s="297">
        <f>AW657+AX657</f>
        <v>0</v>
      </c>
      <c r="BD657" s="297">
        <f>G657/(100-BE657)*100</f>
        <v>0</v>
      </c>
      <c r="BE657" s="297">
        <v>0</v>
      </c>
      <c r="BF657" s="297">
        <f>N657</f>
        <v>0</v>
      </c>
      <c r="BG657" s="270"/>
      <c r="BH657" s="297">
        <f>F657*AO657</f>
        <v>0</v>
      </c>
      <c r="BI657" s="297">
        <f>F657*AP657</f>
        <v>0</v>
      </c>
      <c r="BJ657" s="297">
        <f>F657*G657</f>
        <v>0</v>
      </c>
      <c r="BK657" s="297"/>
      <c r="BL657" s="297"/>
      <c r="BM657" s="270"/>
      <c r="BN657" s="270"/>
      <c r="BO657" s="270"/>
      <c r="BP657" s="297">
        <f>F657*G657</f>
        <v>0</v>
      </c>
      <c r="BQ657" s="270"/>
      <c r="BR657" s="270"/>
      <c r="BS657" s="270"/>
      <c r="BT657" s="270"/>
      <c r="BU657" s="270"/>
      <c r="BV657" s="270"/>
      <c r="BW657" s="297" t="str">
        <f>H657</f>
        <v>21</v>
      </c>
      <c r="BX657" s="296" t="s">
        <v>1415</v>
      </c>
    </row>
    <row r="658" spans="1:76" ht="25.5">
      <c r="A658" s="295" t="s">
        <v>1419</v>
      </c>
      <c r="B658" s="296" t="s">
        <v>1420</v>
      </c>
      <c r="C658" s="296" t="s">
        <v>1421</v>
      </c>
      <c r="D658" s="296"/>
      <c r="E658" s="296" t="s">
        <v>1416</v>
      </c>
      <c r="F658" s="297">
        <v>1</v>
      </c>
      <c r="G658" s="298"/>
      <c r="H658" s="299" t="s">
        <v>508</v>
      </c>
      <c r="I658" s="297">
        <f>F658*AO658</f>
        <v>0</v>
      </c>
      <c r="J658" s="297">
        <f>F658*AP658</f>
        <v>0</v>
      </c>
      <c r="K658" s="297">
        <f>F658*G658</f>
        <v>0</v>
      </c>
      <c r="L658" s="297">
        <f>K658*(1+BW658/100)</f>
        <v>0</v>
      </c>
      <c r="M658" s="297">
        <v>0</v>
      </c>
      <c r="N658" s="297">
        <f>F658*M658</f>
        <v>0</v>
      </c>
      <c r="O658" s="300"/>
      <c r="P658" s="270"/>
      <c r="Q658" s="270"/>
      <c r="R658" s="270"/>
      <c r="S658" s="270"/>
      <c r="T658" s="270"/>
      <c r="U658" s="270"/>
      <c r="V658" s="270"/>
      <c r="W658" s="270"/>
      <c r="X658" s="270"/>
      <c r="Y658" s="270"/>
      <c r="Z658" s="297">
        <f>IF(AQ658="5",BJ658,0)</f>
        <v>0</v>
      </c>
      <c r="AA658" s="270"/>
      <c r="AB658" s="297">
        <f>IF(AQ658="1",BH658,0)</f>
        <v>0</v>
      </c>
      <c r="AC658" s="297">
        <f>IF(AQ658="1",BI658,0)</f>
        <v>0</v>
      </c>
      <c r="AD658" s="297">
        <f>IF(AQ658="7",BH658,0)</f>
        <v>0</v>
      </c>
      <c r="AE658" s="297">
        <f>IF(AQ658="7",BI658,0)</f>
        <v>0</v>
      </c>
      <c r="AF658" s="297">
        <f>IF(AQ658="2",BH658,0)</f>
        <v>0</v>
      </c>
      <c r="AG658" s="297">
        <f>IF(AQ658="2",BI658,0)</f>
        <v>0</v>
      </c>
      <c r="AH658" s="297">
        <f>IF(AQ658="0",BJ658,0)</f>
        <v>0</v>
      </c>
      <c r="AI658" s="282"/>
      <c r="AJ658" s="297">
        <f>IF(AN658=0,K658,0)</f>
        <v>0</v>
      </c>
      <c r="AK658" s="297">
        <f>IF(AN658=12,K658,0)</f>
        <v>0</v>
      </c>
      <c r="AL658" s="297">
        <f>IF(AN658=21,K658,0)</f>
        <v>0</v>
      </c>
      <c r="AM658" s="270"/>
      <c r="AN658" s="297">
        <v>21</v>
      </c>
      <c r="AO658" s="297">
        <f>G658*0</f>
        <v>0</v>
      </c>
      <c r="AP658" s="297">
        <f>G658*(1-0)</f>
        <v>0</v>
      </c>
      <c r="AQ658" s="299" t="s">
        <v>241</v>
      </c>
      <c r="AR658" s="270"/>
      <c r="AS658" s="270"/>
      <c r="AT658" s="270"/>
      <c r="AU658" s="270"/>
      <c r="AV658" s="297">
        <f>AW658+AX658</f>
        <v>0</v>
      </c>
      <c r="AW658" s="297">
        <f>F658*AO658</f>
        <v>0</v>
      </c>
      <c r="AX658" s="297">
        <f>F658*AP658</f>
        <v>0</v>
      </c>
      <c r="AY658" s="299" t="s">
        <v>1417</v>
      </c>
      <c r="AZ658" s="299" t="s">
        <v>1418</v>
      </c>
      <c r="BA658" s="282" t="s">
        <v>512</v>
      </c>
      <c r="BB658" s="270"/>
      <c r="BC658" s="297">
        <f>AW658+AX658</f>
        <v>0</v>
      </c>
      <c r="BD658" s="297">
        <f>G658/(100-BE658)*100</f>
        <v>0</v>
      </c>
      <c r="BE658" s="297">
        <v>0</v>
      </c>
      <c r="BF658" s="297">
        <f>N658</f>
        <v>0</v>
      </c>
      <c r="BG658" s="270"/>
      <c r="BH658" s="297">
        <f>F658*AO658</f>
        <v>0</v>
      </c>
      <c r="BI658" s="297">
        <f>F658*AP658</f>
        <v>0</v>
      </c>
      <c r="BJ658" s="297">
        <f>F658*G658</f>
        <v>0</v>
      </c>
      <c r="BK658" s="297"/>
      <c r="BL658" s="297"/>
      <c r="BM658" s="270"/>
      <c r="BN658" s="270"/>
      <c r="BO658" s="270"/>
      <c r="BP658" s="297">
        <f>F658*G658</f>
        <v>0</v>
      </c>
      <c r="BQ658" s="270"/>
      <c r="BR658" s="270"/>
      <c r="BS658" s="270"/>
      <c r="BT658" s="270"/>
      <c r="BU658" s="270"/>
      <c r="BV658" s="270"/>
      <c r="BW658" s="297" t="str">
        <f>H658</f>
        <v>21</v>
      </c>
      <c r="BX658" s="296" t="s">
        <v>1421</v>
      </c>
    </row>
    <row r="659" spans="1:76" ht="25.5">
      <c r="A659" s="295" t="s">
        <v>1422</v>
      </c>
      <c r="B659" s="296" t="s">
        <v>1423</v>
      </c>
      <c r="C659" s="296" t="s">
        <v>1424</v>
      </c>
      <c r="D659" s="296"/>
      <c r="E659" s="296" t="s">
        <v>1416</v>
      </c>
      <c r="F659" s="297">
        <v>1</v>
      </c>
      <c r="G659" s="298"/>
      <c r="H659" s="299" t="s">
        <v>508</v>
      </c>
      <c r="I659" s="297">
        <f>F659*AO659</f>
        <v>0</v>
      </c>
      <c r="J659" s="297">
        <f>F659*AP659</f>
        <v>0</v>
      </c>
      <c r="K659" s="297">
        <f>F659*G659</f>
        <v>0</v>
      </c>
      <c r="L659" s="297">
        <f>K659*(1+BW659/100)</f>
        <v>0</v>
      </c>
      <c r="M659" s="297">
        <v>0</v>
      </c>
      <c r="N659" s="297">
        <f>F659*M659</f>
        <v>0</v>
      </c>
      <c r="O659" s="300"/>
      <c r="P659" s="270"/>
      <c r="Q659" s="270"/>
      <c r="R659" s="270"/>
      <c r="S659" s="270"/>
      <c r="T659" s="270"/>
      <c r="U659" s="270"/>
      <c r="V659" s="270"/>
      <c r="W659" s="270"/>
      <c r="X659" s="270"/>
      <c r="Y659" s="270"/>
      <c r="Z659" s="297">
        <f>IF(AQ659="5",BJ659,0)</f>
        <v>0</v>
      </c>
      <c r="AA659" s="270"/>
      <c r="AB659" s="297">
        <f>IF(AQ659="1",BH659,0)</f>
        <v>0</v>
      </c>
      <c r="AC659" s="297">
        <f>IF(AQ659="1",BI659,0)</f>
        <v>0</v>
      </c>
      <c r="AD659" s="297">
        <f>IF(AQ659="7",BH659,0)</f>
        <v>0</v>
      </c>
      <c r="AE659" s="297">
        <f>IF(AQ659="7",BI659,0)</f>
        <v>0</v>
      </c>
      <c r="AF659" s="297">
        <f>IF(AQ659="2",BH659,0)</f>
        <v>0</v>
      </c>
      <c r="AG659" s="297">
        <f>IF(AQ659="2",BI659,0)</f>
        <v>0</v>
      </c>
      <c r="AH659" s="297">
        <f>IF(AQ659="0",BJ659,0)</f>
        <v>0</v>
      </c>
      <c r="AI659" s="282"/>
      <c r="AJ659" s="297">
        <f>IF(AN659=0,K659,0)</f>
        <v>0</v>
      </c>
      <c r="AK659" s="297">
        <f>IF(AN659=12,K659,0)</f>
        <v>0</v>
      </c>
      <c r="AL659" s="297">
        <f>IF(AN659=21,K659,0)</f>
        <v>0</v>
      </c>
      <c r="AM659" s="270"/>
      <c r="AN659" s="297">
        <v>21</v>
      </c>
      <c r="AO659" s="297">
        <f>G659*0</f>
        <v>0</v>
      </c>
      <c r="AP659" s="297">
        <f>G659*(1-0)</f>
        <v>0</v>
      </c>
      <c r="AQ659" s="299" t="s">
        <v>241</v>
      </c>
      <c r="AR659" s="270"/>
      <c r="AS659" s="270"/>
      <c r="AT659" s="270"/>
      <c r="AU659" s="270"/>
      <c r="AV659" s="297">
        <f>AW659+AX659</f>
        <v>0</v>
      </c>
      <c r="AW659" s="297">
        <f>F659*AO659</f>
        <v>0</v>
      </c>
      <c r="AX659" s="297">
        <f>F659*AP659</f>
        <v>0</v>
      </c>
      <c r="AY659" s="299" t="s">
        <v>1417</v>
      </c>
      <c r="AZ659" s="299" t="s">
        <v>1418</v>
      </c>
      <c r="BA659" s="282" t="s">
        <v>512</v>
      </c>
      <c r="BB659" s="270"/>
      <c r="BC659" s="297">
        <f>AW659+AX659</f>
        <v>0</v>
      </c>
      <c r="BD659" s="297">
        <f>G659/(100-BE659)*100</f>
        <v>0</v>
      </c>
      <c r="BE659" s="297">
        <v>0</v>
      </c>
      <c r="BF659" s="297">
        <f>N659</f>
        <v>0</v>
      </c>
      <c r="BG659" s="270"/>
      <c r="BH659" s="297">
        <f>F659*AO659</f>
        <v>0</v>
      </c>
      <c r="BI659" s="297">
        <f>F659*AP659</f>
        <v>0</v>
      </c>
      <c r="BJ659" s="297">
        <f>F659*G659</f>
        <v>0</v>
      </c>
      <c r="BK659" s="297"/>
      <c r="BL659" s="297"/>
      <c r="BM659" s="270"/>
      <c r="BN659" s="270"/>
      <c r="BO659" s="270"/>
      <c r="BP659" s="297">
        <f>F659*G659</f>
        <v>0</v>
      </c>
      <c r="BQ659" s="270"/>
      <c r="BR659" s="270"/>
      <c r="BS659" s="270"/>
      <c r="BT659" s="270"/>
      <c r="BU659" s="270"/>
      <c r="BV659" s="270"/>
      <c r="BW659" s="297" t="str">
        <f>H659</f>
        <v>21</v>
      </c>
      <c r="BX659" s="296" t="s">
        <v>1424</v>
      </c>
    </row>
    <row r="660" spans="1:76" ht="25.5">
      <c r="A660" s="295" t="s">
        <v>1425</v>
      </c>
      <c r="B660" s="296" t="s">
        <v>1426</v>
      </c>
      <c r="C660" s="296" t="s">
        <v>1427</v>
      </c>
      <c r="D660" s="296"/>
      <c r="E660" s="296" t="s">
        <v>1416</v>
      </c>
      <c r="F660" s="297">
        <v>1</v>
      </c>
      <c r="G660" s="298"/>
      <c r="H660" s="299" t="s">
        <v>508</v>
      </c>
      <c r="I660" s="297">
        <f>F660*AO660</f>
        <v>0</v>
      </c>
      <c r="J660" s="297">
        <f>F660*AP660</f>
        <v>0</v>
      </c>
      <c r="K660" s="297">
        <f>F660*G660</f>
        <v>0</v>
      </c>
      <c r="L660" s="297">
        <f>K660*(1+BW660/100)</f>
        <v>0</v>
      </c>
      <c r="M660" s="297">
        <v>0</v>
      </c>
      <c r="N660" s="297">
        <f>F660*M660</f>
        <v>0</v>
      </c>
      <c r="O660" s="300"/>
      <c r="P660" s="270"/>
      <c r="Q660" s="270"/>
      <c r="R660" s="270"/>
      <c r="S660" s="270"/>
      <c r="T660" s="270"/>
      <c r="U660" s="270"/>
      <c r="V660" s="270"/>
      <c r="W660" s="270"/>
      <c r="X660" s="270"/>
      <c r="Y660" s="270"/>
      <c r="Z660" s="297">
        <f>IF(AQ660="5",BJ660,0)</f>
        <v>0</v>
      </c>
      <c r="AA660" s="270"/>
      <c r="AB660" s="297">
        <f>IF(AQ660="1",BH660,0)</f>
        <v>0</v>
      </c>
      <c r="AC660" s="297">
        <f>IF(AQ660="1",BI660,0)</f>
        <v>0</v>
      </c>
      <c r="AD660" s="297">
        <f>IF(AQ660="7",BH660,0)</f>
        <v>0</v>
      </c>
      <c r="AE660" s="297">
        <f>IF(AQ660="7",BI660,0)</f>
        <v>0</v>
      </c>
      <c r="AF660" s="297">
        <f>IF(AQ660="2",BH660,0)</f>
        <v>0</v>
      </c>
      <c r="AG660" s="297">
        <f>IF(AQ660="2",BI660,0)</f>
        <v>0</v>
      </c>
      <c r="AH660" s="297">
        <f>IF(AQ660="0",BJ660,0)</f>
        <v>0</v>
      </c>
      <c r="AI660" s="282"/>
      <c r="AJ660" s="297">
        <f>IF(AN660=0,K660,0)</f>
        <v>0</v>
      </c>
      <c r="AK660" s="297">
        <f>IF(AN660=12,K660,0)</f>
        <v>0</v>
      </c>
      <c r="AL660" s="297">
        <f>IF(AN660=21,K660,0)</f>
        <v>0</v>
      </c>
      <c r="AM660" s="270"/>
      <c r="AN660" s="297">
        <v>21</v>
      </c>
      <c r="AO660" s="297">
        <f>G660*0</f>
        <v>0</v>
      </c>
      <c r="AP660" s="297">
        <f>G660*(1-0)</f>
        <v>0</v>
      </c>
      <c r="AQ660" s="299" t="s">
        <v>241</v>
      </c>
      <c r="AR660" s="270"/>
      <c r="AS660" s="270"/>
      <c r="AT660" s="270"/>
      <c r="AU660" s="270"/>
      <c r="AV660" s="297">
        <f>AW660+AX660</f>
        <v>0</v>
      </c>
      <c r="AW660" s="297">
        <f>F660*AO660</f>
        <v>0</v>
      </c>
      <c r="AX660" s="297">
        <f>F660*AP660</f>
        <v>0</v>
      </c>
      <c r="AY660" s="299" t="s">
        <v>1417</v>
      </c>
      <c r="AZ660" s="299" t="s">
        <v>1418</v>
      </c>
      <c r="BA660" s="282" t="s">
        <v>512</v>
      </c>
      <c r="BB660" s="270"/>
      <c r="BC660" s="297">
        <f>AW660+AX660</f>
        <v>0</v>
      </c>
      <c r="BD660" s="297">
        <f>G660/(100-BE660)*100</f>
        <v>0</v>
      </c>
      <c r="BE660" s="297">
        <v>0</v>
      </c>
      <c r="BF660" s="297">
        <f>N660</f>
        <v>0</v>
      </c>
      <c r="BG660" s="270"/>
      <c r="BH660" s="297">
        <f>F660*AO660</f>
        <v>0</v>
      </c>
      <c r="BI660" s="297">
        <f>F660*AP660</f>
        <v>0</v>
      </c>
      <c r="BJ660" s="297">
        <f>F660*G660</f>
        <v>0</v>
      </c>
      <c r="BK660" s="297"/>
      <c r="BL660" s="297"/>
      <c r="BM660" s="270"/>
      <c r="BN660" s="270"/>
      <c r="BO660" s="270"/>
      <c r="BP660" s="297">
        <f>F660*G660</f>
        <v>0</v>
      </c>
      <c r="BQ660" s="270"/>
      <c r="BR660" s="270"/>
      <c r="BS660" s="270"/>
      <c r="BT660" s="270"/>
      <c r="BU660" s="270"/>
      <c r="BV660" s="270"/>
      <c r="BW660" s="297" t="str">
        <f>H660</f>
        <v>21</v>
      </c>
      <c r="BX660" s="296" t="s">
        <v>1427</v>
      </c>
    </row>
    <row r="661" spans="1:76" ht="15">
      <c r="A661" s="270"/>
      <c r="B661" s="270"/>
      <c r="C661" s="270"/>
      <c r="D661" s="270"/>
      <c r="E661" s="270"/>
      <c r="F661" s="270"/>
      <c r="G661" s="270"/>
      <c r="H661" s="270"/>
      <c r="I661" s="268" t="s">
        <v>1428</v>
      </c>
      <c r="J661" s="268"/>
      <c r="K661" s="348">
        <f>ROUND(K4+K11+K69+K128+K146+K170+K198+K304+K312+K541+K651+K654+K656,1)</f>
        <v>0</v>
      </c>
      <c r="L661" s="348" t="s">
        <v>1429</v>
      </c>
      <c r="M661" s="270"/>
      <c r="N661" s="270"/>
      <c r="O661" s="270"/>
      <c r="P661" s="270"/>
      <c r="Q661" s="270"/>
      <c r="R661" s="270"/>
      <c r="S661" s="270"/>
      <c r="T661" s="270"/>
      <c r="U661" s="270"/>
      <c r="V661" s="270"/>
      <c r="W661" s="270"/>
      <c r="X661" s="270"/>
      <c r="Y661" s="270"/>
      <c r="Z661" s="270"/>
      <c r="AA661" s="270"/>
      <c r="AB661" s="270"/>
      <c r="AC661" s="270"/>
      <c r="AD661" s="270"/>
      <c r="AE661" s="270"/>
      <c r="AF661" s="270"/>
      <c r="AG661" s="270"/>
      <c r="AH661" s="270"/>
      <c r="AI661" s="270"/>
      <c r="AJ661" s="270"/>
      <c r="AK661" s="270"/>
      <c r="AL661" s="270"/>
      <c r="AM661" s="270"/>
      <c r="AN661" s="270"/>
      <c r="AO661" s="270"/>
      <c r="AP661" s="270"/>
      <c r="AQ661" s="270"/>
      <c r="AR661" s="270"/>
      <c r="AS661" s="270"/>
      <c r="AT661" s="270"/>
      <c r="AU661" s="270"/>
      <c r="AV661" s="270"/>
      <c r="AW661" s="270"/>
      <c r="AX661" s="270"/>
      <c r="AY661" s="270"/>
      <c r="AZ661" s="270"/>
      <c r="BA661" s="270"/>
      <c r="BB661" s="270"/>
      <c r="BC661" s="270"/>
      <c r="BD661" s="270"/>
      <c r="BE661" s="270"/>
      <c r="BF661" s="270"/>
      <c r="BG661" s="270"/>
      <c r="BH661" s="270"/>
      <c r="BI661" s="270"/>
      <c r="BJ661" s="270"/>
      <c r="BK661" s="270"/>
      <c r="BL661" s="270"/>
      <c r="BM661" s="270"/>
      <c r="BN661" s="270"/>
      <c r="BO661" s="270"/>
      <c r="BP661" s="270"/>
      <c r="BQ661" s="270"/>
      <c r="BR661" s="270"/>
      <c r="BS661" s="270"/>
      <c r="BT661" s="270"/>
      <c r="BU661" s="270"/>
      <c r="BV661" s="270"/>
      <c r="BW661" s="270"/>
      <c r="BX661" s="270"/>
    </row>
    <row r="662" spans="1:76" ht="33.75">
      <c r="A662" s="349" t="s">
        <v>572</v>
      </c>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c r="AA662" s="270"/>
      <c r="AB662" s="270"/>
      <c r="AC662" s="270"/>
      <c r="AD662" s="270"/>
      <c r="AE662" s="270"/>
      <c r="AF662" s="270"/>
      <c r="AG662" s="270"/>
      <c r="AH662" s="270"/>
      <c r="AI662" s="270"/>
      <c r="AJ662" s="270"/>
      <c r="AK662" s="270"/>
      <c r="AL662" s="270"/>
      <c r="AM662" s="270"/>
      <c r="AN662" s="270"/>
      <c r="AO662" s="270"/>
      <c r="AP662" s="270"/>
      <c r="AQ662" s="270"/>
      <c r="AR662" s="270"/>
      <c r="AS662" s="270"/>
      <c r="AT662" s="270"/>
      <c r="AU662" s="270"/>
      <c r="AV662" s="270"/>
      <c r="AW662" s="270"/>
      <c r="AX662" s="270"/>
      <c r="AY662" s="270"/>
      <c r="AZ662" s="270"/>
      <c r="BA662" s="270"/>
      <c r="BB662" s="270"/>
      <c r="BC662" s="270"/>
      <c r="BD662" s="270"/>
      <c r="BE662" s="270"/>
      <c r="BF662" s="270"/>
      <c r="BG662" s="270"/>
      <c r="BH662" s="270"/>
      <c r="BI662" s="270"/>
      <c r="BJ662" s="270"/>
      <c r="BK662" s="270"/>
      <c r="BL662" s="270"/>
      <c r="BM662" s="270"/>
      <c r="BN662" s="270"/>
      <c r="BO662" s="270"/>
      <c r="BP662" s="270"/>
      <c r="BQ662" s="270"/>
      <c r="BR662" s="270"/>
      <c r="BS662" s="270"/>
      <c r="BT662" s="270"/>
      <c r="BU662" s="270"/>
      <c r="BV662" s="270"/>
      <c r="BW662" s="270"/>
      <c r="BX662" s="270"/>
    </row>
    <row r="663" spans="1:76" ht="15">
      <c r="A663" s="296"/>
      <c r="B663" s="296"/>
      <c r="C663" s="296"/>
      <c r="D663" s="296"/>
      <c r="E663" s="296"/>
      <c r="F663" s="296"/>
      <c r="G663" s="296"/>
      <c r="H663" s="296"/>
      <c r="I663" s="296"/>
      <c r="J663" s="296"/>
      <c r="K663" s="296"/>
      <c r="L663" s="296"/>
      <c r="M663" s="296"/>
      <c r="N663" s="296"/>
      <c r="O663" s="296"/>
      <c r="P663" s="270"/>
      <c r="Q663" s="270"/>
      <c r="R663" s="270"/>
      <c r="S663" s="270"/>
      <c r="T663" s="270"/>
      <c r="U663" s="270"/>
      <c r="V663" s="270"/>
      <c r="W663" s="270"/>
      <c r="X663" s="270"/>
      <c r="Y663" s="270"/>
      <c r="Z663" s="270"/>
      <c r="AA663" s="270"/>
      <c r="AB663" s="270"/>
      <c r="AC663" s="270"/>
      <c r="AD663" s="270"/>
      <c r="AE663" s="270"/>
      <c r="AF663" s="270"/>
      <c r="AG663" s="270"/>
      <c r="AH663" s="270"/>
      <c r="AI663" s="270"/>
      <c r="AJ663" s="270"/>
      <c r="AK663" s="270"/>
      <c r="AL663" s="270"/>
      <c r="AM663" s="270"/>
      <c r="AN663" s="270"/>
      <c r="AO663" s="270"/>
      <c r="AP663" s="270"/>
      <c r="AQ663" s="270"/>
      <c r="AR663" s="270"/>
      <c r="AS663" s="270"/>
      <c r="AT663" s="270"/>
      <c r="AU663" s="270"/>
      <c r="AV663" s="270"/>
      <c r="AW663" s="270"/>
      <c r="AX663" s="270"/>
      <c r="AY663" s="270"/>
      <c r="AZ663" s="270"/>
      <c r="BA663" s="270"/>
      <c r="BB663" s="270"/>
      <c r="BC663" s="270"/>
      <c r="BD663" s="270"/>
      <c r="BE663" s="270"/>
      <c r="BF663" s="270"/>
      <c r="BG663" s="270"/>
      <c r="BH663" s="270"/>
      <c r="BI663" s="270"/>
      <c r="BJ663" s="270"/>
      <c r="BK663" s="270"/>
      <c r="BL663" s="270"/>
      <c r="BM663" s="270"/>
      <c r="BN663" s="270"/>
      <c r="BO663" s="270"/>
      <c r="BP663" s="270"/>
      <c r="BQ663" s="270"/>
      <c r="BR663" s="270"/>
      <c r="BS663" s="270"/>
      <c r="BT663" s="270"/>
      <c r="BU663" s="270"/>
      <c r="BV663" s="270"/>
      <c r="BW663" s="270"/>
      <c r="BX663" s="270"/>
    </row>
  </sheetData>
  <pageMargins left="0.70000000000000007" right="0.70000000000000007" top="1.1811023622047245" bottom="1.1811023622047245" header="0.78740157480314954" footer="0.78740157480314954"/>
  <pageSetup paperSize="0" fitToWidth="0" fitToHeight="0" orientation="portrait" horizontalDpi="0" verticalDpi="0" copies="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6EA3-8829-43C8-A515-576F755FCC86}">
  <dimension ref="A1:XFD1048576"/>
  <sheetViews>
    <sheetView workbookViewId="0"/>
  </sheetViews>
  <sheetFormatPr defaultRowHeight="15" customHeight="1"/>
  <cols>
    <col min="1" max="1" width="1.625" style="5" customWidth="1"/>
    <col min="2" max="2" width="3.375" style="5" customWidth="1"/>
    <col min="3" max="3" width="71.875" style="5" customWidth="1"/>
    <col min="4" max="4" width="4.125" style="5" customWidth="1"/>
    <col min="5" max="5" width="7.625" style="5" customWidth="1"/>
    <col min="6" max="6" width="8.5" style="5" customWidth="1"/>
    <col min="7" max="7" width="13.375" style="5" customWidth="1"/>
    <col min="8" max="8" width="3.5" style="5" customWidth="1"/>
    <col min="9" max="27" width="8.5" style="5" customWidth="1"/>
    <col min="28" max="1024" width="11.625" style="5" customWidth="1"/>
  </cols>
  <sheetData>
    <row r="1" spans="1:27" ht="38.25" customHeight="1">
      <c r="A1" s="350"/>
      <c r="B1" s="351" t="s">
        <v>1430</v>
      </c>
      <c r="C1" s="352" t="s">
        <v>1431</v>
      </c>
      <c r="D1" s="352" t="s">
        <v>1432</v>
      </c>
      <c r="E1" s="352" t="s">
        <v>1433</v>
      </c>
      <c r="F1" s="352" t="s">
        <v>1434</v>
      </c>
      <c r="G1" s="352" t="s">
        <v>1435</v>
      </c>
      <c r="H1" s="350"/>
      <c r="I1" s="350"/>
      <c r="J1" s="350"/>
      <c r="K1" s="350"/>
      <c r="L1" s="350"/>
      <c r="M1" s="350"/>
      <c r="N1" s="350"/>
      <c r="O1" s="350"/>
      <c r="P1" s="350"/>
      <c r="Q1" s="350"/>
      <c r="R1" s="350"/>
      <c r="S1" s="350"/>
      <c r="T1" s="350"/>
      <c r="U1" s="350"/>
      <c r="V1" s="350"/>
      <c r="W1" s="350"/>
      <c r="X1" s="350"/>
      <c r="Y1" s="350"/>
      <c r="Z1" s="350"/>
      <c r="AA1" s="350"/>
    </row>
    <row r="2" spans="1:27" ht="15.75" customHeight="1">
      <c r="A2" s="350"/>
      <c r="B2" s="353"/>
      <c r="C2" s="407" t="s">
        <v>24</v>
      </c>
      <c r="D2" s="407"/>
      <c r="E2" s="407"/>
      <c r="F2" s="29"/>
      <c r="G2" s="29"/>
      <c r="H2" s="350"/>
      <c r="I2" s="350"/>
      <c r="J2" s="350"/>
      <c r="K2" s="350"/>
      <c r="L2" s="350"/>
      <c r="M2" s="350"/>
      <c r="N2" s="350"/>
      <c r="O2" s="350"/>
      <c r="P2" s="350"/>
      <c r="Q2" s="350"/>
      <c r="R2" s="350"/>
      <c r="S2" s="350"/>
      <c r="T2" s="350"/>
      <c r="U2" s="350"/>
      <c r="V2" s="350"/>
      <c r="W2" s="350"/>
      <c r="X2" s="350"/>
      <c r="Y2" s="350"/>
      <c r="Z2" s="350"/>
      <c r="AA2" s="350"/>
    </row>
    <row r="3" spans="1:27" ht="15.75" customHeight="1">
      <c r="A3" s="350"/>
      <c r="B3" s="353"/>
      <c r="C3" s="408" t="s">
        <v>1436</v>
      </c>
      <c r="D3" s="408"/>
      <c r="E3" s="408"/>
      <c r="F3" s="354"/>
      <c r="G3" s="355">
        <f>SUM(G6:G53)</f>
        <v>0</v>
      </c>
      <c r="H3" s="350"/>
      <c r="I3" s="356"/>
      <c r="J3" s="350"/>
      <c r="K3" s="350"/>
      <c r="L3" s="350"/>
      <c r="M3" s="350"/>
      <c r="N3" s="350"/>
      <c r="O3" s="350"/>
      <c r="P3" s="350"/>
      <c r="Q3" s="350"/>
      <c r="R3" s="350"/>
      <c r="S3" s="350"/>
      <c r="T3" s="350"/>
      <c r="U3" s="350"/>
      <c r="V3" s="350"/>
      <c r="W3" s="350"/>
      <c r="X3" s="350"/>
      <c r="Y3" s="350"/>
      <c r="Z3" s="350"/>
      <c r="AA3" s="350"/>
    </row>
    <row r="4" spans="1:27" ht="15" customHeight="1">
      <c r="A4" s="357"/>
      <c r="B4" s="358"/>
      <c r="C4" s="359"/>
      <c r="D4" s="360"/>
      <c r="E4" s="361"/>
      <c r="F4" s="362"/>
      <c r="G4" s="363"/>
      <c r="H4" s="357"/>
      <c r="I4" s="357"/>
      <c r="J4" s="357"/>
      <c r="K4" s="357"/>
      <c r="L4" s="357"/>
      <c r="M4" s="357"/>
      <c r="N4" s="357"/>
      <c r="O4" s="357"/>
      <c r="P4" s="357"/>
      <c r="Q4" s="357"/>
      <c r="R4" s="357"/>
      <c r="S4" s="357"/>
      <c r="T4" s="357"/>
      <c r="U4" s="357"/>
      <c r="V4" s="357"/>
      <c r="W4" s="357"/>
      <c r="X4" s="357"/>
      <c r="Y4" s="357"/>
      <c r="Z4" s="357"/>
      <c r="AA4" s="357"/>
    </row>
    <row r="5" spans="1:27" ht="12" customHeight="1">
      <c r="A5" s="350"/>
      <c r="B5" s="364"/>
      <c r="C5" s="365" t="s">
        <v>1437</v>
      </c>
      <c r="D5" s="366"/>
      <c r="E5" s="367"/>
      <c r="F5" s="368"/>
      <c r="G5" s="369"/>
      <c r="H5" s="350"/>
      <c r="I5" s="370"/>
      <c r="J5" s="370"/>
      <c r="K5" s="370"/>
      <c r="L5" s="370"/>
      <c r="M5" s="370"/>
      <c r="N5" s="370"/>
      <c r="O5" s="370"/>
      <c r="P5" s="370"/>
      <c r="Q5" s="370"/>
      <c r="R5" s="370"/>
      <c r="S5" s="370"/>
      <c r="T5" s="370"/>
      <c r="U5" s="370"/>
      <c r="V5" s="370"/>
      <c r="W5" s="370"/>
      <c r="X5" s="370"/>
      <c r="Y5" s="370"/>
      <c r="Z5" s="370"/>
      <c r="AA5" s="370"/>
    </row>
    <row r="6" spans="1:27" ht="76.5" customHeight="1">
      <c r="A6" s="350"/>
      <c r="B6" s="371">
        <v>1</v>
      </c>
      <c r="C6" s="372" t="s">
        <v>1438</v>
      </c>
      <c r="D6" s="373" t="s">
        <v>1399</v>
      </c>
      <c r="E6" s="374">
        <v>5</v>
      </c>
      <c r="F6" s="375"/>
      <c r="G6" s="376">
        <f>E6*F6</f>
        <v>0</v>
      </c>
      <c r="H6" s="350"/>
      <c r="I6" s="370"/>
      <c r="J6" s="370"/>
      <c r="K6" s="370"/>
      <c r="L6" s="370"/>
      <c r="M6" s="370"/>
      <c r="N6" s="370"/>
      <c r="O6" s="370"/>
      <c r="P6" s="370"/>
      <c r="Q6" s="370"/>
      <c r="R6" s="370"/>
      <c r="S6" s="370"/>
      <c r="T6" s="370"/>
      <c r="U6" s="370"/>
      <c r="V6" s="370"/>
      <c r="W6" s="370"/>
      <c r="X6" s="370"/>
      <c r="Y6" s="370"/>
      <c r="Z6" s="370"/>
      <c r="AA6" s="370"/>
    </row>
    <row r="7" spans="1:27" ht="12.75" customHeight="1">
      <c r="A7" s="350"/>
      <c r="B7" s="358"/>
      <c r="C7" s="377"/>
      <c r="D7" s="378"/>
      <c r="E7" s="379"/>
      <c r="F7" s="380"/>
      <c r="G7" s="381"/>
      <c r="H7" s="350"/>
      <c r="I7" s="350"/>
      <c r="J7" s="350"/>
      <c r="K7" s="350"/>
      <c r="L7" s="350"/>
      <c r="M7" s="350"/>
      <c r="N7" s="350"/>
      <c r="O7" s="350"/>
      <c r="P7" s="350"/>
      <c r="Q7" s="350"/>
      <c r="R7" s="350"/>
      <c r="S7" s="350"/>
      <c r="T7" s="350"/>
      <c r="U7" s="350"/>
      <c r="V7" s="350"/>
      <c r="W7" s="350"/>
      <c r="X7" s="350"/>
      <c r="Y7" s="350"/>
      <c r="Z7" s="350"/>
      <c r="AA7" s="350"/>
    </row>
    <row r="8" spans="1:27" ht="12" customHeight="1">
      <c r="A8" s="350"/>
      <c r="B8" s="364"/>
      <c r="C8" s="365" t="s">
        <v>1439</v>
      </c>
      <c r="D8" s="366"/>
      <c r="E8" s="367"/>
      <c r="F8" s="368"/>
      <c r="G8" s="382"/>
      <c r="H8" s="350"/>
      <c r="I8" s="370"/>
      <c r="J8" s="370"/>
      <c r="K8" s="370"/>
      <c r="L8" s="370"/>
      <c r="M8" s="370"/>
      <c r="N8" s="370"/>
      <c r="O8" s="370"/>
      <c r="P8" s="370"/>
      <c r="Q8" s="370"/>
      <c r="R8" s="370"/>
      <c r="S8" s="370"/>
      <c r="T8" s="370"/>
      <c r="U8" s="370"/>
      <c r="V8" s="370"/>
      <c r="W8" s="370"/>
      <c r="X8" s="370"/>
      <c r="Y8" s="370"/>
      <c r="Z8" s="370"/>
      <c r="AA8" s="370"/>
    </row>
    <row r="9" spans="1:27" ht="63.75" customHeight="1">
      <c r="A9" s="350"/>
      <c r="B9" s="371">
        <v>1</v>
      </c>
      <c r="C9" s="383" t="s">
        <v>1440</v>
      </c>
      <c r="D9" s="373" t="s">
        <v>1399</v>
      </c>
      <c r="E9" s="374">
        <v>1</v>
      </c>
      <c r="F9" s="375"/>
      <c r="G9" s="376">
        <f t="shared" ref="G9:G18" si="0">E9*F9</f>
        <v>0</v>
      </c>
      <c r="H9" s="350"/>
      <c r="I9" s="356"/>
      <c r="J9" s="370"/>
      <c r="K9" s="370"/>
      <c r="L9" s="370"/>
      <c r="M9" s="370"/>
      <c r="N9" s="370"/>
      <c r="O9" s="370"/>
      <c r="P9" s="370"/>
      <c r="Q9" s="370"/>
      <c r="R9" s="370"/>
      <c r="S9" s="370"/>
      <c r="T9" s="370"/>
      <c r="U9" s="370"/>
      <c r="V9" s="370"/>
      <c r="W9" s="370"/>
      <c r="X9" s="370"/>
      <c r="Y9" s="370"/>
      <c r="Z9" s="370"/>
      <c r="AA9" s="370"/>
    </row>
    <row r="10" spans="1:27" ht="63.75" customHeight="1">
      <c r="A10" s="350"/>
      <c r="B10" s="371">
        <v>2</v>
      </c>
      <c r="C10" s="383" t="s">
        <v>1441</v>
      </c>
      <c r="D10" s="373" t="s">
        <v>1399</v>
      </c>
      <c r="E10" s="374">
        <v>1</v>
      </c>
      <c r="F10" s="375"/>
      <c r="G10" s="376">
        <f t="shared" si="0"/>
        <v>0</v>
      </c>
      <c r="H10" s="350"/>
      <c r="I10" s="370"/>
      <c r="J10" s="370"/>
      <c r="K10" s="370"/>
      <c r="L10" s="370"/>
      <c r="M10" s="370"/>
      <c r="N10" s="370"/>
      <c r="O10" s="370"/>
      <c r="P10" s="370"/>
      <c r="Q10" s="370"/>
      <c r="R10" s="370"/>
      <c r="S10" s="370"/>
      <c r="T10" s="370"/>
      <c r="U10" s="370"/>
      <c r="V10" s="370"/>
      <c r="W10" s="370"/>
      <c r="X10" s="370"/>
      <c r="Y10" s="370"/>
      <c r="Z10" s="370"/>
      <c r="AA10" s="370"/>
    </row>
    <row r="11" spans="1:27" ht="63.75" customHeight="1">
      <c r="A11" s="350"/>
      <c r="B11" s="371">
        <v>3</v>
      </c>
      <c r="C11" s="383" t="s">
        <v>1442</v>
      </c>
      <c r="D11" s="373" t="s">
        <v>1399</v>
      </c>
      <c r="E11" s="374">
        <v>1</v>
      </c>
      <c r="F11" s="375"/>
      <c r="G11" s="376">
        <f t="shared" si="0"/>
        <v>0</v>
      </c>
      <c r="H11" s="350"/>
      <c r="I11" s="370"/>
      <c r="J11" s="370"/>
      <c r="K11" s="370"/>
      <c r="L11" s="370"/>
      <c r="M11" s="370"/>
      <c r="N11" s="370"/>
      <c r="O11" s="370"/>
      <c r="P11" s="370"/>
      <c r="Q11" s="370"/>
      <c r="R11" s="370"/>
      <c r="S11" s="370"/>
      <c r="T11" s="370"/>
      <c r="U11" s="370"/>
      <c r="V11" s="370"/>
      <c r="W11" s="370"/>
      <c r="X11" s="370"/>
      <c r="Y11" s="370"/>
      <c r="Z11" s="370"/>
      <c r="AA11" s="370"/>
    </row>
    <row r="12" spans="1:27" ht="63.75" customHeight="1">
      <c r="A12" s="350"/>
      <c r="B12" s="371">
        <v>4</v>
      </c>
      <c r="C12" s="383" t="s">
        <v>1443</v>
      </c>
      <c r="D12" s="373" t="s">
        <v>1399</v>
      </c>
      <c r="E12" s="374">
        <v>1</v>
      </c>
      <c r="F12" s="375"/>
      <c r="G12" s="376">
        <f t="shared" si="0"/>
        <v>0</v>
      </c>
      <c r="H12" s="350"/>
      <c r="I12" s="370"/>
      <c r="J12" s="370"/>
      <c r="K12" s="370"/>
      <c r="L12" s="370"/>
      <c r="M12" s="370"/>
      <c r="N12" s="370"/>
      <c r="O12" s="370"/>
      <c r="P12" s="370"/>
      <c r="Q12" s="370"/>
      <c r="R12" s="370"/>
      <c r="S12" s="370"/>
      <c r="T12" s="370"/>
      <c r="U12" s="370"/>
      <c r="V12" s="370"/>
      <c r="W12" s="370"/>
      <c r="X12" s="370"/>
      <c r="Y12" s="370"/>
      <c r="Z12" s="370"/>
      <c r="AA12" s="370"/>
    </row>
    <row r="13" spans="1:27" ht="63.75" customHeight="1">
      <c r="A13" s="350"/>
      <c r="B13" s="371">
        <v>5</v>
      </c>
      <c r="C13" s="383" t="s">
        <v>1444</v>
      </c>
      <c r="D13" s="373" t="s">
        <v>1399</v>
      </c>
      <c r="E13" s="374">
        <v>1</v>
      </c>
      <c r="F13" s="375"/>
      <c r="G13" s="376">
        <f t="shared" si="0"/>
        <v>0</v>
      </c>
      <c r="H13" s="350"/>
      <c r="I13" s="370"/>
      <c r="J13" s="370"/>
      <c r="K13" s="370"/>
      <c r="L13" s="370"/>
      <c r="M13" s="370"/>
      <c r="N13" s="370"/>
      <c r="O13" s="370"/>
      <c r="P13" s="370"/>
      <c r="Q13" s="370"/>
      <c r="R13" s="370"/>
      <c r="S13" s="370"/>
      <c r="T13" s="370"/>
      <c r="U13" s="370"/>
      <c r="V13" s="370"/>
      <c r="W13" s="370"/>
      <c r="X13" s="370"/>
      <c r="Y13" s="370"/>
      <c r="Z13" s="370"/>
      <c r="AA13" s="370"/>
    </row>
    <row r="14" spans="1:27" ht="63.75" customHeight="1">
      <c r="A14" s="350"/>
      <c r="B14" s="371">
        <v>6</v>
      </c>
      <c r="C14" s="383" t="s">
        <v>1445</v>
      </c>
      <c r="D14" s="373" t="s">
        <v>1399</v>
      </c>
      <c r="E14" s="374">
        <v>1</v>
      </c>
      <c r="F14" s="375"/>
      <c r="G14" s="376">
        <f t="shared" si="0"/>
        <v>0</v>
      </c>
      <c r="H14" s="350"/>
      <c r="I14" s="370"/>
      <c r="J14" s="370"/>
      <c r="K14" s="370"/>
      <c r="L14" s="370"/>
      <c r="M14" s="370"/>
      <c r="N14" s="370"/>
      <c r="O14" s="370"/>
      <c r="P14" s="370"/>
      <c r="Q14" s="370"/>
      <c r="R14" s="370"/>
      <c r="S14" s="370"/>
      <c r="T14" s="370"/>
      <c r="U14" s="370"/>
      <c r="V14" s="370"/>
      <c r="W14" s="370"/>
      <c r="X14" s="370"/>
      <c r="Y14" s="370"/>
      <c r="Z14" s="370"/>
      <c r="AA14" s="370"/>
    </row>
    <row r="15" spans="1:27" ht="63.75" customHeight="1">
      <c r="A15" s="350"/>
      <c r="B15" s="371">
        <v>7</v>
      </c>
      <c r="C15" s="372" t="s">
        <v>1446</v>
      </c>
      <c r="D15" s="373" t="s">
        <v>1399</v>
      </c>
      <c r="E15" s="374">
        <v>2</v>
      </c>
      <c r="F15" s="375"/>
      <c r="G15" s="376">
        <f t="shared" si="0"/>
        <v>0</v>
      </c>
      <c r="H15" s="350"/>
      <c r="I15" s="370"/>
      <c r="J15" s="370"/>
      <c r="K15" s="370"/>
      <c r="L15" s="370"/>
      <c r="M15" s="370"/>
      <c r="N15" s="370"/>
      <c r="O15" s="370"/>
      <c r="P15" s="370"/>
      <c r="Q15" s="370"/>
      <c r="R15" s="370"/>
      <c r="S15" s="370"/>
      <c r="T15" s="370"/>
      <c r="U15" s="370"/>
      <c r="V15" s="370"/>
      <c r="W15" s="370"/>
      <c r="X15" s="370"/>
      <c r="Y15" s="370"/>
      <c r="Z15" s="370"/>
      <c r="AA15" s="370"/>
    </row>
    <row r="16" spans="1:27" ht="63.75" customHeight="1">
      <c r="A16" s="350"/>
      <c r="B16" s="371">
        <v>8</v>
      </c>
      <c r="C16" s="372" t="s">
        <v>1447</v>
      </c>
      <c r="D16" s="373" t="s">
        <v>1399</v>
      </c>
      <c r="E16" s="374">
        <v>12</v>
      </c>
      <c r="F16" s="375"/>
      <c r="G16" s="376">
        <f t="shared" si="0"/>
        <v>0</v>
      </c>
      <c r="H16" s="350"/>
      <c r="I16" s="370"/>
      <c r="J16" s="370"/>
      <c r="K16" s="370"/>
      <c r="L16" s="370"/>
      <c r="M16" s="370"/>
      <c r="N16" s="370"/>
      <c r="O16" s="370"/>
      <c r="P16" s="370"/>
      <c r="Q16" s="370"/>
      <c r="R16" s="370"/>
      <c r="S16" s="370"/>
      <c r="T16" s="370"/>
      <c r="U16" s="370"/>
      <c r="V16" s="370"/>
      <c r="W16" s="370"/>
      <c r="X16" s="370"/>
      <c r="Y16" s="370"/>
      <c r="Z16" s="370"/>
      <c r="AA16" s="370"/>
    </row>
    <row r="17" spans="1:27" ht="63.75" customHeight="1">
      <c r="A17" s="350"/>
      <c r="B17" s="371">
        <v>9</v>
      </c>
      <c r="C17" s="372" t="s">
        <v>1448</v>
      </c>
      <c r="D17" s="373" t="s">
        <v>1399</v>
      </c>
      <c r="E17" s="374">
        <v>12</v>
      </c>
      <c r="F17" s="375"/>
      <c r="G17" s="376">
        <f t="shared" si="0"/>
        <v>0</v>
      </c>
      <c r="H17" s="350"/>
      <c r="I17" s="370"/>
      <c r="J17" s="370"/>
      <c r="K17" s="370"/>
      <c r="L17" s="370"/>
      <c r="M17" s="370"/>
      <c r="N17" s="370"/>
      <c r="O17" s="370"/>
      <c r="P17" s="370"/>
      <c r="Q17" s="370"/>
      <c r="R17" s="370"/>
      <c r="S17" s="370"/>
      <c r="T17" s="370"/>
      <c r="U17" s="370"/>
      <c r="V17" s="370"/>
      <c r="W17" s="370"/>
      <c r="X17" s="370"/>
      <c r="Y17" s="370"/>
      <c r="Z17" s="370"/>
      <c r="AA17" s="370"/>
    </row>
    <row r="18" spans="1:27" ht="63.75" customHeight="1">
      <c r="A18" s="350"/>
      <c r="B18" s="371">
        <v>10</v>
      </c>
      <c r="C18" s="372" t="s">
        <v>1449</v>
      </c>
      <c r="D18" s="373" t="s">
        <v>1399</v>
      </c>
      <c r="E18" s="374">
        <v>3</v>
      </c>
      <c r="F18" s="375"/>
      <c r="G18" s="376">
        <f t="shared" si="0"/>
        <v>0</v>
      </c>
      <c r="H18" s="350"/>
      <c r="I18" s="370"/>
      <c r="J18" s="370"/>
      <c r="K18" s="370"/>
      <c r="L18" s="370"/>
      <c r="M18" s="370"/>
      <c r="N18" s="370"/>
      <c r="O18" s="370"/>
      <c r="P18" s="370"/>
      <c r="Q18" s="370"/>
      <c r="R18" s="370"/>
      <c r="S18" s="370"/>
      <c r="T18" s="370"/>
      <c r="U18" s="370"/>
      <c r="V18" s="370"/>
      <c r="W18" s="370"/>
      <c r="X18" s="370"/>
      <c r="Y18" s="370"/>
      <c r="Z18" s="370"/>
      <c r="AA18" s="370"/>
    </row>
    <row r="19" spans="1:27" ht="12.75" customHeight="1">
      <c r="A19" s="350"/>
      <c r="B19" s="358"/>
      <c r="C19" s="377"/>
      <c r="D19" s="378"/>
      <c r="E19" s="379"/>
      <c r="F19" s="380"/>
      <c r="G19" s="381"/>
      <c r="H19" s="350"/>
      <c r="I19" s="350"/>
      <c r="J19" s="350"/>
      <c r="K19" s="350"/>
      <c r="L19" s="350"/>
      <c r="M19" s="350"/>
      <c r="N19" s="350"/>
      <c r="O19" s="350"/>
      <c r="P19" s="350"/>
      <c r="Q19" s="350"/>
      <c r="R19" s="350"/>
      <c r="S19" s="350"/>
      <c r="T19" s="350"/>
      <c r="U19" s="350"/>
      <c r="V19" s="350"/>
      <c r="W19" s="350"/>
      <c r="X19" s="350"/>
      <c r="Y19" s="350"/>
      <c r="Z19" s="350"/>
      <c r="AA19" s="350"/>
    </row>
    <row r="20" spans="1:27" ht="12" customHeight="1">
      <c r="A20" s="350"/>
      <c r="B20" s="364"/>
      <c r="C20" s="365" t="s">
        <v>1450</v>
      </c>
      <c r="D20" s="366"/>
      <c r="E20" s="367"/>
      <c r="F20" s="368"/>
      <c r="G20" s="382"/>
      <c r="H20" s="350"/>
      <c r="I20" s="370"/>
      <c r="J20" s="370"/>
      <c r="K20" s="370"/>
      <c r="L20" s="370"/>
      <c r="M20" s="370"/>
      <c r="N20" s="370"/>
      <c r="O20" s="370"/>
      <c r="P20" s="370"/>
      <c r="Q20" s="370"/>
      <c r="R20" s="370"/>
      <c r="S20" s="370"/>
      <c r="T20" s="370"/>
      <c r="U20" s="370"/>
      <c r="V20" s="370"/>
      <c r="W20" s="370"/>
      <c r="X20" s="370"/>
      <c r="Y20" s="370"/>
      <c r="Z20" s="370"/>
      <c r="AA20" s="370"/>
    </row>
    <row r="21" spans="1:27" ht="12" customHeight="1">
      <c r="A21" s="350"/>
      <c r="B21" s="371">
        <v>1</v>
      </c>
      <c r="C21" s="372" t="s">
        <v>1451</v>
      </c>
      <c r="D21" s="373" t="s">
        <v>276</v>
      </c>
      <c r="E21" s="374">
        <v>275</v>
      </c>
      <c r="F21" s="375"/>
      <c r="G21" s="376">
        <f t="shared" ref="G21:G38" si="1">E21*F21</f>
        <v>0</v>
      </c>
      <c r="H21" s="350"/>
      <c r="I21" s="370"/>
      <c r="J21" s="370"/>
      <c r="K21" s="370"/>
      <c r="L21" s="370"/>
      <c r="M21" s="370"/>
      <c r="N21" s="370"/>
      <c r="O21" s="370"/>
      <c r="P21" s="370"/>
      <c r="Q21" s="370"/>
      <c r="R21" s="370"/>
      <c r="S21" s="370"/>
      <c r="T21" s="370"/>
      <c r="U21" s="370"/>
      <c r="V21" s="370"/>
      <c r="W21" s="370"/>
      <c r="X21" s="370"/>
      <c r="Y21" s="370"/>
      <c r="Z21" s="370"/>
      <c r="AA21" s="370"/>
    </row>
    <row r="22" spans="1:27" ht="12" customHeight="1">
      <c r="A22" s="350"/>
      <c r="B22" s="371">
        <v>2</v>
      </c>
      <c r="C22" s="372" t="s">
        <v>1452</v>
      </c>
      <c r="D22" s="373" t="s">
        <v>276</v>
      </c>
      <c r="E22" s="374">
        <v>120</v>
      </c>
      <c r="F22" s="375"/>
      <c r="G22" s="376">
        <f t="shared" si="1"/>
        <v>0</v>
      </c>
      <c r="H22" s="350"/>
      <c r="I22" s="370"/>
      <c r="J22" s="370"/>
      <c r="K22" s="370"/>
      <c r="L22" s="370"/>
      <c r="M22" s="370"/>
      <c r="N22" s="370"/>
      <c r="O22" s="370"/>
      <c r="P22" s="370"/>
      <c r="Q22" s="370"/>
      <c r="R22" s="370"/>
      <c r="S22" s="370"/>
      <c r="T22" s="370"/>
      <c r="U22" s="370"/>
      <c r="V22" s="370"/>
      <c r="W22" s="370"/>
      <c r="X22" s="370"/>
      <c r="Y22" s="370"/>
      <c r="Z22" s="370"/>
      <c r="AA22" s="370"/>
    </row>
    <row r="23" spans="1:27" ht="12" customHeight="1">
      <c r="A23" s="350"/>
      <c r="B23" s="371">
        <v>3</v>
      </c>
      <c r="C23" s="372" t="s">
        <v>1453</v>
      </c>
      <c r="D23" s="373" t="s">
        <v>276</v>
      </c>
      <c r="E23" s="374">
        <v>140</v>
      </c>
      <c r="F23" s="375"/>
      <c r="G23" s="376">
        <f t="shared" si="1"/>
        <v>0</v>
      </c>
      <c r="H23" s="350"/>
      <c r="I23" s="370"/>
      <c r="J23" s="370"/>
      <c r="K23" s="370"/>
      <c r="L23" s="370"/>
      <c r="M23" s="370"/>
      <c r="N23" s="370"/>
      <c r="O23" s="370"/>
      <c r="P23" s="370"/>
      <c r="Q23" s="370"/>
      <c r="R23" s="370"/>
      <c r="S23" s="370"/>
      <c r="T23" s="370"/>
      <c r="U23" s="370"/>
      <c r="V23" s="370"/>
      <c r="W23" s="370"/>
      <c r="X23" s="370"/>
      <c r="Y23" s="370"/>
      <c r="Z23" s="370"/>
      <c r="AA23" s="370"/>
    </row>
    <row r="24" spans="1:27" ht="12" customHeight="1">
      <c r="A24" s="350"/>
      <c r="B24" s="371">
        <v>4</v>
      </c>
      <c r="C24" s="372" t="s">
        <v>1454</v>
      </c>
      <c r="D24" s="373" t="s">
        <v>276</v>
      </c>
      <c r="E24" s="374">
        <v>330</v>
      </c>
      <c r="F24" s="375"/>
      <c r="G24" s="376">
        <f t="shared" si="1"/>
        <v>0</v>
      </c>
      <c r="H24" s="350"/>
      <c r="I24" s="370"/>
      <c r="J24" s="370"/>
      <c r="K24" s="370"/>
      <c r="L24" s="370"/>
      <c r="M24" s="370"/>
      <c r="N24" s="370"/>
      <c r="O24" s="370"/>
      <c r="P24" s="370"/>
      <c r="Q24" s="370"/>
      <c r="R24" s="370"/>
      <c r="S24" s="370"/>
      <c r="T24" s="370"/>
      <c r="U24" s="370"/>
      <c r="V24" s="370"/>
      <c r="W24" s="370"/>
      <c r="X24" s="370"/>
      <c r="Y24" s="370"/>
      <c r="Z24" s="370"/>
      <c r="AA24" s="370"/>
    </row>
    <row r="25" spans="1:27" ht="12" customHeight="1">
      <c r="A25" s="350"/>
      <c r="B25" s="371">
        <v>5</v>
      </c>
      <c r="C25" s="372" t="s">
        <v>1455</v>
      </c>
      <c r="D25" s="373" t="s">
        <v>276</v>
      </c>
      <c r="E25" s="374">
        <v>150</v>
      </c>
      <c r="F25" s="375"/>
      <c r="G25" s="376">
        <f t="shared" si="1"/>
        <v>0</v>
      </c>
      <c r="H25" s="350"/>
      <c r="I25" s="370"/>
      <c r="J25" s="370"/>
      <c r="K25" s="370"/>
      <c r="L25" s="370"/>
      <c r="M25" s="370"/>
      <c r="N25" s="370"/>
      <c r="O25" s="370"/>
      <c r="P25" s="370"/>
      <c r="Q25" s="370"/>
      <c r="R25" s="370"/>
      <c r="S25" s="370"/>
      <c r="T25" s="370"/>
      <c r="U25" s="370"/>
      <c r="V25" s="370"/>
      <c r="W25" s="370"/>
      <c r="X25" s="370"/>
      <c r="Y25" s="370"/>
      <c r="Z25" s="370"/>
      <c r="AA25" s="370"/>
    </row>
    <row r="26" spans="1:27" ht="12" customHeight="1">
      <c r="A26" s="350"/>
      <c r="B26" s="371">
        <v>6</v>
      </c>
      <c r="C26" s="372" t="s">
        <v>1456</v>
      </c>
      <c r="D26" s="373" t="s">
        <v>276</v>
      </c>
      <c r="E26" s="374">
        <v>200</v>
      </c>
      <c r="F26" s="375"/>
      <c r="G26" s="376">
        <f t="shared" si="1"/>
        <v>0</v>
      </c>
      <c r="H26" s="350"/>
      <c r="I26" s="370"/>
      <c r="J26" s="370"/>
      <c r="K26" s="370"/>
      <c r="L26" s="370"/>
      <c r="M26" s="370"/>
      <c r="N26" s="370"/>
      <c r="O26" s="370"/>
      <c r="P26" s="370"/>
      <c r="Q26" s="370"/>
      <c r="R26" s="370"/>
      <c r="S26" s="370"/>
      <c r="T26" s="370"/>
      <c r="U26" s="370"/>
      <c r="V26" s="370"/>
      <c r="W26" s="370"/>
      <c r="X26" s="370"/>
      <c r="Y26" s="370"/>
      <c r="Z26" s="370"/>
      <c r="AA26" s="370"/>
    </row>
    <row r="27" spans="1:27" ht="12" customHeight="1">
      <c r="A27" s="350"/>
      <c r="B27" s="371">
        <v>7</v>
      </c>
      <c r="C27" s="372" t="s">
        <v>1457</v>
      </c>
      <c r="D27" s="373" t="s">
        <v>276</v>
      </c>
      <c r="E27" s="374">
        <v>480</v>
      </c>
      <c r="F27" s="375"/>
      <c r="G27" s="376">
        <f t="shared" si="1"/>
        <v>0</v>
      </c>
      <c r="H27" s="350"/>
      <c r="I27" s="370"/>
      <c r="J27" s="370"/>
      <c r="K27" s="370"/>
      <c r="L27" s="370"/>
      <c r="M27" s="370"/>
      <c r="N27" s="370"/>
      <c r="O27" s="370"/>
      <c r="P27" s="370"/>
      <c r="Q27" s="370"/>
      <c r="R27" s="370"/>
      <c r="S27" s="370"/>
      <c r="T27" s="370"/>
      <c r="U27" s="370"/>
      <c r="V27" s="370"/>
      <c r="W27" s="370"/>
      <c r="X27" s="370"/>
      <c r="Y27" s="370"/>
      <c r="Z27" s="370"/>
      <c r="AA27" s="370"/>
    </row>
    <row r="28" spans="1:27" ht="12" customHeight="1">
      <c r="A28" s="350"/>
      <c r="B28" s="371">
        <v>8</v>
      </c>
      <c r="C28" s="372" t="s">
        <v>1458</v>
      </c>
      <c r="D28" s="373" t="s">
        <v>276</v>
      </c>
      <c r="E28" s="374">
        <v>320</v>
      </c>
      <c r="F28" s="375"/>
      <c r="G28" s="376">
        <f t="shared" si="1"/>
        <v>0</v>
      </c>
      <c r="H28" s="350"/>
      <c r="I28" s="370"/>
      <c r="J28" s="370"/>
      <c r="K28" s="370"/>
      <c r="L28" s="370"/>
      <c r="M28" s="370"/>
      <c r="N28" s="370"/>
      <c r="O28" s="370"/>
      <c r="P28" s="370"/>
      <c r="Q28" s="370"/>
      <c r="R28" s="370"/>
      <c r="S28" s="370"/>
      <c r="T28" s="370"/>
      <c r="U28" s="370"/>
      <c r="V28" s="370"/>
      <c r="W28" s="370"/>
      <c r="X28" s="370"/>
      <c r="Y28" s="370"/>
      <c r="Z28" s="370"/>
      <c r="AA28" s="370"/>
    </row>
    <row r="29" spans="1:27" ht="12" customHeight="1">
      <c r="A29" s="350"/>
      <c r="B29" s="371">
        <v>9</v>
      </c>
      <c r="C29" s="372" t="s">
        <v>1459</v>
      </c>
      <c r="D29" s="373" t="s">
        <v>276</v>
      </c>
      <c r="E29" s="374">
        <v>1340</v>
      </c>
      <c r="F29" s="375"/>
      <c r="G29" s="376">
        <f t="shared" si="1"/>
        <v>0</v>
      </c>
      <c r="H29" s="350"/>
      <c r="I29" s="370"/>
      <c r="J29" s="370"/>
      <c r="K29" s="370"/>
      <c r="L29" s="370"/>
      <c r="M29" s="370"/>
      <c r="N29" s="370"/>
      <c r="O29" s="370"/>
      <c r="P29" s="370"/>
      <c r="Q29" s="370"/>
      <c r="R29" s="370"/>
      <c r="S29" s="370"/>
      <c r="T29" s="370"/>
      <c r="U29" s="370"/>
      <c r="V29" s="370"/>
      <c r="W29" s="370"/>
      <c r="X29" s="370"/>
      <c r="Y29" s="370"/>
      <c r="Z29" s="370"/>
      <c r="AA29" s="370"/>
    </row>
    <row r="30" spans="1:27" ht="12" customHeight="1">
      <c r="A30" s="350"/>
      <c r="B30" s="371">
        <v>10</v>
      </c>
      <c r="C30" s="372" t="s">
        <v>1460</v>
      </c>
      <c r="D30" s="373" t="s">
        <v>276</v>
      </c>
      <c r="E30" s="374">
        <v>690</v>
      </c>
      <c r="F30" s="375"/>
      <c r="G30" s="376">
        <f t="shared" si="1"/>
        <v>0</v>
      </c>
      <c r="H30" s="350"/>
      <c r="I30" s="370"/>
      <c r="J30" s="370"/>
      <c r="K30" s="370"/>
      <c r="L30" s="370"/>
      <c r="M30" s="370"/>
      <c r="N30" s="370"/>
      <c r="O30" s="370"/>
      <c r="P30" s="370"/>
      <c r="Q30" s="370"/>
      <c r="R30" s="370"/>
      <c r="S30" s="370"/>
      <c r="T30" s="370"/>
      <c r="U30" s="370"/>
      <c r="V30" s="370"/>
      <c r="W30" s="370"/>
      <c r="X30" s="370"/>
      <c r="Y30" s="370"/>
      <c r="Z30" s="370"/>
      <c r="AA30" s="370"/>
    </row>
    <row r="31" spans="1:27" ht="12" customHeight="1">
      <c r="A31" s="350"/>
      <c r="B31" s="371">
        <v>11</v>
      </c>
      <c r="C31" s="372" t="s">
        <v>1461</v>
      </c>
      <c r="D31" s="373" t="s">
        <v>276</v>
      </c>
      <c r="E31" s="374">
        <v>410</v>
      </c>
      <c r="F31" s="375"/>
      <c r="G31" s="376">
        <f t="shared" si="1"/>
        <v>0</v>
      </c>
      <c r="H31" s="350"/>
      <c r="I31" s="370"/>
      <c r="J31" s="370"/>
      <c r="K31" s="370"/>
      <c r="L31" s="370"/>
      <c r="M31" s="370"/>
      <c r="N31" s="370"/>
      <c r="O31" s="370"/>
      <c r="P31" s="370"/>
      <c r="Q31" s="370"/>
      <c r="R31" s="370"/>
      <c r="S31" s="370"/>
      <c r="T31" s="370"/>
      <c r="U31" s="370"/>
      <c r="V31" s="370"/>
      <c r="W31" s="370"/>
      <c r="X31" s="370"/>
      <c r="Y31" s="370"/>
      <c r="Z31" s="370"/>
      <c r="AA31" s="370"/>
    </row>
    <row r="32" spans="1:27" ht="12" customHeight="1">
      <c r="A32" s="350"/>
      <c r="B32" s="371">
        <v>12</v>
      </c>
      <c r="C32" s="372" t="s">
        <v>1462</v>
      </c>
      <c r="D32" s="373" t="s">
        <v>276</v>
      </c>
      <c r="E32" s="374">
        <v>500</v>
      </c>
      <c r="F32" s="375"/>
      <c r="G32" s="376">
        <f t="shared" si="1"/>
        <v>0</v>
      </c>
      <c r="H32" s="350"/>
      <c r="I32" s="370"/>
      <c r="J32" s="370"/>
      <c r="K32" s="370"/>
      <c r="L32" s="370"/>
      <c r="M32" s="370"/>
      <c r="N32" s="370"/>
      <c r="O32" s="370"/>
      <c r="P32" s="370"/>
      <c r="Q32" s="370"/>
      <c r="R32" s="370"/>
      <c r="S32" s="370"/>
      <c r="T32" s="370"/>
      <c r="U32" s="370"/>
      <c r="V32" s="370"/>
      <c r="W32" s="370"/>
      <c r="X32" s="370"/>
      <c r="Y32" s="370"/>
      <c r="Z32" s="370"/>
      <c r="AA32" s="370"/>
    </row>
    <row r="33" spans="1:27" ht="12" customHeight="1">
      <c r="A33" s="350"/>
      <c r="B33" s="371">
        <v>13</v>
      </c>
      <c r="C33" s="372" t="s">
        <v>1463</v>
      </c>
      <c r="D33" s="373" t="s">
        <v>276</v>
      </c>
      <c r="E33" s="374">
        <v>370</v>
      </c>
      <c r="F33" s="375"/>
      <c r="G33" s="376">
        <f t="shared" si="1"/>
        <v>0</v>
      </c>
      <c r="H33" s="350"/>
      <c r="I33" s="370"/>
      <c r="J33" s="370"/>
      <c r="K33" s="370"/>
      <c r="L33" s="370"/>
      <c r="M33" s="370"/>
      <c r="N33" s="370"/>
      <c r="O33" s="370"/>
      <c r="P33" s="370"/>
      <c r="Q33" s="370"/>
      <c r="R33" s="370"/>
      <c r="S33" s="370"/>
      <c r="T33" s="370"/>
      <c r="U33" s="370"/>
      <c r="V33" s="370"/>
      <c r="W33" s="370"/>
      <c r="X33" s="370"/>
      <c r="Y33" s="370"/>
      <c r="Z33" s="370"/>
      <c r="AA33" s="370"/>
    </row>
    <row r="34" spans="1:27" ht="25.5" customHeight="1">
      <c r="A34" s="350"/>
      <c r="B34" s="371">
        <v>14</v>
      </c>
      <c r="C34" s="372" t="s">
        <v>1464</v>
      </c>
      <c r="D34" s="373" t="s">
        <v>276</v>
      </c>
      <c r="E34" s="374">
        <v>130</v>
      </c>
      <c r="F34" s="375"/>
      <c r="G34" s="376">
        <f t="shared" si="1"/>
        <v>0</v>
      </c>
      <c r="H34" s="350"/>
      <c r="I34" s="350"/>
      <c r="J34" s="350"/>
      <c r="K34" s="350"/>
      <c r="L34" s="350"/>
      <c r="M34" s="350"/>
      <c r="N34" s="350"/>
      <c r="O34" s="350"/>
      <c r="P34" s="350"/>
      <c r="Q34" s="350"/>
      <c r="R34" s="350"/>
      <c r="S34" s="350"/>
      <c r="T34" s="350"/>
      <c r="U34" s="350"/>
      <c r="V34" s="350"/>
      <c r="W34" s="350"/>
      <c r="X34" s="350"/>
      <c r="Y34" s="350"/>
      <c r="Z34" s="350"/>
      <c r="AA34" s="350"/>
    </row>
    <row r="35" spans="1:27" ht="12" customHeight="1">
      <c r="A35" s="350"/>
      <c r="B35" s="371">
        <v>15</v>
      </c>
      <c r="C35" s="372" t="s">
        <v>1465</v>
      </c>
      <c r="D35" s="373" t="s">
        <v>276</v>
      </c>
      <c r="E35" s="374">
        <v>120</v>
      </c>
      <c r="F35" s="375"/>
      <c r="G35" s="376">
        <f t="shared" si="1"/>
        <v>0</v>
      </c>
      <c r="H35" s="350"/>
      <c r="I35" s="350"/>
      <c r="J35" s="350"/>
      <c r="K35" s="350"/>
      <c r="L35" s="350"/>
      <c r="M35" s="350"/>
      <c r="N35" s="350"/>
      <c r="O35" s="350"/>
      <c r="P35" s="350"/>
      <c r="Q35" s="350"/>
      <c r="R35" s="350"/>
      <c r="S35" s="350"/>
      <c r="T35" s="350"/>
      <c r="U35" s="350"/>
      <c r="V35" s="350"/>
      <c r="W35" s="350"/>
      <c r="X35" s="350"/>
      <c r="Y35" s="350"/>
      <c r="Z35" s="350"/>
      <c r="AA35" s="350"/>
    </row>
    <row r="36" spans="1:27" ht="12" customHeight="1">
      <c r="A36" s="350"/>
      <c r="B36" s="371">
        <v>16</v>
      </c>
      <c r="C36" s="372" t="s">
        <v>1466</v>
      </c>
      <c r="D36" s="373" t="s">
        <v>276</v>
      </c>
      <c r="E36" s="374">
        <v>410</v>
      </c>
      <c r="F36" s="375"/>
      <c r="G36" s="376">
        <f t="shared" si="1"/>
        <v>0</v>
      </c>
      <c r="H36" s="350"/>
      <c r="I36" s="350"/>
      <c r="J36" s="350"/>
      <c r="K36" s="350"/>
      <c r="L36" s="350"/>
      <c r="M36" s="350"/>
      <c r="N36" s="350"/>
      <c r="O36" s="350"/>
      <c r="P36" s="350"/>
      <c r="Q36" s="350"/>
      <c r="R36" s="350"/>
      <c r="S36" s="350"/>
      <c r="T36" s="350"/>
      <c r="U36" s="350"/>
      <c r="V36" s="350"/>
      <c r="W36" s="350"/>
      <c r="X36" s="350"/>
      <c r="Y36" s="350"/>
      <c r="Z36" s="350"/>
      <c r="AA36" s="350"/>
    </row>
    <row r="37" spans="1:27" ht="12.75" customHeight="1">
      <c r="A37" s="350"/>
      <c r="B37" s="371">
        <v>17</v>
      </c>
      <c r="C37" s="372" t="s">
        <v>1467</v>
      </c>
      <c r="D37" s="373" t="s">
        <v>67</v>
      </c>
      <c r="E37" s="374">
        <v>1</v>
      </c>
      <c r="F37" s="375"/>
      <c r="G37" s="376">
        <f t="shared" si="1"/>
        <v>0</v>
      </c>
      <c r="H37" s="350"/>
      <c r="I37" s="350"/>
      <c r="J37" s="350"/>
      <c r="K37" s="350"/>
      <c r="L37" s="350"/>
      <c r="M37" s="350"/>
      <c r="N37" s="350"/>
      <c r="O37" s="350"/>
      <c r="P37" s="350"/>
      <c r="Q37" s="350"/>
      <c r="R37" s="350"/>
      <c r="S37" s="350"/>
      <c r="T37" s="350"/>
      <c r="U37" s="350"/>
      <c r="V37" s="350"/>
      <c r="W37" s="350"/>
      <c r="X37" s="350"/>
      <c r="Y37" s="350"/>
      <c r="Z37" s="350"/>
      <c r="AA37" s="350"/>
    </row>
    <row r="38" spans="1:27" ht="12.75" customHeight="1">
      <c r="A38" s="350"/>
      <c r="B38" s="371">
        <v>18</v>
      </c>
      <c r="C38" s="372" t="s">
        <v>1468</v>
      </c>
      <c r="D38" s="373" t="s">
        <v>67</v>
      </c>
      <c r="E38" s="374">
        <v>1</v>
      </c>
      <c r="F38" s="375"/>
      <c r="G38" s="376">
        <f t="shared" si="1"/>
        <v>0</v>
      </c>
      <c r="H38" s="350"/>
      <c r="I38" s="350"/>
      <c r="J38" s="350"/>
      <c r="K38" s="350"/>
      <c r="L38" s="350"/>
      <c r="M38" s="350"/>
      <c r="N38" s="350"/>
      <c r="O38" s="350"/>
      <c r="P38" s="350"/>
      <c r="Q38" s="350"/>
      <c r="R38" s="350"/>
      <c r="S38" s="350"/>
      <c r="T38" s="350"/>
      <c r="U38" s="350"/>
      <c r="V38" s="350"/>
      <c r="W38" s="350"/>
      <c r="X38" s="350"/>
      <c r="Y38" s="350"/>
      <c r="Z38" s="350"/>
      <c r="AA38" s="350"/>
    </row>
    <row r="39" spans="1:27" ht="12.75" customHeight="1">
      <c r="A39" s="350"/>
      <c r="B39" s="358"/>
      <c r="C39" s="377"/>
      <c r="D39" s="378"/>
      <c r="E39" s="379"/>
      <c r="F39" s="380"/>
      <c r="G39" s="381"/>
      <c r="H39" s="350"/>
      <c r="I39" s="350"/>
      <c r="J39" s="350"/>
      <c r="K39" s="350"/>
      <c r="L39" s="350"/>
      <c r="M39" s="350"/>
      <c r="N39" s="350"/>
      <c r="O39" s="350"/>
      <c r="P39" s="350"/>
      <c r="Q39" s="350"/>
      <c r="R39" s="350"/>
      <c r="S39" s="350"/>
      <c r="T39" s="350"/>
      <c r="U39" s="350"/>
      <c r="V39" s="350"/>
      <c r="W39" s="350"/>
      <c r="X39" s="350"/>
      <c r="Y39" s="350"/>
      <c r="Z39" s="350"/>
      <c r="AA39" s="350"/>
    </row>
    <row r="40" spans="1:27" ht="12" customHeight="1">
      <c r="A40" s="350"/>
      <c r="B40" s="364"/>
      <c r="C40" s="365" t="s">
        <v>1469</v>
      </c>
      <c r="D40" s="366"/>
      <c r="E40" s="367"/>
      <c r="F40" s="368"/>
      <c r="G40" s="382"/>
      <c r="H40" s="350"/>
      <c r="I40" s="350"/>
      <c r="J40" s="350"/>
      <c r="K40" s="350"/>
      <c r="L40" s="350"/>
      <c r="M40" s="350"/>
      <c r="N40" s="350"/>
      <c r="O40" s="350"/>
      <c r="P40" s="350"/>
      <c r="Q40" s="350"/>
      <c r="R40" s="350"/>
      <c r="S40" s="350"/>
      <c r="T40" s="350"/>
      <c r="U40" s="350"/>
      <c r="V40" s="350"/>
      <c r="W40" s="350"/>
      <c r="X40" s="350"/>
      <c r="Y40" s="350"/>
      <c r="Z40" s="350"/>
      <c r="AA40" s="350"/>
    </row>
    <row r="41" spans="1:27" ht="12.75" customHeight="1">
      <c r="A41" s="350"/>
      <c r="B41" s="371">
        <v>1</v>
      </c>
      <c r="C41" s="372" t="s">
        <v>1470</v>
      </c>
      <c r="D41" s="351" t="s">
        <v>276</v>
      </c>
      <c r="E41" s="374">
        <v>20</v>
      </c>
      <c r="F41" s="375"/>
      <c r="G41" s="376">
        <f t="shared" ref="G41:G47" si="2">E41*F41</f>
        <v>0</v>
      </c>
      <c r="H41" s="350"/>
      <c r="I41" s="350"/>
      <c r="J41" s="350"/>
      <c r="K41" s="350"/>
      <c r="L41" s="350"/>
      <c r="M41" s="350"/>
      <c r="N41" s="350"/>
      <c r="O41" s="350"/>
      <c r="P41" s="350"/>
      <c r="Q41" s="350"/>
      <c r="R41" s="350"/>
      <c r="S41" s="350"/>
      <c r="T41" s="350"/>
      <c r="U41" s="350"/>
      <c r="V41" s="350"/>
      <c r="W41" s="350"/>
      <c r="X41" s="350"/>
      <c r="Y41" s="350"/>
      <c r="Z41" s="350"/>
      <c r="AA41" s="350"/>
    </row>
    <row r="42" spans="1:27" ht="12.75" customHeight="1">
      <c r="A42" s="350"/>
      <c r="B42" s="371">
        <v>2</v>
      </c>
      <c r="C42" s="372" t="s">
        <v>1471</v>
      </c>
      <c r="D42" s="351" t="s">
        <v>276</v>
      </c>
      <c r="E42" s="374">
        <v>640</v>
      </c>
      <c r="F42" s="375"/>
      <c r="G42" s="376">
        <f t="shared" si="2"/>
        <v>0</v>
      </c>
      <c r="H42" s="350"/>
      <c r="I42" s="350"/>
      <c r="J42" s="350"/>
      <c r="K42" s="350"/>
      <c r="L42" s="350"/>
      <c r="M42" s="350"/>
      <c r="N42" s="350"/>
      <c r="O42" s="350"/>
      <c r="P42" s="350"/>
      <c r="Q42" s="350"/>
      <c r="R42" s="350"/>
      <c r="S42" s="350"/>
      <c r="T42" s="350"/>
      <c r="U42" s="350"/>
      <c r="V42" s="350"/>
      <c r="W42" s="350"/>
      <c r="X42" s="350"/>
      <c r="Y42" s="350"/>
      <c r="Z42" s="350"/>
      <c r="AA42" s="350"/>
    </row>
    <row r="43" spans="1:27" ht="12.75" customHeight="1">
      <c r="A43" s="350"/>
      <c r="B43" s="371">
        <v>3</v>
      </c>
      <c r="C43" s="372" t="s">
        <v>1472</v>
      </c>
      <c r="D43" s="351" t="s">
        <v>276</v>
      </c>
      <c r="E43" s="374">
        <v>340</v>
      </c>
      <c r="F43" s="375"/>
      <c r="G43" s="376">
        <f t="shared" si="2"/>
        <v>0</v>
      </c>
      <c r="H43" s="350"/>
      <c r="I43" s="350"/>
      <c r="J43" s="350"/>
      <c r="K43" s="350"/>
      <c r="L43" s="350"/>
      <c r="M43" s="350"/>
      <c r="N43" s="350"/>
      <c r="O43" s="350"/>
      <c r="P43" s="350"/>
      <c r="Q43" s="350"/>
      <c r="R43" s="350"/>
      <c r="S43" s="350"/>
      <c r="T43" s="350"/>
      <c r="U43" s="350"/>
      <c r="V43" s="350"/>
      <c r="W43" s="350"/>
      <c r="X43" s="350"/>
      <c r="Y43" s="350"/>
      <c r="Z43" s="350"/>
      <c r="AA43" s="350"/>
    </row>
    <row r="44" spans="1:27" ht="12.75" customHeight="1">
      <c r="A44" s="350"/>
      <c r="B44" s="371">
        <v>4</v>
      </c>
      <c r="C44" s="372" t="s">
        <v>1473</v>
      </c>
      <c r="D44" s="351" t="s">
        <v>276</v>
      </c>
      <c r="E44" s="374">
        <v>110</v>
      </c>
      <c r="F44" s="375"/>
      <c r="G44" s="376">
        <f t="shared" si="2"/>
        <v>0</v>
      </c>
      <c r="H44" s="350"/>
      <c r="I44" s="350"/>
      <c r="J44" s="350"/>
      <c r="K44" s="350"/>
      <c r="L44" s="350"/>
      <c r="M44" s="350"/>
      <c r="N44" s="350"/>
      <c r="O44" s="350"/>
      <c r="P44" s="350"/>
      <c r="Q44" s="350"/>
      <c r="R44" s="350"/>
      <c r="S44" s="350"/>
      <c r="T44" s="350"/>
      <c r="U44" s="350"/>
      <c r="V44" s="350"/>
      <c r="W44" s="350"/>
      <c r="X44" s="350"/>
      <c r="Y44" s="350"/>
      <c r="Z44" s="350"/>
      <c r="AA44" s="350"/>
    </row>
    <row r="45" spans="1:27" ht="12.75" customHeight="1">
      <c r="A45" s="350"/>
      <c r="B45" s="371">
        <v>5</v>
      </c>
      <c r="C45" s="372" t="s">
        <v>1474</v>
      </c>
      <c r="D45" s="351" t="s">
        <v>276</v>
      </c>
      <c r="E45" s="374">
        <v>550</v>
      </c>
      <c r="F45" s="375"/>
      <c r="G45" s="376">
        <f t="shared" si="2"/>
        <v>0</v>
      </c>
      <c r="H45" s="350"/>
      <c r="I45" s="350"/>
      <c r="J45" s="350"/>
      <c r="K45" s="350"/>
      <c r="L45" s="350"/>
      <c r="M45" s="350"/>
      <c r="N45" s="350"/>
      <c r="O45" s="350"/>
      <c r="P45" s="350"/>
      <c r="Q45" s="350"/>
      <c r="R45" s="350"/>
      <c r="S45" s="350"/>
      <c r="T45" s="350"/>
      <c r="U45" s="350"/>
      <c r="V45" s="350"/>
      <c r="W45" s="350"/>
      <c r="X45" s="350"/>
      <c r="Y45" s="350"/>
      <c r="Z45" s="350"/>
      <c r="AA45" s="350"/>
    </row>
    <row r="46" spans="1:27" ht="12.75" customHeight="1">
      <c r="A46" s="350"/>
      <c r="B46" s="371">
        <v>6</v>
      </c>
      <c r="C46" s="372" t="s">
        <v>1475</v>
      </c>
      <c r="D46" s="351" t="s">
        <v>276</v>
      </c>
      <c r="E46" s="374">
        <v>120</v>
      </c>
      <c r="F46" s="375"/>
      <c r="G46" s="376">
        <f t="shared" si="2"/>
        <v>0</v>
      </c>
      <c r="H46" s="350"/>
      <c r="I46" s="350"/>
      <c r="J46" s="350"/>
      <c r="K46" s="350"/>
      <c r="L46" s="350"/>
      <c r="M46" s="350"/>
      <c r="N46" s="350"/>
      <c r="O46" s="350"/>
      <c r="P46" s="350"/>
      <c r="Q46" s="350"/>
      <c r="R46" s="350"/>
      <c r="S46" s="350"/>
      <c r="T46" s="350"/>
      <c r="U46" s="350"/>
      <c r="V46" s="350"/>
      <c r="W46" s="350"/>
      <c r="X46" s="350"/>
      <c r="Y46" s="350"/>
      <c r="Z46" s="350"/>
      <c r="AA46" s="350"/>
    </row>
    <row r="47" spans="1:27" ht="12.75" customHeight="1">
      <c r="A47" s="350"/>
      <c r="B47" s="371">
        <v>7</v>
      </c>
      <c r="C47" s="372" t="s">
        <v>1476</v>
      </c>
      <c r="D47" s="351" t="s">
        <v>67</v>
      </c>
      <c r="E47" s="374">
        <v>8</v>
      </c>
      <c r="F47" s="375"/>
      <c r="G47" s="376">
        <f t="shared" si="2"/>
        <v>0</v>
      </c>
      <c r="H47" s="350"/>
      <c r="I47" s="350"/>
      <c r="J47" s="350"/>
      <c r="K47" s="350"/>
      <c r="L47" s="350"/>
      <c r="M47" s="350"/>
      <c r="N47" s="350"/>
      <c r="O47" s="350"/>
      <c r="P47" s="350"/>
      <c r="Q47" s="350"/>
      <c r="R47" s="350"/>
      <c r="S47" s="350"/>
      <c r="T47" s="350"/>
      <c r="U47" s="350"/>
      <c r="V47" s="350"/>
      <c r="W47" s="350"/>
      <c r="X47" s="350"/>
      <c r="Y47" s="350"/>
      <c r="Z47" s="350"/>
      <c r="AA47" s="350"/>
    </row>
    <row r="48" spans="1:27" ht="12.75" customHeight="1">
      <c r="A48" s="350"/>
      <c r="B48" s="384"/>
      <c r="C48" s="385"/>
      <c r="D48" s="386"/>
      <c r="E48" s="387"/>
      <c r="F48" s="380"/>
      <c r="G48" s="381"/>
      <c r="H48" s="350"/>
      <c r="I48" s="350"/>
      <c r="J48" s="350"/>
      <c r="K48" s="350"/>
      <c r="L48" s="350"/>
      <c r="M48" s="350"/>
      <c r="N48" s="350"/>
      <c r="O48" s="350"/>
      <c r="P48" s="350"/>
      <c r="Q48" s="350"/>
      <c r="R48" s="350"/>
      <c r="S48" s="350"/>
      <c r="T48" s="350"/>
      <c r="U48" s="350"/>
      <c r="V48" s="350"/>
      <c r="W48" s="350"/>
      <c r="X48" s="350"/>
      <c r="Y48" s="350"/>
      <c r="Z48" s="350"/>
      <c r="AA48" s="350"/>
    </row>
    <row r="49" spans="1:27" ht="12" customHeight="1">
      <c r="A49" s="350"/>
      <c r="B49" s="364"/>
      <c r="C49" s="365" t="s">
        <v>1477</v>
      </c>
      <c r="D49" s="366"/>
      <c r="E49" s="367"/>
      <c r="F49" s="368"/>
      <c r="G49" s="382"/>
      <c r="H49" s="350"/>
      <c r="I49" s="350"/>
      <c r="J49" s="350"/>
      <c r="K49" s="350"/>
      <c r="L49" s="350"/>
      <c r="M49" s="350"/>
      <c r="N49" s="350"/>
      <c r="O49" s="350"/>
      <c r="P49" s="350"/>
      <c r="Q49" s="350"/>
      <c r="R49" s="350"/>
      <c r="S49" s="350"/>
      <c r="T49" s="350"/>
      <c r="U49" s="350"/>
      <c r="V49" s="350"/>
      <c r="W49" s="350"/>
      <c r="X49" s="350"/>
      <c r="Y49" s="350"/>
      <c r="Z49" s="350"/>
      <c r="AA49" s="350"/>
    </row>
    <row r="50" spans="1:27" ht="12.75" customHeight="1">
      <c r="A50" s="350"/>
      <c r="B50" s="371">
        <v>1</v>
      </c>
      <c r="C50" s="372" t="s">
        <v>1478</v>
      </c>
      <c r="D50" s="351" t="s">
        <v>67</v>
      </c>
      <c r="E50" s="374">
        <v>1</v>
      </c>
      <c r="F50" s="375"/>
      <c r="G50" s="376">
        <f>E50*F50</f>
        <v>0</v>
      </c>
      <c r="H50" s="350"/>
      <c r="I50" s="350"/>
      <c r="J50" s="350"/>
      <c r="K50" s="350"/>
      <c r="L50" s="350"/>
      <c r="M50" s="350"/>
      <c r="N50" s="350"/>
      <c r="O50" s="350"/>
      <c r="P50" s="350"/>
      <c r="Q50" s="350"/>
      <c r="R50" s="350"/>
      <c r="S50" s="350"/>
      <c r="T50" s="350"/>
      <c r="U50" s="350"/>
      <c r="V50" s="350"/>
      <c r="W50" s="350"/>
      <c r="X50" s="350"/>
      <c r="Y50" s="350"/>
      <c r="Z50" s="350"/>
      <c r="AA50" s="350"/>
    </row>
    <row r="51" spans="1:27" ht="25.5" customHeight="1">
      <c r="A51" s="350"/>
      <c r="B51" s="371">
        <v>2</v>
      </c>
      <c r="C51" s="372" t="s">
        <v>1479</v>
      </c>
      <c r="D51" s="351" t="s">
        <v>67</v>
      </c>
      <c r="E51" s="374">
        <v>1</v>
      </c>
      <c r="F51" s="375"/>
      <c r="G51" s="376">
        <f>E51*F51</f>
        <v>0</v>
      </c>
      <c r="H51" s="350"/>
      <c r="I51" s="350"/>
      <c r="J51" s="350"/>
      <c r="K51" s="350"/>
      <c r="L51" s="350"/>
      <c r="M51" s="350"/>
      <c r="N51" s="350"/>
      <c r="O51" s="350"/>
      <c r="P51" s="350"/>
      <c r="Q51" s="350"/>
      <c r="R51" s="350"/>
      <c r="S51" s="350"/>
      <c r="T51" s="350"/>
      <c r="U51" s="350"/>
      <c r="V51" s="350"/>
      <c r="W51" s="350"/>
      <c r="X51" s="350"/>
      <c r="Y51" s="350"/>
      <c r="Z51" s="350"/>
      <c r="AA51" s="350"/>
    </row>
    <row r="52" spans="1:27" ht="102" customHeight="1">
      <c r="A52" s="350"/>
      <c r="B52" s="371">
        <v>3</v>
      </c>
      <c r="C52" s="372" t="s">
        <v>1480</v>
      </c>
      <c r="D52" s="351" t="s">
        <v>67</v>
      </c>
      <c r="E52" s="374">
        <v>1</v>
      </c>
      <c r="F52" s="375"/>
      <c r="G52" s="376">
        <f>E52*F52</f>
        <v>0</v>
      </c>
      <c r="H52" s="350"/>
      <c r="I52" s="350"/>
      <c r="J52" s="350"/>
      <c r="K52" s="350"/>
      <c r="L52" s="350"/>
      <c r="M52" s="350"/>
      <c r="N52" s="350"/>
      <c r="O52" s="350"/>
      <c r="P52" s="350"/>
      <c r="Q52" s="350"/>
      <c r="R52" s="350"/>
      <c r="S52" s="350"/>
      <c r="T52" s="350"/>
      <c r="U52" s="350"/>
      <c r="V52" s="350"/>
      <c r="W52" s="350"/>
      <c r="X52" s="350"/>
      <c r="Y52" s="350"/>
      <c r="Z52" s="350"/>
      <c r="AA52" s="350"/>
    </row>
    <row r="53" spans="1:27" ht="12.75" customHeight="1">
      <c r="A53" s="350"/>
      <c r="B53" s="371">
        <v>7</v>
      </c>
      <c r="C53" s="372" t="s">
        <v>187</v>
      </c>
      <c r="D53" s="351" t="s">
        <v>67</v>
      </c>
      <c r="E53" s="374">
        <v>1</v>
      </c>
      <c r="F53" s="375"/>
      <c r="G53" s="376">
        <f>E53*F53</f>
        <v>0</v>
      </c>
      <c r="H53" s="350"/>
      <c r="I53" s="350"/>
      <c r="J53" s="350"/>
      <c r="K53" s="350"/>
      <c r="L53" s="350"/>
      <c r="M53" s="350"/>
      <c r="N53" s="350"/>
      <c r="O53" s="350"/>
      <c r="P53" s="350"/>
      <c r="Q53" s="350"/>
      <c r="R53" s="350"/>
      <c r="S53" s="350"/>
      <c r="T53" s="350"/>
      <c r="U53" s="350"/>
      <c r="V53" s="350"/>
      <c r="W53" s="350"/>
      <c r="X53" s="350"/>
      <c r="Y53" s="350"/>
      <c r="Z53" s="350"/>
      <c r="AA53" s="350"/>
    </row>
    <row r="54" spans="1:27" ht="12.75" customHeight="1">
      <c r="A54" s="350"/>
      <c r="B54" s="371"/>
      <c r="C54" s="372"/>
      <c r="D54" s="351"/>
      <c r="E54" s="374"/>
      <c r="F54" s="375"/>
      <c r="G54" s="376"/>
      <c r="H54" s="350"/>
      <c r="I54" s="350"/>
      <c r="J54" s="350"/>
      <c r="K54" s="350"/>
      <c r="L54" s="350"/>
      <c r="M54" s="350"/>
      <c r="N54" s="350"/>
      <c r="O54" s="350"/>
      <c r="P54" s="350"/>
      <c r="Q54" s="350"/>
      <c r="R54" s="350"/>
      <c r="S54" s="350"/>
      <c r="T54" s="350"/>
      <c r="U54" s="350"/>
      <c r="V54" s="350"/>
      <c r="W54" s="350"/>
      <c r="X54" s="350"/>
      <c r="Y54" s="350"/>
      <c r="Z54" s="350"/>
      <c r="AA54" s="350"/>
    </row>
    <row r="55" spans="1:27" ht="12.75" customHeight="1">
      <c r="A55" s="350"/>
      <c r="B55" s="388"/>
      <c r="C55" s="389" t="s">
        <v>1481</v>
      </c>
      <c r="D55" s="390"/>
      <c r="E55" s="391"/>
      <c r="F55" s="392"/>
      <c r="G55" s="393"/>
      <c r="H55" s="350"/>
      <c r="I55" s="350"/>
      <c r="J55" s="350"/>
      <c r="K55" s="350"/>
      <c r="L55" s="350"/>
      <c r="M55" s="350"/>
      <c r="N55" s="350"/>
      <c r="O55" s="350"/>
      <c r="P55" s="350"/>
      <c r="Q55" s="350"/>
      <c r="R55" s="350"/>
      <c r="S55" s="350"/>
      <c r="T55" s="350"/>
      <c r="U55" s="350"/>
      <c r="V55" s="350"/>
      <c r="W55" s="350"/>
      <c r="X55" s="350"/>
      <c r="Y55" s="350"/>
      <c r="Z55" s="350"/>
      <c r="AA55" s="350"/>
    </row>
    <row r="56" spans="1:27" ht="15.75">
      <c r="A56" s="350"/>
      <c r="B56" s="394" t="s">
        <v>320</v>
      </c>
      <c r="C56" s="395" t="s">
        <v>1482</v>
      </c>
      <c r="D56" s="351" t="s">
        <v>276</v>
      </c>
      <c r="E56" s="351">
        <v>45</v>
      </c>
      <c r="F56" s="396">
        <v>70</v>
      </c>
      <c r="G56" s="396">
        <f t="shared" ref="G56:G62" si="3">E56*F56</f>
        <v>3150</v>
      </c>
      <c r="H56" s="350"/>
      <c r="I56" s="356"/>
      <c r="J56" s="350"/>
      <c r="K56" s="350"/>
      <c r="L56" s="350"/>
      <c r="M56" s="350"/>
      <c r="N56" s="350"/>
      <c r="O56" s="350"/>
      <c r="P56" s="350"/>
      <c r="Q56" s="350"/>
      <c r="R56" s="350"/>
      <c r="S56" s="350"/>
      <c r="T56" s="350"/>
      <c r="U56" s="350"/>
      <c r="V56" s="350"/>
      <c r="W56" s="350"/>
      <c r="X56" s="350"/>
      <c r="Y56" s="350"/>
      <c r="Z56" s="350"/>
      <c r="AA56" s="350"/>
    </row>
    <row r="57" spans="1:27" ht="12.75" customHeight="1">
      <c r="A57" s="350"/>
      <c r="B57" s="394" t="s">
        <v>515</v>
      </c>
      <c r="C57" s="397" t="s">
        <v>1483</v>
      </c>
      <c r="D57" s="398" t="s">
        <v>67</v>
      </c>
      <c r="E57" s="398">
        <v>1</v>
      </c>
      <c r="F57" s="399">
        <v>4000</v>
      </c>
      <c r="G57" s="399">
        <f t="shared" si="3"/>
        <v>4000</v>
      </c>
      <c r="H57" s="350"/>
      <c r="I57" s="350"/>
      <c r="J57" s="350"/>
      <c r="K57" s="350"/>
      <c r="L57" s="350"/>
      <c r="M57" s="350"/>
      <c r="N57" s="350"/>
      <c r="O57" s="350"/>
      <c r="P57" s="350"/>
      <c r="Q57" s="350"/>
      <c r="R57" s="350"/>
      <c r="S57" s="350"/>
      <c r="T57" s="350"/>
      <c r="U57" s="350"/>
      <c r="V57" s="350"/>
      <c r="W57" s="350"/>
      <c r="X57" s="350"/>
      <c r="Y57" s="350"/>
      <c r="Z57" s="350"/>
      <c r="AA57" s="350"/>
    </row>
    <row r="58" spans="1:27" ht="12.75" customHeight="1">
      <c r="A58" s="350"/>
      <c r="B58" s="394" t="s">
        <v>1018</v>
      </c>
      <c r="C58" s="397" t="s">
        <v>1484</v>
      </c>
      <c r="D58" s="398" t="s">
        <v>1399</v>
      </c>
      <c r="E58" s="398">
        <v>7</v>
      </c>
      <c r="F58" s="399">
        <v>500</v>
      </c>
      <c r="G58" s="399">
        <f t="shared" si="3"/>
        <v>3500</v>
      </c>
      <c r="H58" s="350"/>
      <c r="I58" s="350"/>
      <c r="J58" s="350"/>
      <c r="K58" s="350"/>
      <c r="L58" s="350"/>
      <c r="M58" s="350"/>
      <c r="N58" s="350"/>
      <c r="O58" s="350"/>
      <c r="P58" s="350"/>
      <c r="Q58" s="350"/>
      <c r="R58" s="350"/>
      <c r="S58" s="350"/>
      <c r="T58" s="350"/>
      <c r="U58" s="350"/>
      <c r="V58" s="350"/>
      <c r="W58" s="350"/>
      <c r="X58" s="350"/>
      <c r="Y58" s="350"/>
      <c r="Z58" s="350"/>
      <c r="AA58" s="350"/>
    </row>
    <row r="59" spans="1:27" ht="12.75" customHeight="1">
      <c r="A59" s="350"/>
      <c r="B59" s="394" t="s">
        <v>857</v>
      </c>
      <c r="C59" s="397" t="s">
        <v>1485</v>
      </c>
      <c r="D59" s="398" t="s">
        <v>276</v>
      </c>
      <c r="E59" s="398">
        <v>115</v>
      </c>
      <c r="F59" s="399">
        <v>455</v>
      </c>
      <c r="G59" s="399">
        <f t="shared" si="3"/>
        <v>52325</v>
      </c>
      <c r="H59" s="350"/>
      <c r="I59" s="356"/>
      <c r="J59" s="350"/>
      <c r="K59" s="350"/>
      <c r="L59" s="350"/>
      <c r="M59" s="350"/>
      <c r="N59" s="350"/>
      <c r="O59" s="350"/>
      <c r="P59" s="350"/>
      <c r="Q59" s="350"/>
      <c r="R59" s="350"/>
      <c r="S59" s="350"/>
      <c r="T59" s="350"/>
      <c r="U59" s="350"/>
      <c r="V59" s="350"/>
      <c r="W59" s="350"/>
      <c r="X59" s="350"/>
      <c r="Y59" s="350"/>
      <c r="Z59" s="350"/>
      <c r="AA59" s="350"/>
    </row>
    <row r="60" spans="1:27" ht="12.75" customHeight="1">
      <c r="A60" s="350"/>
      <c r="B60" s="394" t="s">
        <v>837</v>
      </c>
      <c r="C60" s="397" t="s">
        <v>1486</v>
      </c>
      <c r="D60" s="398" t="s">
        <v>67</v>
      </c>
      <c r="E60" s="398">
        <v>1</v>
      </c>
      <c r="F60" s="399">
        <v>2000</v>
      </c>
      <c r="G60" s="399">
        <f t="shared" si="3"/>
        <v>2000</v>
      </c>
      <c r="H60" s="350"/>
      <c r="I60" s="350"/>
      <c r="J60" s="350"/>
      <c r="K60" s="350"/>
      <c r="L60" s="350"/>
      <c r="M60" s="350"/>
      <c r="N60" s="350"/>
      <c r="O60" s="350"/>
      <c r="P60" s="350"/>
      <c r="Q60" s="350"/>
      <c r="R60" s="350"/>
      <c r="S60" s="350"/>
      <c r="T60" s="350"/>
      <c r="U60" s="350"/>
      <c r="V60" s="350"/>
      <c r="W60" s="350"/>
      <c r="X60" s="350"/>
      <c r="Y60" s="350"/>
      <c r="Z60" s="350"/>
      <c r="AA60" s="350"/>
    </row>
    <row r="61" spans="1:27" ht="12.75" customHeight="1">
      <c r="A61" s="350"/>
      <c r="B61" s="394" t="s">
        <v>949</v>
      </c>
      <c r="C61" s="397" t="s">
        <v>1487</v>
      </c>
      <c r="D61" s="398" t="s">
        <v>1399</v>
      </c>
      <c r="E61" s="398">
        <v>1</v>
      </c>
      <c r="F61" s="399">
        <v>1000</v>
      </c>
      <c r="G61" s="399">
        <f t="shared" si="3"/>
        <v>1000</v>
      </c>
      <c r="H61" s="350"/>
      <c r="I61" s="350"/>
      <c r="J61" s="350"/>
      <c r="K61" s="350"/>
      <c r="L61" s="350"/>
      <c r="M61" s="350"/>
      <c r="N61" s="350"/>
      <c r="O61" s="350"/>
      <c r="P61" s="350"/>
      <c r="Q61" s="350"/>
      <c r="R61" s="350"/>
      <c r="S61" s="350"/>
      <c r="T61" s="350"/>
      <c r="U61" s="350"/>
      <c r="V61" s="350"/>
      <c r="W61" s="350"/>
      <c r="X61" s="350"/>
      <c r="Y61" s="350"/>
      <c r="Z61" s="350"/>
      <c r="AA61" s="350"/>
    </row>
    <row r="62" spans="1:27" ht="12.75" customHeight="1">
      <c r="A62" s="350"/>
      <c r="B62" s="394" t="s">
        <v>853</v>
      </c>
      <c r="C62" s="400" t="s">
        <v>1488</v>
      </c>
      <c r="D62" s="398" t="s">
        <v>67</v>
      </c>
      <c r="E62" s="398">
        <v>1</v>
      </c>
      <c r="F62" s="399">
        <v>1000</v>
      </c>
      <c r="G62" s="399">
        <f t="shared" si="3"/>
        <v>1000</v>
      </c>
      <c r="H62" s="350"/>
      <c r="I62" s="350"/>
      <c r="J62" s="350"/>
      <c r="K62" s="350"/>
      <c r="L62" s="350"/>
      <c r="M62" s="350"/>
      <c r="N62" s="350"/>
      <c r="O62" s="350"/>
      <c r="P62" s="350"/>
      <c r="Q62" s="350"/>
      <c r="R62" s="350"/>
      <c r="S62" s="350"/>
      <c r="T62" s="350"/>
      <c r="U62" s="350"/>
      <c r="V62" s="350"/>
      <c r="W62" s="350"/>
      <c r="X62" s="350"/>
      <c r="Y62" s="350"/>
      <c r="Z62" s="350"/>
      <c r="AA62" s="350"/>
    </row>
    <row r="63" spans="1:27" ht="12.75" customHeight="1">
      <c r="A63" s="350"/>
      <c r="B63" s="386"/>
      <c r="C63" s="401"/>
      <c r="D63" s="386"/>
      <c r="E63" s="402"/>
      <c r="F63" s="350"/>
      <c r="G63" s="350"/>
      <c r="H63" s="350"/>
      <c r="I63" s="350"/>
      <c r="J63" s="350"/>
      <c r="K63" s="350"/>
      <c r="L63" s="350"/>
      <c r="M63" s="350"/>
      <c r="N63" s="350"/>
      <c r="O63" s="350"/>
      <c r="P63" s="350"/>
      <c r="Q63" s="350"/>
      <c r="R63" s="350"/>
      <c r="S63" s="350"/>
      <c r="T63" s="350"/>
      <c r="U63" s="350"/>
      <c r="V63" s="350"/>
      <c r="W63" s="350"/>
      <c r="X63" s="350"/>
      <c r="Y63" s="350"/>
      <c r="Z63" s="350"/>
      <c r="AA63" s="350"/>
    </row>
    <row r="64" spans="1:27" ht="12.75" customHeight="1">
      <c r="A64" s="350"/>
      <c r="B64" s="386"/>
      <c r="C64" s="403"/>
      <c r="D64" s="386"/>
      <c r="E64" s="402"/>
      <c r="F64" s="350"/>
      <c r="G64" s="350"/>
      <c r="H64" s="350"/>
      <c r="I64" s="350"/>
      <c r="J64" s="350"/>
      <c r="K64" s="350"/>
      <c r="L64" s="350"/>
      <c r="M64" s="350"/>
      <c r="N64" s="350"/>
      <c r="O64" s="350"/>
      <c r="P64" s="350"/>
      <c r="Q64" s="350"/>
      <c r="R64" s="350"/>
      <c r="S64" s="350"/>
      <c r="T64" s="350"/>
      <c r="U64" s="350"/>
      <c r="V64" s="350"/>
      <c r="W64" s="350"/>
      <c r="X64" s="350"/>
      <c r="Y64" s="350"/>
      <c r="Z64" s="350"/>
      <c r="AA64" s="350"/>
    </row>
    <row r="65" spans="1:27" ht="12.75" customHeight="1">
      <c r="A65" s="350"/>
      <c r="B65" s="386"/>
      <c r="C65" s="409" t="s">
        <v>572</v>
      </c>
      <c r="D65" s="409"/>
      <c r="E65" s="409"/>
      <c r="F65" s="409"/>
      <c r="G65" s="409"/>
      <c r="H65" s="409"/>
      <c r="I65" s="409"/>
      <c r="J65" s="350"/>
      <c r="K65" s="350"/>
      <c r="L65" s="350"/>
      <c r="M65" s="350"/>
      <c r="N65" s="350"/>
      <c r="O65" s="350"/>
      <c r="P65" s="350"/>
      <c r="Q65" s="350"/>
      <c r="R65" s="350"/>
      <c r="S65" s="350"/>
      <c r="T65" s="350"/>
      <c r="U65" s="350"/>
      <c r="V65" s="350"/>
      <c r="W65" s="350"/>
      <c r="X65" s="350"/>
      <c r="Y65" s="350"/>
      <c r="Z65" s="350"/>
      <c r="AA65" s="350"/>
    </row>
    <row r="66" spans="1:27" ht="25.5" customHeight="1">
      <c r="A66" s="350"/>
      <c r="B66" s="386"/>
      <c r="C66" s="410" t="s">
        <v>1489</v>
      </c>
      <c r="D66" s="410"/>
      <c r="E66" s="410"/>
      <c r="F66" s="410"/>
      <c r="G66" s="410"/>
      <c r="H66" s="410"/>
      <c r="I66" s="410"/>
      <c r="J66" s="350"/>
      <c r="K66" s="350"/>
      <c r="L66" s="350"/>
      <c r="M66" s="350"/>
      <c r="N66" s="350"/>
      <c r="O66" s="350"/>
      <c r="P66" s="350"/>
      <c r="Q66" s="350"/>
      <c r="R66" s="350"/>
      <c r="S66" s="350"/>
      <c r="T66" s="350"/>
      <c r="U66" s="350"/>
      <c r="V66" s="350"/>
      <c r="W66" s="350"/>
      <c r="X66" s="350"/>
      <c r="Y66" s="350"/>
      <c r="Z66" s="350"/>
      <c r="AA66" s="350"/>
    </row>
    <row r="67" spans="1:27" ht="12.75" customHeight="1">
      <c r="A67" s="350"/>
      <c r="B67" s="386"/>
      <c r="C67" s="410" t="s">
        <v>1490</v>
      </c>
      <c r="D67" s="410"/>
      <c r="E67" s="410"/>
      <c r="F67" s="410"/>
      <c r="G67" s="410"/>
      <c r="H67" s="410"/>
      <c r="I67" s="410"/>
      <c r="J67" s="350"/>
      <c r="K67" s="350"/>
      <c r="L67" s="350"/>
      <c r="M67" s="350"/>
      <c r="N67" s="350"/>
      <c r="O67" s="350"/>
      <c r="P67" s="350"/>
      <c r="Q67" s="350"/>
      <c r="R67" s="350"/>
      <c r="S67" s="350"/>
      <c r="T67" s="350"/>
      <c r="U67" s="350"/>
      <c r="V67" s="350"/>
      <c r="W67" s="350"/>
      <c r="X67" s="350"/>
      <c r="Y67" s="350"/>
      <c r="Z67" s="350"/>
      <c r="AA67" s="350"/>
    </row>
    <row r="68" spans="1:27" ht="12.75" customHeight="1">
      <c r="A68" s="350"/>
      <c r="B68" s="350"/>
      <c r="C68" s="410" t="s">
        <v>1491</v>
      </c>
      <c r="D68" s="410"/>
      <c r="E68" s="410"/>
      <c r="F68" s="410"/>
      <c r="G68" s="410"/>
      <c r="H68" s="410"/>
      <c r="I68" s="410"/>
      <c r="J68" s="350"/>
      <c r="K68" s="350"/>
      <c r="L68" s="350"/>
      <c r="M68" s="350"/>
      <c r="N68" s="350"/>
      <c r="O68" s="350"/>
      <c r="P68" s="350"/>
      <c r="Q68" s="350"/>
      <c r="R68" s="350"/>
      <c r="S68" s="350"/>
      <c r="T68" s="350"/>
      <c r="U68" s="350"/>
      <c r="V68" s="350"/>
      <c r="W68" s="350"/>
      <c r="X68" s="350"/>
      <c r="Y68" s="350"/>
      <c r="Z68" s="350"/>
      <c r="AA68" s="350"/>
    </row>
    <row r="69" spans="1:27" ht="12.75" customHeight="1">
      <c r="A69" s="350"/>
      <c r="B69" s="350"/>
      <c r="C69" s="410" t="s">
        <v>1492</v>
      </c>
      <c r="D69" s="410"/>
      <c r="E69" s="410"/>
      <c r="F69" s="410"/>
      <c r="G69" s="410"/>
      <c r="H69" s="410"/>
      <c r="I69" s="410"/>
      <c r="J69" s="350"/>
      <c r="K69" s="350"/>
      <c r="L69" s="350"/>
      <c r="M69" s="350"/>
      <c r="N69" s="350"/>
      <c r="O69" s="350"/>
      <c r="P69" s="350"/>
      <c r="Q69" s="350"/>
      <c r="R69" s="350"/>
      <c r="S69" s="350"/>
      <c r="T69" s="350"/>
      <c r="U69" s="350"/>
      <c r="V69" s="350"/>
      <c r="W69" s="350"/>
      <c r="X69" s="350"/>
      <c r="Y69" s="350"/>
      <c r="Z69" s="350"/>
      <c r="AA69" s="350"/>
    </row>
    <row r="70" spans="1:27" ht="12.75" customHeight="1">
      <c r="A70" s="350"/>
      <c r="B70" s="350"/>
      <c r="C70" s="410" t="s">
        <v>1493</v>
      </c>
      <c r="D70" s="410"/>
      <c r="E70" s="410"/>
      <c r="F70" s="410"/>
      <c r="G70" s="410"/>
      <c r="H70" s="410"/>
      <c r="I70" s="410"/>
      <c r="J70" s="350"/>
      <c r="K70" s="350"/>
      <c r="L70" s="350"/>
      <c r="M70" s="350"/>
      <c r="N70" s="350"/>
      <c r="O70" s="350"/>
      <c r="P70" s="350"/>
      <c r="Q70" s="350"/>
      <c r="R70" s="350"/>
      <c r="S70" s="350"/>
      <c r="T70" s="350"/>
      <c r="U70" s="350"/>
      <c r="V70" s="350"/>
      <c r="W70" s="350"/>
      <c r="X70" s="350"/>
      <c r="Y70" s="350"/>
      <c r="Z70" s="350"/>
      <c r="AA70" s="350"/>
    </row>
    <row r="71" spans="1:27" ht="26.25" customHeight="1">
      <c r="A71" s="350"/>
      <c r="B71" s="350"/>
      <c r="C71" s="410" t="s">
        <v>1494</v>
      </c>
      <c r="D71" s="410"/>
      <c r="E71" s="410"/>
      <c r="F71" s="410"/>
      <c r="G71" s="410"/>
      <c r="H71" s="410"/>
      <c r="I71" s="410"/>
      <c r="J71" s="350"/>
      <c r="K71" s="350"/>
      <c r="L71" s="350"/>
      <c r="M71" s="350"/>
      <c r="N71" s="350"/>
      <c r="O71" s="350"/>
      <c r="P71" s="350"/>
      <c r="Q71" s="350"/>
      <c r="R71" s="350"/>
      <c r="S71" s="350"/>
      <c r="T71" s="350"/>
      <c r="U71" s="350"/>
      <c r="V71" s="350"/>
      <c r="W71" s="350"/>
      <c r="X71" s="350"/>
      <c r="Y71" s="350"/>
      <c r="Z71" s="350"/>
      <c r="AA71" s="350"/>
    </row>
    <row r="72" spans="1:27" ht="12.75" customHeight="1">
      <c r="A72" s="350"/>
      <c r="B72" s="350"/>
      <c r="C72" s="410" t="s">
        <v>1495</v>
      </c>
      <c r="D72" s="410"/>
      <c r="E72" s="410"/>
      <c r="F72" s="410"/>
      <c r="G72" s="410"/>
      <c r="H72" s="410"/>
      <c r="I72" s="410"/>
      <c r="J72" s="350"/>
      <c r="K72" s="350"/>
      <c r="L72" s="350"/>
      <c r="M72" s="350"/>
      <c r="N72" s="350"/>
      <c r="O72" s="350"/>
      <c r="P72" s="350"/>
      <c r="Q72" s="350"/>
      <c r="R72" s="350"/>
      <c r="S72" s="350"/>
      <c r="T72" s="350"/>
      <c r="U72" s="350"/>
      <c r="V72" s="350"/>
      <c r="W72" s="350"/>
      <c r="X72" s="350"/>
      <c r="Y72" s="350"/>
      <c r="Z72" s="350"/>
      <c r="AA72" s="350"/>
    </row>
    <row r="73" spans="1:27" ht="26.25" customHeight="1">
      <c r="A73" s="350"/>
      <c r="B73" s="350"/>
      <c r="C73" s="410" t="s">
        <v>1496</v>
      </c>
      <c r="D73" s="410"/>
      <c r="E73" s="410"/>
      <c r="F73" s="410"/>
      <c r="G73" s="410"/>
      <c r="H73" s="410"/>
      <c r="I73" s="410"/>
      <c r="J73" s="350"/>
      <c r="K73" s="350"/>
      <c r="L73" s="350"/>
      <c r="M73" s="350"/>
      <c r="N73" s="350"/>
      <c r="O73" s="350"/>
      <c r="P73" s="350"/>
      <c r="Q73" s="350"/>
      <c r="R73" s="350"/>
      <c r="S73" s="350"/>
      <c r="T73" s="350"/>
      <c r="U73" s="350"/>
      <c r="V73" s="350"/>
      <c r="W73" s="350"/>
      <c r="X73" s="350"/>
      <c r="Y73" s="350"/>
      <c r="Z73" s="350"/>
      <c r="AA73" s="350"/>
    </row>
    <row r="74" spans="1:27" ht="12.75" customHeight="1">
      <c r="A74" s="350"/>
      <c r="B74" s="350"/>
      <c r="C74" s="377"/>
      <c r="D74" s="404"/>
      <c r="E74" s="405"/>
      <c r="F74" s="350"/>
      <c r="G74" s="350"/>
      <c r="H74" s="350"/>
      <c r="I74" s="350"/>
      <c r="J74" s="350"/>
      <c r="K74" s="350"/>
      <c r="L74" s="350"/>
      <c r="M74" s="350"/>
      <c r="N74" s="350"/>
      <c r="O74" s="350"/>
      <c r="P74" s="350"/>
      <c r="Q74" s="350"/>
      <c r="R74" s="350"/>
      <c r="S74" s="350"/>
      <c r="T74" s="350"/>
      <c r="U74" s="350"/>
      <c r="V74" s="350"/>
      <c r="W74" s="350"/>
      <c r="X74" s="350"/>
      <c r="Y74" s="350"/>
      <c r="Z74" s="350"/>
      <c r="AA74" s="350"/>
    </row>
    <row r="75" spans="1:27" ht="12.75" customHeight="1">
      <c r="A75" s="350"/>
      <c r="B75" s="350"/>
      <c r="C75" s="377"/>
      <c r="D75" s="404"/>
      <c r="E75" s="405"/>
      <c r="F75" s="350"/>
      <c r="G75" s="350"/>
      <c r="H75" s="350"/>
      <c r="I75" s="350"/>
      <c r="J75" s="350"/>
      <c r="K75" s="350"/>
      <c r="L75" s="350"/>
      <c r="M75" s="350"/>
      <c r="N75" s="350"/>
      <c r="O75" s="350"/>
      <c r="P75" s="350"/>
      <c r="Q75" s="350"/>
      <c r="R75" s="350"/>
      <c r="S75" s="350"/>
      <c r="T75" s="350"/>
      <c r="U75" s="350"/>
      <c r="V75" s="350"/>
      <c r="W75" s="350"/>
      <c r="X75" s="350"/>
      <c r="Y75" s="350"/>
      <c r="Z75" s="350"/>
      <c r="AA75" s="350"/>
    </row>
    <row r="76" spans="1:27" ht="12.75" customHeight="1">
      <c r="A76" s="350"/>
      <c r="B76" s="350"/>
      <c r="C76" s="377"/>
      <c r="D76" s="404"/>
      <c r="E76" s="405"/>
      <c r="F76" s="350"/>
      <c r="G76" s="350"/>
      <c r="H76" s="350"/>
      <c r="I76" s="350"/>
      <c r="J76" s="350"/>
      <c r="K76" s="350"/>
      <c r="L76" s="350"/>
      <c r="M76" s="350"/>
      <c r="N76" s="350"/>
      <c r="O76" s="350"/>
      <c r="P76" s="350"/>
      <c r="Q76" s="350"/>
      <c r="R76" s="350"/>
      <c r="S76" s="350"/>
      <c r="T76" s="350"/>
      <c r="U76" s="350"/>
      <c r="V76" s="350"/>
      <c r="W76" s="350"/>
      <c r="X76" s="350"/>
      <c r="Y76" s="350"/>
      <c r="Z76" s="350"/>
      <c r="AA76" s="350"/>
    </row>
    <row r="77" spans="1:27" ht="12.75" customHeight="1">
      <c r="A77" s="350"/>
      <c r="B77" s="350"/>
      <c r="C77" s="377"/>
      <c r="D77" s="404"/>
      <c r="E77" s="405"/>
      <c r="F77" s="350"/>
      <c r="G77" s="350"/>
      <c r="H77" s="350"/>
      <c r="I77" s="350"/>
      <c r="J77" s="350"/>
      <c r="K77" s="350"/>
      <c r="L77" s="350"/>
      <c r="M77" s="350"/>
      <c r="N77" s="350"/>
      <c r="O77" s="350"/>
      <c r="P77" s="350"/>
      <c r="Q77" s="350"/>
      <c r="R77" s="350"/>
      <c r="S77" s="350"/>
      <c r="T77" s="350"/>
      <c r="U77" s="350"/>
      <c r="V77" s="350"/>
      <c r="W77" s="350"/>
      <c r="X77" s="350"/>
      <c r="Y77" s="350"/>
      <c r="Z77" s="350"/>
      <c r="AA77" s="350"/>
    </row>
    <row r="78" spans="1:27" ht="12.75" customHeight="1">
      <c r="A78" s="350"/>
      <c r="B78" s="350"/>
      <c r="C78" s="350"/>
      <c r="D78" s="404"/>
      <c r="E78" s="405"/>
      <c r="F78" s="350"/>
      <c r="G78" s="350"/>
      <c r="H78" s="350"/>
      <c r="I78" s="350"/>
      <c r="J78" s="350"/>
      <c r="K78" s="350"/>
      <c r="L78" s="350"/>
      <c r="M78" s="350"/>
      <c r="N78" s="350"/>
      <c r="O78" s="350"/>
      <c r="P78" s="350"/>
      <c r="Q78" s="350"/>
      <c r="R78" s="350"/>
      <c r="S78" s="350"/>
      <c r="T78" s="350"/>
      <c r="U78" s="350"/>
      <c r="V78" s="350"/>
      <c r="W78" s="350"/>
      <c r="X78" s="350"/>
      <c r="Y78" s="350"/>
      <c r="Z78" s="350"/>
      <c r="AA78" s="350"/>
    </row>
    <row r="79" spans="1:27" ht="12.75" customHeight="1">
      <c r="A79" s="350"/>
      <c r="B79" s="350"/>
      <c r="C79" s="350"/>
      <c r="D79" s="404"/>
      <c r="E79" s="405"/>
      <c r="F79" s="350"/>
      <c r="G79" s="350"/>
      <c r="H79" s="350"/>
      <c r="I79" s="350"/>
      <c r="J79" s="350"/>
      <c r="K79" s="350"/>
      <c r="L79" s="350"/>
      <c r="M79" s="350"/>
      <c r="N79" s="350"/>
      <c r="O79" s="350"/>
      <c r="P79" s="350"/>
      <c r="Q79" s="350"/>
      <c r="R79" s="350"/>
      <c r="S79" s="350"/>
      <c r="T79" s="350"/>
      <c r="U79" s="350"/>
      <c r="V79" s="350"/>
      <c r="W79" s="350"/>
      <c r="X79" s="350"/>
      <c r="Y79" s="350"/>
      <c r="Z79" s="350"/>
      <c r="AA79" s="350"/>
    </row>
    <row r="80" spans="1:27" ht="12.75" customHeight="1">
      <c r="A80" s="350"/>
      <c r="B80" s="350"/>
      <c r="C80" s="350"/>
      <c r="D80" s="404"/>
      <c r="E80" s="405"/>
      <c r="F80" s="350"/>
      <c r="G80" s="350"/>
      <c r="H80" s="350"/>
      <c r="I80" s="350"/>
      <c r="J80" s="350"/>
      <c r="K80" s="350"/>
      <c r="L80" s="350"/>
      <c r="M80" s="350"/>
      <c r="N80" s="350"/>
      <c r="O80" s="350"/>
      <c r="P80" s="350"/>
      <c r="Q80" s="350"/>
      <c r="R80" s="350"/>
      <c r="S80" s="350"/>
      <c r="T80" s="350"/>
      <c r="U80" s="350"/>
      <c r="V80" s="350"/>
      <c r="W80" s="350"/>
      <c r="X80" s="350"/>
      <c r="Y80" s="350"/>
      <c r="Z80" s="350"/>
      <c r="AA80" s="350"/>
    </row>
    <row r="81" spans="1:27" ht="12.75" customHeight="1">
      <c r="A81" s="350"/>
      <c r="B81" s="350"/>
      <c r="C81" s="350"/>
      <c r="D81" s="404"/>
      <c r="E81" s="405"/>
      <c r="F81" s="350"/>
      <c r="G81" s="350"/>
      <c r="H81" s="350"/>
      <c r="I81" s="350"/>
      <c r="J81" s="350"/>
      <c r="K81" s="350"/>
      <c r="L81" s="350"/>
      <c r="M81" s="350"/>
      <c r="N81" s="350"/>
      <c r="O81" s="350"/>
      <c r="P81" s="350"/>
      <c r="Q81" s="350"/>
      <c r="R81" s="350"/>
      <c r="S81" s="350"/>
      <c r="T81" s="350"/>
      <c r="U81" s="350"/>
      <c r="V81" s="350"/>
      <c r="W81" s="350"/>
      <c r="X81" s="350"/>
      <c r="Y81" s="350"/>
      <c r="Z81" s="350"/>
      <c r="AA81" s="350"/>
    </row>
    <row r="82" spans="1:27" ht="12.75" customHeight="1">
      <c r="A82" s="350"/>
      <c r="B82" s="350"/>
      <c r="C82" s="350"/>
      <c r="D82" s="404"/>
      <c r="E82" s="405"/>
      <c r="F82" s="350"/>
      <c r="G82" s="350"/>
      <c r="H82" s="350"/>
      <c r="I82" s="350"/>
      <c r="J82" s="350"/>
      <c r="K82" s="350"/>
      <c r="L82" s="350"/>
      <c r="M82" s="350"/>
      <c r="N82" s="350"/>
      <c r="O82" s="350"/>
      <c r="P82" s="350"/>
      <c r="Q82" s="350"/>
      <c r="R82" s="350"/>
      <c r="S82" s="350"/>
      <c r="T82" s="350"/>
      <c r="U82" s="350"/>
      <c r="V82" s="350"/>
      <c r="W82" s="350"/>
      <c r="X82" s="350"/>
      <c r="Y82" s="350"/>
      <c r="Z82" s="350"/>
      <c r="AA82" s="350"/>
    </row>
    <row r="83" spans="1:27" ht="12.75" customHeight="1">
      <c r="A83" s="350"/>
      <c r="B83" s="350"/>
      <c r="C83" s="350"/>
      <c r="D83" s="404"/>
      <c r="E83" s="405"/>
      <c r="F83" s="350"/>
      <c r="G83" s="350"/>
      <c r="H83" s="350"/>
      <c r="I83" s="350"/>
      <c r="J83" s="350"/>
      <c r="K83" s="350"/>
      <c r="L83" s="350"/>
      <c r="M83" s="350"/>
      <c r="N83" s="350"/>
      <c r="O83" s="350"/>
      <c r="P83" s="350"/>
      <c r="Q83" s="350"/>
      <c r="R83" s="350"/>
      <c r="S83" s="350"/>
      <c r="T83" s="350"/>
      <c r="U83" s="350"/>
      <c r="V83" s="350"/>
      <c r="W83" s="350"/>
      <c r="X83" s="350"/>
      <c r="Y83" s="350"/>
      <c r="Z83" s="350"/>
      <c r="AA83" s="350"/>
    </row>
    <row r="84" spans="1:27" ht="12.75" customHeight="1">
      <c r="A84" s="350"/>
      <c r="B84" s="350"/>
      <c r="C84" s="350"/>
      <c r="D84" s="404"/>
      <c r="E84" s="405"/>
      <c r="F84" s="350"/>
      <c r="G84" s="350"/>
      <c r="H84" s="350"/>
      <c r="I84" s="350"/>
      <c r="J84" s="350"/>
      <c r="K84" s="350"/>
      <c r="L84" s="350"/>
      <c r="M84" s="350"/>
      <c r="N84" s="350"/>
      <c r="O84" s="350"/>
      <c r="P84" s="350"/>
      <c r="Q84" s="350"/>
      <c r="R84" s="350"/>
      <c r="S84" s="350"/>
      <c r="T84" s="350"/>
      <c r="U84" s="350"/>
      <c r="V84" s="350"/>
      <c r="W84" s="350"/>
      <c r="X84" s="350"/>
      <c r="Y84" s="350"/>
      <c r="Z84" s="350"/>
      <c r="AA84" s="350"/>
    </row>
    <row r="85" spans="1:27" ht="12.75" customHeight="1">
      <c r="A85" s="350"/>
      <c r="B85" s="350"/>
      <c r="C85" s="350"/>
      <c r="D85" s="406"/>
      <c r="E85" s="402"/>
      <c r="F85" s="350"/>
      <c r="G85" s="350"/>
      <c r="H85" s="350"/>
      <c r="I85" s="350"/>
      <c r="J85" s="350"/>
      <c r="K85" s="350"/>
      <c r="L85" s="350"/>
      <c r="M85" s="350"/>
      <c r="N85" s="350"/>
      <c r="O85" s="350"/>
      <c r="P85" s="350"/>
      <c r="Q85" s="350"/>
      <c r="R85" s="350"/>
      <c r="S85" s="350"/>
      <c r="T85" s="350"/>
      <c r="U85" s="350"/>
      <c r="V85" s="350"/>
      <c r="W85" s="350"/>
      <c r="X85" s="350"/>
      <c r="Y85" s="350"/>
      <c r="Z85" s="350"/>
      <c r="AA85" s="350"/>
    </row>
    <row r="86" spans="1:27" ht="12.75" customHeight="1">
      <c r="A86" s="350"/>
      <c r="B86" s="350"/>
      <c r="C86" s="350"/>
      <c r="D86" s="406"/>
      <c r="E86" s="402"/>
      <c r="F86" s="350"/>
      <c r="G86" s="350"/>
      <c r="H86" s="350"/>
      <c r="I86" s="350"/>
      <c r="J86" s="350"/>
      <c r="K86" s="350"/>
      <c r="L86" s="350"/>
      <c r="M86" s="350"/>
      <c r="N86" s="350"/>
      <c r="O86" s="350"/>
      <c r="P86" s="350"/>
      <c r="Q86" s="350"/>
      <c r="R86" s="350"/>
      <c r="S86" s="350"/>
      <c r="T86" s="350"/>
      <c r="U86" s="350"/>
      <c r="V86" s="350"/>
      <c r="W86" s="350"/>
      <c r="X86" s="350"/>
      <c r="Y86" s="350"/>
      <c r="Z86" s="350"/>
      <c r="AA86" s="350"/>
    </row>
    <row r="87" spans="1:27" ht="12.75" customHeight="1">
      <c r="A87" s="350"/>
      <c r="B87" s="350"/>
      <c r="C87" s="350"/>
      <c r="D87" s="406"/>
      <c r="E87" s="402"/>
      <c r="F87" s="350"/>
      <c r="G87" s="350"/>
      <c r="H87" s="350"/>
      <c r="I87" s="350"/>
      <c r="J87" s="350"/>
      <c r="K87" s="350"/>
      <c r="L87" s="350"/>
      <c r="M87" s="350"/>
      <c r="N87" s="350"/>
      <c r="O87" s="350"/>
      <c r="P87" s="350"/>
      <c r="Q87" s="350"/>
      <c r="R87" s="350"/>
      <c r="S87" s="350"/>
      <c r="T87" s="350"/>
      <c r="U87" s="350"/>
      <c r="V87" s="350"/>
      <c r="W87" s="350"/>
      <c r="X87" s="350"/>
      <c r="Y87" s="350"/>
      <c r="Z87" s="350"/>
      <c r="AA87" s="350"/>
    </row>
    <row r="88" spans="1:27" ht="12.75" customHeight="1">
      <c r="A88" s="350"/>
      <c r="B88" s="350"/>
      <c r="C88" s="350"/>
      <c r="D88" s="406"/>
      <c r="E88" s="402"/>
      <c r="F88" s="350"/>
      <c r="G88" s="350"/>
      <c r="H88" s="350"/>
      <c r="I88" s="350"/>
      <c r="J88" s="350"/>
      <c r="K88" s="350"/>
      <c r="L88" s="350"/>
      <c r="M88" s="350"/>
      <c r="N88" s="350"/>
      <c r="O88" s="350"/>
      <c r="P88" s="350"/>
      <c r="Q88" s="350"/>
      <c r="R88" s="350"/>
      <c r="S88" s="350"/>
      <c r="T88" s="350"/>
      <c r="U88" s="350"/>
      <c r="V88" s="350"/>
      <c r="W88" s="350"/>
      <c r="X88" s="350"/>
      <c r="Y88" s="350"/>
      <c r="Z88" s="350"/>
      <c r="AA88" s="350"/>
    </row>
    <row r="89" spans="1:27" ht="12.75" customHeight="1">
      <c r="A89" s="350"/>
      <c r="B89" s="350"/>
      <c r="C89" s="350"/>
      <c r="D89" s="406"/>
      <c r="E89" s="402"/>
      <c r="F89" s="350"/>
      <c r="G89" s="350"/>
      <c r="H89" s="350"/>
      <c r="I89" s="350"/>
      <c r="J89" s="350"/>
      <c r="K89" s="350"/>
      <c r="L89" s="350"/>
      <c r="M89" s="350"/>
      <c r="N89" s="350"/>
      <c r="O89" s="350"/>
      <c r="P89" s="350"/>
      <c r="Q89" s="350"/>
      <c r="R89" s="350"/>
      <c r="S89" s="350"/>
      <c r="T89" s="350"/>
      <c r="U89" s="350"/>
      <c r="V89" s="350"/>
      <c r="W89" s="350"/>
      <c r="X89" s="350"/>
      <c r="Y89" s="350"/>
      <c r="Z89" s="350"/>
      <c r="AA89" s="350"/>
    </row>
    <row r="90" spans="1:27" ht="12.75" customHeight="1">
      <c r="A90" s="350"/>
      <c r="B90" s="350"/>
      <c r="C90" s="350"/>
      <c r="D90" s="406"/>
      <c r="E90" s="402"/>
      <c r="F90" s="350"/>
      <c r="G90" s="350"/>
      <c r="H90" s="350"/>
      <c r="I90" s="350"/>
      <c r="J90" s="350"/>
      <c r="K90" s="350"/>
      <c r="L90" s="350"/>
      <c r="M90" s="350"/>
      <c r="N90" s="350"/>
      <c r="O90" s="350"/>
      <c r="P90" s="350"/>
      <c r="Q90" s="350"/>
      <c r="R90" s="350"/>
      <c r="S90" s="350"/>
      <c r="T90" s="350"/>
      <c r="U90" s="350"/>
      <c r="V90" s="350"/>
      <c r="W90" s="350"/>
      <c r="X90" s="350"/>
      <c r="Y90" s="350"/>
      <c r="Z90" s="350"/>
      <c r="AA90" s="350"/>
    </row>
    <row r="91" spans="1:27" ht="12.75" customHeight="1">
      <c r="A91" s="350"/>
      <c r="B91" s="350"/>
      <c r="C91" s="350"/>
      <c r="D91" s="406"/>
      <c r="E91" s="402"/>
      <c r="F91" s="350"/>
      <c r="G91" s="350"/>
      <c r="H91" s="350"/>
      <c r="I91" s="350"/>
      <c r="J91" s="350"/>
      <c r="K91" s="350"/>
      <c r="L91" s="350"/>
      <c r="M91" s="350"/>
      <c r="N91" s="350"/>
      <c r="O91" s="350"/>
      <c r="P91" s="350"/>
      <c r="Q91" s="350"/>
      <c r="R91" s="350"/>
      <c r="S91" s="350"/>
      <c r="T91" s="350"/>
      <c r="U91" s="350"/>
      <c r="V91" s="350"/>
      <c r="W91" s="350"/>
      <c r="X91" s="350"/>
      <c r="Y91" s="350"/>
      <c r="Z91" s="350"/>
      <c r="AA91" s="350"/>
    </row>
    <row r="92" spans="1:27" ht="12.75" customHeight="1">
      <c r="A92" s="350"/>
      <c r="B92" s="350"/>
      <c r="C92" s="350"/>
      <c r="D92" s="406"/>
      <c r="E92" s="402"/>
      <c r="F92" s="350"/>
      <c r="G92" s="350"/>
      <c r="H92" s="350"/>
      <c r="I92" s="350"/>
      <c r="J92" s="350"/>
      <c r="K92" s="350"/>
      <c r="L92" s="350"/>
      <c r="M92" s="350"/>
      <c r="N92" s="350"/>
      <c r="O92" s="350"/>
      <c r="P92" s="350"/>
      <c r="Q92" s="350"/>
      <c r="R92" s="350"/>
      <c r="S92" s="350"/>
      <c r="T92" s="350"/>
      <c r="U92" s="350"/>
      <c r="V92" s="350"/>
      <c r="W92" s="350"/>
      <c r="X92" s="350"/>
      <c r="Y92" s="350"/>
      <c r="Z92" s="350"/>
      <c r="AA92" s="350"/>
    </row>
    <row r="93" spans="1:27" ht="12.75" customHeight="1">
      <c r="A93" s="350"/>
      <c r="B93" s="350"/>
      <c r="C93" s="350"/>
      <c r="D93" s="406"/>
      <c r="E93" s="402"/>
      <c r="F93" s="350"/>
      <c r="G93" s="350"/>
      <c r="H93" s="350"/>
      <c r="I93" s="350"/>
      <c r="J93" s="350"/>
      <c r="K93" s="350"/>
      <c r="L93" s="350"/>
      <c r="M93" s="350"/>
      <c r="N93" s="350"/>
      <c r="O93" s="350"/>
      <c r="P93" s="350"/>
      <c r="Q93" s="350"/>
      <c r="R93" s="350"/>
      <c r="S93" s="350"/>
      <c r="T93" s="350"/>
      <c r="U93" s="350"/>
      <c r="V93" s="350"/>
      <c r="W93" s="350"/>
      <c r="X93" s="350"/>
      <c r="Y93" s="350"/>
      <c r="Z93" s="350"/>
      <c r="AA93" s="350"/>
    </row>
    <row r="94" spans="1:27" ht="12.75" customHeight="1">
      <c r="A94" s="350"/>
      <c r="B94" s="350"/>
      <c r="C94" s="350"/>
      <c r="D94" s="406"/>
      <c r="E94" s="402"/>
      <c r="F94" s="350"/>
      <c r="G94" s="350"/>
      <c r="H94" s="350"/>
      <c r="I94" s="350"/>
      <c r="J94" s="350"/>
      <c r="K94" s="350"/>
      <c r="L94" s="350"/>
      <c r="M94" s="350"/>
      <c r="N94" s="350"/>
      <c r="O94" s="350"/>
      <c r="P94" s="350"/>
      <c r="Q94" s="350"/>
      <c r="R94" s="350"/>
      <c r="S94" s="350"/>
      <c r="T94" s="350"/>
      <c r="U94" s="350"/>
      <c r="V94" s="350"/>
      <c r="W94" s="350"/>
      <c r="X94" s="350"/>
      <c r="Y94" s="350"/>
      <c r="Z94" s="350"/>
      <c r="AA94" s="350"/>
    </row>
    <row r="95" spans="1:27" ht="12.75" customHeight="1">
      <c r="A95" s="350"/>
      <c r="B95" s="350"/>
      <c r="C95" s="350"/>
      <c r="D95" s="406"/>
      <c r="E95" s="402"/>
      <c r="F95" s="350"/>
      <c r="G95" s="350"/>
      <c r="H95" s="350"/>
      <c r="I95" s="350"/>
      <c r="J95" s="350"/>
      <c r="K95" s="350"/>
      <c r="L95" s="350"/>
      <c r="M95" s="350"/>
      <c r="N95" s="350"/>
      <c r="O95" s="350"/>
      <c r="P95" s="350"/>
      <c r="Q95" s="350"/>
      <c r="R95" s="350"/>
      <c r="S95" s="350"/>
      <c r="T95" s="350"/>
      <c r="U95" s="350"/>
      <c r="V95" s="350"/>
      <c r="W95" s="350"/>
      <c r="X95" s="350"/>
      <c r="Y95" s="350"/>
      <c r="Z95" s="350"/>
      <c r="AA95" s="350"/>
    </row>
    <row r="96" spans="1:27" ht="12.75" customHeight="1">
      <c r="A96" s="350"/>
      <c r="B96" s="350"/>
      <c r="C96" s="350"/>
      <c r="D96" s="406"/>
      <c r="E96" s="402"/>
      <c r="F96" s="350"/>
      <c r="G96" s="350"/>
      <c r="H96" s="350"/>
      <c r="I96" s="350"/>
      <c r="J96" s="350"/>
      <c r="K96" s="350"/>
      <c r="L96" s="350"/>
      <c r="M96" s="350"/>
      <c r="N96" s="350"/>
      <c r="O96" s="350"/>
      <c r="P96" s="350"/>
      <c r="Q96" s="350"/>
      <c r="R96" s="350"/>
      <c r="S96" s="350"/>
      <c r="T96" s="350"/>
      <c r="U96" s="350"/>
      <c r="V96" s="350"/>
      <c r="W96" s="350"/>
      <c r="X96" s="350"/>
      <c r="Y96" s="350"/>
      <c r="Z96" s="350"/>
      <c r="AA96" s="350"/>
    </row>
    <row r="97" spans="1:27" ht="12.75" customHeight="1">
      <c r="A97" s="350"/>
      <c r="B97" s="350"/>
      <c r="C97" s="350"/>
      <c r="D97" s="406"/>
      <c r="E97" s="402"/>
      <c r="F97" s="350"/>
      <c r="G97" s="350"/>
      <c r="H97" s="350"/>
      <c r="I97" s="350"/>
      <c r="J97" s="350"/>
      <c r="K97" s="350"/>
      <c r="L97" s="350"/>
      <c r="M97" s="350"/>
      <c r="N97" s="350"/>
      <c r="O97" s="350"/>
      <c r="P97" s="350"/>
      <c r="Q97" s="350"/>
      <c r="R97" s="350"/>
      <c r="S97" s="350"/>
      <c r="T97" s="350"/>
      <c r="U97" s="350"/>
      <c r="V97" s="350"/>
      <c r="W97" s="350"/>
      <c r="X97" s="350"/>
      <c r="Y97" s="350"/>
      <c r="Z97" s="350"/>
      <c r="AA97" s="350"/>
    </row>
    <row r="98" spans="1:27" ht="12.75" customHeight="1">
      <c r="A98" s="350"/>
      <c r="B98" s="350"/>
      <c r="C98" s="350"/>
      <c r="D98" s="406"/>
      <c r="E98" s="402"/>
      <c r="F98" s="350"/>
      <c r="G98" s="350"/>
      <c r="H98" s="350"/>
      <c r="I98" s="350"/>
      <c r="J98" s="350"/>
      <c r="K98" s="350"/>
      <c r="L98" s="350"/>
      <c r="M98" s="350"/>
      <c r="N98" s="350"/>
      <c r="O98" s="350"/>
      <c r="P98" s="350"/>
      <c r="Q98" s="350"/>
      <c r="R98" s="350"/>
      <c r="S98" s="350"/>
      <c r="T98" s="350"/>
      <c r="U98" s="350"/>
      <c r="V98" s="350"/>
      <c r="W98" s="350"/>
      <c r="X98" s="350"/>
      <c r="Y98" s="350"/>
      <c r="Z98" s="350"/>
      <c r="AA98" s="350"/>
    </row>
    <row r="99" spans="1:27" ht="12.75" customHeight="1">
      <c r="A99" s="350"/>
      <c r="B99" s="350"/>
      <c r="C99" s="350"/>
      <c r="D99" s="406"/>
      <c r="E99" s="402"/>
      <c r="F99" s="350"/>
      <c r="G99" s="350"/>
      <c r="H99" s="350"/>
      <c r="I99" s="350"/>
      <c r="J99" s="350"/>
      <c r="K99" s="350"/>
      <c r="L99" s="350"/>
      <c r="M99" s="350"/>
      <c r="N99" s="350"/>
      <c r="O99" s="350"/>
      <c r="P99" s="350"/>
      <c r="Q99" s="350"/>
      <c r="R99" s="350"/>
      <c r="S99" s="350"/>
      <c r="T99" s="350"/>
      <c r="U99" s="350"/>
      <c r="V99" s="350"/>
      <c r="W99" s="350"/>
      <c r="X99" s="350"/>
      <c r="Y99" s="350"/>
      <c r="Z99" s="350"/>
      <c r="AA99" s="350"/>
    </row>
    <row r="100" spans="1:27" ht="12.75" customHeight="1">
      <c r="A100" s="350"/>
      <c r="B100" s="350"/>
      <c r="C100" s="350"/>
      <c r="D100" s="406"/>
      <c r="E100" s="402"/>
      <c r="F100" s="350"/>
      <c r="G100" s="350"/>
      <c r="H100" s="350"/>
      <c r="I100" s="350"/>
      <c r="J100" s="350"/>
      <c r="K100" s="350"/>
      <c r="L100" s="350"/>
      <c r="M100" s="350"/>
      <c r="N100" s="350"/>
      <c r="O100" s="350"/>
      <c r="P100" s="350"/>
      <c r="Q100" s="350"/>
      <c r="R100" s="350"/>
      <c r="S100" s="350"/>
      <c r="T100" s="350"/>
      <c r="U100" s="350"/>
      <c r="V100" s="350"/>
      <c r="W100" s="350"/>
      <c r="X100" s="350"/>
      <c r="Y100" s="350"/>
      <c r="Z100" s="350"/>
      <c r="AA100" s="350"/>
    </row>
    <row r="101" spans="1:27" ht="12.75" customHeight="1">
      <c r="A101" s="350"/>
      <c r="B101" s="350"/>
      <c r="C101" s="350"/>
      <c r="D101" s="406"/>
      <c r="E101" s="402"/>
      <c r="F101" s="350"/>
      <c r="G101" s="350"/>
      <c r="H101" s="350"/>
      <c r="I101" s="350"/>
      <c r="J101" s="350"/>
      <c r="K101" s="350"/>
      <c r="L101" s="350"/>
      <c r="M101" s="350"/>
      <c r="N101" s="350"/>
      <c r="O101" s="350"/>
      <c r="P101" s="350"/>
      <c r="Q101" s="350"/>
      <c r="R101" s="350"/>
      <c r="S101" s="350"/>
      <c r="T101" s="350"/>
      <c r="U101" s="350"/>
      <c r="V101" s="350"/>
      <c r="W101" s="350"/>
      <c r="X101" s="350"/>
      <c r="Y101" s="350"/>
      <c r="Z101" s="350"/>
      <c r="AA101" s="350"/>
    </row>
    <row r="102" spans="1:27" ht="12.75" customHeight="1">
      <c r="A102" s="350"/>
      <c r="B102" s="350"/>
      <c r="C102" s="350"/>
      <c r="D102" s="406"/>
      <c r="E102" s="402"/>
      <c r="F102" s="350"/>
      <c r="G102" s="350"/>
      <c r="H102" s="350"/>
      <c r="I102" s="350"/>
      <c r="J102" s="350"/>
      <c r="K102" s="350"/>
      <c r="L102" s="350"/>
      <c r="M102" s="350"/>
      <c r="N102" s="350"/>
      <c r="O102" s="350"/>
      <c r="P102" s="350"/>
      <c r="Q102" s="350"/>
      <c r="R102" s="350"/>
      <c r="S102" s="350"/>
      <c r="T102" s="350"/>
      <c r="U102" s="350"/>
      <c r="V102" s="350"/>
      <c r="W102" s="350"/>
      <c r="X102" s="350"/>
      <c r="Y102" s="350"/>
      <c r="Z102" s="350"/>
      <c r="AA102" s="350"/>
    </row>
    <row r="103" spans="1:27" ht="12.75" customHeight="1">
      <c r="A103" s="350"/>
      <c r="B103" s="350"/>
      <c r="C103" s="350"/>
      <c r="D103" s="406"/>
      <c r="E103" s="402"/>
      <c r="F103" s="350"/>
      <c r="G103" s="350"/>
      <c r="H103" s="350"/>
      <c r="I103" s="350"/>
      <c r="J103" s="350"/>
      <c r="K103" s="350"/>
      <c r="L103" s="350"/>
      <c r="M103" s="350"/>
      <c r="N103" s="350"/>
      <c r="O103" s="350"/>
      <c r="P103" s="350"/>
      <c r="Q103" s="350"/>
      <c r="R103" s="350"/>
      <c r="S103" s="350"/>
      <c r="T103" s="350"/>
      <c r="U103" s="350"/>
      <c r="V103" s="350"/>
      <c r="W103" s="350"/>
      <c r="X103" s="350"/>
      <c r="Y103" s="350"/>
      <c r="Z103" s="350"/>
      <c r="AA103" s="350"/>
    </row>
    <row r="104" spans="1:27" ht="12.75" customHeight="1">
      <c r="A104" s="350"/>
      <c r="B104" s="350"/>
      <c r="C104" s="350"/>
      <c r="D104" s="406"/>
      <c r="E104" s="402"/>
      <c r="F104" s="350"/>
      <c r="G104" s="350"/>
      <c r="H104" s="350"/>
      <c r="I104" s="350"/>
      <c r="J104" s="350"/>
      <c r="K104" s="350"/>
      <c r="L104" s="350"/>
      <c r="M104" s="350"/>
      <c r="N104" s="350"/>
      <c r="O104" s="350"/>
      <c r="P104" s="350"/>
      <c r="Q104" s="350"/>
      <c r="R104" s="350"/>
      <c r="S104" s="350"/>
      <c r="T104" s="350"/>
      <c r="U104" s="350"/>
      <c r="V104" s="350"/>
      <c r="W104" s="350"/>
      <c r="X104" s="350"/>
      <c r="Y104" s="350"/>
      <c r="Z104" s="350"/>
      <c r="AA104" s="350"/>
    </row>
    <row r="105" spans="1:27" ht="12.75" customHeight="1">
      <c r="A105" s="350"/>
      <c r="B105" s="350"/>
      <c r="C105" s="350"/>
      <c r="D105" s="406"/>
      <c r="E105" s="402"/>
      <c r="F105" s="350"/>
      <c r="G105" s="350"/>
      <c r="H105" s="350"/>
      <c r="I105" s="350"/>
      <c r="J105" s="350"/>
      <c r="K105" s="350"/>
      <c r="L105" s="350"/>
      <c r="M105" s="350"/>
      <c r="N105" s="350"/>
      <c r="O105" s="350"/>
      <c r="P105" s="350"/>
      <c r="Q105" s="350"/>
      <c r="R105" s="350"/>
      <c r="S105" s="350"/>
      <c r="T105" s="350"/>
      <c r="U105" s="350"/>
      <c r="V105" s="350"/>
      <c r="W105" s="350"/>
      <c r="X105" s="350"/>
      <c r="Y105" s="350"/>
      <c r="Z105" s="350"/>
      <c r="AA105" s="350"/>
    </row>
    <row r="106" spans="1:27" ht="12.75" customHeight="1">
      <c r="A106" s="350"/>
      <c r="B106" s="350"/>
      <c r="C106" s="350"/>
      <c r="D106" s="406"/>
      <c r="E106" s="402"/>
      <c r="F106" s="350"/>
      <c r="G106" s="350"/>
      <c r="H106" s="350"/>
      <c r="I106" s="350"/>
      <c r="J106" s="350"/>
      <c r="K106" s="350"/>
      <c r="L106" s="350"/>
      <c r="M106" s="350"/>
      <c r="N106" s="350"/>
      <c r="O106" s="350"/>
      <c r="P106" s="350"/>
      <c r="Q106" s="350"/>
      <c r="R106" s="350"/>
      <c r="S106" s="350"/>
      <c r="T106" s="350"/>
      <c r="U106" s="350"/>
      <c r="V106" s="350"/>
      <c r="W106" s="350"/>
      <c r="X106" s="350"/>
      <c r="Y106" s="350"/>
      <c r="Z106" s="350"/>
      <c r="AA106" s="350"/>
    </row>
    <row r="107" spans="1:27" ht="12.75" customHeight="1">
      <c r="A107" s="350"/>
      <c r="B107" s="350"/>
      <c r="C107" s="350"/>
      <c r="D107" s="406"/>
      <c r="E107" s="402"/>
      <c r="F107" s="350"/>
      <c r="G107" s="350"/>
      <c r="H107" s="350"/>
      <c r="I107" s="350"/>
      <c r="J107" s="350"/>
      <c r="K107" s="350"/>
      <c r="L107" s="350"/>
      <c r="M107" s="350"/>
      <c r="N107" s="350"/>
      <c r="O107" s="350"/>
      <c r="P107" s="350"/>
      <c r="Q107" s="350"/>
      <c r="R107" s="350"/>
      <c r="S107" s="350"/>
      <c r="T107" s="350"/>
      <c r="U107" s="350"/>
      <c r="V107" s="350"/>
      <c r="W107" s="350"/>
      <c r="X107" s="350"/>
      <c r="Y107" s="350"/>
      <c r="Z107" s="350"/>
      <c r="AA107" s="350"/>
    </row>
    <row r="108" spans="1:27" ht="12.75" customHeight="1">
      <c r="A108" s="350"/>
      <c r="B108" s="350"/>
      <c r="C108" s="350"/>
      <c r="D108" s="406"/>
      <c r="E108" s="402"/>
      <c r="F108" s="350"/>
      <c r="G108" s="350"/>
      <c r="H108" s="350"/>
      <c r="I108" s="350"/>
      <c r="J108" s="350"/>
      <c r="K108" s="350"/>
      <c r="L108" s="350"/>
      <c r="M108" s="350"/>
      <c r="N108" s="350"/>
      <c r="O108" s="350"/>
      <c r="P108" s="350"/>
      <c r="Q108" s="350"/>
      <c r="R108" s="350"/>
      <c r="S108" s="350"/>
      <c r="T108" s="350"/>
      <c r="U108" s="350"/>
      <c r="V108" s="350"/>
      <c r="W108" s="350"/>
      <c r="X108" s="350"/>
      <c r="Y108" s="350"/>
      <c r="Z108" s="350"/>
      <c r="AA108" s="350"/>
    </row>
    <row r="109" spans="1:27" ht="12.75" customHeight="1">
      <c r="A109" s="350"/>
      <c r="B109" s="350"/>
      <c r="C109" s="350"/>
      <c r="D109" s="406"/>
      <c r="E109" s="402"/>
      <c r="F109" s="350"/>
      <c r="G109" s="350"/>
      <c r="H109" s="350"/>
      <c r="I109" s="350"/>
      <c r="J109" s="350"/>
      <c r="K109" s="350"/>
      <c r="L109" s="350"/>
      <c r="M109" s="350"/>
      <c r="N109" s="350"/>
      <c r="O109" s="350"/>
      <c r="P109" s="350"/>
      <c r="Q109" s="350"/>
      <c r="R109" s="350"/>
      <c r="S109" s="350"/>
      <c r="T109" s="350"/>
      <c r="U109" s="350"/>
      <c r="V109" s="350"/>
      <c r="W109" s="350"/>
      <c r="X109" s="350"/>
      <c r="Y109" s="350"/>
      <c r="Z109" s="350"/>
      <c r="AA109" s="350"/>
    </row>
    <row r="110" spans="1:27" ht="12.75" customHeight="1">
      <c r="A110" s="350"/>
      <c r="B110" s="350"/>
      <c r="C110" s="350"/>
      <c r="D110" s="406"/>
      <c r="E110" s="402"/>
      <c r="F110" s="350"/>
      <c r="G110" s="350"/>
      <c r="H110" s="350"/>
      <c r="I110" s="350"/>
      <c r="J110" s="350"/>
      <c r="K110" s="350"/>
      <c r="L110" s="350"/>
      <c r="M110" s="350"/>
      <c r="N110" s="350"/>
      <c r="O110" s="350"/>
      <c r="P110" s="350"/>
      <c r="Q110" s="350"/>
      <c r="R110" s="350"/>
      <c r="S110" s="350"/>
      <c r="T110" s="350"/>
      <c r="U110" s="350"/>
      <c r="V110" s="350"/>
      <c r="W110" s="350"/>
      <c r="X110" s="350"/>
      <c r="Y110" s="350"/>
      <c r="Z110" s="350"/>
      <c r="AA110" s="350"/>
    </row>
    <row r="111" spans="1:27" ht="12.75" customHeight="1">
      <c r="A111" s="350"/>
      <c r="B111" s="350"/>
      <c r="C111" s="350"/>
      <c r="D111" s="406"/>
      <c r="E111" s="402"/>
      <c r="F111" s="350"/>
      <c r="G111" s="350"/>
      <c r="H111" s="350"/>
      <c r="I111" s="350"/>
      <c r="J111" s="350"/>
      <c r="K111" s="350"/>
      <c r="L111" s="350"/>
      <c r="M111" s="350"/>
      <c r="N111" s="350"/>
      <c r="O111" s="350"/>
      <c r="P111" s="350"/>
      <c r="Q111" s="350"/>
      <c r="R111" s="350"/>
      <c r="S111" s="350"/>
      <c r="T111" s="350"/>
      <c r="U111" s="350"/>
      <c r="V111" s="350"/>
      <c r="W111" s="350"/>
      <c r="X111" s="350"/>
      <c r="Y111" s="350"/>
      <c r="Z111" s="350"/>
      <c r="AA111" s="350"/>
    </row>
    <row r="112" spans="1:27" ht="12.75" customHeight="1">
      <c r="A112" s="350"/>
      <c r="B112" s="350"/>
      <c r="C112" s="350"/>
      <c r="D112" s="406"/>
      <c r="E112" s="402"/>
      <c r="F112" s="350"/>
      <c r="G112" s="350"/>
      <c r="H112" s="350"/>
      <c r="I112" s="350"/>
      <c r="J112" s="350"/>
      <c r="K112" s="350"/>
      <c r="L112" s="350"/>
      <c r="M112" s="350"/>
      <c r="N112" s="350"/>
      <c r="O112" s="350"/>
      <c r="P112" s="350"/>
      <c r="Q112" s="350"/>
      <c r="R112" s="350"/>
      <c r="S112" s="350"/>
      <c r="T112" s="350"/>
      <c r="U112" s="350"/>
      <c r="V112" s="350"/>
      <c r="W112" s="350"/>
      <c r="X112" s="350"/>
      <c r="Y112" s="350"/>
      <c r="Z112" s="350"/>
      <c r="AA112" s="350"/>
    </row>
    <row r="113" spans="1:27" ht="12.75" customHeight="1">
      <c r="A113" s="350"/>
      <c r="B113" s="350"/>
      <c r="C113" s="350"/>
      <c r="D113" s="406"/>
      <c r="E113" s="402"/>
      <c r="F113" s="350"/>
      <c r="G113" s="350"/>
      <c r="H113" s="350"/>
      <c r="I113" s="350"/>
      <c r="J113" s="350"/>
      <c r="K113" s="350"/>
      <c r="L113" s="350"/>
      <c r="M113" s="350"/>
      <c r="N113" s="350"/>
      <c r="O113" s="350"/>
      <c r="P113" s="350"/>
      <c r="Q113" s="350"/>
      <c r="R113" s="350"/>
      <c r="S113" s="350"/>
      <c r="T113" s="350"/>
      <c r="U113" s="350"/>
      <c r="V113" s="350"/>
      <c r="W113" s="350"/>
      <c r="X113" s="350"/>
      <c r="Y113" s="350"/>
      <c r="Z113" s="350"/>
      <c r="AA113" s="350"/>
    </row>
    <row r="114" spans="1:27" ht="12.75" customHeight="1">
      <c r="A114" s="350"/>
      <c r="B114" s="350"/>
      <c r="C114" s="350"/>
      <c r="D114" s="406"/>
      <c r="E114" s="402"/>
      <c r="F114" s="350"/>
      <c r="G114" s="350"/>
      <c r="H114" s="350"/>
      <c r="I114" s="350"/>
      <c r="J114" s="350"/>
      <c r="K114" s="350"/>
      <c r="L114" s="350"/>
      <c r="M114" s="350"/>
      <c r="N114" s="350"/>
      <c r="O114" s="350"/>
      <c r="P114" s="350"/>
      <c r="Q114" s="350"/>
      <c r="R114" s="350"/>
      <c r="S114" s="350"/>
      <c r="T114" s="350"/>
      <c r="U114" s="350"/>
      <c r="V114" s="350"/>
      <c r="W114" s="350"/>
      <c r="X114" s="350"/>
      <c r="Y114" s="350"/>
      <c r="Z114" s="350"/>
      <c r="AA114" s="350"/>
    </row>
    <row r="115" spans="1:27" ht="12.75" customHeight="1">
      <c r="A115" s="350"/>
      <c r="B115" s="350"/>
      <c r="C115" s="350"/>
      <c r="D115" s="406"/>
      <c r="E115" s="402"/>
      <c r="F115" s="350"/>
      <c r="G115" s="350"/>
      <c r="H115" s="350"/>
      <c r="I115" s="350"/>
      <c r="J115" s="350"/>
      <c r="K115" s="350"/>
      <c r="L115" s="350"/>
      <c r="M115" s="350"/>
      <c r="N115" s="350"/>
      <c r="O115" s="350"/>
      <c r="P115" s="350"/>
      <c r="Q115" s="350"/>
      <c r="R115" s="350"/>
      <c r="S115" s="350"/>
      <c r="T115" s="350"/>
      <c r="U115" s="350"/>
      <c r="V115" s="350"/>
      <c r="W115" s="350"/>
      <c r="X115" s="350"/>
      <c r="Y115" s="350"/>
      <c r="Z115" s="350"/>
      <c r="AA115" s="350"/>
    </row>
    <row r="116" spans="1:27" ht="12.75" customHeight="1">
      <c r="A116" s="350"/>
      <c r="B116" s="350"/>
      <c r="C116" s="350"/>
      <c r="D116" s="406"/>
      <c r="E116" s="402"/>
      <c r="F116" s="350"/>
      <c r="G116" s="350"/>
      <c r="H116" s="350"/>
      <c r="I116" s="350"/>
      <c r="J116" s="350"/>
      <c r="K116" s="350"/>
      <c r="L116" s="350"/>
      <c r="M116" s="350"/>
      <c r="N116" s="350"/>
      <c r="O116" s="350"/>
      <c r="P116" s="350"/>
      <c r="Q116" s="350"/>
      <c r="R116" s="350"/>
      <c r="S116" s="350"/>
      <c r="T116" s="350"/>
      <c r="U116" s="350"/>
      <c r="V116" s="350"/>
      <c r="W116" s="350"/>
      <c r="X116" s="350"/>
      <c r="Y116" s="350"/>
      <c r="Z116" s="350"/>
      <c r="AA116" s="350"/>
    </row>
    <row r="117" spans="1:27" ht="12.75" customHeight="1">
      <c r="A117" s="350"/>
      <c r="B117" s="350"/>
      <c r="C117" s="350"/>
      <c r="D117" s="406"/>
      <c r="E117" s="402"/>
      <c r="F117" s="350"/>
      <c r="G117" s="350"/>
      <c r="H117" s="350"/>
      <c r="I117" s="350"/>
      <c r="J117" s="350"/>
      <c r="K117" s="350"/>
      <c r="L117" s="350"/>
      <c r="M117" s="350"/>
      <c r="N117" s="350"/>
      <c r="O117" s="350"/>
      <c r="P117" s="350"/>
      <c r="Q117" s="350"/>
      <c r="R117" s="350"/>
      <c r="S117" s="350"/>
      <c r="T117" s="350"/>
      <c r="U117" s="350"/>
      <c r="V117" s="350"/>
      <c r="W117" s="350"/>
      <c r="X117" s="350"/>
      <c r="Y117" s="350"/>
      <c r="Z117" s="350"/>
      <c r="AA117" s="350"/>
    </row>
    <row r="118" spans="1:27" ht="12.75" customHeight="1">
      <c r="A118" s="350"/>
      <c r="B118" s="350"/>
      <c r="C118" s="350"/>
      <c r="D118" s="406"/>
      <c r="E118" s="402"/>
      <c r="F118" s="350"/>
      <c r="G118" s="350"/>
      <c r="H118" s="350"/>
      <c r="I118" s="350"/>
      <c r="J118" s="350"/>
      <c r="K118" s="350"/>
      <c r="L118" s="350"/>
      <c r="M118" s="350"/>
      <c r="N118" s="350"/>
      <c r="O118" s="350"/>
      <c r="P118" s="350"/>
      <c r="Q118" s="350"/>
      <c r="R118" s="350"/>
      <c r="S118" s="350"/>
      <c r="T118" s="350"/>
      <c r="U118" s="350"/>
      <c r="V118" s="350"/>
      <c r="W118" s="350"/>
      <c r="X118" s="350"/>
      <c r="Y118" s="350"/>
      <c r="Z118" s="350"/>
      <c r="AA118" s="350"/>
    </row>
    <row r="119" spans="1:27" ht="12.75" customHeight="1">
      <c r="A119" s="350"/>
      <c r="B119" s="350"/>
      <c r="C119" s="350"/>
      <c r="D119" s="406"/>
      <c r="E119" s="402"/>
      <c r="F119" s="350"/>
      <c r="G119" s="350"/>
      <c r="H119" s="350"/>
      <c r="I119" s="350"/>
      <c r="J119" s="350"/>
      <c r="K119" s="350"/>
      <c r="L119" s="350"/>
      <c r="M119" s="350"/>
      <c r="N119" s="350"/>
      <c r="O119" s="350"/>
      <c r="P119" s="350"/>
      <c r="Q119" s="350"/>
      <c r="R119" s="350"/>
      <c r="S119" s="350"/>
      <c r="T119" s="350"/>
      <c r="U119" s="350"/>
      <c r="V119" s="350"/>
      <c r="W119" s="350"/>
      <c r="X119" s="350"/>
      <c r="Y119" s="350"/>
      <c r="Z119" s="350"/>
      <c r="AA119" s="350"/>
    </row>
    <row r="120" spans="1:27" ht="12.75" customHeight="1">
      <c r="A120" s="350"/>
      <c r="B120" s="350"/>
      <c r="C120" s="350"/>
      <c r="D120" s="406"/>
      <c r="E120" s="402"/>
      <c r="F120" s="350"/>
      <c r="G120" s="350"/>
      <c r="H120" s="350"/>
      <c r="I120" s="350"/>
      <c r="J120" s="350"/>
      <c r="K120" s="350"/>
      <c r="L120" s="350"/>
      <c r="M120" s="350"/>
      <c r="N120" s="350"/>
      <c r="O120" s="350"/>
      <c r="P120" s="350"/>
      <c r="Q120" s="350"/>
      <c r="R120" s="350"/>
      <c r="S120" s="350"/>
      <c r="T120" s="350"/>
      <c r="U120" s="350"/>
      <c r="V120" s="350"/>
      <c r="W120" s="350"/>
      <c r="X120" s="350"/>
      <c r="Y120" s="350"/>
      <c r="Z120" s="350"/>
      <c r="AA120" s="350"/>
    </row>
    <row r="121" spans="1:27" ht="12.75" customHeight="1">
      <c r="A121" s="350"/>
      <c r="B121" s="350"/>
      <c r="C121" s="350"/>
      <c r="D121" s="406"/>
      <c r="E121" s="402"/>
      <c r="F121" s="350"/>
      <c r="G121" s="350"/>
      <c r="H121" s="350"/>
      <c r="I121" s="350"/>
      <c r="J121" s="350"/>
      <c r="K121" s="350"/>
      <c r="L121" s="350"/>
      <c r="M121" s="350"/>
      <c r="N121" s="350"/>
      <c r="O121" s="350"/>
      <c r="P121" s="350"/>
      <c r="Q121" s="350"/>
      <c r="R121" s="350"/>
      <c r="S121" s="350"/>
      <c r="T121" s="350"/>
      <c r="U121" s="350"/>
      <c r="V121" s="350"/>
      <c r="W121" s="350"/>
      <c r="X121" s="350"/>
      <c r="Y121" s="350"/>
      <c r="Z121" s="350"/>
      <c r="AA121" s="350"/>
    </row>
    <row r="122" spans="1:27" ht="12.75" customHeight="1">
      <c r="A122" s="350"/>
      <c r="B122" s="350"/>
      <c r="C122" s="350"/>
      <c r="D122" s="406"/>
      <c r="E122" s="402"/>
      <c r="F122" s="350"/>
      <c r="G122" s="350"/>
      <c r="H122" s="350"/>
      <c r="I122" s="350"/>
      <c r="J122" s="350"/>
      <c r="K122" s="350"/>
      <c r="L122" s="350"/>
      <c r="M122" s="350"/>
      <c r="N122" s="350"/>
      <c r="O122" s="350"/>
      <c r="P122" s="350"/>
      <c r="Q122" s="350"/>
      <c r="R122" s="350"/>
      <c r="S122" s="350"/>
      <c r="T122" s="350"/>
      <c r="U122" s="350"/>
      <c r="V122" s="350"/>
      <c r="W122" s="350"/>
      <c r="X122" s="350"/>
      <c r="Y122" s="350"/>
      <c r="Z122" s="350"/>
      <c r="AA122" s="350"/>
    </row>
    <row r="123" spans="1:27" ht="12.75" customHeight="1">
      <c r="A123" s="350"/>
      <c r="B123" s="350"/>
      <c r="C123" s="350"/>
      <c r="D123" s="406"/>
      <c r="E123" s="402"/>
      <c r="F123" s="350"/>
      <c r="G123" s="350"/>
      <c r="H123" s="350"/>
      <c r="I123" s="350"/>
      <c r="J123" s="350"/>
      <c r="K123" s="350"/>
      <c r="L123" s="350"/>
      <c r="M123" s="350"/>
      <c r="N123" s="350"/>
      <c r="O123" s="350"/>
      <c r="P123" s="350"/>
      <c r="Q123" s="350"/>
      <c r="R123" s="350"/>
      <c r="S123" s="350"/>
      <c r="T123" s="350"/>
      <c r="U123" s="350"/>
      <c r="V123" s="350"/>
      <c r="W123" s="350"/>
      <c r="X123" s="350"/>
      <c r="Y123" s="350"/>
      <c r="Z123" s="350"/>
      <c r="AA123" s="350"/>
    </row>
    <row r="124" spans="1:27" ht="12.75" customHeight="1">
      <c r="A124" s="350"/>
      <c r="B124" s="350"/>
      <c r="C124" s="350"/>
      <c r="D124" s="406"/>
      <c r="E124" s="402"/>
      <c r="F124" s="350"/>
      <c r="G124" s="350"/>
      <c r="H124" s="350"/>
      <c r="I124" s="350"/>
      <c r="J124" s="350"/>
      <c r="K124" s="350"/>
      <c r="L124" s="350"/>
      <c r="M124" s="350"/>
      <c r="N124" s="350"/>
      <c r="O124" s="350"/>
      <c r="P124" s="350"/>
      <c r="Q124" s="350"/>
      <c r="R124" s="350"/>
      <c r="S124" s="350"/>
      <c r="T124" s="350"/>
      <c r="U124" s="350"/>
      <c r="V124" s="350"/>
      <c r="W124" s="350"/>
      <c r="X124" s="350"/>
      <c r="Y124" s="350"/>
      <c r="Z124" s="350"/>
      <c r="AA124" s="350"/>
    </row>
    <row r="125" spans="1:27" ht="12.75" customHeight="1">
      <c r="A125" s="350"/>
      <c r="B125" s="350"/>
      <c r="C125" s="350"/>
      <c r="D125" s="406"/>
      <c r="E125" s="402"/>
      <c r="F125" s="350"/>
      <c r="G125" s="350"/>
      <c r="H125" s="350"/>
      <c r="I125" s="350"/>
      <c r="J125" s="350"/>
      <c r="K125" s="350"/>
      <c r="L125" s="350"/>
      <c r="M125" s="350"/>
      <c r="N125" s="350"/>
      <c r="O125" s="350"/>
      <c r="P125" s="350"/>
      <c r="Q125" s="350"/>
      <c r="R125" s="350"/>
      <c r="S125" s="350"/>
      <c r="T125" s="350"/>
      <c r="U125" s="350"/>
      <c r="V125" s="350"/>
      <c r="W125" s="350"/>
      <c r="X125" s="350"/>
      <c r="Y125" s="350"/>
      <c r="Z125" s="350"/>
      <c r="AA125" s="350"/>
    </row>
    <row r="126" spans="1:27" ht="12.75" customHeight="1">
      <c r="A126" s="350"/>
      <c r="B126" s="350"/>
      <c r="C126" s="350"/>
      <c r="D126" s="406"/>
      <c r="E126" s="402"/>
      <c r="F126" s="350"/>
      <c r="G126" s="350"/>
      <c r="H126" s="350"/>
      <c r="I126" s="350"/>
      <c r="J126" s="350"/>
      <c r="K126" s="350"/>
      <c r="L126" s="350"/>
      <c r="M126" s="350"/>
      <c r="N126" s="350"/>
      <c r="O126" s="350"/>
      <c r="P126" s="350"/>
      <c r="Q126" s="350"/>
      <c r="R126" s="350"/>
      <c r="S126" s="350"/>
      <c r="T126" s="350"/>
      <c r="U126" s="350"/>
      <c r="V126" s="350"/>
      <c r="W126" s="350"/>
      <c r="X126" s="350"/>
      <c r="Y126" s="350"/>
      <c r="Z126" s="350"/>
      <c r="AA126" s="350"/>
    </row>
    <row r="127" spans="1:27" ht="12.75" customHeight="1">
      <c r="A127" s="350"/>
      <c r="B127" s="350"/>
      <c r="C127" s="350"/>
      <c r="D127" s="406"/>
      <c r="E127" s="402"/>
      <c r="F127" s="350"/>
      <c r="G127" s="350"/>
      <c r="H127" s="350"/>
      <c r="I127" s="350"/>
      <c r="J127" s="350"/>
      <c r="K127" s="350"/>
      <c r="L127" s="350"/>
      <c r="M127" s="350"/>
      <c r="N127" s="350"/>
      <c r="O127" s="350"/>
      <c r="P127" s="350"/>
      <c r="Q127" s="350"/>
      <c r="R127" s="350"/>
      <c r="S127" s="350"/>
      <c r="T127" s="350"/>
      <c r="U127" s="350"/>
      <c r="V127" s="350"/>
      <c r="W127" s="350"/>
      <c r="X127" s="350"/>
      <c r="Y127" s="350"/>
      <c r="Z127" s="350"/>
      <c r="AA127" s="350"/>
    </row>
    <row r="128" spans="1:27" ht="12.75" customHeight="1">
      <c r="A128" s="350"/>
      <c r="B128" s="350"/>
      <c r="C128" s="350"/>
      <c r="D128" s="406"/>
      <c r="E128" s="402"/>
      <c r="F128" s="350"/>
      <c r="G128" s="350"/>
      <c r="H128" s="350"/>
      <c r="I128" s="350"/>
      <c r="J128" s="350"/>
      <c r="K128" s="350"/>
      <c r="L128" s="350"/>
      <c r="M128" s="350"/>
      <c r="N128" s="350"/>
      <c r="O128" s="350"/>
      <c r="P128" s="350"/>
      <c r="Q128" s="350"/>
      <c r="R128" s="350"/>
      <c r="S128" s="350"/>
      <c r="T128" s="350"/>
      <c r="U128" s="350"/>
      <c r="V128" s="350"/>
      <c r="W128" s="350"/>
      <c r="X128" s="350"/>
      <c r="Y128" s="350"/>
      <c r="Z128" s="350"/>
      <c r="AA128" s="350"/>
    </row>
    <row r="129" spans="1:27" ht="12.75" customHeight="1">
      <c r="A129" s="350"/>
      <c r="B129" s="350"/>
      <c r="C129" s="350"/>
      <c r="D129" s="406"/>
      <c r="E129" s="402"/>
      <c r="F129" s="350"/>
      <c r="G129" s="350"/>
      <c r="H129" s="350"/>
      <c r="I129" s="350"/>
      <c r="J129" s="350"/>
      <c r="K129" s="350"/>
      <c r="L129" s="350"/>
      <c r="M129" s="350"/>
      <c r="N129" s="350"/>
      <c r="O129" s="350"/>
      <c r="P129" s="350"/>
      <c r="Q129" s="350"/>
      <c r="R129" s="350"/>
      <c r="S129" s="350"/>
      <c r="T129" s="350"/>
      <c r="U129" s="350"/>
      <c r="V129" s="350"/>
      <c r="W129" s="350"/>
      <c r="X129" s="350"/>
      <c r="Y129" s="350"/>
      <c r="Z129" s="350"/>
      <c r="AA129" s="350"/>
    </row>
    <row r="130" spans="1:27" ht="12.75" customHeight="1">
      <c r="A130" s="350"/>
      <c r="B130" s="350"/>
      <c r="C130" s="350"/>
      <c r="D130" s="406"/>
      <c r="E130" s="402"/>
      <c r="F130" s="350"/>
      <c r="G130" s="350"/>
      <c r="H130" s="350"/>
      <c r="I130" s="350"/>
      <c r="J130" s="350"/>
      <c r="K130" s="350"/>
      <c r="L130" s="350"/>
      <c r="M130" s="350"/>
      <c r="N130" s="350"/>
      <c r="O130" s="350"/>
      <c r="P130" s="350"/>
      <c r="Q130" s="350"/>
      <c r="R130" s="350"/>
      <c r="S130" s="350"/>
      <c r="T130" s="350"/>
      <c r="U130" s="350"/>
      <c r="V130" s="350"/>
      <c r="W130" s="350"/>
      <c r="X130" s="350"/>
      <c r="Y130" s="350"/>
      <c r="Z130" s="350"/>
      <c r="AA130" s="350"/>
    </row>
    <row r="131" spans="1:27" ht="12.75" customHeight="1">
      <c r="A131" s="350"/>
      <c r="B131" s="350"/>
      <c r="C131" s="350"/>
      <c r="D131" s="406"/>
      <c r="E131" s="402"/>
      <c r="F131" s="350"/>
      <c r="G131" s="350"/>
      <c r="H131" s="350"/>
      <c r="I131" s="350"/>
      <c r="J131" s="350"/>
      <c r="K131" s="350"/>
      <c r="L131" s="350"/>
      <c r="M131" s="350"/>
      <c r="N131" s="350"/>
      <c r="O131" s="350"/>
      <c r="P131" s="350"/>
      <c r="Q131" s="350"/>
      <c r="R131" s="350"/>
      <c r="S131" s="350"/>
      <c r="T131" s="350"/>
      <c r="U131" s="350"/>
      <c r="V131" s="350"/>
      <c r="W131" s="350"/>
      <c r="X131" s="350"/>
      <c r="Y131" s="350"/>
      <c r="Z131" s="350"/>
      <c r="AA131" s="350"/>
    </row>
    <row r="132" spans="1:27" ht="12.75" customHeight="1">
      <c r="A132" s="350"/>
      <c r="B132" s="350"/>
      <c r="C132" s="350"/>
      <c r="D132" s="406"/>
      <c r="E132" s="402"/>
      <c r="F132" s="350"/>
      <c r="G132" s="350"/>
      <c r="H132" s="350"/>
      <c r="I132" s="350"/>
      <c r="J132" s="350"/>
      <c r="K132" s="350"/>
      <c r="L132" s="350"/>
      <c r="M132" s="350"/>
      <c r="N132" s="350"/>
      <c r="O132" s="350"/>
      <c r="P132" s="350"/>
      <c r="Q132" s="350"/>
      <c r="R132" s="350"/>
      <c r="S132" s="350"/>
      <c r="T132" s="350"/>
      <c r="U132" s="350"/>
      <c r="V132" s="350"/>
      <c r="W132" s="350"/>
      <c r="X132" s="350"/>
      <c r="Y132" s="350"/>
      <c r="Z132" s="350"/>
      <c r="AA132" s="350"/>
    </row>
    <row r="133" spans="1:27" ht="12.75" customHeight="1">
      <c r="A133" s="350"/>
      <c r="B133" s="350"/>
      <c r="C133" s="350"/>
      <c r="D133" s="406"/>
      <c r="E133" s="402"/>
      <c r="F133" s="350"/>
      <c r="G133" s="350"/>
      <c r="H133" s="350"/>
      <c r="I133" s="350"/>
      <c r="J133" s="350"/>
      <c r="K133" s="350"/>
      <c r="L133" s="350"/>
      <c r="M133" s="350"/>
      <c r="N133" s="350"/>
      <c r="O133" s="350"/>
      <c r="P133" s="350"/>
      <c r="Q133" s="350"/>
      <c r="R133" s="350"/>
      <c r="S133" s="350"/>
      <c r="T133" s="350"/>
      <c r="U133" s="350"/>
      <c r="V133" s="350"/>
      <c r="W133" s="350"/>
      <c r="X133" s="350"/>
      <c r="Y133" s="350"/>
      <c r="Z133" s="350"/>
      <c r="AA133" s="350"/>
    </row>
    <row r="134" spans="1:27" ht="12.75" customHeight="1">
      <c r="A134" s="350"/>
      <c r="B134" s="350"/>
      <c r="C134" s="350"/>
      <c r="D134" s="406"/>
      <c r="E134" s="402"/>
      <c r="F134" s="350"/>
      <c r="G134" s="350"/>
      <c r="H134" s="350"/>
      <c r="I134" s="350"/>
      <c r="J134" s="350"/>
      <c r="K134" s="350"/>
      <c r="L134" s="350"/>
      <c r="M134" s="350"/>
      <c r="N134" s="350"/>
      <c r="O134" s="350"/>
      <c r="P134" s="350"/>
      <c r="Q134" s="350"/>
      <c r="R134" s="350"/>
      <c r="S134" s="350"/>
      <c r="T134" s="350"/>
      <c r="U134" s="350"/>
      <c r="V134" s="350"/>
      <c r="W134" s="350"/>
      <c r="X134" s="350"/>
      <c r="Y134" s="350"/>
      <c r="Z134" s="350"/>
      <c r="AA134" s="350"/>
    </row>
    <row r="135" spans="1:27" ht="12.75" customHeight="1">
      <c r="A135" s="350"/>
      <c r="B135" s="350"/>
      <c r="C135" s="350"/>
      <c r="D135" s="406"/>
      <c r="E135" s="402"/>
      <c r="F135" s="350"/>
      <c r="G135" s="350"/>
      <c r="H135" s="350"/>
      <c r="I135" s="350"/>
      <c r="J135" s="350"/>
      <c r="K135" s="350"/>
      <c r="L135" s="350"/>
      <c r="M135" s="350"/>
      <c r="N135" s="350"/>
      <c r="O135" s="350"/>
      <c r="P135" s="350"/>
      <c r="Q135" s="350"/>
      <c r="R135" s="350"/>
      <c r="S135" s="350"/>
      <c r="T135" s="350"/>
      <c r="U135" s="350"/>
      <c r="V135" s="350"/>
      <c r="W135" s="350"/>
      <c r="X135" s="350"/>
      <c r="Y135" s="350"/>
      <c r="Z135" s="350"/>
      <c r="AA135" s="350"/>
    </row>
    <row r="136" spans="1:27" ht="12.75" customHeight="1">
      <c r="A136" s="350"/>
      <c r="B136" s="350"/>
      <c r="C136" s="350"/>
      <c r="D136" s="406"/>
      <c r="E136" s="402"/>
      <c r="F136" s="350"/>
      <c r="G136" s="350"/>
      <c r="H136" s="350"/>
      <c r="I136" s="350"/>
      <c r="J136" s="350"/>
      <c r="K136" s="350"/>
      <c r="L136" s="350"/>
      <c r="M136" s="350"/>
      <c r="N136" s="350"/>
      <c r="O136" s="350"/>
      <c r="P136" s="350"/>
      <c r="Q136" s="350"/>
      <c r="R136" s="350"/>
      <c r="S136" s="350"/>
      <c r="T136" s="350"/>
      <c r="U136" s="350"/>
      <c r="V136" s="350"/>
      <c r="W136" s="350"/>
      <c r="X136" s="350"/>
      <c r="Y136" s="350"/>
      <c r="Z136" s="350"/>
      <c r="AA136" s="350"/>
    </row>
    <row r="137" spans="1:27" ht="12.75" customHeight="1">
      <c r="A137" s="350"/>
      <c r="B137" s="350"/>
      <c r="C137" s="350"/>
      <c r="D137" s="406"/>
      <c r="E137" s="402"/>
      <c r="F137" s="350"/>
      <c r="G137" s="350"/>
      <c r="H137" s="350"/>
      <c r="I137" s="350"/>
      <c r="J137" s="350"/>
      <c r="K137" s="350"/>
      <c r="L137" s="350"/>
      <c r="M137" s="350"/>
      <c r="N137" s="350"/>
      <c r="O137" s="350"/>
      <c r="P137" s="350"/>
      <c r="Q137" s="350"/>
      <c r="R137" s="350"/>
      <c r="S137" s="350"/>
      <c r="T137" s="350"/>
      <c r="U137" s="350"/>
      <c r="V137" s="350"/>
      <c r="W137" s="350"/>
      <c r="X137" s="350"/>
      <c r="Y137" s="350"/>
      <c r="Z137" s="350"/>
      <c r="AA137" s="350"/>
    </row>
    <row r="138" spans="1:27" ht="12.75" customHeight="1">
      <c r="A138" s="350"/>
      <c r="B138" s="350"/>
      <c r="C138" s="350"/>
      <c r="D138" s="406"/>
      <c r="E138" s="402"/>
      <c r="F138" s="350"/>
      <c r="G138" s="350"/>
      <c r="H138" s="350"/>
      <c r="I138" s="350"/>
      <c r="J138" s="350"/>
      <c r="K138" s="350"/>
      <c r="L138" s="350"/>
      <c r="M138" s="350"/>
      <c r="N138" s="350"/>
      <c r="O138" s="350"/>
      <c r="P138" s="350"/>
      <c r="Q138" s="350"/>
      <c r="R138" s="350"/>
      <c r="S138" s="350"/>
      <c r="T138" s="350"/>
      <c r="U138" s="350"/>
      <c r="V138" s="350"/>
      <c r="W138" s="350"/>
      <c r="X138" s="350"/>
      <c r="Y138" s="350"/>
      <c r="Z138" s="350"/>
      <c r="AA138" s="350"/>
    </row>
    <row r="139" spans="1:27" ht="12.75" customHeight="1">
      <c r="A139" s="350"/>
      <c r="B139" s="350"/>
      <c r="C139" s="350"/>
      <c r="D139" s="406"/>
      <c r="E139" s="402"/>
      <c r="F139" s="350"/>
      <c r="G139" s="350"/>
      <c r="H139" s="350"/>
      <c r="I139" s="350"/>
      <c r="J139" s="350"/>
      <c r="K139" s="350"/>
      <c r="L139" s="350"/>
      <c r="M139" s="350"/>
      <c r="N139" s="350"/>
      <c r="O139" s="350"/>
      <c r="P139" s="350"/>
      <c r="Q139" s="350"/>
      <c r="R139" s="350"/>
      <c r="S139" s="350"/>
      <c r="T139" s="350"/>
      <c r="U139" s="350"/>
      <c r="V139" s="350"/>
      <c r="W139" s="350"/>
      <c r="X139" s="350"/>
      <c r="Y139" s="350"/>
      <c r="Z139" s="350"/>
      <c r="AA139" s="350"/>
    </row>
    <row r="140" spans="1:27" ht="12.75" customHeight="1">
      <c r="A140" s="350"/>
      <c r="B140" s="350"/>
      <c r="C140" s="350"/>
      <c r="D140" s="406"/>
      <c r="E140" s="402"/>
      <c r="F140" s="350"/>
      <c r="G140" s="350"/>
      <c r="H140" s="350"/>
      <c r="I140" s="350"/>
      <c r="J140" s="350"/>
      <c r="K140" s="350"/>
      <c r="L140" s="350"/>
      <c r="M140" s="350"/>
      <c r="N140" s="350"/>
      <c r="O140" s="350"/>
      <c r="P140" s="350"/>
      <c r="Q140" s="350"/>
      <c r="R140" s="350"/>
      <c r="S140" s="350"/>
      <c r="T140" s="350"/>
      <c r="U140" s="350"/>
      <c r="V140" s="350"/>
      <c r="W140" s="350"/>
      <c r="X140" s="350"/>
      <c r="Y140" s="350"/>
      <c r="Z140" s="350"/>
      <c r="AA140" s="350"/>
    </row>
    <row r="141" spans="1:27" ht="12.75" customHeight="1">
      <c r="A141" s="350"/>
      <c r="B141" s="350"/>
      <c r="C141" s="350"/>
      <c r="D141" s="406"/>
      <c r="E141" s="402"/>
      <c r="F141" s="350"/>
      <c r="G141" s="350"/>
      <c r="H141" s="350"/>
      <c r="I141" s="350"/>
      <c r="J141" s="350"/>
      <c r="K141" s="350"/>
      <c r="L141" s="350"/>
      <c r="M141" s="350"/>
      <c r="N141" s="350"/>
      <c r="O141" s="350"/>
      <c r="P141" s="350"/>
      <c r="Q141" s="350"/>
      <c r="R141" s="350"/>
      <c r="S141" s="350"/>
      <c r="T141" s="350"/>
      <c r="U141" s="350"/>
      <c r="V141" s="350"/>
      <c r="W141" s="350"/>
      <c r="X141" s="350"/>
      <c r="Y141" s="350"/>
      <c r="Z141" s="350"/>
      <c r="AA141" s="350"/>
    </row>
    <row r="142" spans="1:27" ht="12.75" customHeight="1">
      <c r="A142" s="350"/>
      <c r="B142" s="350"/>
      <c r="C142" s="350"/>
      <c r="D142" s="406"/>
      <c r="E142" s="402"/>
      <c r="F142" s="350"/>
      <c r="G142" s="350"/>
      <c r="H142" s="350"/>
      <c r="I142" s="350"/>
      <c r="J142" s="350"/>
      <c r="K142" s="350"/>
      <c r="L142" s="350"/>
      <c r="M142" s="350"/>
      <c r="N142" s="350"/>
      <c r="O142" s="350"/>
      <c r="P142" s="350"/>
      <c r="Q142" s="350"/>
      <c r="R142" s="350"/>
      <c r="S142" s="350"/>
      <c r="T142" s="350"/>
      <c r="U142" s="350"/>
      <c r="V142" s="350"/>
      <c r="W142" s="350"/>
      <c r="X142" s="350"/>
      <c r="Y142" s="350"/>
      <c r="Z142" s="350"/>
      <c r="AA142" s="350"/>
    </row>
    <row r="143" spans="1:27" ht="12.75" customHeight="1">
      <c r="A143" s="350"/>
      <c r="B143" s="350"/>
      <c r="C143" s="350"/>
      <c r="D143" s="406"/>
      <c r="E143" s="402"/>
      <c r="F143" s="350"/>
      <c r="G143" s="350"/>
      <c r="H143" s="350"/>
      <c r="I143" s="350"/>
      <c r="J143" s="350"/>
      <c r="K143" s="350"/>
      <c r="L143" s="350"/>
      <c r="M143" s="350"/>
      <c r="N143" s="350"/>
      <c r="O143" s="350"/>
      <c r="P143" s="350"/>
      <c r="Q143" s="350"/>
      <c r="R143" s="350"/>
      <c r="S143" s="350"/>
      <c r="T143" s="350"/>
      <c r="U143" s="350"/>
      <c r="V143" s="350"/>
      <c r="W143" s="350"/>
      <c r="X143" s="350"/>
      <c r="Y143" s="350"/>
      <c r="Z143" s="350"/>
      <c r="AA143" s="350"/>
    </row>
    <row r="144" spans="1:27" ht="12.75" customHeight="1">
      <c r="A144" s="350"/>
      <c r="B144" s="350"/>
      <c r="C144" s="350"/>
      <c r="D144" s="406"/>
      <c r="E144" s="402"/>
      <c r="F144" s="350"/>
      <c r="G144" s="350"/>
      <c r="H144" s="350"/>
      <c r="I144" s="350"/>
      <c r="J144" s="350"/>
      <c r="K144" s="350"/>
      <c r="L144" s="350"/>
      <c r="M144" s="350"/>
      <c r="N144" s="350"/>
      <c r="O144" s="350"/>
      <c r="P144" s="350"/>
      <c r="Q144" s="350"/>
      <c r="R144" s="350"/>
      <c r="S144" s="350"/>
      <c r="T144" s="350"/>
      <c r="U144" s="350"/>
      <c r="V144" s="350"/>
      <c r="W144" s="350"/>
      <c r="X144" s="350"/>
      <c r="Y144" s="350"/>
      <c r="Z144" s="350"/>
      <c r="AA144" s="350"/>
    </row>
    <row r="145" spans="1:27" ht="12.75" customHeight="1">
      <c r="A145" s="350"/>
      <c r="B145" s="350"/>
      <c r="C145" s="350"/>
      <c r="D145" s="406"/>
      <c r="E145" s="402"/>
      <c r="F145" s="350"/>
      <c r="G145" s="350"/>
      <c r="H145" s="350"/>
      <c r="I145" s="350"/>
      <c r="J145" s="350"/>
      <c r="K145" s="350"/>
      <c r="L145" s="350"/>
      <c r="M145" s="350"/>
      <c r="N145" s="350"/>
      <c r="O145" s="350"/>
      <c r="P145" s="350"/>
      <c r="Q145" s="350"/>
      <c r="R145" s="350"/>
      <c r="S145" s="350"/>
      <c r="T145" s="350"/>
      <c r="U145" s="350"/>
      <c r="V145" s="350"/>
      <c r="W145" s="350"/>
      <c r="X145" s="350"/>
      <c r="Y145" s="350"/>
      <c r="Z145" s="350"/>
      <c r="AA145" s="350"/>
    </row>
    <row r="146" spans="1:27" ht="12.75" customHeight="1">
      <c r="A146" s="350"/>
      <c r="B146" s="350"/>
      <c r="C146" s="350"/>
      <c r="D146" s="406"/>
      <c r="E146" s="402"/>
      <c r="F146" s="350"/>
      <c r="G146" s="350"/>
      <c r="H146" s="350"/>
      <c r="I146" s="350"/>
      <c r="J146" s="350"/>
      <c r="K146" s="350"/>
      <c r="L146" s="350"/>
      <c r="M146" s="350"/>
      <c r="N146" s="350"/>
      <c r="O146" s="350"/>
      <c r="P146" s="350"/>
      <c r="Q146" s="350"/>
      <c r="R146" s="350"/>
      <c r="S146" s="350"/>
      <c r="T146" s="350"/>
      <c r="U146" s="350"/>
      <c r="V146" s="350"/>
      <c r="W146" s="350"/>
      <c r="X146" s="350"/>
      <c r="Y146" s="350"/>
      <c r="Z146" s="350"/>
      <c r="AA146" s="350"/>
    </row>
    <row r="147" spans="1:27" ht="12.75" customHeight="1">
      <c r="A147" s="350"/>
      <c r="B147" s="350"/>
      <c r="C147" s="350"/>
      <c r="D147" s="406"/>
      <c r="E147" s="402"/>
      <c r="F147" s="350"/>
      <c r="G147" s="350"/>
      <c r="H147" s="350"/>
      <c r="I147" s="350"/>
      <c r="J147" s="350"/>
      <c r="K147" s="350"/>
      <c r="L147" s="350"/>
      <c r="M147" s="350"/>
      <c r="N147" s="350"/>
      <c r="O147" s="350"/>
      <c r="P147" s="350"/>
      <c r="Q147" s="350"/>
      <c r="R147" s="350"/>
      <c r="S147" s="350"/>
      <c r="T147" s="350"/>
      <c r="U147" s="350"/>
      <c r="V147" s="350"/>
      <c r="W147" s="350"/>
      <c r="X147" s="350"/>
      <c r="Y147" s="350"/>
      <c r="Z147" s="350"/>
      <c r="AA147" s="350"/>
    </row>
    <row r="148" spans="1:27" ht="12.75" customHeight="1">
      <c r="A148" s="350"/>
      <c r="B148" s="350"/>
      <c r="C148" s="350"/>
      <c r="D148" s="406"/>
      <c r="E148" s="402"/>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row>
    <row r="149" spans="1:27" ht="12.75" customHeight="1">
      <c r="A149" s="350"/>
      <c r="B149" s="350"/>
      <c r="C149" s="350"/>
      <c r="D149" s="406"/>
      <c r="E149" s="402"/>
      <c r="F149" s="350"/>
      <c r="G149" s="350"/>
      <c r="H149" s="350"/>
      <c r="I149" s="350"/>
      <c r="J149" s="350"/>
      <c r="K149" s="350"/>
      <c r="L149" s="350"/>
      <c r="M149" s="350"/>
      <c r="N149" s="350"/>
      <c r="O149" s="350"/>
      <c r="P149" s="350"/>
      <c r="Q149" s="350"/>
      <c r="R149" s="350"/>
      <c r="S149" s="350"/>
      <c r="T149" s="350"/>
      <c r="U149" s="350"/>
      <c r="V149" s="350"/>
      <c r="W149" s="350"/>
      <c r="X149" s="350"/>
      <c r="Y149" s="350"/>
      <c r="Z149" s="350"/>
      <c r="AA149" s="350"/>
    </row>
    <row r="150" spans="1:27" ht="12.75" customHeight="1">
      <c r="A150" s="350"/>
      <c r="B150" s="350"/>
      <c r="C150" s="350"/>
      <c r="D150" s="406"/>
      <c r="E150" s="402"/>
      <c r="F150" s="350"/>
      <c r="G150" s="350"/>
      <c r="H150" s="350"/>
      <c r="I150" s="350"/>
      <c r="J150" s="350"/>
      <c r="K150" s="350"/>
      <c r="L150" s="350"/>
      <c r="M150" s="350"/>
      <c r="N150" s="350"/>
      <c r="O150" s="350"/>
      <c r="P150" s="350"/>
      <c r="Q150" s="350"/>
      <c r="R150" s="350"/>
      <c r="S150" s="350"/>
      <c r="T150" s="350"/>
      <c r="U150" s="350"/>
      <c r="V150" s="350"/>
      <c r="W150" s="350"/>
      <c r="X150" s="350"/>
      <c r="Y150" s="350"/>
      <c r="Z150" s="350"/>
      <c r="AA150" s="350"/>
    </row>
    <row r="151" spans="1:27" ht="12.75" customHeight="1">
      <c r="A151" s="350"/>
      <c r="B151" s="350"/>
      <c r="C151" s="350"/>
      <c r="D151" s="406"/>
      <c r="E151" s="402"/>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row>
    <row r="152" spans="1:27" ht="12.75" customHeight="1">
      <c r="A152" s="350"/>
      <c r="B152" s="350"/>
      <c r="C152" s="350"/>
      <c r="D152" s="406"/>
      <c r="E152" s="402"/>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row>
    <row r="153" spans="1:27" ht="12.75" customHeight="1">
      <c r="A153" s="350"/>
      <c r="B153" s="350"/>
      <c r="C153" s="350"/>
      <c r="D153" s="406"/>
      <c r="E153" s="402"/>
      <c r="F153" s="350"/>
      <c r="G153" s="350"/>
      <c r="H153" s="350"/>
      <c r="I153" s="350"/>
      <c r="J153" s="350"/>
      <c r="K153" s="350"/>
      <c r="L153" s="350"/>
      <c r="M153" s="350"/>
      <c r="N153" s="350"/>
      <c r="O153" s="350"/>
      <c r="P153" s="350"/>
      <c r="Q153" s="350"/>
      <c r="R153" s="350"/>
      <c r="S153" s="350"/>
      <c r="T153" s="350"/>
      <c r="U153" s="350"/>
      <c r="V153" s="350"/>
      <c r="W153" s="350"/>
      <c r="X153" s="350"/>
      <c r="Y153" s="350"/>
      <c r="Z153" s="350"/>
      <c r="AA153" s="350"/>
    </row>
    <row r="154" spans="1:27" ht="12.75" customHeight="1">
      <c r="A154" s="350"/>
      <c r="B154" s="350"/>
      <c r="C154" s="350"/>
      <c r="D154" s="406"/>
      <c r="E154" s="402"/>
      <c r="F154" s="350"/>
      <c r="G154" s="350"/>
      <c r="H154" s="350"/>
      <c r="I154" s="350"/>
      <c r="J154" s="350"/>
      <c r="K154" s="350"/>
      <c r="L154" s="350"/>
      <c r="M154" s="350"/>
      <c r="N154" s="350"/>
      <c r="O154" s="350"/>
      <c r="P154" s="350"/>
      <c r="Q154" s="350"/>
      <c r="R154" s="350"/>
      <c r="S154" s="350"/>
      <c r="T154" s="350"/>
      <c r="U154" s="350"/>
      <c r="V154" s="350"/>
      <c r="W154" s="350"/>
      <c r="X154" s="350"/>
      <c r="Y154" s="350"/>
      <c r="Z154" s="350"/>
      <c r="AA154" s="350"/>
    </row>
    <row r="155" spans="1:27" ht="12.75" customHeight="1">
      <c r="A155" s="350"/>
      <c r="B155" s="350"/>
      <c r="C155" s="350"/>
      <c r="D155" s="406"/>
      <c r="E155" s="402"/>
      <c r="F155" s="350"/>
      <c r="G155" s="350"/>
      <c r="H155" s="350"/>
      <c r="I155" s="350"/>
      <c r="J155" s="350"/>
      <c r="K155" s="350"/>
      <c r="L155" s="350"/>
      <c r="M155" s="350"/>
      <c r="N155" s="350"/>
      <c r="O155" s="350"/>
      <c r="P155" s="350"/>
      <c r="Q155" s="350"/>
      <c r="R155" s="350"/>
      <c r="S155" s="350"/>
      <c r="T155" s="350"/>
      <c r="U155" s="350"/>
      <c r="V155" s="350"/>
      <c r="W155" s="350"/>
      <c r="X155" s="350"/>
      <c r="Y155" s="350"/>
      <c r="Z155" s="350"/>
      <c r="AA155" s="350"/>
    </row>
    <row r="156" spans="1:27" ht="12.75" customHeight="1">
      <c r="A156" s="350"/>
      <c r="B156" s="350"/>
      <c r="C156" s="350"/>
      <c r="D156" s="406"/>
      <c r="E156" s="402"/>
      <c r="F156" s="350"/>
      <c r="G156" s="350"/>
      <c r="H156" s="350"/>
      <c r="I156" s="350"/>
      <c r="J156" s="350"/>
      <c r="K156" s="350"/>
      <c r="L156" s="350"/>
      <c r="M156" s="350"/>
      <c r="N156" s="350"/>
      <c r="O156" s="350"/>
      <c r="P156" s="350"/>
      <c r="Q156" s="350"/>
      <c r="R156" s="350"/>
      <c r="S156" s="350"/>
      <c r="T156" s="350"/>
      <c r="U156" s="350"/>
      <c r="V156" s="350"/>
      <c r="W156" s="350"/>
      <c r="X156" s="350"/>
      <c r="Y156" s="350"/>
      <c r="Z156" s="350"/>
      <c r="AA156" s="350"/>
    </row>
    <row r="157" spans="1:27" ht="12.75" customHeight="1">
      <c r="A157" s="350"/>
      <c r="B157" s="350"/>
      <c r="C157" s="350"/>
      <c r="D157" s="406"/>
      <c r="E157" s="402"/>
      <c r="F157" s="350"/>
      <c r="G157" s="350"/>
      <c r="H157" s="350"/>
      <c r="I157" s="350"/>
      <c r="J157" s="350"/>
      <c r="K157" s="350"/>
      <c r="L157" s="350"/>
      <c r="M157" s="350"/>
      <c r="N157" s="350"/>
      <c r="O157" s="350"/>
      <c r="P157" s="350"/>
      <c r="Q157" s="350"/>
      <c r="R157" s="350"/>
      <c r="S157" s="350"/>
      <c r="T157" s="350"/>
      <c r="U157" s="350"/>
      <c r="V157" s="350"/>
      <c r="W157" s="350"/>
      <c r="X157" s="350"/>
      <c r="Y157" s="350"/>
      <c r="Z157" s="350"/>
      <c r="AA157" s="350"/>
    </row>
    <row r="158" spans="1:27" ht="12.75" customHeight="1">
      <c r="A158" s="350"/>
      <c r="B158" s="350"/>
      <c r="C158" s="350"/>
      <c r="D158" s="406"/>
      <c r="E158" s="402"/>
      <c r="F158" s="350"/>
      <c r="G158" s="350"/>
      <c r="H158" s="350"/>
      <c r="I158" s="350"/>
      <c r="J158" s="350"/>
      <c r="K158" s="350"/>
      <c r="L158" s="350"/>
      <c r="M158" s="350"/>
      <c r="N158" s="350"/>
      <c r="O158" s="350"/>
      <c r="P158" s="350"/>
      <c r="Q158" s="350"/>
      <c r="R158" s="350"/>
      <c r="S158" s="350"/>
      <c r="T158" s="350"/>
      <c r="U158" s="350"/>
      <c r="V158" s="350"/>
      <c r="W158" s="350"/>
      <c r="X158" s="350"/>
      <c r="Y158" s="350"/>
      <c r="Z158" s="350"/>
      <c r="AA158" s="350"/>
    </row>
    <row r="159" spans="1:27" ht="12.75" customHeight="1">
      <c r="A159" s="350"/>
      <c r="B159" s="350"/>
      <c r="C159" s="350"/>
      <c r="D159" s="406"/>
      <c r="E159" s="402"/>
      <c r="F159" s="350"/>
      <c r="G159" s="350"/>
      <c r="H159" s="350"/>
      <c r="I159" s="350"/>
      <c r="J159" s="350"/>
      <c r="K159" s="350"/>
      <c r="L159" s="350"/>
      <c r="M159" s="350"/>
      <c r="N159" s="350"/>
      <c r="O159" s="350"/>
      <c r="P159" s="350"/>
      <c r="Q159" s="350"/>
      <c r="R159" s="350"/>
      <c r="S159" s="350"/>
      <c r="T159" s="350"/>
      <c r="U159" s="350"/>
      <c r="V159" s="350"/>
      <c r="W159" s="350"/>
      <c r="X159" s="350"/>
      <c r="Y159" s="350"/>
      <c r="Z159" s="350"/>
      <c r="AA159" s="350"/>
    </row>
    <row r="160" spans="1:27" ht="12.75" customHeight="1">
      <c r="A160" s="350"/>
      <c r="B160" s="350"/>
      <c r="C160" s="350"/>
      <c r="D160" s="406"/>
      <c r="E160" s="402"/>
      <c r="F160" s="350"/>
      <c r="G160" s="350"/>
      <c r="H160" s="350"/>
      <c r="I160" s="350"/>
      <c r="J160" s="350"/>
      <c r="K160" s="350"/>
      <c r="L160" s="350"/>
      <c r="M160" s="350"/>
      <c r="N160" s="350"/>
      <c r="O160" s="350"/>
      <c r="P160" s="350"/>
      <c r="Q160" s="350"/>
      <c r="R160" s="350"/>
      <c r="S160" s="350"/>
      <c r="T160" s="350"/>
      <c r="U160" s="350"/>
      <c r="V160" s="350"/>
      <c r="W160" s="350"/>
      <c r="X160" s="350"/>
      <c r="Y160" s="350"/>
      <c r="Z160" s="350"/>
      <c r="AA160" s="350"/>
    </row>
    <row r="161" spans="1:27" ht="12.75" customHeight="1">
      <c r="A161" s="350"/>
      <c r="B161" s="350"/>
      <c r="C161" s="350"/>
      <c r="D161" s="406"/>
      <c r="E161" s="402"/>
      <c r="F161" s="350"/>
      <c r="G161" s="350"/>
      <c r="H161" s="350"/>
      <c r="I161" s="350"/>
      <c r="J161" s="350"/>
      <c r="K161" s="350"/>
      <c r="L161" s="350"/>
      <c r="M161" s="350"/>
      <c r="N161" s="350"/>
      <c r="O161" s="350"/>
      <c r="P161" s="350"/>
      <c r="Q161" s="350"/>
      <c r="R161" s="350"/>
      <c r="S161" s="350"/>
      <c r="T161" s="350"/>
      <c r="U161" s="350"/>
      <c r="V161" s="350"/>
      <c r="W161" s="350"/>
      <c r="X161" s="350"/>
      <c r="Y161" s="350"/>
      <c r="Z161" s="350"/>
      <c r="AA161" s="350"/>
    </row>
    <row r="162" spans="1:27" ht="12.75" customHeight="1">
      <c r="A162" s="350"/>
      <c r="B162" s="350"/>
      <c r="C162" s="350"/>
      <c r="D162" s="406"/>
      <c r="E162" s="402"/>
      <c r="F162" s="350"/>
      <c r="G162" s="350"/>
      <c r="H162" s="350"/>
      <c r="I162" s="350"/>
      <c r="J162" s="350"/>
      <c r="K162" s="350"/>
      <c r="L162" s="350"/>
      <c r="M162" s="350"/>
      <c r="N162" s="350"/>
      <c r="O162" s="350"/>
      <c r="P162" s="350"/>
      <c r="Q162" s="350"/>
      <c r="R162" s="350"/>
      <c r="S162" s="350"/>
      <c r="T162" s="350"/>
      <c r="U162" s="350"/>
      <c r="V162" s="350"/>
      <c r="W162" s="350"/>
      <c r="X162" s="350"/>
      <c r="Y162" s="350"/>
      <c r="Z162" s="350"/>
      <c r="AA162" s="350"/>
    </row>
    <row r="163" spans="1:27" ht="12.75" customHeight="1">
      <c r="A163" s="350"/>
      <c r="B163" s="350"/>
      <c r="C163" s="350"/>
      <c r="D163" s="406"/>
      <c r="E163" s="402"/>
      <c r="F163" s="350"/>
      <c r="G163" s="350"/>
      <c r="H163" s="350"/>
      <c r="I163" s="350"/>
      <c r="J163" s="350"/>
      <c r="K163" s="350"/>
      <c r="L163" s="350"/>
      <c r="M163" s="350"/>
      <c r="N163" s="350"/>
      <c r="O163" s="350"/>
      <c r="P163" s="350"/>
      <c r="Q163" s="350"/>
      <c r="R163" s="350"/>
      <c r="S163" s="350"/>
      <c r="T163" s="350"/>
      <c r="U163" s="350"/>
      <c r="V163" s="350"/>
      <c r="W163" s="350"/>
      <c r="X163" s="350"/>
      <c r="Y163" s="350"/>
      <c r="Z163" s="350"/>
      <c r="AA163" s="350"/>
    </row>
    <row r="164" spans="1:27" ht="12.75" customHeight="1">
      <c r="A164" s="350"/>
      <c r="B164" s="350"/>
      <c r="C164" s="350"/>
      <c r="D164" s="406"/>
      <c r="E164" s="402"/>
      <c r="F164" s="350"/>
      <c r="G164" s="350"/>
      <c r="H164" s="350"/>
      <c r="I164" s="350"/>
      <c r="J164" s="350"/>
      <c r="K164" s="350"/>
      <c r="L164" s="350"/>
      <c r="M164" s="350"/>
      <c r="N164" s="350"/>
      <c r="O164" s="350"/>
      <c r="P164" s="350"/>
      <c r="Q164" s="350"/>
      <c r="R164" s="350"/>
      <c r="S164" s="350"/>
      <c r="T164" s="350"/>
      <c r="U164" s="350"/>
      <c r="V164" s="350"/>
      <c r="W164" s="350"/>
      <c r="X164" s="350"/>
      <c r="Y164" s="350"/>
      <c r="Z164" s="350"/>
      <c r="AA164" s="350"/>
    </row>
    <row r="165" spans="1:27" ht="12.75" customHeight="1">
      <c r="A165" s="350"/>
      <c r="B165" s="350"/>
      <c r="C165" s="350"/>
      <c r="D165" s="406"/>
      <c r="E165" s="402"/>
      <c r="F165" s="350"/>
      <c r="G165" s="350"/>
      <c r="H165" s="350"/>
      <c r="I165" s="350"/>
      <c r="J165" s="350"/>
      <c r="K165" s="350"/>
      <c r="L165" s="350"/>
      <c r="M165" s="350"/>
      <c r="N165" s="350"/>
      <c r="O165" s="350"/>
      <c r="P165" s="350"/>
      <c r="Q165" s="350"/>
      <c r="R165" s="350"/>
      <c r="S165" s="350"/>
      <c r="T165" s="350"/>
      <c r="U165" s="350"/>
      <c r="V165" s="350"/>
      <c r="W165" s="350"/>
      <c r="X165" s="350"/>
      <c r="Y165" s="350"/>
      <c r="Z165" s="350"/>
      <c r="AA165" s="350"/>
    </row>
    <row r="166" spans="1:27" ht="12.75" customHeight="1">
      <c r="A166" s="350"/>
      <c r="B166" s="350"/>
      <c r="C166" s="350"/>
      <c r="D166" s="406"/>
      <c r="E166" s="402"/>
      <c r="F166" s="350"/>
      <c r="G166" s="350"/>
      <c r="H166" s="350"/>
      <c r="I166" s="350"/>
      <c r="J166" s="350"/>
      <c r="K166" s="350"/>
      <c r="L166" s="350"/>
      <c r="M166" s="350"/>
      <c r="N166" s="350"/>
      <c r="O166" s="350"/>
      <c r="P166" s="350"/>
      <c r="Q166" s="350"/>
      <c r="R166" s="350"/>
      <c r="S166" s="350"/>
      <c r="T166" s="350"/>
      <c r="U166" s="350"/>
      <c r="V166" s="350"/>
      <c r="W166" s="350"/>
      <c r="X166" s="350"/>
      <c r="Y166" s="350"/>
      <c r="Z166" s="350"/>
      <c r="AA166" s="350"/>
    </row>
    <row r="167" spans="1:27" ht="12.75" customHeight="1">
      <c r="A167" s="350"/>
      <c r="B167" s="350"/>
      <c r="C167" s="350"/>
      <c r="D167" s="406"/>
      <c r="E167" s="402"/>
      <c r="F167" s="350"/>
      <c r="G167" s="350"/>
      <c r="H167" s="350"/>
      <c r="I167" s="350"/>
      <c r="J167" s="350"/>
      <c r="K167" s="350"/>
      <c r="L167" s="350"/>
      <c r="M167" s="350"/>
      <c r="N167" s="350"/>
      <c r="O167" s="350"/>
      <c r="P167" s="350"/>
      <c r="Q167" s="350"/>
      <c r="R167" s="350"/>
      <c r="S167" s="350"/>
      <c r="T167" s="350"/>
      <c r="U167" s="350"/>
      <c r="V167" s="350"/>
      <c r="W167" s="350"/>
      <c r="X167" s="350"/>
      <c r="Y167" s="350"/>
      <c r="Z167" s="350"/>
      <c r="AA167" s="350"/>
    </row>
    <row r="168" spans="1:27" ht="12.75" customHeight="1">
      <c r="A168" s="350"/>
      <c r="B168" s="350"/>
      <c r="C168" s="350"/>
      <c r="D168" s="406"/>
      <c r="E168" s="402"/>
      <c r="F168" s="350"/>
      <c r="G168" s="350"/>
      <c r="H168" s="350"/>
      <c r="I168" s="350"/>
      <c r="J168" s="350"/>
      <c r="K168" s="350"/>
      <c r="L168" s="350"/>
      <c r="M168" s="350"/>
      <c r="N168" s="350"/>
      <c r="O168" s="350"/>
      <c r="P168" s="350"/>
      <c r="Q168" s="350"/>
      <c r="R168" s="350"/>
      <c r="S168" s="350"/>
      <c r="T168" s="350"/>
      <c r="U168" s="350"/>
      <c r="V168" s="350"/>
      <c r="W168" s="350"/>
      <c r="X168" s="350"/>
      <c r="Y168" s="350"/>
      <c r="Z168" s="350"/>
      <c r="AA168" s="350"/>
    </row>
    <row r="169" spans="1:27" ht="12.75" customHeight="1">
      <c r="A169" s="350"/>
      <c r="B169" s="350"/>
      <c r="C169" s="350"/>
      <c r="D169" s="406"/>
      <c r="E169" s="402"/>
      <c r="F169" s="350"/>
      <c r="G169" s="350"/>
      <c r="H169" s="350"/>
      <c r="I169" s="350"/>
      <c r="J169" s="350"/>
      <c r="K169" s="350"/>
      <c r="L169" s="350"/>
      <c r="M169" s="350"/>
      <c r="N169" s="350"/>
      <c r="O169" s="350"/>
      <c r="P169" s="350"/>
      <c r="Q169" s="350"/>
      <c r="R169" s="350"/>
      <c r="S169" s="350"/>
      <c r="T169" s="350"/>
      <c r="U169" s="350"/>
      <c r="V169" s="350"/>
      <c r="W169" s="350"/>
      <c r="X169" s="350"/>
      <c r="Y169" s="350"/>
      <c r="Z169" s="350"/>
      <c r="AA169" s="350"/>
    </row>
    <row r="170" spans="1:27" ht="12.75" customHeight="1">
      <c r="A170" s="350"/>
      <c r="B170" s="350"/>
      <c r="C170" s="350"/>
      <c r="D170" s="406"/>
      <c r="E170" s="402"/>
      <c r="F170" s="350"/>
      <c r="G170" s="350"/>
      <c r="H170" s="350"/>
      <c r="I170" s="350"/>
      <c r="J170" s="350"/>
      <c r="K170" s="350"/>
      <c r="L170" s="350"/>
      <c r="M170" s="350"/>
      <c r="N170" s="350"/>
      <c r="O170" s="350"/>
      <c r="P170" s="350"/>
      <c r="Q170" s="350"/>
      <c r="R170" s="350"/>
      <c r="S170" s="350"/>
      <c r="T170" s="350"/>
      <c r="U170" s="350"/>
      <c r="V170" s="350"/>
      <c r="W170" s="350"/>
      <c r="X170" s="350"/>
      <c r="Y170" s="350"/>
      <c r="Z170" s="350"/>
      <c r="AA170" s="350"/>
    </row>
    <row r="171" spans="1:27" ht="12.75" customHeight="1">
      <c r="A171" s="350"/>
      <c r="B171" s="350"/>
      <c r="C171" s="350"/>
      <c r="D171" s="406"/>
      <c r="E171" s="402"/>
      <c r="F171" s="350"/>
      <c r="G171" s="350"/>
      <c r="H171" s="350"/>
      <c r="I171" s="350"/>
      <c r="J171" s="350"/>
      <c r="K171" s="350"/>
      <c r="L171" s="350"/>
      <c r="M171" s="350"/>
      <c r="N171" s="350"/>
      <c r="O171" s="350"/>
      <c r="P171" s="350"/>
      <c r="Q171" s="350"/>
      <c r="R171" s="350"/>
      <c r="S171" s="350"/>
      <c r="T171" s="350"/>
      <c r="U171" s="350"/>
      <c r="V171" s="350"/>
      <c r="W171" s="350"/>
      <c r="X171" s="350"/>
      <c r="Y171" s="350"/>
      <c r="Z171" s="350"/>
      <c r="AA171" s="350"/>
    </row>
    <row r="172" spans="1:27" ht="12.75" customHeight="1">
      <c r="A172" s="350"/>
      <c r="B172" s="350"/>
      <c r="C172" s="350"/>
      <c r="D172" s="406"/>
      <c r="E172" s="402"/>
      <c r="F172" s="350"/>
      <c r="G172" s="350"/>
      <c r="H172" s="350"/>
      <c r="I172" s="350"/>
      <c r="J172" s="350"/>
      <c r="K172" s="350"/>
      <c r="L172" s="350"/>
      <c r="M172" s="350"/>
      <c r="N172" s="350"/>
      <c r="O172" s="350"/>
      <c r="P172" s="350"/>
      <c r="Q172" s="350"/>
      <c r="R172" s="350"/>
      <c r="S172" s="350"/>
      <c r="T172" s="350"/>
      <c r="U172" s="350"/>
      <c r="V172" s="350"/>
      <c r="W172" s="350"/>
      <c r="X172" s="350"/>
      <c r="Y172" s="350"/>
      <c r="Z172" s="350"/>
      <c r="AA172" s="350"/>
    </row>
    <row r="173" spans="1:27" ht="12.75" customHeight="1">
      <c r="A173" s="350"/>
      <c r="B173" s="350"/>
      <c r="C173" s="350"/>
      <c r="D173" s="406"/>
      <c r="E173" s="402"/>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row>
    <row r="174" spans="1:27" ht="12.75" customHeight="1">
      <c r="A174" s="350"/>
      <c r="B174" s="350"/>
      <c r="C174" s="350"/>
      <c r="D174" s="406"/>
      <c r="E174" s="402"/>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row>
    <row r="175" spans="1:27" ht="12.75" customHeight="1">
      <c r="A175" s="350"/>
      <c r="B175" s="350"/>
      <c r="C175" s="350"/>
      <c r="D175" s="406"/>
      <c r="E175" s="402"/>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row>
    <row r="176" spans="1:27" ht="12.75" customHeight="1">
      <c r="A176" s="350"/>
      <c r="B176" s="350"/>
      <c r="C176" s="350"/>
      <c r="D176" s="406"/>
      <c r="E176" s="402"/>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row>
    <row r="177" spans="1:27" ht="12.75" customHeight="1">
      <c r="A177" s="350"/>
      <c r="B177" s="350"/>
      <c r="C177" s="350"/>
      <c r="D177" s="406"/>
      <c r="E177" s="402"/>
      <c r="F177" s="350"/>
      <c r="G177" s="350"/>
      <c r="H177" s="350"/>
      <c r="I177" s="350"/>
      <c r="J177" s="350"/>
      <c r="K177" s="350"/>
      <c r="L177" s="350"/>
      <c r="M177" s="350"/>
      <c r="N177" s="350"/>
      <c r="O177" s="350"/>
      <c r="P177" s="350"/>
      <c r="Q177" s="350"/>
      <c r="R177" s="350"/>
      <c r="S177" s="350"/>
      <c r="T177" s="350"/>
      <c r="U177" s="350"/>
      <c r="V177" s="350"/>
      <c r="W177" s="350"/>
      <c r="X177" s="350"/>
      <c r="Y177" s="350"/>
      <c r="Z177" s="350"/>
      <c r="AA177" s="350"/>
    </row>
    <row r="178" spans="1:27" ht="12.75" customHeight="1">
      <c r="A178" s="350"/>
      <c r="B178" s="350"/>
      <c r="C178" s="350"/>
      <c r="D178" s="406"/>
      <c r="E178" s="402"/>
      <c r="F178" s="350"/>
      <c r="G178" s="350"/>
      <c r="H178" s="350"/>
      <c r="I178" s="350"/>
      <c r="J178" s="350"/>
      <c r="K178" s="350"/>
      <c r="L178" s="350"/>
      <c r="M178" s="350"/>
      <c r="N178" s="350"/>
      <c r="O178" s="350"/>
      <c r="P178" s="350"/>
      <c r="Q178" s="350"/>
      <c r="R178" s="350"/>
      <c r="S178" s="350"/>
      <c r="T178" s="350"/>
      <c r="U178" s="350"/>
      <c r="V178" s="350"/>
      <c r="W178" s="350"/>
      <c r="X178" s="350"/>
      <c r="Y178" s="350"/>
      <c r="Z178" s="350"/>
      <c r="AA178" s="350"/>
    </row>
    <row r="179" spans="1:27" ht="12.75" customHeight="1">
      <c r="A179" s="350"/>
      <c r="B179" s="350"/>
      <c r="C179" s="350"/>
      <c r="D179" s="406"/>
      <c r="E179" s="402"/>
      <c r="F179" s="350"/>
      <c r="G179" s="350"/>
      <c r="H179" s="350"/>
      <c r="I179" s="350"/>
      <c r="J179" s="350"/>
      <c r="K179" s="350"/>
      <c r="L179" s="350"/>
      <c r="M179" s="350"/>
      <c r="N179" s="350"/>
      <c r="O179" s="350"/>
      <c r="P179" s="350"/>
      <c r="Q179" s="350"/>
      <c r="R179" s="350"/>
      <c r="S179" s="350"/>
      <c r="T179" s="350"/>
      <c r="U179" s="350"/>
      <c r="V179" s="350"/>
      <c r="W179" s="350"/>
      <c r="X179" s="350"/>
      <c r="Y179" s="350"/>
      <c r="Z179" s="350"/>
      <c r="AA179" s="350"/>
    </row>
    <row r="180" spans="1:27" ht="12.75" customHeight="1">
      <c r="A180" s="350"/>
      <c r="B180" s="350"/>
      <c r="C180" s="350"/>
      <c r="D180" s="406"/>
      <c r="E180" s="402"/>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row>
    <row r="181" spans="1:27" ht="12.75" customHeight="1">
      <c r="A181" s="350"/>
      <c r="B181" s="350"/>
      <c r="C181" s="350"/>
      <c r="D181" s="406"/>
      <c r="E181" s="402"/>
      <c r="F181" s="350"/>
      <c r="G181" s="350"/>
      <c r="H181" s="350"/>
      <c r="I181" s="350"/>
      <c r="J181" s="350"/>
      <c r="K181" s="350"/>
      <c r="L181" s="350"/>
      <c r="M181" s="350"/>
      <c r="N181" s="350"/>
      <c r="O181" s="350"/>
      <c r="P181" s="350"/>
      <c r="Q181" s="350"/>
      <c r="R181" s="350"/>
      <c r="S181" s="350"/>
      <c r="T181" s="350"/>
      <c r="U181" s="350"/>
      <c r="V181" s="350"/>
      <c r="W181" s="350"/>
      <c r="X181" s="350"/>
      <c r="Y181" s="350"/>
      <c r="Z181" s="350"/>
      <c r="AA181" s="350"/>
    </row>
    <row r="182" spans="1:27" ht="12.75" customHeight="1">
      <c r="A182" s="350"/>
      <c r="B182" s="350"/>
      <c r="C182" s="350"/>
      <c r="D182" s="406"/>
      <c r="E182" s="402"/>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row>
    <row r="183" spans="1:27" ht="12.75" customHeight="1">
      <c r="A183" s="350"/>
      <c r="B183" s="350"/>
      <c r="C183" s="350"/>
      <c r="D183" s="406"/>
      <c r="E183" s="402"/>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row>
    <row r="184" spans="1:27" ht="12.75" customHeight="1">
      <c r="A184" s="350"/>
      <c r="B184" s="350"/>
      <c r="C184" s="350"/>
      <c r="D184" s="406"/>
      <c r="E184" s="402"/>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row>
    <row r="185" spans="1:27" ht="12.75" customHeight="1">
      <c r="A185" s="350"/>
      <c r="B185" s="350"/>
      <c r="C185" s="350"/>
      <c r="D185" s="406"/>
      <c r="E185" s="402"/>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row>
    <row r="186" spans="1:27" ht="12.75" customHeight="1">
      <c r="A186" s="350"/>
      <c r="B186" s="350"/>
      <c r="C186" s="350"/>
      <c r="D186" s="406"/>
      <c r="E186" s="402"/>
      <c r="F186" s="350"/>
      <c r="G186" s="350"/>
      <c r="H186" s="350"/>
      <c r="I186" s="350"/>
      <c r="J186" s="350"/>
      <c r="K186" s="350"/>
      <c r="L186" s="350"/>
      <c r="M186" s="350"/>
      <c r="N186" s="350"/>
      <c r="O186" s="350"/>
      <c r="P186" s="350"/>
      <c r="Q186" s="350"/>
      <c r="R186" s="350"/>
      <c r="S186" s="350"/>
      <c r="T186" s="350"/>
      <c r="U186" s="350"/>
      <c r="V186" s="350"/>
      <c r="W186" s="350"/>
      <c r="X186" s="350"/>
      <c r="Y186" s="350"/>
      <c r="Z186" s="350"/>
      <c r="AA186" s="350"/>
    </row>
    <row r="187" spans="1:27" ht="12.75" customHeight="1">
      <c r="A187" s="350"/>
      <c r="B187" s="350"/>
      <c r="C187" s="350"/>
      <c r="D187" s="406"/>
      <c r="E187" s="402"/>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0"/>
    </row>
    <row r="188" spans="1:27" ht="12.75" customHeight="1">
      <c r="A188" s="350"/>
      <c r="B188" s="350"/>
      <c r="C188" s="350"/>
      <c r="D188" s="406"/>
      <c r="E188" s="402"/>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row>
    <row r="189" spans="1:27" ht="12.75" customHeight="1">
      <c r="A189" s="350"/>
      <c r="B189" s="350"/>
      <c r="C189" s="350"/>
      <c r="D189" s="406"/>
      <c r="E189" s="402"/>
      <c r="F189" s="350"/>
      <c r="G189" s="350"/>
      <c r="H189" s="350"/>
      <c r="I189" s="350"/>
      <c r="J189" s="350"/>
      <c r="K189" s="350"/>
      <c r="L189" s="350"/>
      <c r="M189" s="350"/>
      <c r="N189" s="350"/>
      <c r="O189" s="350"/>
      <c r="P189" s="350"/>
      <c r="Q189" s="350"/>
      <c r="R189" s="350"/>
      <c r="S189" s="350"/>
      <c r="T189" s="350"/>
      <c r="U189" s="350"/>
      <c r="V189" s="350"/>
      <c r="W189" s="350"/>
      <c r="X189" s="350"/>
      <c r="Y189" s="350"/>
      <c r="Z189" s="350"/>
      <c r="AA189" s="350"/>
    </row>
    <row r="190" spans="1:27" ht="12.75" customHeight="1">
      <c r="A190" s="350"/>
      <c r="B190" s="350"/>
      <c r="C190" s="350"/>
      <c r="D190" s="406"/>
      <c r="E190" s="402"/>
      <c r="F190" s="350"/>
      <c r="G190" s="350"/>
      <c r="H190" s="350"/>
      <c r="I190" s="350"/>
      <c r="J190" s="350"/>
      <c r="K190" s="350"/>
      <c r="L190" s="350"/>
      <c r="M190" s="350"/>
      <c r="N190" s="350"/>
      <c r="O190" s="350"/>
      <c r="P190" s="350"/>
      <c r="Q190" s="350"/>
      <c r="R190" s="350"/>
      <c r="S190" s="350"/>
      <c r="T190" s="350"/>
      <c r="U190" s="350"/>
      <c r="V190" s="350"/>
      <c r="W190" s="350"/>
      <c r="X190" s="350"/>
      <c r="Y190" s="350"/>
      <c r="Z190" s="350"/>
      <c r="AA190" s="350"/>
    </row>
    <row r="191" spans="1:27" ht="12.75" customHeight="1">
      <c r="A191" s="350"/>
      <c r="B191" s="350"/>
      <c r="C191" s="350"/>
      <c r="D191" s="406"/>
      <c r="E191" s="402"/>
      <c r="F191" s="350"/>
      <c r="G191" s="350"/>
      <c r="H191" s="350"/>
      <c r="I191" s="350"/>
      <c r="J191" s="350"/>
      <c r="K191" s="350"/>
      <c r="L191" s="350"/>
      <c r="M191" s="350"/>
      <c r="N191" s="350"/>
      <c r="O191" s="350"/>
      <c r="P191" s="350"/>
      <c r="Q191" s="350"/>
      <c r="R191" s="350"/>
      <c r="S191" s="350"/>
      <c r="T191" s="350"/>
      <c r="U191" s="350"/>
      <c r="V191" s="350"/>
      <c r="W191" s="350"/>
      <c r="X191" s="350"/>
      <c r="Y191" s="350"/>
      <c r="Z191" s="350"/>
      <c r="AA191" s="350"/>
    </row>
    <row r="192" spans="1:27" ht="12.75" customHeight="1">
      <c r="A192" s="350"/>
      <c r="B192" s="350"/>
      <c r="C192" s="350"/>
      <c r="D192" s="406"/>
      <c r="E192" s="402"/>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row>
    <row r="193" spans="1:27" ht="12.75" customHeight="1">
      <c r="A193" s="350"/>
      <c r="B193" s="350"/>
      <c r="C193" s="350"/>
      <c r="D193" s="406"/>
      <c r="E193" s="402"/>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row>
    <row r="194" spans="1:27" ht="12.75" customHeight="1">
      <c r="A194" s="350"/>
      <c r="B194" s="350"/>
      <c r="C194" s="350"/>
      <c r="D194" s="406"/>
      <c r="E194" s="402"/>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row>
    <row r="195" spans="1:27" ht="12.75" customHeight="1">
      <c r="A195" s="350"/>
      <c r="B195" s="350"/>
      <c r="C195" s="350"/>
      <c r="D195" s="406"/>
      <c r="E195" s="402"/>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row>
    <row r="196" spans="1:27" ht="12.75" customHeight="1">
      <c r="A196" s="350"/>
      <c r="B196" s="350"/>
      <c r="C196" s="350"/>
      <c r="D196" s="406"/>
      <c r="E196" s="402"/>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row>
    <row r="197" spans="1:27" ht="12.75" customHeight="1">
      <c r="A197" s="350"/>
      <c r="B197" s="350"/>
      <c r="C197" s="350"/>
      <c r="D197" s="406"/>
      <c r="E197" s="402"/>
      <c r="F197" s="350"/>
      <c r="G197" s="350"/>
      <c r="H197" s="350"/>
      <c r="I197" s="350"/>
      <c r="J197" s="350"/>
      <c r="K197" s="350"/>
      <c r="L197" s="350"/>
      <c r="M197" s="350"/>
      <c r="N197" s="350"/>
      <c r="O197" s="350"/>
      <c r="P197" s="350"/>
      <c r="Q197" s="350"/>
      <c r="R197" s="350"/>
      <c r="S197" s="350"/>
      <c r="T197" s="350"/>
      <c r="U197" s="350"/>
      <c r="V197" s="350"/>
      <c r="W197" s="350"/>
      <c r="X197" s="350"/>
      <c r="Y197" s="350"/>
      <c r="Z197" s="350"/>
      <c r="AA197" s="350"/>
    </row>
    <row r="198" spans="1:27" ht="12.75" customHeight="1">
      <c r="A198" s="350"/>
      <c r="B198" s="350"/>
      <c r="C198" s="350"/>
      <c r="D198" s="406"/>
      <c r="E198" s="402"/>
      <c r="F198" s="350"/>
      <c r="G198" s="350"/>
      <c r="H198" s="350"/>
      <c r="I198" s="350"/>
      <c r="J198" s="350"/>
      <c r="K198" s="350"/>
      <c r="L198" s="350"/>
      <c r="M198" s="350"/>
      <c r="N198" s="350"/>
      <c r="O198" s="350"/>
      <c r="P198" s="350"/>
      <c r="Q198" s="350"/>
      <c r="R198" s="350"/>
      <c r="S198" s="350"/>
      <c r="T198" s="350"/>
      <c r="U198" s="350"/>
      <c r="V198" s="350"/>
      <c r="W198" s="350"/>
      <c r="X198" s="350"/>
      <c r="Y198" s="350"/>
      <c r="Z198" s="350"/>
      <c r="AA198" s="350"/>
    </row>
    <row r="199" spans="1:27" ht="12.75" customHeight="1">
      <c r="A199" s="350"/>
      <c r="B199" s="350"/>
      <c r="C199" s="350"/>
      <c r="D199" s="406"/>
      <c r="E199" s="402"/>
      <c r="F199" s="350"/>
      <c r="G199" s="350"/>
      <c r="H199" s="350"/>
      <c r="I199" s="350"/>
      <c r="J199" s="350"/>
      <c r="K199" s="350"/>
      <c r="L199" s="350"/>
      <c r="M199" s="350"/>
      <c r="N199" s="350"/>
      <c r="O199" s="350"/>
      <c r="P199" s="350"/>
      <c r="Q199" s="350"/>
      <c r="R199" s="350"/>
      <c r="S199" s="350"/>
      <c r="T199" s="350"/>
      <c r="U199" s="350"/>
      <c r="V199" s="350"/>
      <c r="W199" s="350"/>
      <c r="X199" s="350"/>
      <c r="Y199" s="350"/>
      <c r="Z199" s="350"/>
      <c r="AA199" s="350"/>
    </row>
    <row r="200" spans="1:27" ht="12.75" customHeight="1">
      <c r="A200" s="350"/>
      <c r="B200" s="350"/>
      <c r="C200" s="350"/>
      <c r="D200" s="406"/>
      <c r="E200" s="402"/>
      <c r="F200" s="350"/>
      <c r="G200" s="350"/>
      <c r="H200" s="350"/>
      <c r="I200" s="350"/>
      <c r="J200" s="350"/>
      <c r="K200" s="350"/>
      <c r="L200" s="350"/>
      <c r="M200" s="350"/>
      <c r="N200" s="350"/>
      <c r="O200" s="350"/>
      <c r="P200" s="350"/>
      <c r="Q200" s="350"/>
      <c r="R200" s="350"/>
      <c r="S200" s="350"/>
      <c r="T200" s="350"/>
      <c r="U200" s="350"/>
      <c r="V200" s="350"/>
      <c r="W200" s="350"/>
      <c r="X200" s="350"/>
      <c r="Y200" s="350"/>
      <c r="Z200" s="350"/>
      <c r="AA200" s="350"/>
    </row>
    <row r="201" spans="1:27" ht="12.75" customHeight="1">
      <c r="A201" s="350"/>
      <c r="B201" s="350"/>
      <c r="C201" s="350"/>
      <c r="D201" s="406"/>
      <c r="E201" s="402"/>
      <c r="F201" s="350"/>
      <c r="G201" s="350"/>
      <c r="H201" s="350"/>
      <c r="I201" s="350"/>
      <c r="J201" s="350"/>
      <c r="K201" s="350"/>
      <c r="L201" s="350"/>
      <c r="M201" s="350"/>
      <c r="N201" s="350"/>
      <c r="O201" s="350"/>
      <c r="P201" s="350"/>
      <c r="Q201" s="350"/>
      <c r="R201" s="350"/>
      <c r="S201" s="350"/>
      <c r="T201" s="350"/>
      <c r="U201" s="350"/>
      <c r="V201" s="350"/>
      <c r="W201" s="350"/>
      <c r="X201" s="350"/>
      <c r="Y201" s="350"/>
      <c r="Z201" s="350"/>
      <c r="AA201" s="350"/>
    </row>
    <row r="202" spans="1:27" ht="12.75" customHeight="1">
      <c r="A202" s="350"/>
      <c r="B202" s="350"/>
      <c r="C202" s="350"/>
      <c r="D202" s="406"/>
      <c r="E202" s="402"/>
      <c r="F202" s="350"/>
      <c r="G202" s="350"/>
      <c r="H202" s="350"/>
      <c r="I202" s="350"/>
      <c r="J202" s="350"/>
      <c r="K202" s="350"/>
      <c r="L202" s="350"/>
      <c r="M202" s="350"/>
      <c r="N202" s="350"/>
      <c r="O202" s="350"/>
      <c r="P202" s="350"/>
      <c r="Q202" s="350"/>
      <c r="R202" s="350"/>
      <c r="S202" s="350"/>
      <c r="T202" s="350"/>
      <c r="U202" s="350"/>
      <c r="V202" s="350"/>
      <c r="W202" s="350"/>
      <c r="X202" s="350"/>
      <c r="Y202" s="350"/>
      <c r="Z202" s="350"/>
      <c r="AA202" s="350"/>
    </row>
    <row r="203" spans="1:27" ht="12.75" customHeight="1">
      <c r="A203" s="350"/>
      <c r="B203" s="350"/>
      <c r="C203" s="350"/>
      <c r="D203" s="406"/>
      <c r="E203" s="402"/>
      <c r="F203" s="350"/>
      <c r="G203" s="350"/>
      <c r="H203" s="350"/>
      <c r="I203" s="350"/>
      <c r="J203" s="350"/>
      <c r="K203" s="350"/>
      <c r="L203" s="350"/>
      <c r="M203" s="350"/>
      <c r="N203" s="350"/>
      <c r="O203" s="350"/>
      <c r="P203" s="350"/>
      <c r="Q203" s="350"/>
      <c r="R203" s="350"/>
      <c r="S203" s="350"/>
      <c r="T203" s="350"/>
      <c r="U203" s="350"/>
      <c r="V203" s="350"/>
      <c r="W203" s="350"/>
      <c r="X203" s="350"/>
      <c r="Y203" s="350"/>
      <c r="Z203" s="350"/>
      <c r="AA203" s="350"/>
    </row>
    <row r="204" spans="1:27" ht="12.75" customHeight="1">
      <c r="A204" s="350"/>
      <c r="B204" s="350"/>
      <c r="C204" s="350"/>
      <c r="D204" s="406"/>
      <c r="E204" s="402"/>
      <c r="F204" s="350"/>
      <c r="G204" s="350"/>
      <c r="H204" s="350"/>
      <c r="I204" s="350"/>
      <c r="J204" s="350"/>
      <c r="K204" s="350"/>
      <c r="L204" s="350"/>
      <c r="M204" s="350"/>
      <c r="N204" s="350"/>
      <c r="O204" s="350"/>
      <c r="P204" s="350"/>
      <c r="Q204" s="350"/>
      <c r="R204" s="350"/>
      <c r="S204" s="350"/>
      <c r="T204" s="350"/>
      <c r="U204" s="350"/>
      <c r="V204" s="350"/>
      <c r="W204" s="350"/>
      <c r="X204" s="350"/>
      <c r="Y204" s="350"/>
      <c r="Z204" s="350"/>
      <c r="AA204" s="350"/>
    </row>
    <row r="205" spans="1:27" ht="12.75" customHeight="1">
      <c r="A205" s="350"/>
      <c r="B205" s="350"/>
      <c r="C205" s="350"/>
      <c r="D205" s="406"/>
      <c r="E205" s="402"/>
      <c r="F205" s="350"/>
      <c r="G205" s="350"/>
      <c r="H205" s="350"/>
      <c r="I205" s="350"/>
      <c r="J205" s="350"/>
      <c r="K205" s="350"/>
      <c r="L205" s="350"/>
      <c r="M205" s="350"/>
      <c r="N205" s="350"/>
      <c r="O205" s="350"/>
      <c r="P205" s="350"/>
      <c r="Q205" s="350"/>
      <c r="R205" s="350"/>
      <c r="S205" s="350"/>
      <c r="T205" s="350"/>
      <c r="U205" s="350"/>
      <c r="V205" s="350"/>
      <c r="W205" s="350"/>
      <c r="X205" s="350"/>
      <c r="Y205" s="350"/>
      <c r="Z205" s="350"/>
      <c r="AA205" s="350"/>
    </row>
    <row r="206" spans="1:27" ht="12.75" customHeight="1">
      <c r="A206" s="350"/>
      <c r="B206" s="350"/>
      <c r="C206" s="350"/>
      <c r="D206" s="406"/>
      <c r="E206" s="402"/>
      <c r="F206" s="350"/>
      <c r="G206" s="350"/>
      <c r="H206" s="350"/>
      <c r="I206" s="350"/>
      <c r="J206" s="350"/>
      <c r="K206" s="350"/>
      <c r="L206" s="350"/>
      <c r="M206" s="350"/>
      <c r="N206" s="350"/>
      <c r="O206" s="350"/>
      <c r="P206" s="350"/>
      <c r="Q206" s="350"/>
      <c r="R206" s="350"/>
      <c r="S206" s="350"/>
      <c r="T206" s="350"/>
      <c r="U206" s="350"/>
      <c r="V206" s="350"/>
      <c r="W206" s="350"/>
      <c r="X206" s="350"/>
      <c r="Y206" s="350"/>
      <c r="Z206" s="350"/>
      <c r="AA206" s="350"/>
    </row>
    <row r="207" spans="1:27" ht="12.75" customHeight="1">
      <c r="A207" s="350"/>
      <c r="B207" s="350"/>
      <c r="C207" s="350"/>
      <c r="D207" s="406"/>
      <c r="E207" s="402"/>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row>
    <row r="208" spans="1:27" ht="12.75" customHeight="1">
      <c r="A208" s="350"/>
      <c r="B208" s="350"/>
      <c r="C208" s="350"/>
      <c r="D208" s="406"/>
      <c r="E208" s="402"/>
      <c r="F208" s="350"/>
      <c r="G208" s="350"/>
      <c r="H208" s="350"/>
      <c r="I208" s="350"/>
      <c r="J208" s="350"/>
      <c r="K208" s="350"/>
      <c r="L208" s="350"/>
      <c r="M208" s="350"/>
      <c r="N208" s="350"/>
      <c r="O208" s="350"/>
      <c r="P208" s="350"/>
      <c r="Q208" s="350"/>
      <c r="R208" s="350"/>
      <c r="S208" s="350"/>
      <c r="T208" s="350"/>
      <c r="U208" s="350"/>
      <c r="V208" s="350"/>
      <c r="W208" s="350"/>
      <c r="X208" s="350"/>
      <c r="Y208" s="350"/>
      <c r="Z208" s="350"/>
      <c r="AA208" s="350"/>
    </row>
    <row r="209" spans="1:27" ht="12.75" customHeight="1">
      <c r="A209" s="350"/>
      <c r="B209" s="350"/>
      <c r="C209" s="350"/>
      <c r="D209" s="406"/>
      <c r="E209" s="402"/>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row>
    <row r="210" spans="1:27" ht="12.75" customHeight="1">
      <c r="A210" s="350"/>
      <c r="B210" s="350"/>
      <c r="C210" s="350"/>
      <c r="D210" s="406"/>
      <c r="E210" s="402"/>
      <c r="F210" s="350"/>
      <c r="G210" s="350"/>
      <c r="H210" s="350"/>
      <c r="I210" s="350"/>
      <c r="J210" s="350"/>
      <c r="K210" s="350"/>
      <c r="L210" s="350"/>
      <c r="M210" s="350"/>
      <c r="N210" s="350"/>
      <c r="O210" s="350"/>
      <c r="P210" s="350"/>
      <c r="Q210" s="350"/>
      <c r="R210" s="350"/>
      <c r="S210" s="350"/>
      <c r="T210" s="350"/>
      <c r="U210" s="350"/>
      <c r="V210" s="350"/>
      <c r="W210" s="350"/>
      <c r="X210" s="350"/>
      <c r="Y210" s="350"/>
      <c r="Z210" s="350"/>
      <c r="AA210" s="350"/>
    </row>
    <row r="211" spans="1:27" ht="12.75" customHeight="1">
      <c r="A211" s="350"/>
      <c r="B211" s="350"/>
      <c r="C211" s="350"/>
      <c r="D211" s="406"/>
      <c r="E211" s="402"/>
      <c r="F211" s="350"/>
      <c r="G211" s="350"/>
      <c r="H211" s="350"/>
      <c r="I211" s="350"/>
      <c r="J211" s="350"/>
      <c r="K211" s="350"/>
      <c r="L211" s="350"/>
      <c r="M211" s="350"/>
      <c r="N211" s="350"/>
      <c r="O211" s="350"/>
      <c r="P211" s="350"/>
      <c r="Q211" s="350"/>
      <c r="R211" s="350"/>
      <c r="S211" s="350"/>
      <c r="T211" s="350"/>
      <c r="U211" s="350"/>
      <c r="V211" s="350"/>
      <c r="W211" s="350"/>
      <c r="X211" s="350"/>
      <c r="Y211" s="350"/>
      <c r="Z211" s="350"/>
      <c r="AA211" s="350"/>
    </row>
    <row r="212" spans="1:27" ht="12.75" customHeight="1">
      <c r="A212" s="350"/>
      <c r="B212" s="350"/>
      <c r="C212" s="350"/>
      <c r="D212" s="406"/>
      <c r="E212" s="402"/>
      <c r="F212" s="350"/>
      <c r="G212" s="350"/>
      <c r="H212" s="350"/>
      <c r="I212" s="350"/>
      <c r="J212" s="350"/>
      <c r="K212" s="350"/>
      <c r="L212" s="350"/>
      <c r="M212" s="350"/>
      <c r="N212" s="350"/>
      <c r="O212" s="350"/>
      <c r="P212" s="350"/>
      <c r="Q212" s="350"/>
      <c r="R212" s="350"/>
      <c r="S212" s="350"/>
      <c r="T212" s="350"/>
      <c r="U212" s="350"/>
      <c r="V212" s="350"/>
      <c r="W212" s="350"/>
      <c r="X212" s="350"/>
      <c r="Y212" s="350"/>
      <c r="Z212" s="350"/>
      <c r="AA212" s="350"/>
    </row>
    <row r="213" spans="1:27" ht="12.75" customHeight="1">
      <c r="A213" s="350"/>
      <c r="B213" s="350"/>
      <c r="C213" s="350"/>
      <c r="D213" s="406"/>
      <c r="E213" s="402"/>
      <c r="F213" s="350"/>
      <c r="G213" s="350"/>
      <c r="H213" s="350"/>
      <c r="I213" s="350"/>
      <c r="J213" s="350"/>
      <c r="K213" s="350"/>
      <c r="L213" s="350"/>
      <c r="M213" s="350"/>
      <c r="N213" s="350"/>
      <c r="O213" s="350"/>
      <c r="P213" s="350"/>
      <c r="Q213" s="350"/>
      <c r="R213" s="350"/>
      <c r="S213" s="350"/>
      <c r="T213" s="350"/>
      <c r="U213" s="350"/>
      <c r="V213" s="350"/>
      <c r="W213" s="350"/>
      <c r="X213" s="350"/>
      <c r="Y213" s="350"/>
      <c r="Z213" s="350"/>
      <c r="AA213" s="350"/>
    </row>
    <row r="214" spans="1:27" ht="12.75" customHeight="1">
      <c r="A214" s="350"/>
      <c r="B214" s="350"/>
      <c r="C214" s="350"/>
      <c r="D214" s="406"/>
      <c r="E214" s="402"/>
      <c r="F214" s="350"/>
      <c r="G214" s="350"/>
      <c r="H214" s="350"/>
      <c r="I214" s="350"/>
      <c r="J214" s="350"/>
      <c r="K214" s="350"/>
      <c r="L214" s="350"/>
      <c r="M214" s="350"/>
      <c r="N214" s="350"/>
      <c r="O214" s="350"/>
      <c r="P214" s="350"/>
      <c r="Q214" s="350"/>
      <c r="R214" s="350"/>
      <c r="S214" s="350"/>
      <c r="T214" s="350"/>
      <c r="U214" s="350"/>
      <c r="V214" s="350"/>
      <c r="W214" s="350"/>
      <c r="X214" s="350"/>
      <c r="Y214" s="350"/>
      <c r="Z214" s="350"/>
      <c r="AA214" s="350"/>
    </row>
    <row r="215" spans="1:27" ht="12.75" customHeight="1">
      <c r="A215" s="350"/>
      <c r="B215" s="350"/>
      <c r="C215" s="350"/>
      <c r="D215" s="406"/>
      <c r="E215" s="402"/>
      <c r="F215" s="350"/>
      <c r="G215" s="350"/>
      <c r="H215" s="350"/>
      <c r="I215" s="350"/>
      <c r="J215" s="350"/>
      <c r="K215" s="350"/>
      <c r="L215" s="350"/>
      <c r="M215" s="350"/>
      <c r="N215" s="350"/>
      <c r="O215" s="350"/>
      <c r="P215" s="350"/>
      <c r="Q215" s="350"/>
      <c r="R215" s="350"/>
      <c r="S215" s="350"/>
      <c r="T215" s="350"/>
      <c r="U215" s="350"/>
      <c r="V215" s="350"/>
      <c r="W215" s="350"/>
      <c r="X215" s="350"/>
      <c r="Y215" s="350"/>
      <c r="Z215" s="350"/>
      <c r="AA215" s="350"/>
    </row>
    <row r="216" spans="1:27" ht="12.75" customHeight="1">
      <c r="A216" s="350"/>
      <c r="B216" s="350"/>
      <c r="C216" s="350"/>
      <c r="D216" s="406"/>
      <c r="E216" s="402"/>
      <c r="F216" s="350"/>
      <c r="G216" s="350"/>
      <c r="H216" s="350"/>
      <c r="I216" s="350"/>
      <c r="J216" s="350"/>
      <c r="K216" s="350"/>
      <c r="L216" s="350"/>
      <c r="M216" s="350"/>
      <c r="N216" s="350"/>
      <c r="O216" s="350"/>
      <c r="P216" s="350"/>
      <c r="Q216" s="350"/>
      <c r="R216" s="350"/>
      <c r="S216" s="350"/>
      <c r="T216" s="350"/>
      <c r="U216" s="350"/>
      <c r="V216" s="350"/>
      <c r="W216" s="350"/>
      <c r="X216" s="350"/>
      <c r="Y216" s="350"/>
      <c r="Z216" s="350"/>
      <c r="AA216" s="350"/>
    </row>
    <row r="217" spans="1:27" ht="12.75" customHeight="1">
      <c r="A217" s="350"/>
      <c r="B217" s="350"/>
      <c r="C217" s="350"/>
      <c r="D217" s="406"/>
      <c r="E217" s="402"/>
      <c r="F217" s="350"/>
      <c r="G217" s="350"/>
      <c r="H217" s="350"/>
      <c r="I217" s="350"/>
      <c r="J217" s="350"/>
      <c r="K217" s="350"/>
      <c r="L217" s="350"/>
      <c r="M217" s="350"/>
      <c r="N217" s="350"/>
      <c r="O217" s="350"/>
      <c r="P217" s="350"/>
      <c r="Q217" s="350"/>
      <c r="R217" s="350"/>
      <c r="S217" s="350"/>
      <c r="T217" s="350"/>
      <c r="U217" s="350"/>
      <c r="V217" s="350"/>
      <c r="W217" s="350"/>
      <c r="X217" s="350"/>
      <c r="Y217" s="350"/>
      <c r="Z217" s="350"/>
      <c r="AA217" s="350"/>
    </row>
    <row r="218" spans="1:27" ht="12.75" customHeight="1">
      <c r="A218" s="350"/>
      <c r="B218" s="350"/>
      <c r="C218" s="350"/>
      <c r="D218" s="406"/>
      <c r="E218" s="402"/>
      <c r="F218" s="350"/>
      <c r="G218" s="350"/>
      <c r="H218" s="350"/>
      <c r="I218" s="350"/>
      <c r="J218" s="350"/>
      <c r="K218" s="350"/>
      <c r="L218" s="350"/>
      <c r="M218" s="350"/>
      <c r="N218" s="350"/>
      <c r="O218" s="350"/>
      <c r="P218" s="350"/>
      <c r="Q218" s="350"/>
      <c r="R218" s="350"/>
      <c r="S218" s="350"/>
      <c r="T218" s="350"/>
      <c r="U218" s="350"/>
      <c r="V218" s="350"/>
      <c r="W218" s="350"/>
      <c r="X218" s="350"/>
      <c r="Y218" s="350"/>
      <c r="Z218" s="350"/>
      <c r="AA218" s="350"/>
    </row>
    <row r="219" spans="1:27" ht="12.75" customHeight="1">
      <c r="A219" s="350"/>
      <c r="B219" s="350"/>
      <c r="C219" s="350"/>
      <c r="D219" s="406"/>
      <c r="E219" s="402"/>
      <c r="F219" s="350"/>
      <c r="G219" s="350"/>
      <c r="H219" s="350"/>
      <c r="I219" s="350"/>
      <c r="J219" s="350"/>
      <c r="K219" s="350"/>
      <c r="L219" s="350"/>
      <c r="M219" s="350"/>
      <c r="N219" s="350"/>
      <c r="O219" s="350"/>
      <c r="P219" s="350"/>
      <c r="Q219" s="350"/>
      <c r="R219" s="350"/>
      <c r="S219" s="350"/>
      <c r="T219" s="350"/>
      <c r="U219" s="350"/>
      <c r="V219" s="350"/>
      <c r="W219" s="350"/>
      <c r="X219" s="350"/>
      <c r="Y219" s="350"/>
      <c r="Z219" s="350"/>
      <c r="AA219" s="350"/>
    </row>
    <row r="220" spans="1:27" ht="12.75" customHeight="1">
      <c r="A220" s="350"/>
      <c r="B220" s="350"/>
      <c r="C220" s="350"/>
      <c r="D220" s="406"/>
      <c r="E220" s="402"/>
      <c r="F220" s="350"/>
      <c r="G220" s="350"/>
      <c r="H220" s="350"/>
      <c r="I220" s="350"/>
      <c r="J220" s="350"/>
      <c r="K220" s="350"/>
      <c r="L220" s="350"/>
      <c r="M220" s="350"/>
      <c r="N220" s="350"/>
      <c r="O220" s="350"/>
      <c r="P220" s="350"/>
      <c r="Q220" s="350"/>
      <c r="R220" s="350"/>
      <c r="S220" s="350"/>
      <c r="T220" s="350"/>
      <c r="U220" s="350"/>
      <c r="V220" s="350"/>
      <c r="W220" s="350"/>
      <c r="X220" s="350"/>
      <c r="Y220" s="350"/>
      <c r="Z220" s="350"/>
      <c r="AA220" s="350"/>
    </row>
    <row r="221" spans="1:27" ht="12.75" customHeight="1">
      <c r="A221" s="350"/>
      <c r="B221" s="350"/>
      <c r="C221" s="350"/>
      <c r="D221" s="406"/>
      <c r="E221" s="402"/>
      <c r="F221" s="350"/>
      <c r="G221" s="350"/>
      <c r="H221" s="350"/>
      <c r="I221" s="350"/>
      <c r="J221" s="350"/>
      <c r="K221" s="350"/>
      <c r="L221" s="350"/>
      <c r="M221" s="350"/>
      <c r="N221" s="350"/>
      <c r="O221" s="350"/>
      <c r="P221" s="350"/>
      <c r="Q221" s="350"/>
      <c r="R221" s="350"/>
      <c r="S221" s="350"/>
      <c r="T221" s="350"/>
      <c r="U221" s="350"/>
      <c r="V221" s="350"/>
      <c r="W221" s="350"/>
      <c r="X221" s="350"/>
      <c r="Y221" s="350"/>
      <c r="Z221" s="350"/>
      <c r="AA221" s="350"/>
    </row>
    <row r="222" spans="1:27" ht="12.75" customHeight="1">
      <c r="A222" s="350"/>
      <c r="B222" s="350"/>
      <c r="C222" s="350"/>
      <c r="D222" s="406"/>
      <c r="E222" s="402"/>
      <c r="F222" s="350"/>
      <c r="G222" s="350"/>
      <c r="H222" s="350"/>
      <c r="I222" s="350"/>
      <c r="J222" s="350"/>
      <c r="K222" s="350"/>
      <c r="L222" s="350"/>
      <c r="M222" s="350"/>
      <c r="N222" s="350"/>
      <c r="O222" s="350"/>
      <c r="P222" s="350"/>
      <c r="Q222" s="350"/>
      <c r="R222" s="350"/>
      <c r="S222" s="350"/>
      <c r="T222" s="350"/>
      <c r="U222" s="350"/>
      <c r="V222" s="350"/>
      <c r="W222" s="350"/>
      <c r="X222" s="350"/>
      <c r="Y222" s="350"/>
      <c r="Z222" s="350"/>
      <c r="AA222" s="350"/>
    </row>
    <row r="223" spans="1:27" ht="12.75" customHeight="1">
      <c r="A223" s="350"/>
      <c r="B223" s="350"/>
      <c r="C223" s="350"/>
      <c r="D223" s="406"/>
      <c r="E223" s="402"/>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row>
    <row r="224" spans="1:27" ht="12.75" customHeight="1">
      <c r="A224" s="350"/>
      <c r="B224" s="350"/>
      <c r="C224" s="350"/>
      <c r="D224" s="406"/>
      <c r="E224" s="402"/>
      <c r="F224" s="350"/>
      <c r="G224" s="350"/>
      <c r="H224" s="350"/>
      <c r="I224" s="350"/>
      <c r="J224" s="350"/>
      <c r="K224" s="350"/>
      <c r="L224" s="350"/>
      <c r="M224" s="350"/>
      <c r="N224" s="350"/>
      <c r="O224" s="350"/>
      <c r="P224" s="350"/>
      <c r="Q224" s="350"/>
      <c r="R224" s="350"/>
      <c r="S224" s="350"/>
      <c r="T224" s="350"/>
      <c r="U224" s="350"/>
      <c r="V224" s="350"/>
      <c r="W224" s="350"/>
      <c r="X224" s="350"/>
      <c r="Y224" s="350"/>
      <c r="Z224" s="350"/>
      <c r="AA224" s="350"/>
    </row>
    <row r="225" spans="1:27" ht="12.75" customHeight="1">
      <c r="A225" s="350"/>
      <c r="B225" s="350"/>
      <c r="C225" s="350"/>
      <c r="D225" s="406"/>
      <c r="E225" s="402"/>
      <c r="F225" s="350"/>
      <c r="G225" s="350"/>
      <c r="H225" s="350"/>
      <c r="I225" s="350"/>
      <c r="J225" s="350"/>
      <c r="K225" s="350"/>
      <c r="L225" s="350"/>
      <c r="M225" s="350"/>
      <c r="N225" s="350"/>
      <c r="O225" s="350"/>
      <c r="P225" s="350"/>
      <c r="Q225" s="350"/>
      <c r="R225" s="350"/>
      <c r="S225" s="350"/>
      <c r="T225" s="350"/>
      <c r="U225" s="350"/>
      <c r="V225" s="350"/>
      <c r="W225" s="350"/>
      <c r="X225" s="350"/>
      <c r="Y225" s="350"/>
      <c r="Z225" s="350"/>
      <c r="AA225" s="350"/>
    </row>
    <row r="226" spans="1:27" ht="12.75" customHeight="1">
      <c r="A226" s="350"/>
      <c r="B226" s="350"/>
      <c r="C226" s="350"/>
      <c r="D226" s="406"/>
      <c r="E226" s="402"/>
      <c r="F226" s="350"/>
      <c r="G226" s="350"/>
      <c r="H226" s="350"/>
      <c r="I226" s="350"/>
      <c r="J226" s="350"/>
      <c r="K226" s="350"/>
      <c r="L226" s="350"/>
      <c r="M226" s="350"/>
      <c r="N226" s="350"/>
      <c r="O226" s="350"/>
      <c r="P226" s="350"/>
      <c r="Q226" s="350"/>
      <c r="R226" s="350"/>
      <c r="S226" s="350"/>
      <c r="T226" s="350"/>
      <c r="U226" s="350"/>
      <c r="V226" s="350"/>
      <c r="W226" s="350"/>
      <c r="X226" s="350"/>
      <c r="Y226" s="350"/>
      <c r="Z226" s="350"/>
      <c r="AA226" s="350"/>
    </row>
    <row r="227" spans="1:27" ht="12.75" customHeight="1">
      <c r="A227" s="350"/>
      <c r="B227" s="350"/>
      <c r="C227" s="350"/>
      <c r="D227" s="406"/>
      <c r="E227" s="402"/>
      <c r="F227" s="350"/>
      <c r="G227" s="350"/>
      <c r="H227" s="350"/>
      <c r="I227" s="350"/>
      <c r="J227" s="350"/>
      <c r="K227" s="350"/>
      <c r="L227" s="350"/>
      <c r="M227" s="350"/>
      <c r="N227" s="350"/>
      <c r="O227" s="350"/>
      <c r="P227" s="350"/>
      <c r="Q227" s="350"/>
      <c r="R227" s="350"/>
      <c r="S227" s="350"/>
      <c r="T227" s="350"/>
      <c r="U227" s="350"/>
      <c r="V227" s="350"/>
      <c r="W227" s="350"/>
      <c r="X227" s="350"/>
      <c r="Y227" s="350"/>
      <c r="Z227" s="350"/>
      <c r="AA227" s="350"/>
    </row>
    <row r="228" spans="1:27" ht="12.75" customHeight="1">
      <c r="A228" s="350"/>
      <c r="B228" s="350"/>
      <c r="C228" s="350"/>
      <c r="D228" s="406"/>
      <c r="E228" s="402"/>
      <c r="F228" s="350"/>
      <c r="G228" s="350"/>
      <c r="H228" s="350"/>
      <c r="I228" s="350"/>
      <c r="J228" s="350"/>
      <c r="K228" s="350"/>
      <c r="L228" s="350"/>
      <c r="M228" s="350"/>
      <c r="N228" s="350"/>
      <c r="O228" s="350"/>
      <c r="P228" s="350"/>
      <c r="Q228" s="350"/>
      <c r="R228" s="350"/>
      <c r="S228" s="350"/>
      <c r="T228" s="350"/>
      <c r="U228" s="350"/>
      <c r="V228" s="350"/>
      <c r="W228" s="350"/>
      <c r="X228" s="350"/>
      <c r="Y228" s="350"/>
      <c r="Z228" s="350"/>
      <c r="AA228" s="350"/>
    </row>
    <row r="229" spans="1:27" ht="12.75" customHeight="1">
      <c r="A229" s="350"/>
      <c r="B229" s="350"/>
      <c r="C229" s="350"/>
      <c r="D229" s="406"/>
      <c r="E229" s="402"/>
      <c r="F229" s="350"/>
      <c r="G229" s="350"/>
      <c r="H229" s="350"/>
      <c r="I229" s="350"/>
      <c r="J229" s="350"/>
      <c r="K229" s="350"/>
      <c r="L229" s="350"/>
      <c r="M229" s="350"/>
      <c r="N229" s="350"/>
      <c r="O229" s="350"/>
      <c r="P229" s="350"/>
      <c r="Q229" s="350"/>
      <c r="R229" s="350"/>
      <c r="S229" s="350"/>
      <c r="T229" s="350"/>
      <c r="U229" s="350"/>
      <c r="V229" s="350"/>
      <c r="W229" s="350"/>
      <c r="X229" s="350"/>
      <c r="Y229" s="350"/>
      <c r="Z229" s="350"/>
      <c r="AA229" s="350"/>
    </row>
    <row r="230" spans="1:27" ht="12.75" customHeight="1">
      <c r="A230" s="350"/>
      <c r="B230" s="350"/>
      <c r="C230" s="350"/>
      <c r="D230" s="406"/>
      <c r="E230" s="402"/>
      <c r="F230" s="350"/>
      <c r="G230" s="350"/>
      <c r="H230" s="350"/>
      <c r="I230" s="350"/>
      <c r="J230" s="350"/>
      <c r="K230" s="350"/>
      <c r="L230" s="350"/>
      <c r="M230" s="350"/>
      <c r="N230" s="350"/>
      <c r="O230" s="350"/>
      <c r="P230" s="350"/>
      <c r="Q230" s="350"/>
      <c r="R230" s="350"/>
      <c r="S230" s="350"/>
      <c r="T230" s="350"/>
      <c r="U230" s="350"/>
      <c r="V230" s="350"/>
      <c r="W230" s="350"/>
      <c r="X230" s="350"/>
      <c r="Y230" s="350"/>
      <c r="Z230" s="350"/>
      <c r="AA230" s="350"/>
    </row>
    <row r="231" spans="1:27" ht="12.75" customHeight="1">
      <c r="A231" s="350"/>
      <c r="B231" s="350"/>
      <c r="C231" s="350"/>
      <c r="D231" s="406"/>
      <c r="E231" s="402"/>
      <c r="F231" s="350"/>
      <c r="G231" s="350"/>
      <c r="H231" s="350"/>
      <c r="I231" s="350"/>
      <c r="J231" s="350"/>
      <c r="K231" s="350"/>
      <c r="L231" s="350"/>
      <c r="M231" s="350"/>
      <c r="N231" s="350"/>
      <c r="O231" s="350"/>
      <c r="P231" s="350"/>
      <c r="Q231" s="350"/>
      <c r="R231" s="350"/>
      <c r="S231" s="350"/>
      <c r="T231" s="350"/>
      <c r="U231" s="350"/>
      <c r="V231" s="350"/>
      <c r="W231" s="350"/>
      <c r="X231" s="350"/>
      <c r="Y231" s="350"/>
      <c r="Z231" s="350"/>
      <c r="AA231" s="350"/>
    </row>
    <row r="232" spans="1:27" ht="12.75" customHeight="1">
      <c r="A232" s="350"/>
      <c r="B232" s="350"/>
      <c r="C232" s="350"/>
      <c r="D232" s="406"/>
      <c r="E232" s="402"/>
      <c r="F232" s="350"/>
      <c r="G232" s="350"/>
      <c r="H232" s="350"/>
      <c r="I232" s="350"/>
      <c r="J232" s="350"/>
      <c r="K232" s="350"/>
      <c r="L232" s="350"/>
      <c r="M232" s="350"/>
      <c r="N232" s="350"/>
      <c r="O232" s="350"/>
      <c r="P232" s="350"/>
      <c r="Q232" s="350"/>
      <c r="R232" s="350"/>
      <c r="S232" s="350"/>
      <c r="T232" s="350"/>
      <c r="U232" s="350"/>
      <c r="V232" s="350"/>
      <c r="W232" s="350"/>
      <c r="X232" s="350"/>
      <c r="Y232" s="350"/>
      <c r="Z232" s="350"/>
      <c r="AA232" s="350"/>
    </row>
    <row r="233" spans="1:27" ht="12.75" customHeight="1">
      <c r="A233" s="350"/>
      <c r="B233" s="350"/>
      <c r="C233" s="350"/>
      <c r="D233" s="406"/>
      <c r="E233" s="402"/>
      <c r="F233" s="350"/>
      <c r="G233" s="350"/>
      <c r="H233" s="350"/>
      <c r="I233" s="350"/>
      <c r="J233" s="350"/>
      <c r="K233" s="350"/>
      <c r="L233" s="350"/>
      <c r="M233" s="350"/>
      <c r="N233" s="350"/>
      <c r="O233" s="350"/>
      <c r="P233" s="350"/>
      <c r="Q233" s="350"/>
      <c r="R233" s="350"/>
      <c r="S233" s="350"/>
      <c r="T233" s="350"/>
      <c r="U233" s="350"/>
      <c r="V233" s="350"/>
      <c r="W233" s="350"/>
      <c r="X233" s="350"/>
      <c r="Y233" s="350"/>
      <c r="Z233" s="350"/>
      <c r="AA233" s="350"/>
    </row>
    <row r="234" spans="1:27" ht="12.75" customHeight="1">
      <c r="A234" s="350"/>
      <c r="B234" s="350"/>
      <c r="C234" s="350"/>
      <c r="D234" s="406"/>
      <c r="E234" s="402"/>
      <c r="F234" s="350"/>
      <c r="G234" s="350"/>
      <c r="H234" s="350"/>
      <c r="I234" s="350"/>
      <c r="J234" s="350"/>
      <c r="K234" s="350"/>
      <c r="L234" s="350"/>
      <c r="M234" s="350"/>
      <c r="N234" s="350"/>
      <c r="O234" s="350"/>
      <c r="P234" s="350"/>
      <c r="Q234" s="350"/>
      <c r="R234" s="350"/>
      <c r="S234" s="350"/>
      <c r="T234" s="350"/>
      <c r="U234" s="350"/>
      <c r="V234" s="350"/>
      <c r="W234" s="350"/>
      <c r="X234" s="350"/>
      <c r="Y234" s="350"/>
      <c r="Z234" s="350"/>
      <c r="AA234" s="350"/>
    </row>
    <row r="235" spans="1:27" ht="12.75" customHeight="1">
      <c r="A235" s="350"/>
      <c r="B235" s="350"/>
      <c r="C235" s="350"/>
      <c r="D235" s="406"/>
      <c r="E235" s="402"/>
      <c r="F235" s="350"/>
      <c r="G235" s="350"/>
      <c r="H235" s="350"/>
      <c r="I235" s="350"/>
      <c r="J235" s="350"/>
      <c r="K235" s="350"/>
      <c r="L235" s="350"/>
      <c r="M235" s="350"/>
      <c r="N235" s="350"/>
      <c r="O235" s="350"/>
      <c r="P235" s="350"/>
      <c r="Q235" s="350"/>
      <c r="R235" s="350"/>
      <c r="S235" s="350"/>
      <c r="T235" s="350"/>
      <c r="U235" s="350"/>
      <c r="V235" s="350"/>
      <c r="W235" s="350"/>
      <c r="X235" s="350"/>
      <c r="Y235" s="350"/>
      <c r="Z235" s="350"/>
      <c r="AA235" s="350"/>
    </row>
    <row r="236" spans="1:27" ht="12.75" customHeight="1">
      <c r="A236" s="350"/>
      <c r="B236" s="350"/>
      <c r="C236" s="350"/>
      <c r="D236" s="406"/>
      <c r="E236" s="402"/>
      <c r="F236" s="350"/>
      <c r="G236" s="350"/>
      <c r="H236" s="350"/>
      <c r="I236" s="350"/>
      <c r="J236" s="350"/>
      <c r="K236" s="350"/>
      <c r="L236" s="350"/>
      <c r="M236" s="350"/>
      <c r="N236" s="350"/>
      <c r="O236" s="350"/>
      <c r="P236" s="350"/>
      <c r="Q236" s="350"/>
      <c r="R236" s="350"/>
      <c r="S236" s="350"/>
      <c r="T236" s="350"/>
      <c r="U236" s="350"/>
      <c r="V236" s="350"/>
      <c r="W236" s="350"/>
      <c r="X236" s="350"/>
      <c r="Y236" s="350"/>
      <c r="Z236" s="350"/>
      <c r="AA236" s="350"/>
    </row>
    <row r="237" spans="1:27" ht="12.75" customHeight="1">
      <c r="A237" s="350"/>
      <c r="B237" s="350"/>
      <c r="C237" s="350"/>
      <c r="D237" s="406"/>
      <c r="E237" s="402"/>
      <c r="F237" s="350"/>
      <c r="G237" s="350"/>
      <c r="H237" s="350"/>
      <c r="I237" s="350"/>
      <c r="J237" s="350"/>
      <c r="K237" s="350"/>
      <c r="L237" s="350"/>
      <c r="M237" s="350"/>
      <c r="N237" s="350"/>
      <c r="O237" s="350"/>
      <c r="P237" s="350"/>
      <c r="Q237" s="350"/>
      <c r="R237" s="350"/>
      <c r="S237" s="350"/>
      <c r="T237" s="350"/>
      <c r="U237" s="350"/>
      <c r="V237" s="350"/>
      <c r="W237" s="350"/>
      <c r="X237" s="350"/>
      <c r="Y237" s="350"/>
      <c r="Z237" s="350"/>
      <c r="AA237" s="350"/>
    </row>
    <row r="238" spans="1:27" ht="12.75" customHeight="1">
      <c r="A238" s="350"/>
      <c r="B238" s="350"/>
      <c r="C238" s="350"/>
      <c r="D238" s="406"/>
      <c r="E238" s="402"/>
      <c r="F238" s="350"/>
      <c r="G238" s="350"/>
      <c r="H238" s="350"/>
      <c r="I238" s="350"/>
      <c r="J238" s="350"/>
      <c r="K238" s="350"/>
      <c r="L238" s="350"/>
      <c r="M238" s="350"/>
      <c r="N238" s="350"/>
      <c r="O238" s="350"/>
      <c r="P238" s="350"/>
      <c r="Q238" s="350"/>
      <c r="R238" s="350"/>
      <c r="S238" s="350"/>
      <c r="T238" s="350"/>
      <c r="U238" s="350"/>
      <c r="V238" s="350"/>
      <c r="W238" s="350"/>
      <c r="X238" s="350"/>
      <c r="Y238" s="350"/>
      <c r="Z238" s="350"/>
      <c r="AA238" s="350"/>
    </row>
    <row r="239" spans="1:27" ht="12.75" customHeight="1">
      <c r="A239" s="350"/>
      <c r="B239" s="350"/>
      <c r="C239" s="350"/>
      <c r="D239" s="406"/>
      <c r="E239" s="402"/>
      <c r="F239" s="350"/>
      <c r="G239" s="350"/>
      <c r="H239" s="350"/>
      <c r="I239" s="350"/>
      <c r="J239" s="350"/>
      <c r="K239" s="350"/>
      <c r="L239" s="350"/>
      <c r="M239" s="350"/>
      <c r="N239" s="350"/>
      <c r="O239" s="350"/>
      <c r="P239" s="350"/>
      <c r="Q239" s="350"/>
      <c r="R239" s="350"/>
      <c r="S239" s="350"/>
      <c r="T239" s="350"/>
      <c r="U239" s="350"/>
      <c r="V239" s="350"/>
      <c r="W239" s="350"/>
      <c r="X239" s="350"/>
      <c r="Y239" s="350"/>
      <c r="Z239" s="350"/>
      <c r="AA239" s="350"/>
    </row>
    <row r="240" spans="1:27" ht="12.75" customHeight="1">
      <c r="A240" s="350"/>
      <c r="B240" s="350"/>
      <c r="C240" s="350"/>
      <c r="D240" s="406"/>
      <c r="E240" s="402"/>
      <c r="F240" s="350"/>
      <c r="G240" s="350"/>
      <c r="H240" s="350"/>
      <c r="I240" s="350"/>
      <c r="J240" s="350"/>
      <c r="K240" s="350"/>
      <c r="L240" s="350"/>
      <c r="M240" s="350"/>
      <c r="N240" s="350"/>
      <c r="O240" s="350"/>
      <c r="P240" s="350"/>
      <c r="Q240" s="350"/>
      <c r="R240" s="350"/>
      <c r="S240" s="350"/>
      <c r="T240" s="350"/>
      <c r="U240" s="350"/>
      <c r="V240" s="350"/>
      <c r="W240" s="350"/>
      <c r="X240" s="350"/>
      <c r="Y240" s="350"/>
      <c r="Z240" s="350"/>
      <c r="AA240" s="350"/>
    </row>
    <row r="241" spans="1:27" ht="12.75" customHeight="1">
      <c r="A241" s="350"/>
      <c r="B241" s="350"/>
      <c r="C241" s="350"/>
      <c r="D241" s="406"/>
      <c r="E241" s="402"/>
      <c r="F241" s="350"/>
      <c r="G241" s="350"/>
      <c r="H241" s="350"/>
      <c r="I241" s="350"/>
      <c r="J241" s="350"/>
      <c r="K241" s="350"/>
      <c r="L241" s="350"/>
      <c r="M241" s="350"/>
      <c r="N241" s="350"/>
      <c r="O241" s="350"/>
      <c r="P241" s="350"/>
      <c r="Q241" s="350"/>
      <c r="R241" s="350"/>
      <c r="S241" s="350"/>
      <c r="T241" s="350"/>
      <c r="U241" s="350"/>
      <c r="V241" s="350"/>
      <c r="W241" s="350"/>
      <c r="X241" s="350"/>
      <c r="Y241" s="350"/>
      <c r="Z241" s="350"/>
      <c r="AA241" s="350"/>
    </row>
    <row r="242" spans="1:27" ht="12.75" customHeight="1">
      <c r="A242" s="350"/>
      <c r="B242" s="350"/>
      <c r="C242" s="350"/>
      <c r="D242" s="406"/>
      <c r="E242" s="402"/>
      <c r="F242" s="350"/>
      <c r="G242" s="350"/>
      <c r="H242" s="350"/>
      <c r="I242" s="350"/>
      <c r="J242" s="350"/>
      <c r="K242" s="350"/>
      <c r="L242" s="350"/>
      <c r="M242" s="350"/>
      <c r="N242" s="350"/>
      <c r="O242" s="350"/>
      <c r="P242" s="350"/>
      <c r="Q242" s="350"/>
      <c r="R242" s="350"/>
      <c r="S242" s="350"/>
      <c r="T242" s="350"/>
      <c r="U242" s="350"/>
      <c r="V242" s="350"/>
      <c r="W242" s="350"/>
      <c r="X242" s="350"/>
      <c r="Y242" s="350"/>
      <c r="Z242" s="350"/>
      <c r="AA242" s="350"/>
    </row>
    <row r="243" spans="1:27" ht="12.75" customHeight="1">
      <c r="A243" s="350"/>
      <c r="B243" s="350"/>
      <c r="C243" s="350"/>
      <c r="D243" s="406"/>
      <c r="E243" s="402"/>
      <c r="F243" s="350"/>
      <c r="G243" s="350"/>
      <c r="H243" s="350"/>
      <c r="I243" s="350"/>
      <c r="J243" s="350"/>
      <c r="K243" s="350"/>
      <c r="L243" s="350"/>
      <c r="M243" s="350"/>
      <c r="N243" s="350"/>
      <c r="O243" s="350"/>
      <c r="P243" s="350"/>
      <c r="Q243" s="350"/>
      <c r="R243" s="350"/>
      <c r="S243" s="350"/>
      <c r="T243" s="350"/>
      <c r="U243" s="350"/>
      <c r="V243" s="350"/>
      <c r="W243" s="350"/>
      <c r="X243" s="350"/>
      <c r="Y243" s="350"/>
      <c r="Z243" s="350"/>
      <c r="AA243" s="350"/>
    </row>
    <row r="244" spans="1:27" ht="12.75" customHeight="1">
      <c r="A244" s="350"/>
      <c r="B244" s="350"/>
      <c r="C244" s="350"/>
      <c r="D244" s="406"/>
      <c r="E244" s="402"/>
      <c r="F244" s="350"/>
      <c r="G244" s="350"/>
      <c r="H244" s="350"/>
      <c r="I244" s="350"/>
      <c r="J244" s="350"/>
      <c r="K244" s="350"/>
      <c r="L244" s="350"/>
      <c r="M244" s="350"/>
      <c r="N244" s="350"/>
      <c r="O244" s="350"/>
      <c r="P244" s="350"/>
      <c r="Q244" s="350"/>
      <c r="R244" s="350"/>
      <c r="S244" s="350"/>
      <c r="T244" s="350"/>
      <c r="U244" s="350"/>
      <c r="V244" s="350"/>
      <c r="W244" s="350"/>
      <c r="X244" s="350"/>
      <c r="Y244" s="350"/>
      <c r="Z244" s="350"/>
      <c r="AA244" s="350"/>
    </row>
    <row r="245" spans="1:27" ht="12.75" customHeight="1">
      <c r="A245" s="350"/>
      <c r="B245" s="350"/>
      <c r="C245" s="350"/>
      <c r="D245" s="406"/>
      <c r="E245" s="402"/>
      <c r="F245" s="350"/>
      <c r="G245" s="350"/>
      <c r="H245" s="350"/>
      <c r="I245" s="350"/>
      <c r="J245" s="350"/>
      <c r="K245" s="350"/>
      <c r="L245" s="350"/>
      <c r="M245" s="350"/>
      <c r="N245" s="350"/>
      <c r="O245" s="350"/>
      <c r="P245" s="350"/>
      <c r="Q245" s="350"/>
      <c r="R245" s="350"/>
      <c r="S245" s="350"/>
      <c r="T245" s="350"/>
      <c r="U245" s="350"/>
      <c r="V245" s="350"/>
      <c r="W245" s="350"/>
      <c r="X245" s="350"/>
      <c r="Y245" s="350"/>
      <c r="Z245" s="350"/>
      <c r="AA245" s="350"/>
    </row>
    <row r="246" spans="1:27" ht="12.75" customHeight="1">
      <c r="A246" s="350"/>
      <c r="B246" s="350"/>
      <c r="C246" s="350"/>
      <c r="D246" s="406"/>
      <c r="E246" s="402"/>
      <c r="F246" s="350"/>
      <c r="G246" s="350"/>
      <c r="H246" s="350"/>
      <c r="I246" s="350"/>
      <c r="J246" s="350"/>
      <c r="K246" s="350"/>
      <c r="L246" s="350"/>
      <c r="M246" s="350"/>
      <c r="N246" s="350"/>
      <c r="O246" s="350"/>
      <c r="P246" s="350"/>
      <c r="Q246" s="350"/>
      <c r="R246" s="350"/>
      <c r="S246" s="350"/>
      <c r="T246" s="350"/>
      <c r="U246" s="350"/>
      <c r="V246" s="350"/>
      <c r="W246" s="350"/>
      <c r="X246" s="350"/>
      <c r="Y246" s="350"/>
      <c r="Z246" s="350"/>
      <c r="AA246" s="350"/>
    </row>
    <row r="247" spans="1:27" ht="12.75" customHeight="1">
      <c r="A247" s="350"/>
      <c r="B247" s="350"/>
      <c r="C247" s="350"/>
      <c r="D247" s="406"/>
      <c r="E247" s="402"/>
      <c r="F247" s="350"/>
      <c r="G247" s="350"/>
      <c r="H247" s="350"/>
      <c r="I247" s="350"/>
      <c r="J247" s="350"/>
      <c r="K247" s="350"/>
      <c r="L247" s="350"/>
      <c r="M247" s="350"/>
      <c r="N247" s="350"/>
      <c r="O247" s="350"/>
      <c r="P247" s="350"/>
      <c r="Q247" s="350"/>
      <c r="R247" s="350"/>
      <c r="S247" s="350"/>
      <c r="T247" s="350"/>
      <c r="U247" s="350"/>
      <c r="V247" s="350"/>
      <c r="W247" s="350"/>
      <c r="X247" s="350"/>
      <c r="Y247" s="350"/>
      <c r="Z247" s="350"/>
      <c r="AA247" s="350"/>
    </row>
    <row r="248" spans="1:27" ht="12.75" customHeight="1">
      <c r="A248" s="350"/>
      <c r="B248" s="350"/>
      <c r="C248" s="350"/>
      <c r="D248" s="406"/>
      <c r="E248" s="402"/>
      <c r="F248" s="350"/>
      <c r="G248" s="350"/>
      <c r="H248" s="350"/>
      <c r="I248" s="350"/>
      <c r="J248" s="350"/>
      <c r="K248" s="350"/>
      <c r="L248" s="350"/>
      <c r="M248" s="350"/>
      <c r="N248" s="350"/>
      <c r="O248" s="350"/>
      <c r="P248" s="350"/>
      <c r="Q248" s="350"/>
      <c r="R248" s="350"/>
      <c r="S248" s="350"/>
      <c r="T248" s="350"/>
      <c r="U248" s="350"/>
      <c r="V248" s="350"/>
      <c r="W248" s="350"/>
      <c r="X248" s="350"/>
      <c r="Y248" s="350"/>
      <c r="Z248" s="350"/>
      <c r="AA248" s="350"/>
    </row>
    <row r="249" spans="1:27" ht="12.75" customHeight="1">
      <c r="A249" s="350"/>
      <c r="B249" s="350"/>
      <c r="C249" s="350"/>
      <c r="D249" s="406"/>
      <c r="E249" s="402"/>
      <c r="F249" s="350"/>
      <c r="G249" s="350"/>
      <c r="H249" s="350"/>
      <c r="I249" s="350"/>
      <c r="J249" s="350"/>
      <c r="K249" s="350"/>
      <c r="L249" s="350"/>
      <c r="M249" s="350"/>
      <c r="N249" s="350"/>
      <c r="O249" s="350"/>
      <c r="P249" s="350"/>
      <c r="Q249" s="350"/>
      <c r="R249" s="350"/>
      <c r="S249" s="350"/>
      <c r="T249" s="350"/>
      <c r="U249" s="350"/>
      <c r="V249" s="350"/>
      <c r="W249" s="350"/>
      <c r="X249" s="350"/>
      <c r="Y249" s="350"/>
      <c r="Z249" s="350"/>
      <c r="AA249" s="350"/>
    </row>
    <row r="250" spans="1:27" ht="12.75" customHeight="1">
      <c r="A250" s="350"/>
      <c r="B250" s="350"/>
      <c r="C250" s="350"/>
      <c r="D250" s="406"/>
      <c r="E250" s="402"/>
      <c r="F250" s="350"/>
      <c r="G250" s="350"/>
      <c r="H250" s="350"/>
      <c r="I250" s="350"/>
      <c r="J250" s="350"/>
      <c r="K250" s="350"/>
      <c r="L250" s="350"/>
      <c r="M250" s="350"/>
      <c r="N250" s="350"/>
      <c r="O250" s="350"/>
      <c r="P250" s="350"/>
      <c r="Q250" s="350"/>
      <c r="R250" s="350"/>
      <c r="S250" s="350"/>
      <c r="T250" s="350"/>
      <c r="U250" s="350"/>
      <c r="V250" s="350"/>
      <c r="W250" s="350"/>
      <c r="X250" s="350"/>
      <c r="Y250" s="350"/>
      <c r="Z250" s="350"/>
      <c r="AA250" s="350"/>
    </row>
    <row r="251" spans="1:27" ht="12.75" customHeight="1">
      <c r="A251" s="350"/>
      <c r="B251" s="350"/>
      <c r="C251" s="350"/>
      <c r="D251" s="406"/>
      <c r="E251" s="402"/>
      <c r="F251" s="350"/>
      <c r="G251" s="350"/>
      <c r="H251" s="350"/>
      <c r="I251" s="350"/>
      <c r="J251" s="350"/>
      <c r="K251" s="350"/>
      <c r="L251" s="350"/>
      <c r="M251" s="350"/>
      <c r="N251" s="350"/>
      <c r="O251" s="350"/>
      <c r="P251" s="350"/>
      <c r="Q251" s="350"/>
      <c r="R251" s="350"/>
      <c r="S251" s="350"/>
      <c r="T251" s="350"/>
      <c r="U251" s="350"/>
      <c r="V251" s="350"/>
      <c r="W251" s="350"/>
      <c r="X251" s="350"/>
      <c r="Y251" s="350"/>
      <c r="Z251" s="350"/>
      <c r="AA251" s="350"/>
    </row>
    <row r="252" spans="1:27" ht="12.75" customHeight="1">
      <c r="A252" s="350"/>
      <c r="B252" s="350"/>
      <c r="C252" s="350"/>
      <c r="D252" s="406"/>
      <c r="E252" s="402"/>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row>
    <row r="253" spans="1:27" ht="12.75" customHeight="1">
      <c r="A253" s="350"/>
      <c r="B253" s="350"/>
      <c r="C253" s="350"/>
      <c r="D253" s="406"/>
      <c r="E253" s="402"/>
      <c r="F253" s="350"/>
      <c r="G253" s="350"/>
      <c r="H253" s="350"/>
      <c r="I253" s="350"/>
      <c r="J253" s="350"/>
      <c r="K253" s="350"/>
      <c r="L253" s="350"/>
      <c r="M253" s="350"/>
      <c r="N253" s="350"/>
      <c r="O253" s="350"/>
      <c r="P253" s="350"/>
      <c r="Q253" s="350"/>
      <c r="R253" s="350"/>
      <c r="S253" s="350"/>
      <c r="T253" s="350"/>
      <c r="U253" s="350"/>
      <c r="V253" s="350"/>
      <c r="W253" s="350"/>
      <c r="X253" s="350"/>
      <c r="Y253" s="350"/>
      <c r="Z253" s="350"/>
      <c r="AA253" s="350"/>
    </row>
    <row r="254" spans="1:27" ht="12.75" customHeight="1">
      <c r="A254" s="350"/>
      <c r="B254" s="350"/>
      <c r="C254" s="350"/>
      <c r="D254" s="406"/>
      <c r="E254" s="402"/>
      <c r="F254" s="350"/>
      <c r="G254" s="350"/>
      <c r="H254" s="350"/>
      <c r="I254" s="350"/>
      <c r="J254" s="350"/>
      <c r="K254" s="350"/>
      <c r="L254" s="350"/>
      <c r="M254" s="350"/>
      <c r="N254" s="350"/>
      <c r="O254" s="350"/>
      <c r="P254" s="350"/>
      <c r="Q254" s="350"/>
      <c r="R254" s="350"/>
      <c r="S254" s="350"/>
      <c r="T254" s="350"/>
      <c r="U254" s="350"/>
      <c r="V254" s="350"/>
      <c r="W254" s="350"/>
      <c r="X254" s="350"/>
      <c r="Y254" s="350"/>
      <c r="Z254" s="350"/>
      <c r="AA254" s="350"/>
    </row>
    <row r="255" spans="1:27" ht="12.75" customHeight="1">
      <c r="A255" s="350"/>
      <c r="B255" s="350"/>
      <c r="C255" s="350"/>
      <c r="D255" s="406"/>
      <c r="E255" s="402"/>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row>
    <row r="256" spans="1:27" ht="12.75" customHeight="1">
      <c r="A256" s="350"/>
      <c r="B256" s="350"/>
      <c r="C256" s="350"/>
      <c r="D256" s="406"/>
      <c r="E256" s="402"/>
      <c r="F256" s="350"/>
      <c r="G256" s="350"/>
      <c r="H256" s="350"/>
      <c r="I256" s="350"/>
      <c r="J256" s="350"/>
      <c r="K256" s="350"/>
      <c r="L256" s="350"/>
      <c r="M256" s="350"/>
      <c r="N256" s="350"/>
      <c r="O256" s="350"/>
      <c r="P256" s="350"/>
      <c r="Q256" s="350"/>
      <c r="R256" s="350"/>
      <c r="S256" s="350"/>
      <c r="T256" s="350"/>
      <c r="U256" s="350"/>
      <c r="V256" s="350"/>
      <c r="W256" s="350"/>
      <c r="X256" s="350"/>
      <c r="Y256" s="350"/>
      <c r="Z256" s="350"/>
      <c r="AA256" s="350"/>
    </row>
    <row r="257" spans="1:27" ht="12.75" customHeight="1">
      <c r="A257" s="350"/>
      <c r="B257" s="350"/>
      <c r="C257" s="350"/>
      <c r="D257" s="406"/>
      <c r="E257" s="402"/>
      <c r="F257" s="350"/>
      <c r="G257" s="350"/>
      <c r="H257" s="350"/>
      <c r="I257" s="350"/>
      <c r="J257" s="350"/>
      <c r="K257" s="350"/>
      <c r="L257" s="350"/>
      <c r="M257" s="350"/>
      <c r="N257" s="350"/>
      <c r="O257" s="350"/>
      <c r="P257" s="350"/>
      <c r="Q257" s="350"/>
      <c r="R257" s="350"/>
      <c r="S257" s="350"/>
      <c r="T257" s="350"/>
      <c r="U257" s="350"/>
      <c r="V257" s="350"/>
      <c r="W257" s="350"/>
      <c r="X257" s="350"/>
      <c r="Y257" s="350"/>
      <c r="Z257" s="350"/>
      <c r="AA257" s="350"/>
    </row>
    <row r="258" spans="1:27" ht="12.75" customHeight="1">
      <c r="A258" s="350"/>
      <c r="B258" s="350"/>
      <c r="C258" s="350"/>
      <c r="D258" s="406"/>
      <c r="E258" s="402"/>
      <c r="F258" s="350"/>
      <c r="G258" s="350"/>
      <c r="H258" s="350"/>
      <c r="I258" s="350"/>
      <c r="J258" s="350"/>
      <c r="K258" s="350"/>
      <c r="L258" s="350"/>
      <c r="M258" s="350"/>
      <c r="N258" s="350"/>
      <c r="O258" s="350"/>
      <c r="P258" s="350"/>
      <c r="Q258" s="350"/>
      <c r="R258" s="350"/>
      <c r="S258" s="350"/>
      <c r="T258" s="350"/>
      <c r="U258" s="350"/>
      <c r="V258" s="350"/>
      <c r="W258" s="350"/>
      <c r="X258" s="350"/>
      <c r="Y258" s="350"/>
      <c r="Z258" s="350"/>
      <c r="AA258" s="350"/>
    </row>
    <row r="259" spans="1:27" ht="12.75" customHeight="1">
      <c r="A259" s="350"/>
      <c r="B259" s="350"/>
      <c r="C259" s="350"/>
      <c r="D259" s="406"/>
      <c r="E259" s="402"/>
      <c r="F259" s="350"/>
      <c r="G259" s="350"/>
      <c r="H259" s="350"/>
      <c r="I259" s="350"/>
      <c r="J259" s="350"/>
      <c r="K259" s="350"/>
      <c r="L259" s="350"/>
      <c r="M259" s="350"/>
      <c r="N259" s="350"/>
      <c r="O259" s="350"/>
      <c r="P259" s="350"/>
      <c r="Q259" s="350"/>
      <c r="R259" s="350"/>
      <c r="S259" s="350"/>
      <c r="T259" s="350"/>
      <c r="U259" s="350"/>
      <c r="V259" s="350"/>
      <c r="W259" s="350"/>
      <c r="X259" s="350"/>
      <c r="Y259" s="350"/>
      <c r="Z259" s="350"/>
      <c r="AA259" s="350"/>
    </row>
    <row r="260" spans="1:27" ht="12.75" customHeight="1">
      <c r="A260" s="350"/>
      <c r="B260" s="350"/>
      <c r="C260" s="350"/>
      <c r="D260" s="406"/>
      <c r="E260" s="402"/>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row>
    <row r="261" spans="1:27" ht="12.75" customHeight="1">
      <c r="A261" s="350"/>
      <c r="B261" s="350"/>
      <c r="C261" s="350"/>
      <c r="D261" s="406"/>
      <c r="E261" s="402"/>
      <c r="F261" s="350"/>
      <c r="G261" s="350"/>
      <c r="H261" s="350"/>
      <c r="I261" s="350"/>
      <c r="J261" s="350"/>
      <c r="K261" s="350"/>
      <c r="L261" s="350"/>
      <c r="M261" s="350"/>
      <c r="N261" s="350"/>
      <c r="O261" s="350"/>
      <c r="P261" s="350"/>
      <c r="Q261" s="350"/>
      <c r="R261" s="350"/>
      <c r="S261" s="350"/>
      <c r="T261" s="350"/>
      <c r="U261" s="350"/>
      <c r="V261" s="350"/>
      <c r="W261" s="350"/>
      <c r="X261" s="350"/>
      <c r="Y261" s="350"/>
      <c r="Z261" s="350"/>
      <c r="AA261" s="350"/>
    </row>
    <row r="262" spans="1:27" ht="12.75" customHeight="1">
      <c r="A262" s="350"/>
      <c r="B262" s="350"/>
      <c r="C262" s="350"/>
      <c r="D262" s="406"/>
      <c r="E262" s="402"/>
      <c r="F262" s="350"/>
      <c r="G262" s="350"/>
      <c r="H262" s="350"/>
      <c r="I262" s="350"/>
      <c r="J262" s="350"/>
      <c r="K262" s="350"/>
      <c r="L262" s="350"/>
      <c r="M262" s="350"/>
      <c r="N262" s="350"/>
      <c r="O262" s="350"/>
      <c r="P262" s="350"/>
      <c r="Q262" s="350"/>
      <c r="R262" s="350"/>
      <c r="S262" s="350"/>
      <c r="T262" s="350"/>
      <c r="U262" s="350"/>
      <c r="V262" s="350"/>
      <c r="W262" s="350"/>
      <c r="X262" s="350"/>
      <c r="Y262" s="350"/>
      <c r="Z262" s="350"/>
      <c r="AA262" s="350"/>
    </row>
    <row r="263" spans="1:27" ht="12.75" customHeight="1">
      <c r="A263" s="350"/>
      <c r="B263" s="350"/>
      <c r="C263" s="350"/>
      <c r="D263" s="406"/>
      <c r="E263" s="402"/>
      <c r="F263" s="350"/>
      <c r="G263" s="350"/>
      <c r="H263" s="350"/>
      <c r="I263" s="350"/>
      <c r="J263" s="350"/>
      <c r="K263" s="350"/>
      <c r="L263" s="350"/>
      <c r="M263" s="350"/>
      <c r="N263" s="350"/>
      <c r="O263" s="350"/>
      <c r="P263" s="350"/>
      <c r="Q263" s="350"/>
      <c r="R263" s="350"/>
      <c r="S263" s="350"/>
      <c r="T263" s="350"/>
      <c r="U263" s="350"/>
      <c r="V263" s="350"/>
      <c r="W263" s="350"/>
      <c r="X263" s="350"/>
      <c r="Y263" s="350"/>
      <c r="Z263" s="350"/>
      <c r="AA263" s="350"/>
    </row>
    <row r="264" spans="1:27" ht="12.75" customHeight="1">
      <c r="A264" s="350"/>
      <c r="B264" s="350"/>
      <c r="C264" s="350"/>
      <c r="D264" s="406"/>
      <c r="E264" s="402"/>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row>
    <row r="265" spans="1:27" ht="12.75" customHeight="1">
      <c r="A265" s="350"/>
      <c r="B265" s="350"/>
      <c r="C265" s="350"/>
      <c r="D265" s="406"/>
      <c r="E265" s="402"/>
      <c r="F265" s="350"/>
      <c r="G265" s="350"/>
      <c r="H265" s="350"/>
      <c r="I265" s="350"/>
      <c r="J265" s="350"/>
      <c r="K265" s="350"/>
      <c r="L265" s="350"/>
      <c r="M265" s="350"/>
      <c r="N265" s="350"/>
      <c r="O265" s="350"/>
      <c r="P265" s="350"/>
      <c r="Q265" s="350"/>
      <c r="R265" s="350"/>
      <c r="S265" s="350"/>
      <c r="T265" s="350"/>
      <c r="U265" s="350"/>
      <c r="V265" s="350"/>
      <c r="W265" s="350"/>
      <c r="X265" s="350"/>
      <c r="Y265" s="350"/>
      <c r="Z265" s="350"/>
      <c r="AA265" s="350"/>
    </row>
    <row r="266" spans="1:27" ht="12.75" customHeight="1">
      <c r="A266" s="350"/>
      <c r="B266" s="350"/>
      <c r="C266" s="350"/>
      <c r="D266" s="406"/>
      <c r="E266" s="402"/>
      <c r="F266" s="350"/>
      <c r="G266" s="350"/>
      <c r="H266" s="350"/>
      <c r="I266" s="350"/>
      <c r="J266" s="350"/>
      <c r="K266" s="350"/>
      <c r="L266" s="350"/>
      <c r="M266" s="350"/>
      <c r="N266" s="350"/>
      <c r="O266" s="350"/>
      <c r="P266" s="350"/>
      <c r="Q266" s="350"/>
      <c r="R266" s="350"/>
      <c r="S266" s="350"/>
      <c r="T266" s="350"/>
      <c r="U266" s="350"/>
      <c r="V266" s="350"/>
      <c r="W266" s="350"/>
      <c r="X266" s="350"/>
      <c r="Y266" s="350"/>
      <c r="Z266" s="350"/>
      <c r="AA266" s="350"/>
    </row>
    <row r="267" spans="1:27" ht="12.75" customHeight="1">
      <c r="A267" s="350"/>
      <c r="B267" s="350"/>
      <c r="C267" s="350"/>
      <c r="D267" s="406"/>
      <c r="E267" s="402"/>
      <c r="F267" s="350"/>
      <c r="G267" s="350"/>
      <c r="H267" s="350"/>
      <c r="I267" s="350"/>
      <c r="J267" s="350"/>
      <c r="K267" s="350"/>
      <c r="L267" s="350"/>
      <c r="M267" s="350"/>
      <c r="N267" s="350"/>
      <c r="O267" s="350"/>
      <c r="P267" s="350"/>
      <c r="Q267" s="350"/>
      <c r="R267" s="350"/>
      <c r="S267" s="350"/>
      <c r="T267" s="350"/>
      <c r="U267" s="350"/>
      <c r="V267" s="350"/>
      <c r="W267" s="350"/>
      <c r="X267" s="350"/>
      <c r="Y267" s="350"/>
      <c r="Z267" s="350"/>
      <c r="AA267" s="350"/>
    </row>
    <row r="268" spans="1:27" ht="12.75" customHeight="1">
      <c r="A268" s="350"/>
      <c r="B268" s="350"/>
      <c r="C268" s="350"/>
      <c r="D268" s="406"/>
      <c r="E268" s="402"/>
      <c r="F268" s="350"/>
      <c r="G268" s="350"/>
      <c r="H268" s="350"/>
      <c r="I268" s="350"/>
      <c r="J268" s="350"/>
      <c r="K268" s="350"/>
      <c r="L268" s="350"/>
      <c r="M268" s="350"/>
      <c r="N268" s="350"/>
      <c r="O268" s="350"/>
      <c r="P268" s="350"/>
      <c r="Q268" s="350"/>
      <c r="R268" s="350"/>
      <c r="S268" s="350"/>
      <c r="T268" s="350"/>
      <c r="U268" s="350"/>
      <c r="V268" s="350"/>
      <c r="W268" s="350"/>
      <c r="X268" s="350"/>
      <c r="Y268" s="350"/>
      <c r="Z268" s="350"/>
      <c r="AA268" s="350"/>
    </row>
    <row r="269" spans="1:27" ht="12.75" customHeight="1">
      <c r="A269" s="350"/>
      <c r="B269" s="350"/>
      <c r="C269" s="350"/>
      <c r="D269" s="406"/>
      <c r="E269" s="402"/>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row>
    <row r="270" spans="1:27" ht="12.75" customHeight="1">
      <c r="A270" s="350"/>
      <c r="B270" s="350"/>
      <c r="C270" s="350"/>
      <c r="D270" s="406"/>
      <c r="E270" s="402"/>
      <c r="F270" s="350"/>
      <c r="G270" s="350"/>
      <c r="H270" s="350"/>
      <c r="I270" s="350"/>
      <c r="J270" s="350"/>
      <c r="K270" s="350"/>
      <c r="L270" s="350"/>
      <c r="M270" s="350"/>
      <c r="N270" s="350"/>
      <c r="O270" s="350"/>
      <c r="P270" s="350"/>
      <c r="Q270" s="350"/>
      <c r="R270" s="350"/>
      <c r="S270" s="350"/>
      <c r="T270" s="350"/>
      <c r="U270" s="350"/>
      <c r="V270" s="350"/>
      <c r="W270" s="350"/>
      <c r="X270" s="350"/>
      <c r="Y270" s="350"/>
      <c r="Z270" s="350"/>
      <c r="AA270" s="350"/>
    </row>
    <row r="271" spans="1:27" ht="12.75" customHeight="1">
      <c r="A271" s="350"/>
      <c r="B271" s="350"/>
      <c r="C271" s="350"/>
      <c r="D271" s="406"/>
      <c r="E271" s="402"/>
      <c r="F271" s="350"/>
      <c r="G271" s="350"/>
      <c r="H271" s="350"/>
      <c r="I271" s="350"/>
      <c r="J271" s="350"/>
      <c r="K271" s="350"/>
      <c r="L271" s="350"/>
      <c r="M271" s="350"/>
      <c r="N271" s="350"/>
      <c r="O271" s="350"/>
      <c r="P271" s="350"/>
      <c r="Q271" s="350"/>
      <c r="R271" s="350"/>
      <c r="S271" s="350"/>
      <c r="T271" s="350"/>
      <c r="U271" s="350"/>
      <c r="V271" s="350"/>
      <c r="W271" s="350"/>
      <c r="X271" s="350"/>
      <c r="Y271" s="350"/>
      <c r="Z271" s="350"/>
      <c r="AA271" s="350"/>
    </row>
    <row r="272" spans="1:27" ht="12.75" customHeight="1">
      <c r="A272" s="350"/>
      <c r="B272" s="350"/>
      <c r="C272" s="350"/>
      <c r="D272" s="406"/>
      <c r="E272" s="402"/>
      <c r="F272" s="350"/>
      <c r="G272" s="350"/>
      <c r="H272" s="350"/>
      <c r="I272" s="350"/>
      <c r="J272" s="350"/>
      <c r="K272" s="350"/>
      <c r="L272" s="350"/>
      <c r="M272" s="350"/>
      <c r="N272" s="350"/>
      <c r="O272" s="350"/>
      <c r="P272" s="350"/>
      <c r="Q272" s="350"/>
      <c r="R272" s="350"/>
      <c r="S272" s="350"/>
      <c r="T272" s="350"/>
      <c r="U272" s="350"/>
      <c r="V272" s="350"/>
      <c r="W272" s="350"/>
      <c r="X272" s="350"/>
      <c r="Y272" s="350"/>
      <c r="Z272" s="350"/>
      <c r="AA272" s="350"/>
    </row>
    <row r="273" spans="1:27" ht="12.75" customHeight="1">
      <c r="A273" s="350"/>
      <c r="B273" s="350"/>
      <c r="C273" s="350"/>
      <c r="D273" s="406"/>
      <c r="E273" s="402"/>
      <c r="F273" s="350"/>
      <c r="G273" s="350"/>
      <c r="H273" s="350"/>
      <c r="I273" s="350"/>
      <c r="J273" s="350"/>
      <c r="K273" s="350"/>
      <c r="L273" s="350"/>
      <c r="M273" s="350"/>
      <c r="N273" s="350"/>
      <c r="O273" s="350"/>
      <c r="P273" s="350"/>
      <c r="Q273" s="350"/>
      <c r="R273" s="350"/>
      <c r="S273" s="350"/>
      <c r="T273" s="350"/>
      <c r="U273" s="350"/>
      <c r="V273" s="350"/>
      <c r="W273" s="350"/>
      <c r="X273" s="350"/>
      <c r="Y273" s="350"/>
      <c r="Z273" s="350"/>
      <c r="AA273" s="350"/>
    </row>
    <row r="274" spans="1:27" ht="12.75" customHeight="1">
      <c r="A274" s="350"/>
      <c r="B274" s="350"/>
      <c r="C274" s="350"/>
      <c r="D274" s="406"/>
      <c r="E274" s="402"/>
      <c r="F274" s="350"/>
      <c r="G274" s="350"/>
      <c r="H274" s="350"/>
      <c r="I274" s="350"/>
      <c r="J274" s="350"/>
      <c r="K274" s="350"/>
      <c r="L274" s="350"/>
      <c r="M274" s="350"/>
      <c r="N274" s="350"/>
      <c r="O274" s="350"/>
      <c r="P274" s="350"/>
      <c r="Q274" s="350"/>
      <c r="R274" s="350"/>
      <c r="S274" s="350"/>
      <c r="T274" s="350"/>
      <c r="U274" s="350"/>
      <c r="V274" s="350"/>
      <c r="W274" s="350"/>
      <c r="X274" s="350"/>
      <c r="Y274" s="350"/>
      <c r="Z274" s="350"/>
      <c r="AA274" s="350"/>
    </row>
    <row r="275" spans="1:27" ht="12.75" customHeight="1">
      <c r="A275" s="350"/>
      <c r="B275" s="350"/>
      <c r="C275" s="350"/>
      <c r="D275" s="406"/>
      <c r="E275" s="402"/>
      <c r="F275" s="350"/>
      <c r="G275" s="350"/>
      <c r="H275" s="350"/>
      <c r="I275" s="350"/>
      <c r="J275" s="350"/>
      <c r="K275" s="350"/>
      <c r="L275" s="350"/>
      <c r="M275" s="350"/>
      <c r="N275" s="350"/>
      <c r="O275" s="350"/>
      <c r="P275" s="350"/>
      <c r="Q275" s="350"/>
      <c r="R275" s="350"/>
      <c r="S275" s="350"/>
      <c r="T275" s="350"/>
      <c r="U275" s="350"/>
      <c r="V275" s="350"/>
      <c r="W275" s="350"/>
      <c r="X275" s="350"/>
      <c r="Y275" s="350"/>
      <c r="Z275" s="350"/>
      <c r="AA275" s="350"/>
    </row>
    <row r="276" spans="1:27" ht="12.75" customHeight="1">
      <c r="A276" s="350"/>
      <c r="B276" s="350"/>
      <c r="C276" s="350"/>
      <c r="D276" s="406"/>
      <c r="E276" s="402"/>
      <c r="F276" s="350"/>
      <c r="G276" s="350"/>
      <c r="H276" s="350"/>
      <c r="I276" s="350"/>
      <c r="J276" s="350"/>
      <c r="K276" s="350"/>
      <c r="L276" s="350"/>
      <c r="M276" s="350"/>
      <c r="N276" s="350"/>
      <c r="O276" s="350"/>
      <c r="P276" s="350"/>
      <c r="Q276" s="350"/>
      <c r="R276" s="350"/>
      <c r="S276" s="350"/>
      <c r="T276" s="350"/>
      <c r="U276" s="350"/>
      <c r="V276" s="350"/>
      <c r="W276" s="350"/>
      <c r="X276" s="350"/>
      <c r="Y276" s="350"/>
      <c r="Z276" s="350"/>
      <c r="AA276" s="350"/>
    </row>
    <row r="277" spans="1:27" ht="12.75" customHeight="1">
      <c r="A277" s="350"/>
      <c r="B277" s="350"/>
      <c r="C277" s="350"/>
      <c r="D277" s="406"/>
      <c r="E277" s="402"/>
      <c r="F277" s="350"/>
      <c r="G277" s="350"/>
      <c r="H277" s="350"/>
      <c r="I277" s="350"/>
      <c r="J277" s="350"/>
      <c r="K277" s="350"/>
      <c r="L277" s="350"/>
      <c r="M277" s="350"/>
      <c r="N277" s="350"/>
      <c r="O277" s="350"/>
      <c r="P277" s="350"/>
      <c r="Q277" s="350"/>
      <c r="R277" s="350"/>
      <c r="S277" s="350"/>
      <c r="T277" s="350"/>
      <c r="U277" s="350"/>
      <c r="V277" s="350"/>
      <c r="W277" s="350"/>
      <c r="X277" s="350"/>
      <c r="Y277" s="350"/>
      <c r="Z277" s="350"/>
      <c r="AA277" s="350"/>
    </row>
    <row r="278" spans="1:27" ht="12.75" customHeight="1">
      <c r="A278" s="350"/>
      <c r="B278" s="350"/>
      <c r="C278" s="350"/>
      <c r="D278" s="406"/>
      <c r="E278" s="402"/>
      <c r="F278" s="350"/>
      <c r="G278" s="350"/>
      <c r="H278" s="350"/>
      <c r="I278" s="350"/>
      <c r="J278" s="350"/>
      <c r="K278" s="350"/>
      <c r="L278" s="350"/>
      <c r="M278" s="350"/>
      <c r="N278" s="350"/>
      <c r="O278" s="350"/>
      <c r="P278" s="350"/>
      <c r="Q278" s="350"/>
      <c r="R278" s="350"/>
      <c r="S278" s="350"/>
      <c r="T278" s="350"/>
      <c r="U278" s="350"/>
      <c r="V278" s="350"/>
      <c r="W278" s="350"/>
      <c r="X278" s="350"/>
      <c r="Y278" s="350"/>
      <c r="Z278" s="350"/>
      <c r="AA278" s="350"/>
    </row>
    <row r="279" spans="1:27" ht="12.75" customHeight="1">
      <c r="A279" s="350"/>
      <c r="B279" s="350"/>
      <c r="C279" s="350"/>
      <c r="D279" s="406"/>
      <c r="E279" s="402"/>
      <c r="F279" s="350"/>
      <c r="G279" s="350"/>
      <c r="H279" s="350"/>
      <c r="I279" s="350"/>
      <c r="J279" s="350"/>
      <c r="K279" s="350"/>
      <c r="L279" s="350"/>
      <c r="M279" s="350"/>
      <c r="N279" s="350"/>
      <c r="O279" s="350"/>
      <c r="P279" s="350"/>
      <c r="Q279" s="350"/>
      <c r="R279" s="350"/>
      <c r="S279" s="350"/>
      <c r="T279" s="350"/>
      <c r="U279" s="350"/>
      <c r="V279" s="350"/>
      <c r="W279" s="350"/>
      <c r="X279" s="350"/>
      <c r="Y279" s="350"/>
      <c r="Z279" s="350"/>
      <c r="AA279" s="350"/>
    </row>
    <row r="280" spans="1:27" ht="12.75" customHeight="1">
      <c r="A280" s="350"/>
      <c r="B280" s="350"/>
      <c r="C280" s="350"/>
      <c r="D280" s="406"/>
      <c r="E280" s="402"/>
      <c r="F280" s="350"/>
      <c r="G280" s="350"/>
      <c r="H280" s="350"/>
      <c r="I280" s="350"/>
      <c r="J280" s="350"/>
      <c r="K280" s="350"/>
      <c r="L280" s="350"/>
      <c r="M280" s="350"/>
      <c r="N280" s="350"/>
      <c r="O280" s="350"/>
      <c r="P280" s="350"/>
      <c r="Q280" s="350"/>
      <c r="R280" s="350"/>
      <c r="S280" s="350"/>
      <c r="T280" s="350"/>
      <c r="U280" s="350"/>
      <c r="V280" s="350"/>
      <c r="W280" s="350"/>
      <c r="X280" s="350"/>
      <c r="Y280" s="350"/>
      <c r="Z280" s="350"/>
      <c r="AA280" s="350"/>
    </row>
    <row r="281" spans="1:27" ht="12.75" customHeight="1">
      <c r="A281" s="350"/>
      <c r="B281" s="350"/>
      <c r="C281" s="350"/>
      <c r="D281" s="406"/>
      <c r="E281" s="402"/>
      <c r="F281" s="350"/>
      <c r="G281" s="350"/>
      <c r="H281" s="350"/>
      <c r="I281" s="350"/>
      <c r="J281" s="350"/>
      <c r="K281" s="350"/>
      <c r="L281" s="350"/>
      <c r="M281" s="350"/>
      <c r="N281" s="350"/>
      <c r="O281" s="350"/>
      <c r="P281" s="350"/>
      <c r="Q281" s="350"/>
      <c r="R281" s="350"/>
      <c r="S281" s="350"/>
      <c r="T281" s="350"/>
      <c r="U281" s="350"/>
      <c r="V281" s="350"/>
      <c r="W281" s="350"/>
      <c r="X281" s="350"/>
      <c r="Y281" s="350"/>
      <c r="Z281" s="350"/>
      <c r="AA281" s="350"/>
    </row>
    <row r="282" spans="1:27" ht="12.75" customHeight="1">
      <c r="A282" s="350"/>
      <c r="B282" s="350"/>
      <c r="C282" s="350"/>
      <c r="D282" s="406"/>
      <c r="E282" s="402"/>
      <c r="F282" s="350"/>
      <c r="G282" s="350"/>
      <c r="H282" s="350"/>
      <c r="I282" s="350"/>
      <c r="J282" s="350"/>
      <c r="K282" s="350"/>
      <c r="L282" s="350"/>
      <c r="M282" s="350"/>
      <c r="N282" s="350"/>
      <c r="O282" s="350"/>
      <c r="P282" s="350"/>
      <c r="Q282" s="350"/>
      <c r="R282" s="350"/>
      <c r="S282" s="350"/>
      <c r="T282" s="350"/>
      <c r="U282" s="350"/>
      <c r="V282" s="350"/>
      <c r="W282" s="350"/>
      <c r="X282" s="350"/>
      <c r="Y282" s="350"/>
      <c r="Z282" s="350"/>
      <c r="AA282" s="350"/>
    </row>
    <row r="283" spans="1:27" ht="12.75" customHeight="1">
      <c r="A283" s="350"/>
      <c r="B283" s="350"/>
      <c r="C283" s="350"/>
      <c r="D283" s="406"/>
      <c r="E283" s="402"/>
      <c r="F283" s="350"/>
      <c r="G283" s="350"/>
      <c r="H283" s="350"/>
      <c r="I283" s="350"/>
      <c r="J283" s="350"/>
      <c r="K283" s="350"/>
      <c r="L283" s="350"/>
      <c r="M283" s="350"/>
      <c r="N283" s="350"/>
      <c r="O283" s="350"/>
      <c r="P283" s="350"/>
      <c r="Q283" s="350"/>
      <c r="R283" s="350"/>
      <c r="S283" s="350"/>
      <c r="T283" s="350"/>
      <c r="U283" s="350"/>
      <c r="V283" s="350"/>
      <c r="W283" s="350"/>
      <c r="X283" s="350"/>
      <c r="Y283" s="350"/>
      <c r="Z283" s="350"/>
      <c r="AA283" s="350"/>
    </row>
    <row r="284" spans="1:27" ht="12.75" customHeight="1">
      <c r="A284" s="350"/>
      <c r="B284" s="350"/>
      <c r="C284" s="350"/>
      <c r="D284" s="406"/>
      <c r="E284" s="402"/>
      <c r="F284" s="350"/>
      <c r="G284" s="350"/>
      <c r="H284" s="350"/>
      <c r="I284" s="350"/>
      <c r="J284" s="350"/>
      <c r="K284" s="350"/>
      <c r="L284" s="350"/>
      <c r="M284" s="350"/>
      <c r="N284" s="350"/>
      <c r="O284" s="350"/>
      <c r="P284" s="350"/>
      <c r="Q284" s="350"/>
      <c r="R284" s="350"/>
      <c r="S284" s="350"/>
      <c r="T284" s="350"/>
      <c r="U284" s="350"/>
      <c r="V284" s="350"/>
      <c r="W284" s="350"/>
      <c r="X284" s="350"/>
      <c r="Y284" s="350"/>
      <c r="Z284" s="350"/>
      <c r="AA284" s="350"/>
    </row>
    <row r="285" spans="1:27" ht="12.75" customHeight="1">
      <c r="A285" s="350"/>
      <c r="B285" s="350"/>
      <c r="C285" s="350"/>
      <c r="D285" s="406"/>
      <c r="E285" s="402"/>
      <c r="F285" s="350"/>
      <c r="G285" s="350"/>
      <c r="H285" s="350"/>
      <c r="I285" s="350"/>
      <c r="J285" s="350"/>
      <c r="K285" s="350"/>
      <c r="L285" s="350"/>
      <c r="M285" s="350"/>
      <c r="N285" s="350"/>
      <c r="O285" s="350"/>
      <c r="P285" s="350"/>
      <c r="Q285" s="350"/>
      <c r="R285" s="350"/>
      <c r="S285" s="350"/>
      <c r="T285" s="350"/>
      <c r="U285" s="350"/>
      <c r="V285" s="350"/>
      <c r="W285" s="350"/>
      <c r="X285" s="350"/>
      <c r="Y285" s="350"/>
      <c r="Z285" s="350"/>
      <c r="AA285" s="350"/>
    </row>
    <row r="286" spans="1:27" ht="12.75" customHeight="1">
      <c r="A286" s="350"/>
      <c r="B286" s="350"/>
      <c r="C286" s="350"/>
      <c r="D286" s="406"/>
      <c r="E286" s="402"/>
      <c r="F286" s="350"/>
      <c r="G286" s="350"/>
      <c r="H286" s="350"/>
      <c r="I286" s="350"/>
      <c r="J286" s="350"/>
      <c r="K286" s="350"/>
      <c r="L286" s="350"/>
      <c r="M286" s="350"/>
      <c r="N286" s="350"/>
      <c r="O286" s="350"/>
      <c r="P286" s="350"/>
      <c r="Q286" s="350"/>
      <c r="R286" s="350"/>
      <c r="S286" s="350"/>
      <c r="T286" s="350"/>
      <c r="U286" s="350"/>
      <c r="V286" s="350"/>
      <c r="W286" s="350"/>
      <c r="X286" s="350"/>
      <c r="Y286" s="350"/>
      <c r="Z286" s="350"/>
      <c r="AA286" s="350"/>
    </row>
    <row r="287" spans="1:27" ht="12.75" customHeight="1">
      <c r="A287" s="350"/>
      <c r="B287" s="350"/>
      <c r="C287" s="350"/>
      <c r="D287" s="406"/>
      <c r="E287" s="402"/>
      <c r="F287" s="350"/>
      <c r="G287" s="350"/>
      <c r="H287" s="350"/>
      <c r="I287" s="350"/>
      <c r="J287" s="350"/>
      <c r="K287" s="350"/>
      <c r="L287" s="350"/>
      <c r="M287" s="350"/>
      <c r="N287" s="350"/>
      <c r="O287" s="350"/>
      <c r="P287" s="350"/>
      <c r="Q287" s="350"/>
      <c r="R287" s="350"/>
      <c r="S287" s="350"/>
      <c r="T287" s="350"/>
      <c r="U287" s="350"/>
      <c r="V287" s="350"/>
      <c r="W287" s="350"/>
      <c r="X287" s="350"/>
      <c r="Y287" s="350"/>
      <c r="Z287" s="350"/>
      <c r="AA287" s="350"/>
    </row>
    <row r="288" spans="1:27" ht="12.75" customHeight="1">
      <c r="A288" s="350"/>
      <c r="B288" s="350"/>
      <c r="C288" s="350"/>
      <c r="D288" s="406"/>
      <c r="E288" s="402"/>
      <c r="F288" s="350"/>
      <c r="G288" s="350"/>
      <c r="H288" s="350"/>
      <c r="I288" s="350"/>
      <c r="J288" s="350"/>
      <c r="K288" s="350"/>
      <c r="L288" s="350"/>
      <c r="M288" s="350"/>
      <c r="N288" s="350"/>
      <c r="O288" s="350"/>
      <c r="P288" s="350"/>
      <c r="Q288" s="350"/>
      <c r="R288" s="350"/>
      <c r="S288" s="350"/>
      <c r="T288" s="350"/>
      <c r="U288" s="350"/>
      <c r="V288" s="350"/>
      <c r="W288" s="350"/>
      <c r="X288" s="350"/>
      <c r="Y288" s="350"/>
      <c r="Z288" s="350"/>
      <c r="AA288" s="350"/>
    </row>
    <row r="289" spans="1:27" ht="12.75" customHeight="1">
      <c r="A289" s="350"/>
      <c r="B289" s="350"/>
      <c r="C289" s="350"/>
      <c r="D289" s="406"/>
      <c r="E289" s="402"/>
      <c r="F289" s="350"/>
      <c r="G289" s="350"/>
      <c r="H289" s="350"/>
      <c r="I289" s="350"/>
      <c r="J289" s="350"/>
      <c r="K289" s="350"/>
      <c r="L289" s="350"/>
      <c r="M289" s="350"/>
      <c r="N289" s="350"/>
      <c r="O289" s="350"/>
      <c r="P289" s="350"/>
      <c r="Q289" s="350"/>
      <c r="R289" s="350"/>
      <c r="S289" s="350"/>
      <c r="T289" s="350"/>
      <c r="U289" s="350"/>
      <c r="V289" s="350"/>
      <c r="W289" s="350"/>
      <c r="X289" s="350"/>
      <c r="Y289" s="350"/>
      <c r="Z289" s="350"/>
      <c r="AA289" s="350"/>
    </row>
    <row r="290" spans="1:27" ht="12.75" customHeight="1">
      <c r="A290" s="350"/>
      <c r="B290" s="350"/>
      <c r="C290" s="350"/>
      <c r="D290" s="406"/>
      <c r="E290" s="402"/>
      <c r="F290" s="350"/>
      <c r="G290" s="350"/>
      <c r="H290" s="350"/>
      <c r="I290" s="350"/>
      <c r="J290" s="350"/>
      <c r="K290" s="350"/>
      <c r="L290" s="350"/>
      <c r="M290" s="350"/>
      <c r="N290" s="350"/>
      <c r="O290" s="350"/>
      <c r="P290" s="350"/>
      <c r="Q290" s="350"/>
      <c r="R290" s="350"/>
      <c r="S290" s="350"/>
      <c r="T290" s="350"/>
      <c r="U290" s="350"/>
      <c r="V290" s="350"/>
      <c r="W290" s="350"/>
      <c r="X290" s="350"/>
      <c r="Y290" s="350"/>
      <c r="Z290" s="350"/>
      <c r="AA290" s="350"/>
    </row>
    <row r="291" spans="1:27" ht="12.75" customHeight="1">
      <c r="A291" s="350"/>
      <c r="B291" s="350"/>
      <c r="C291" s="350"/>
      <c r="D291" s="406"/>
      <c r="E291" s="402"/>
      <c r="F291" s="350"/>
      <c r="G291" s="350"/>
      <c r="H291" s="350"/>
      <c r="I291" s="350"/>
      <c r="J291" s="350"/>
      <c r="K291" s="350"/>
      <c r="L291" s="350"/>
      <c r="M291" s="350"/>
      <c r="N291" s="350"/>
      <c r="O291" s="350"/>
      <c r="P291" s="350"/>
      <c r="Q291" s="350"/>
      <c r="R291" s="350"/>
      <c r="S291" s="350"/>
      <c r="T291" s="350"/>
      <c r="U291" s="350"/>
      <c r="V291" s="350"/>
      <c r="W291" s="350"/>
      <c r="X291" s="350"/>
      <c r="Y291" s="350"/>
      <c r="Z291" s="350"/>
      <c r="AA291" s="350"/>
    </row>
    <row r="292" spans="1:27" ht="12.75" customHeight="1">
      <c r="A292" s="350"/>
      <c r="B292" s="350"/>
      <c r="C292" s="350"/>
      <c r="D292" s="406"/>
      <c r="E292" s="402"/>
      <c r="F292" s="350"/>
      <c r="G292" s="350"/>
      <c r="H292" s="350"/>
      <c r="I292" s="350"/>
      <c r="J292" s="350"/>
      <c r="K292" s="350"/>
      <c r="L292" s="350"/>
      <c r="M292" s="350"/>
      <c r="N292" s="350"/>
      <c r="O292" s="350"/>
      <c r="P292" s="350"/>
      <c r="Q292" s="350"/>
      <c r="R292" s="350"/>
      <c r="S292" s="350"/>
      <c r="T292" s="350"/>
      <c r="U292" s="350"/>
      <c r="V292" s="350"/>
      <c r="W292" s="350"/>
      <c r="X292" s="350"/>
      <c r="Y292" s="350"/>
      <c r="Z292" s="350"/>
      <c r="AA292" s="350"/>
    </row>
    <row r="293" spans="1:27" ht="12.75" customHeight="1">
      <c r="A293" s="350"/>
      <c r="B293" s="350"/>
      <c r="C293" s="350"/>
      <c r="D293" s="406"/>
      <c r="E293" s="402"/>
      <c r="F293" s="350"/>
      <c r="G293" s="350"/>
      <c r="H293" s="350"/>
      <c r="I293" s="350"/>
      <c r="J293" s="350"/>
      <c r="K293" s="350"/>
      <c r="L293" s="350"/>
      <c r="M293" s="350"/>
      <c r="N293" s="350"/>
      <c r="O293" s="350"/>
      <c r="P293" s="350"/>
      <c r="Q293" s="350"/>
      <c r="R293" s="350"/>
      <c r="S293" s="350"/>
      <c r="T293" s="350"/>
      <c r="U293" s="350"/>
      <c r="V293" s="350"/>
      <c r="W293" s="350"/>
      <c r="X293" s="350"/>
      <c r="Y293" s="350"/>
      <c r="Z293" s="350"/>
      <c r="AA293" s="350"/>
    </row>
    <row r="294" spans="1:27" ht="12.75" customHeight="1">
      <c r="A294" s="350"/>
      <c r="B294" s="350"/>
      <c r="C294" s="350"/>
      <c r="D294" s="406"/>
      <c r="E294" s="402"/>
      <c r="F294" s="350"/>
      <c r="G294" s="350"/>
      <c r="H294" s="350"/>
      <c r="I294" s="350"/>
      <c r="J294" s="350"/>
      <c r="K294" s="350"/>
      <c r="L294" s="350"/>
      <c r="M294" s="350"/>
      <c r="N294" s="350"/>
      <c r="O294" s="350"/>
      <c r="P294" s="350"/>
      <c r="Q294" s="350"/>
      <c r="R294" s="350"/>
      <c r="S294" s="350"/>
      <c r="T294" s="350"/>
      <c r="U294" s="350"/>
      <c r="V294" s="350"/>
      <c r="W294" s="350"/>
      <c r="X294" s="350"/>
      <c r="Y294" s="350"/>
      <c r="Z294" s="350"/>
      <c r="AA294" s="350"/>
    </row>
    <row r="295" spans="1:27" ht="12.75" customHeight="1">
      <c r="A295" s="350"/>
      <c r="B295" s="350"/>
      <c r="C295" s="350"/>
      <c r="D295" s="406"/>
      <c r="E295" s="402"/>
      <c r="F295" s="350"/>
      <c r="G295" s="350"/>
      <c r="H295" s="350"/>
      <c r="I295" s="350"/>
      <c r="J295" s="350"/>
      <c r="K295" s="350"/>
      <c r="L295" s="350"/>
      <c r="M295" s="350"/>
      <c r="N295" s="350"/>
      <c r="O295" s="350"/>
      <c r="P295" s="350"/>
      <c r="Q295" s="350"/>
      <c r="R295" s="350"/>
      <c r="S295" s="350"/>
      <c r="T295" s="350"/>
      <c r="U295" s="350"/>
      <c r="V295" s="350"/>
      <c r="W295" s="350"/>
      <c r="X295" s="350"/>
      <c r="Y295" s="350"/>
      <c r="Z295" s="350"/>
      <c r="AA295" s="350"/>
    </row>
    <row r="296" spans="1:27" ht="12.75" customHeight="1">
      <c r="A296" s="350"/>
      <c r="B296" s="350"/>
      <c r="C296" s="350"/>
      <c r="D296" s="406"/>
      <c r="E296" s="402"/>
      <c r="F296" s="350"/>
      <c r="G296" s="350"/>
      <c r="H296" s="350"/>
      <c r="I296" s="350"/>
      <c r="J296" s="350"/>
      <c r="K296" s="350"/>
      <c r="L296" s="350"/>
      <c r="M296" s="350"/>
      <c r="N296" s="350"/>
      <c r="O296" s="350"/>
      <c r="P296" s="350"/>
      <c r="Q296" s="350"/>
      <c r="R296" s="350"/>
      <c r="S296" s="350"/>
      <c r="T296" s="350"/>
      <c r="U296" s="350"/>
      <c r="V296" s="350"/>
      <c r="W296" s="350"/>
      <c r="X296" s="350"/>
      <c r="Y296" s="350"/>
      <c r="Z296" s="350"/>
      <c r="AA296" s="350"/>
    </row>
    <row r="297" spans="1:27" ht="12.75" customHeight="1">
      <c r="A297" s="350"/>
      <c r="B297" s="350"/>
      <c r="C297" s="350"/>
      <c r="D297" s="406"/>
      <c r="E297" s="402"/>
      <c r="F297" s="350"/>
      <c r="G297" s="350"/>
      <c r="H297" s="350"/>
      <c r="I297" s="350"/>
      <c r="J297" s="350"/>
      <c r="K297" s="350"/>
      <c r="L297" s="350"/>
      <c r="M297" s="350"/>
      <c r="N297" s="350"/>
      <c r="O297" s="350"/>
      <c r="P297" s="350"/>
      <c r="Q297" s="350"/>
      <c r="R297" s="350"/>
      <c r="S297" s="350"/>
      <c r="T297" s="350"/>
      <c r="U297" s="350"/>
      <c r="V297" s="350"/>
      <c r="W297" s="350"/>
      <c r="X297" s="350"/>
      <c r="Y297" s="350"/>
      <c r="Z297" s="350"/>
      <c r="AA297" s="350"/>
    </row>
    <row r="298" spans="1:27" ht="12.75" customHeight="1">
      <c r="A298" s="350"/>
      <c r="B298" s="350"/>
      <c r="C298" s="350"/>
      <c r="D298" s="406"/>
      <c r="E298" s="402"/>
      <c r="F298" s="350"/>
      <c r="G298" s="350"/>
      <c r="H298" s="350"/>
      <c r="I298" s="350"/>
      <c r="J298" s="350"/>
      <c r="K298" s="350"/>
      <c r="L298" s="350"/>
      <c r="M298" s="350"/>
      <c r="N298" s="350"/>
      <c r="O298" s="350"/>
      <c r="P298" s="350"/>
      <c r="Q298" s="350"/>
      <c r="R298" s="350"/>
      <c r="S298" s="350"/>
      <c r="T298" s="350"/>
      <c r="U298" s="350"/>
      <c r="V298" s="350"/>
      <c r="W298" s="350"/>
      <c r="X298" s="350"/>
      <c r="Y298" s="350"/>
      <c r="Z298" s="350"/>
      <c r="AA298" s="350"/>
    </row>
    <row r="299" spans="1:27" ht="12.75" customHeight="1">
      <c r="A299" s="350"/>
      <c r="B299" s="350"/>
      <c r="C299" s="350"/>
      <c r="D299" s="406"/>
      <c r="E299" s="402"/>
      <c r="F299" s="350"/>
      <c r="G299" s="350"/>
      <c r="H299" s="350"/>
      <c r="I299" s="350"/>
      <c r="J299" s="350"/>
      <c r="K299" s="350"/>
      <c r="L299" s="350"/>
      <c r="M299" s="350"/>
      <c r="N299" s="350"/>
      <c r="O299" s="350"/>
      <c r="P299" s="350"/>
      <c r="Q299" s="350"/>
      <c r="R299" s="350"/>
      <c r="S299" s="350"/>
      <c r="T299" s="350"/>
      <c r="U299" s="350"/>
      <c r="V299" s="350"/>
      <c r="W299" s="350"/>
      <c r="X299" s="350"/>
      <c r="Y299" s="350"/>
      <c r="Z299" s="350"/>
      <c r="AA299" s="350"/>
    </row>
    <row r="300" spans="1:27" ht="12.75" customHeight="1">
      <c r="A300" s="350"/>
      <c r="B300" s="350"/>
      <c r="C300" s="350"/>
      <c r="D300" s="406"/>
      <c r="E300" s="402"/>
      <c r="F300" s="350"/>
      <c r="G300" s="350"/>
      <c r="H300" s="350"/>
      <c r="I300" s="350"/>
      <c r="J300" s="350"/>
      <c r="K300" s="350"/>
      <c r="L300" s="350"/>
      <c r="M300" s="350"/>
      <c r="N300" s="350"/>
      <c r="O300" s="350"/>
      <c r="P300" s="350"/>
      <c r="Q300" s="350"/>
      <c r="R300" s="350"/>
      <c r="S300" s="350"/>
      <c r="T300" s="350"/>
      <c r="U300" s="350"/>
      <c r="V300" s="350"/>
      <c r="W300" s="350"/>
      <c r="X300" s="350"/>
      <c r="Y300" s="350"/>
      <c r="Z300" s="350"/>
      <c r="AA300" s="350"/>
    </row>
    <row r="301" spans="1:27" ht="12.75" customHeight="1">
      <c r="A301" s="350"/>
      <c r="B301" s="350"/>
      <c r="C301" s="350"/>
      <c r="D301" s="406"/>
      <c r="E301" s="402"/>
      <c r="F301" s="350"/>
      <c r="G301" s="350"/>
      <c r="H301" s="350"/>
      <c r="I301" s="350"/>
      <c r="J301" s="350"/>
      <c r="K301" s="350"/>
      <c r="L301" s="350"/>
      <c r="M301" s="350"/>
      <c r="N301" s="350"/>
      <c r="O301" s="350"/>
      <c r="P301" s="350"/>
      <c r="Q301" s="350"/>
      <c r="R301" s="350"/>
      <c r="S301" s="350"/>
      <c r="T301" s="350"/>
      <c r="U301" s="350"/>
      <c r="V301" s="350"/>
      <c r="W301" s="350"/>
      <c r="X301" s="350"/>
      <c r="Y301" s="350"/>
      <c r="Z301" s="350"/>
      <c r="AA301" s="350"/>
    </row>
    <row r="302" spans="1:27" ht="12.75" customHeight="1">
      <c r="A302" s="350"/>
      <c r="B302" s="350"/>
      <c r="C302" s="350"/>
      <c r="D302" s="406"/>
      <c r="E302" s="402"/>
      <c r="F302" s="350"/>
      <c r="G302" s="350"/>
      <c r="H302" s="350"/>
      <c r="I302" s="350"/>
      <c r="J302" s="350"/>
      <c r="K302" s="350"/>
      <c r="L302" s="350"/>
      <c r="M302" s="350"/>
      <c r="N302" s="350"/>
      <c r="O302" s="350"/>
      <c r="P302" s="350"/>
      <c r="Q302" s="350"/>
      <c r="R302" s="350"/>
      <c r="S302" s="350"/>
      <c r="T302" s="350"/>
      <c r="U302" s="350"/>
      <c r="V302" s="350"/>
      <c r="W302" s="350"/>
      <c r="X302" s="350"/>
      <c r="Y302" s="350"/>
      <c r="Z302" s="350"/>
      <c r="AA302" s="350"/>
    </row>
    <row r="303" spans="1:27" ht="12.75" customHeight="1">
      <c r="A303" s="350"/>
      <c r="B303" s="350"/>
      <c r="C303" s="350"/>
      <c r="D303" s="406"/>
      <c r="E303" s="402"/>
      <c r="F303" s="350"/>
      <c r="G303" s="350"/>
      <c r="H303" s="350"/>
      <c r="I303" s="350"/>
      <c r="J303" s="350"/>
      <c r="K303" s="350"/>
      <c r="L303" s="350"/>
      <c r="M303" s="350"/>
      <c r="N303" s="350"/>
      <c r="O303" s="350"/>
      <c r="P303" s="350"/>
      <c r="Q303" s="350"/>
      <c r="R303" s="350"/>
      <c r="S303" s="350"/>
      <c r="T303" s="350"/>
      <c r="U303" s="350"/>
      <c r="V303" s="350"/>
      <c r="W303" s="350"/>
      <c r="X303" s="350"/>
      <c r="Y303" s="350"/>
      <c r="Z303" s="350"/>
      <c r="AA303" s="350"/>
    </row>
    <row r="304" spans="1:27" ht="12.75" customHeight="1">
      <c r="A304" s="350"/>
      <c r="B304" s="350"/>
      <c r="C304" s="350"/>
      <c r="D304" s="406"/>
      <c r="E304" s="402"/>
      <c r="F304" s="350"/>
      <c r="G304" s="350"/>
      <c r="H304" s="350"/>
      <c r="I304" s="350"/>
      <c r="J304" s="350"/>
      <c r="K304" s="350"/>
      <c r="L304" s="350"/>
      <c r="M304" s="350"/>
      <c r="N304" s="350"/>
      <c r="O304" s="350"/>
      <c r="P304" s="350"/>
      <c r="Q304" s="350"/>
      <c r="R304" s="350"/>
      <c r="S304" s="350"/>
      <c r="T304" s="350"/>
      <c r="U304" s="350"/>
      <c r="V304" s="350"/>
      <c r="W304" s="350"/>
      <c r="X304" s="350"/>
      <c r="Y304" s="350"/>
      <c r="Z304" s="350"/>
      <c r="AA304" s="350"/>
    </row>
    <row r="305" spans="1:27" ht="12.75" customHeight="1">
      <c r="A305" s="350"/>
      <c r="B305" s="350"/>
      <c r="C305" s="350"/>
      <c r="D305" s="406"/>
      <c r="E305" s="402"/>
      <c r="F305" s="350"/>
      <c r="G305" s="350"/>
      <c r="H305" s="350"/>
      <c r="I305" s="350"/>
      <c r="J305" s="350"/>
      <c r="K305" s="350"/>
      <c r="L305" s="350"/>
      <c r="M305" s="350"/>
      <c r="N305" s="350"/>
      <c r="O305" s="350"/>
      <c r="P305" s="350"/>
      <c r="Q305" s="350"/>
      <c r="R305" s="350"/>
      <c r="S305" s="350"/>
      <c r="T305" s="350"/>
      <c r="U305" s="350"/>
      <c r="V305" s="350"/>
      <c r="W305" s="350"/>
      <c r="X305" s="350"/>
      <c r="Y305" s="350"/>
      <c r="Z305" s="350"/>
      <c r="AA305" s="350"/>
    </row>
    <row r="306" spans="1:27" ht="12.75" customHeight="1">
      <c r="A306" s="350"/>
      <c r="B306" s="350"/>
      <c r="C306" s="350"/>
      <c r="D306" s="406"/>
      <c r="E306" s="402"/>
      <c r="F306" s="350"/>
      <c r="G306" s="350"/>
      <c r="H306" s="350"/>
      <c r="I306" s="350"/>
      <c r="J306" s="350"/>
      <c r="K306" s="350"/>
      <c r="L306" s="350"/>
      <c r="M306" s="350"/>
      <c r="N306" s="350"/>
      <c r="O306" s="350"/>
      <c r="P306" s="350"/>
      <c r="Q306" s="350"/>
      <c r="R306" s="350"/>
      <c r="S306" s="350"/>
      <c r="T306" s="350"/>
      <c r="U306" s="350"/>
      <c r="V306" s="350"/>
      <c r="W306" s="350"/>
      <c r="X306" s="350"/>
      <c r="Y306" s="350"/>
      <c r="Z306" s="350"/>
      <c r="AA306" s="350"/>
    </row>
    <row r="307" spans="1:27" ht="12.75" customHeight="1">
      <c r="A307" s="350"/>
      <c r="B307" s="350"/>
      <c r="C307" s="350"/>
      <c r="D307" s="406"/>
      <c r="E307" s="402"/>
      <c r="F307" s="350"/>
      <c r="G307" s="350"/>
      <c r="H307" s="350"/>
      <c r="I307" s="350"/>
      <c r="J307" s="350"/>
      <c r="K307" s="350"/>
      <c r="L307" s="350"/>
      <c r="M307" s="350"/>
      <c r="N307" s="350"/>
      <c r="O307" s="350"/>
      <c r="P307" s="350"/>
      <c r="Q307" s="350"/>
      <c r="R307" s="350"/>
      <c r="S307" s="350"/>
      <c r="T307" s="350"/>
      <c r="U307" s="350"/>
      <c r="V307" s="350"/>
      <c r="W307" s="350"/>
      <c r="X307" s="350"/>
      <c r="Y307" s="350"/>
      <c r="Z307" s="350"/>
      <c r="AA307" s="350"/>
    </row>
    <row r="308" spans="1:27" ht="12.75" customHeight="1">
      <c r="A308" s="350"/>
      <c r="B308" s="350"/>
      <c r="C308" s="350"/>
      <c r="D308" s="406"/>
      <c r="E308" s="402"/>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row>
    <row r="309" spans="1:27" ht="12.75" customHeight="1">
      <c r="A309" s="350"/>
      <c r="B309" s="350"/>
      <c r="C309" s="350"/>
      <c r="D309" s="406"/>
      <c r="E309" s="402"/>
      <c r="F309" s="350"/>
      <c r="G309" s="350"/>
      <c r="H309" s="350"/>
      <c r="I309" s="350"/>
      <c r="J309" s="350"/>
      <c r="K309" s="350"/>
      <c r="L309" s="350"/>
      <c r="M309" s="350"/>
      <c r="N309" s="350"/>
      <c r="O309" s="350"/>
      <c r="P309" s="350"/>
      <c r="Q309" s="350"/>
      <c r="R309" s="350"/>
      <c r="S309" s="350"/>
      <c r="T309" s="350"/>
      <c r="U309" s="350"/>
      <c r="V309" s="350"/>
      <c r="W309" s="350"/>
      <c r="X309" s="350"/>
      <c r="Y309" s="350"/>
      <c r="Z309" s="350"/>
      <c r="AA309" s="350"/>
    </row>
    <row r="310" spans="1:27" ht="12.75" customHeight="1">
      <c r="A310" s="350"/>
      <c r="B310" s="350"/>
      <c r="C310" s="350"/>
      <c r="D310" s="406"/>
      <c r="E310" s="402"/>
      <c r="F310" s="350"/>
      <c r="G310" s="350"/>
      <c r="H310" s="350"/>
      <c r="I310" s="350"/>
      <c r="J310" s="350"/>
      <c r="K310" s="350"/>
      <c r="L310" s="350"/>
      <c r="M310" s="350"/>
      <c r="N310" s="350"/>
      <c r="O310" s="350"/>
      <c r="P310" s="350"/>
      <c r="Q310" s="350"/>
      <c r="R310" s="350"/>
      <c r="S310" s="350"/>
      <c r="T310" s="350"/>
      <c r="U310" s="350"/>
      <c r="V310" s="350"/>
      <c r="W310" s="350"/>
      <c r="X310" s="350"/>
      <c r="Y310" s="350"/>
      <c r="Z310" s="350"/>
      <c r="AA310" s="350"/>
    </row>
    <row r="311" spans="1:27" ht="12.75" customHeight="1">
      <c r="A311" s="350"/>
      <c r="B311" s="350"/>
      <c r="C311" s="350"/>
      <c r="D311" s="406"/>
      <c r="E311" s="402"/>
      <c r="F311" s="350"/>
      <c r="G311" s="350"/>
      <c r="H311" s="350"/>
      <c r="I311" s="350"/>
      <c r="J311" s="350"/>
      <c r="K311" s="350"/>
      <c r="L311" s="350"/>
      <c r="M311" s="350"/>
      <c r="N311" s="350"/>
      <c r="O311" s="350"/>
      <c r="P311" s="350"/>
      <c r="Q311" s="350"/>
      <c r="R311" s="350"/>
      <c r="S311" s="350"/>
      <c r="T311" s="350"/>
      <c r="U311" s="350"/>
      <c r="V311" s="350"/>
      <c r="W311" s="350"/>
      <c r="X311" s="350"/>
      <c r="Y311" s="350"/>
      <c r="Z311" s="350"/>
      <c r="AA311" s="350"/>
    </row>
    <row r="312" spans="1:27" ht="12.75" customHeight="1">
      <c r="A312" s="350"/>
      <c r="B312" s="350"/>
      <c r="C312" s="350"/>
      <c r="D312" s="406"/>
      <c r="E312" s="402"/>
      <c r="F312" s="350"/>
      <c r="G312" s="350"/>
      <c r="H312" s="350"/>
      <c r="I312" s="350"/>
      <c r="J312" s="350"/>
      <c r="K312" s="350"/>
      <c r="L312" s="350"/>
      <c r="M312" s="350"/>
      <c r="N312" s="350"/>
      <c r="O312" s="350"/>
      <c r="P312" s="350"/>
      <c r="Q312" s="350"/>
      <c r="R312" s="350"/>
      <c r="S312" s="350"/>
      <c r="T312" s="350"/>
      <c r="U312" s="350"/>
      <c r="V312" s="350"/>
      <c r="W312" s="350"/>
      <c r="X312" s="350"/>
      <c r="Y312" s="350"/>
      <c r="Z312" s="350"/>
      <c r="AA312" s="350"/>
    </row>
    <row r="313" spans="1:27" ht="12.75" customHeight="1">
      <c r="A313" s="350"/>
      <c r="B313" s="350"/>
      <c r="C313" s="350"/>
      <c r="D313" s="406"/>
      <c r="E313" s="402"/>
      <c r="F313" s="350"/>
      <c r="G313" s="350"/>
      <c r="H313" s="350"/>
      <c r="I313" s="350"/>
      <c r="J313" s="350"/>
      <c r="K313" s="350"/>
      <c r="L313" s="350"/>
      <c r="M313" s="350"/>
      <c r="N313" s="350"/>
      <c r="O313" s="350"/>
      <c r="P313" s="350"/>
      <c r="Q313" s="350"/>
      <c r="R313" s="350"/>
      <c r="S313" s="350"/>
      <c r="T313" s="350"/>
      <c r="U313" s="350"/>
      <c r="V313" s="350"/>
      <c r="W313" s="350"/>
      <c r="X313" s="350"/>
      <c r="Y313" s="350"/>
      <c r="Z313" s="350"/>
      <c r="AA313" s="350"/>
    </row>
    <row r="314" spans="1:27" ht="12.75" customHeight="1">
      <c r="A314" s="350"/>
      <c r="B314" s="350"/>
      <c r="C314" s="350"/>
      <c r="D314" s="406"/>
      <c r="E314" s="402"/>
      <c r="F314" s="350"/>
      <c r="G314" s="350"/>
      <c r="H314" s="350"/>
      <c r="I314" s="350"/>
      <c r="J314" s="350"/>
      <c r="K314" s="350"/>
      <c r="L314" s="350"/>
      <c r="M314" s="350"/>
      <c r="N314" s="350"/>
      <c r="O314" s="350"/>
      <c r="P314" s="350"/>
      <c r="Q314" s="350"/>
      <c r="R314" s="350"/>
      <c r="S314" s="350"/>
      <c r="T314" s="350"/>
      <c r="U314" s="350"/>
      <c r="V314" s="350"/>
      <c r="W314" s="350"/>
      <c r="X314" s="350"/>
      <c r="Y314" s="350"/>
      <c r="Z314" s="350"/>
      <c r="AA314" s="350"/>
    </row>
    <row r="315" spans="1:27" ht="12.75" customHeight="1">
      <c r="A315" s="350"/>
      <c r="B315" s="350"/>
      <c r="C315" s="350"/>
      <c r="D315" s="406"/>
      <c r="E315" s="402"/>
      <c r="F315" s="350"/>
      <c r="G315" s="350"/>
      <c r="H315" s="350"/>
      <c r="I315" s="350"/>
      <c r="J315" s="350"/>
      <c r="K315" s="350"/>
      <c r="L315" s="350"/>
      <c r="M315" s="350"/>
      <c r="N315" s="350"/>
      <c r="O315" s="350"/>
      <c r="P315" s="350"/>
      <c r="Q315" s="350"/>
      <c r="R315" s="350"/>
      <c r="S315" s="350"/>
      <c r="T315" s="350"/>
      <c r="U315" s="350"/>
      <c r="V315" s="350"/>
      <c r="W315" s="350"/>
      <c r="X315" s="350"/>
      <c r="Y315" s="350"/>
      <c r="Z315" s="350"/>
      <c r="AA315" s="350"/>
    </row>
    <row r="316" spans="1:27" ht="12.75" customHeight="1">
      <c r="A316" s="350"/>
      <c r="B316" s="350"/>
      <c r="C316" s="350"/>
      <c r="D316" s="406"/>
      <c r="E316" s="402"/>
      <c r="F316" s="350"/>
      <c r="G316" s="350"/>
      <c r="H316" s="350"/>
      <c r="I316" s="350"/>
      <c r="J316" s="350"/>
      <c r="K316" s="350"/>
      <c r="L316" s="350"/>
      <c r="M316" s="350"/>
      <c r="N316" s="350"/>
      <c r="O316" s="350"/>
      <c r="P316" s="350"/>
      <c r="Q316" s="350"/>
      <c r="R316" s="350"/>
      <c r="S316" s="350"/>
      <c r="T316" s="350"/>
      <c r="U316" s="350"/>
      <c r="V316" s="350"/>
      <c r="W316" s="350"/>
      <c r="X316" s="350"/>
      <c r="Y316" s="350"/>
      <c r="Z316" s="350"/>
      <c r="AA316" s="350"/>
    </row>
    <row r="317" spans="1:27" ht="12.75" customHeight="1">
      <c r="A317" s="350"/>
      <c r="B317" s="350"/>
      <c r="C317" s="350"/>
      <c r="D317" s="406"/>
      <c r="E317" s="402"/>
      <c r="F317" s="350"/>
      <c r="G317" s="350"/>
      <c r="H317" s="350"/>
      <c r="I317" s="350"/>
      <c r="J317" s="350"/>
      <c r="K317" s="350"/>
      <c r="L317" s="350"/>
      <c r="M317" s="350"/>
      <c r="N317" s="350"/>
      <c r="O317" s="350"/>
      <c r="P317" s="350"/>
      <c r="Q317" s="350"/>
      <c r="R317" s="350"/>
      <c r="S317" s="350"/>
      <c r="T317" s="350"/>
      <c r="U317" s="350"/>
      <c r="V317" s="350"/>
      <c r="W317" s="350"/>
      <c r="X317" s="350"/>
      <c r="Y317" s="350"/>
      <c r="Z317" s="350"/>
      <c r="AA317" s="350"/>
    </row>
    <row r="318" spans="1:27" ht="12.75" customHeight="1">
      <c r="A318" s="350"/>
      <c r="B318" s="350"/>
      <c r="C318" s="350"/>
      <c r="D318" s="406"/>
      <c r="E318" s="402"/>
      <c r="F318" s="350"/>
      <c r="G318" s="350"/>
      <c r="H318" s="350"/>
      <c r="I318" s="350"/>
      <c r="J318" s="350"/>
      <c r="K318" s="350"/>
      <c r="L318" s="350"/>
      <c r="M318" s="350"/>
      <c r="N318" s="350"/>
      <c r="O318" s="350"/>
      <c r="P318" s="350"/>
      <c r="Q318" s="350"/>
      <c r="R318" s="350"/>
      <c r="S318" s="350"/>
      <c r="T318" s="350"/>
      <c r="U318" s="350"/>
      <c r="V318" s="350"/>
      <c r="W318" s="350"/>
      <c r="X318" s="350"/>
      <c r="Y318" s="350"/>
      <c r="Z318" s="350"/>
      <c r="AA318" s="350"/>
    </row>
    <row r="319" spans="1:27" ht="12.75" customHeight="1">
      <c r="A319" s="350"/>
      <c r="B319" s="350"/>
      <c r="C319" s="350"/>
      <c r="D319" s="406"/>
      <c r="E319" s="402"/>
      <c r="F319" s="350"/>
      <c r="G319" s="350"/>
      <c r="H319" s="350"/>
      <c r="I319" s="350"/>
      <c r="J319" s="350"/>
      <c r="K319" s="350"/>
      <c r="L319" s="350"/>
      <c r="M319" s="350"/>
      <c r="N319" s="350"/>
      <c r="O319" s="350"/>
      <c r="P319" s="350"/>
      <c r="Q319" s="350"/>
      <c r="R319" s="350"/>
      <c r="S319" s="350"/>
      <c r="T319" s="350"/>
      <c r="U319" s="350"/>
      <c r="V319" s="350"/>
      <c r="W319" s="350"/>
      <c r="X319" s="350"/>
      <c r="Y319" s="350"/>
      <c r="Z319" s="350"/>
      <c r="AA319" s="350"/>
    </row>
    <row r="320" spans="1:27" ht="12.75" customHeight="1">
      <c r="A320" s="350"/>
      <c r="B320" s="350"/>
      <c r="C320" s="350"/>
      <c r="D320" s="406"/>
      <c r="E320" s="402"/>
      <c r="F320" s="350"/>
      <c r="G320" s="350"/>
      <c r="H320" s="350"/>
      <c r="I320" s="350"/>
      <c r="J320" s="350"/>
      <c r="K320" s="350"/>
      <c r="L320" s="350"/>
      <c r="M320" s="350"/>
      <c r="N320" s="350"/>
      <c r="O320" s="350"/>
      <c r="P320" s="350"/>
      <c r="Q320" s="350"/>
      <c r="R320" s="350"/>
      <c r="S320" s="350"/>
      <c r="T320" s="350"/>
      <c r="U320" s="350"/>
      <c r="V320" s="350"/>
      <c r="W320" s="350"/>
      <c r="X320" s="350"/>
      <c r="Y320" s="350"/>
      <c r="Z320" s="350"/>
      <c r="AA320" s="350"/>
    </row>
    <row r="321" spans="1:27" ht="12.75" customHeight="1">
      <c r="A321" s="350"/>
      <c r="B321" s="350"/>
      <c r="C321" s="350"/>
      <c r="D321" s="406"/>
      <c r="E321" s="402"/>
      <c r="F321" s="350"/>
      <c r="G321" s="350"/>
      <c r="H321" s="350"/>
      <c r="I321" s="350"/>
      <c r="J321" s="350"/>
      <c r="K321" s="350"/>
      <c r="L321" s="350"/>
      <c r="M321" s="350"/>
      <c r="N321" s="350"/>
      <c r="O321" s="350"/>
      <c r="P321" s="350"/>
      <c r="Q321" s="350"/>
      <c r="R321" s="350"/>
      <c r="S321" s="350"/>
      <c r="T321" s="350"/>
      <c r="U321" s="350"/>
      <c r="V321" s="350"/>
      <c r="W321" s="350"/>
      <c r="X321" s="350"/>
      <c r="Y321" s="350"/>
      <c r="Z321" s="350"/>
      <c r="AA321" s="350"/>
    </row>
    <row r="322" spans="1:27" ht="12.75" customHeight="1">
      <c r="A322" s="350"/>
      <c r="B322" s="350"/>
      <c r="C322" s="350"/>
      <c r="D322" s="406"/>
      <c r="E322" s="402"/>
      <c r="F322" s="350"/>
      <c r="G322" s="350"/>
      <c r="H322" s="350"/>
      <c r="I322" s="350"/>
      <c r="J322" s="350"/>
      <c r="K322" s="350"/>
      <c r="L322" s="350"/>
      <c r="M322" s="350"/>
      <c r="N322" s="350"/>
      <c r="O322" s="350"/>
      <c r="P322" s="350"/>
      <c r="Q322" s="350"/>
      <c r="R322" s="350"/>
      <c r="S322" s="350"/>
      <c r="T322" s="350"/>
      <c r="U322" s="350"/>
      <c r="V322" s="350"/>
      <c r="W322" s="350"/>
      <c r="X322" s="350"/>
      <c r="Y322" s="350"/>
      <c r="Z322" s="350"/>
      <c r="AA322" s="350"/>
    </row>
    <row r="323" spans="1:27" ht="12.75" customHeight="1">
      <c r="A323" s="350"/>
      <c r="B323" s="350"/>
      <c r="C323" s="350"/>
      <c r="D323" s="406"/>
      <c r="E323" s="402"/>
      <c r="F323" s="350"/>
      <c r="G323" s="350"/>
      <c r="H323" s="350"/>
      <c r="I323" s="350"/>
      <c r="J323" s="350"/>
      <c r="K323" s="350"/>
      <c r="L323" s="350"/>
      <c r="M323" s="350"/>
      <c r="N323" s="350"/>
      <c r="O323" s="350"/>
      <c r="P323" s="350"/>
      <c r="Q323" s="350"/>
      <c r="R323" s="350"/>
      <c r="S323" s="350"/>
      <c r="T323" s="350"/>
      <c r="U323" s="350"/>
      <c r="V323" s="350"/>
      <c r="W323" s="350"/>
      <c r="X323" s="350"/>
      <c r="Y323" s="350"/>
      <c r="Z323" s="350"/>
      <c r="AA323" s="350"/>
    </row>
    <row r="324" spans="1:27" ht="12.75" customHeight="1">
      <c r="A324" s="350"/>
      <c r="B324" s="350"/>
      <c r="C324" s="350"/>
      <c r="D324" s="406"/>
      <c r="E324" s="402"/>
      <c r="F324" s="350"/>
      <c r="G324" s="350"/>
      <c r="H324" s="350"/>
      <c r="I324" s="350"/>
      <c r="J324" s="350"/>
      <c r="K324" s="350"/>
      <c r="L324" s="350"/>
      <c r="M324" s="350"/>
      <c r="N324" s="350"/>
      <c r="O324" s="350"/>
      <c r="P324" s="350"/>
      <c r="Q324" s="350"/>
      <c r="R324" s="350"/>
      <c r="S324" s="350"/>
      <c r="T324" s="350"/>
      <c r="U324" s="350"/>
      <c r="V324" s="350"/>
      <c r="W324" s="350"/>
      <c r="X324" s="350"/>
      <c r="Y324" s="350"/>
      <c r="Z324" s="350"/>
      <c r="AA324" s="350"/>
    </row>
    <row r="325" spans="1:27" ht="12.75" customHeight="1">
      <c r="A325" s="350"/>
      <c r="B325" s="350"/>
      <c r="C325" s="350"/>
      <c r="D325" s="406"/>
      <c r="E325" s="402"/>
      <c r="F325" s="350"/>
      <c r="G325" s="350"/>
      <c r="H325" s="350"/>
      <c r="I325" s="350"/>
      <c r="J325" s="350"/>
      <c r="K325" s="350"/>
      <c r="L325" s="350"/>
      <c r="M325" s="350"/>
      <c r="N325" s="350"/>
      <c r="O325" s="350"/>
      <c r="P325" s="350"/>
      <c r="Q325" s="350"/>
      <c r="R325" s="350"/>
      <c r="S325" s="350"/>
      <c r="T325" s="350"/>
      <c r="U325" s="350"/>
      <c r="V325" s="350"/>
      <c r="W325" s="350"/>
      <c r="X325" s="350"/>
      <c r="Y325" s="350"/>
      <c r="Z325" s="350"/>
      <c r="AA325" s="350"/>
    </row>
    <row r="326" spans="1:27" ht="12.75" customHeight="1">
      <c r="A326" s="350"/>
      <c r="B326" s="350"/>
      <c r="C326" s="350"/>
      <c r="D326" s="406"/>
      <c r="E326" s="402"/>
      <c r="F326" s="350"/>
      <c r="G326" s="350"/>
      <c r="H326" s="350"/>
      <c r="I326" s="350"/>
      <c r="J326" s="350"/>
      <c r="K326" s="350"/>
      <c r="L326" s="350"/>
      <c r="M326" s="350"/>
      <c r="N326" s="350"/>
      <c r="O326" s="350"/>
      <c r="P326" s="350"/>
      <c r="Q326" s="350"/>
      <c r="R326" s="350"/>
      <c r="S326" s="350"/>
      <c r="T326" s="350"/>
      <c r="U326" s="350"/>
      <c r="V326" s="350"/>
      <c r="W326" s="350"/>
      <c r="X326" s="350"/>
      <c r="Y326" s="350"/>
      <c r="Z326" s="350"/>
      <c r="AA326" s="350"/>
    </row>
    <row r="327" spans="1:27" ht="12.75" customHeight="1">
      <c r="A327" s="350"/>
      <c r="B327" s="350"/>
      <c r="C327" s="350"/>
      <c r="D327" s="406"/>
      <c r="E327" s="402"/>
      <c r="F327" s="350"/>
      <c r="G327" s="350"/>
      <c r="H327" s="350"/>
      <c r="I327" s="350"/>
      <c r="J327" s="350"/>
      <c r="K327" s="350"/>
      <c r="L327" s="350"/>
      <c r="M327" s="350"/>
      <c r="N327" s="350"/>
      <c r="O327" s="350"/>
      <c r="P327" s="350"/>
      <c r="Q327" s="350"/>
      <c r="R327" s="350"/>
      <c r="S327" s="350"/>
      <c r="T327" s="350"/>
      <c r="U327" s="350"/>
      <c r="V327" s="350"/>
      <c r="W327" s="350"/>
      <c r="X327" s="350"/>
      <c r="Y327" s="350"/>
      <c r="Z327" s="350"/>
      <c r="AA327" s="350"/>
    </row>
    <row r="328" spans="1:27" ht="12.75" customHeight="1">
      <c r="A328" s="350"/>
      <c r="B328" s="350"/>
      <c r="C328" s="350"/>
      <c r="D328" s="406"/>
      <c r="E328" s="402"/>
      <c r="F328" s="350"/>
      <c r="G328" s="350"/>
      <c r="H328" s="350"/>
      <c r="I328" s="350"/>
      <c r="J328" s="350"/>
      <c r="K328" s="350"/>
      <c r="L328" s="350"/>
      <c r="M328" s="350"/>
      <c r="N328" s="350"/>
      <c r="O328" s="350"/>
      <c r="P328" s="350"/>
      <c r="Q328" s="350"/>
      <c r="R328" s="350"/>
      <c r="S328" s="350"/>
      <c r="T328" s="350"/>
      <c r="U328" s="350"/>
      <c r="V328" s="350"/>
      <c r="W328" s="350"/>
      <c r="X328" s="350"/>
      <c r="Y328" s="350"/>
      <c r="Z328" s="350"/>
      <c r="AA328" s="350"/>
    </row>
    <row r="329" spans="1:27" ht="12.75" customHeight="1">
      <c r="A329" s="350"/>
      <c r="B329" s="350"/>
      <c r="C329" s="350"/>
      <c r="D329" s="406"/>
      <c r="E329" s="402"/>
      <c r="F329" s="350"/>
      <c r="G329" s="350"/>
      <c r="H329" s="350"/>
      <c r="I329" s="350"/>
      <c r="J329" s="350"/>
      <c r="K329" s="350"/>
      <c r="L329" s="350"/>
      <c r="M329" s="350"/>
      <c r="N329" s="350"/>
      <c r="O329" s="350"/>
      <c r="P329" s="350"/>
      <c r="Q329" s="350"/>
      <c r="R329" s="350"/>
      <c r="S329" s="350"/>
      <c r="T329" s="350"/>
      <c r="U329" s="350"/>
      <c r="V329" s="350"/>
      <c r="W329" s="350"/>
      <c r="X329" s="350"/>
      <c r="Y329" s="350"/>
      <c r="Z329" s="350"/>
      <c r="AA329" s="350"/>
    </row>
    <row r="330" spans="1:27" ht="12.75" customHeight="1">
      <c r="A330" s="350"/>
      <c r="B330" s="350"/>
      <c r="C330" s="350"/>
      <c r="D330" s="406"/>
      <c r="E330" s="402"/>
      <c r="F330" s="350"/>
      <c r="G330" s="350"/>
      <c r="H330" s="350"/>
      <c r="I330" s="350"/>
      <c r="J330" s="350"/>
      <c r="K330" s="350"/>
      <c r="L330" s="350"/>
      <c r="M330" s="350"/>
      <c r="N330" s="350"/>
      <c r="O330" s="350"/>
      <c r="P330" s="350"/>
      <c r="Q330" s="350"/>
      <c r="R330" s="350"/>
      <c r="S330" s="350"/>
      <c r="T330" s="350"/>
      <c r="U330" s="350"/>
      <c r="V330" s="350"/>
      <c r="W330" s="350"/>
      <c r="X330" s="350"/>
      <c r="Y330" s="350"/>
      <c r="Z330" s="350"/>
      <c r="AA330" s="350"/>
    </row>
    <row r="331" spans="1:27" ht="12.75" customHeight="1">
      <c r="A331" s="350"/>
      <c r="B331" s="350"/>
      <c r="C331" s="350"/>
      <c r="D331" s="406"/>
      <c r="E331" s="402"/>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row>
    <row r="332" spans="1:27" ht="12.75" customHeight="1">
      <c r="A332" s="350"/>
      <c r="B332" s="350"/>
      <c r="C332" s="350"/>
      <c r="D332" s="406"/>
      <c r="E332" s="402"/>
      <c r="F332" s="350"/>
      <c r="G332" s="350"/>
      <c r="H332" s="350"/>
      <c r="I332" s="350"/>
      <c r="J332" s="350"/>
      <c r="K332" s="350"/>
      <c r="L332" s="350"/>
      <c r="M332" s="350"/>
      <c r="N332" s="350"/>
      <c r="O332" s="350"/>
      <c r="P332" s="350"/>
      <c r="Q332" s="350"/>
      <c r="R332" s="350"/>
      <c r="S332" s="350"/>
      <c r="T332" s="350"/>
      <c r="U332" s="350"/>
      <c r="V332" s="350"/>
      <c r="W332" s="350"/>
      <c r="X332" s="350"/>
      <c r="Y332" s="350"/>
      <c r="Z332" s="350"/>
      <c r="AA332" s="350"/>
    </row>
    <row r="333" spans="1:27" ht="12.75" customHeight="1">
      <c r="A333" s="350"/>
      <c r="B333" s="350"/>
      <c r="C333" s="350"/>
      <c r="D333" s="406"/>
      <c r="E333" s="402"/>
      <c r="F333" s="350"/>
      <c r="G333" s="350"/>
      <c r="H333" s="350"/>
      <c r="I333" s="350"/>
      <c r="J333" s="350"/>
      <c r="K333" s="350"/>
      <c r="L333" s="350"/>
      <c r="M333" s="350"/>
      <c r="N333" s="350"/>
      <c r="O333" s="350"/>
      <c r="P333" s="350"/>
      <c r="Q333" s="350"/>
      <c r="R333" s="350"/>
      <c r="S333" s="350"/>
      <c r="T333" s="350"/>
      <c r="U333" s="350"/>
      <c r="V333" s="350"/>
      <c r="W333" s="350"/>
      <c r="X333" s="350"/>
      <c r="Y333" s="350"/>
      <c r="Z333" s="350"/>
      <c r="AA333" s="350"/>
    </row>
    <row r="334" spans="1:27" ht="12.75" customHeight="1">
      <c r="A334" s="350"/>
      <c r="B334" s="350"/>
      <c r="C334" s="350"/>
      <c r="D334" s="406"/>
      <c r="E334" s="402"/>
      <c r="F334" s="350"/>
      <c r="G334" s="350"/>
      <c r="H334" s="350"/>
      <c r="I334" s="350"/>
      <c r="J334" s="350"/>
      <c r="K334" s="350"/>
      <c r="L334" s="350"/>
      <c r="M334" s="350"/>
      <c r="N334" s="350"/>
      <c r="O334" s="350"/>
      <c r="P334" s="350"/>
      <c r="Q334" s="350"/>
      <c r="R334" s="350"/>
      <c r="S334" s="350"/>
      <c r="T334" s="350"/>
      <c r="U334" s="350"/>
      <c r="V334" s="350"/>
      <c r="W334" s="350"/>
      <c r="X334" s="350"/>
      <c r="Y334" s="350"/>
      <c r="Z334" s="350"/>
      <c r="AA334" s="350"/>
    </row>
    <row r="335" spans="1:27" ht="12.75" customHeight="1">
      <c r="A335" s="350"/>
      <c r="B335" s="350"/>
      <c r="C335" s="350"/>
      <c r="D335" s="406"/>
      <c r="E335" s="402"/>
      <c r="F335" s="350"/>
      <c r="G335" s="350"/>
      <c r="H335" s="350"/>
      <c r="I335" s="350"/>
      <c r="J335" s="350"/>
      <c r="K335" s="350"/>
      <c r="L335" s="350"/>
      <c r="M335" s="350"/>
      <c r="N335" s="350"/>
      <c r="O335" s="350"/>
      <c r="P335" s="350"/>
      <c r="Q335" s="350"/>
      <c r="R335" s="350"/>
      <c r="S335" s="350"/>
      <c r="T335" s="350"/>
      <c r="U335" s="350"/>
      <c r="V335" s="350"/>
      <c r="W335" s="350"/>
      <c r="X335" s="350"/>
      <c r="Y335" s="350"/>
      <c r="Z335" s="350"/>
      <c r="AA335" s="350"/>
    </row>
    <row r="336" spans="1:27" ht="12.75" customHeight="1">
      <c r="A336" s="350"/>
      <c r="B336" s="350"/>
      <c r="C336" s="350"/>
      <c r="D336" s="406"/>
      <c r="E336" s="402"/>
      <c r="F336" s="350"/>
      <c r="G336" s="350"/>
      <c r="H336" s="350"/>
      <c r="I336" s="350"/>
      <c r="J336" s="350"/>
      <c r="K336" s="350"/>
      <c r="L336" s="350"/>
      <c r="M336" s="350"/>
      <c r="N336" s="350"/>
      <c r="O336" s="350"/>
      <c r="P336" s="350"/>
      <c r="Q336" s="350"/>
      <c r="R336" s="350"/>
      <c r="S336" s="350"/>
      <c r="T336" s="350"/>
      <c r="U336" s="350"/>
      <c r="V336" s="350"/>
      <c r="W336" s="350"/>
      <c r="X336" s="350"/>
      <c r="Y336" s="350"/>
      <c r="Z336" s="350"/>
      <c r="AA336" s="350"/>
    </row>
    <row r="337" spans="1:27" ht="12.75" customHeight="1">
      <c r="A337" s="350"/>
      <c r="B337" s="350"/>
      <c r="C337" s="350"/>
      <c r="D337" s="406"/>
      <c r="E337" s="402"/>
      <c r="F337" s="350"/>
      <c r="G337" s="350"/>
      <c r="H337" s="350"/>
      <c r="I337" s="350"/>
      <c r="J337" s="350"/>
      <c r="K337" s="350"/>
      <c r="L337" s="350"/>
      <c r="M337" s="350"/>
      <c r="N337" s="350"/>
      <c r="O337" s="350"/>
      <c r="P337" s="350"/>
      <c r="Q337" s="350"/>
      <c r="R337" s="350"/>
      <c r="S337" s="350"/>
      <c r="T337" s="350"/>
      <c r="U337" s="350"/>
      <c r="V337" s="350"/>
      <c r="W337" s="350"/>
      <c r="X337" s="350"/>
      <c r="Y337" s="350"/>
      <c r="Z337" s="350"/>
      <c r="AA337" s="350"/>
    </row>
    <row r="338" spans="1:27" ht="12.75" customHeight="1">
      <c r="A338" s="350"/>
      <c r="B338" s="350"/>
      <c r="C338" s="350"/>
      <c r="D338" s="406"/>
      <c r="E338" s="402"/>
      <c r="F338" s="350"/>
      <c r="G338" s="350"/>
      <c r="H338" s="350"/>
      <c r="I338" s="350"/>
      <c r="J338" s="350"/>
      <c r="K338" s="350"/>
      <c r="L338" s="350"/>
      <c r="M338" s="350"/>
      <c r="N338" s="350"/>
      <c r="O338" s="350"/>
      <c r="P338" s="350"/>
      <c r="Q338" s="350"/>
      <c r="R338" s="350"/>
      <c r="S338" s="350"/>
      <c r="T338" s="350"/>
      <c r="U338" s="350"/>
      <c r="V338" s="350"/>
      <c r="W338" s="350"/>
      <c r="X338" s="350"/>
      <c r="Y338" s="350"/>
      <c r="Z338" s="350"/>
      <c r="AA338" s="350"/>
    </row>
    <row r="339" spans="1:27" ht="12.75" customHeight="1">
      <c r="A339" s="350"/>
      <c r="B339" s="350"/>
      <c r="C339" s="350"/>
      <c r="D339" s="406"/>
      <c r="E339" s="402"/>
      <c r="F339" s="350"/>
      <c r="G339" s="350"/>
      <c r="H339" s="350"/>
      <c r="I339" s="350"/>
      <c r="J339" s="350"/>
      <c r="K339" s="350"/>
      <c r="L339" s="350"/>
      <c r="M339" s="350"/>
      <c r="N339" s="350"/>
      <c r="O339" s="350"/>
      <c r="P339" s="350"/>
      <c r="Q339" s="350"/>
      <c r="R339" s="350"/>
      <c r="S339" s="350"/>
      <c r="T339" s="350"/>
      <c r="U339" s="350"/>
      <c r="V339" s="350"/>
      <c r="W339" s="350"/>
      <c r="X339" s="350"/>
      <c r="Y339" s="350"/>
      <c r="Z339" s="350"/>
      <c r="AA339" s="350"/>
    </row>
    <row r="340" spans="1:27" ht="12.75" customHeight="1">
      <c r="A340" s="350"/>
      <c r="B340" s="350"/>
      <c r="C340" s="350"/>
      <c r="D340" s="406"/>
      <c r="E340" s="402"/>
      <c r="F340" s="350"/>
      <c r="G340" s="350"/>
      <c r="H340" s="350"/>
      <c r="I340" s="350"/>
      <c r="J340" s="350"/>
      <c r="K340" s="350"/>
      <c r="L340" s="350"/>
      <c r="M340" s="350"/>
      <c r="N340" s="350"/>
      <c r="O340" s="350"/>
      <c r="P340" s="350"/>
      <c r="Q340" s="350"/>
      <c r="R340" s="350"/>
      <c r="S340" s="350"/>
      <c r="T340" s="350"/>
      <c r="U340" s="350"/>
      <c r="V340" s="350"/>
      <c r="W340" s="350"/>
      <c r="X340" s="350"/>
      <c r="Y340" s="350"/>
      <c r="Z340" s="350"/>
      <c r="AA340" s="350"/>
    </row>
    <row r="341" spans="1:27" ht="12.75" customHeight="1">
      <c r="A341" s="350"/>
      <c r="B341" s="350"/>
      <c r="C341" s="350"/>
      <c r="D341" s="406"/>
      <c r="E341" s="402"/>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row>
    <row r="342" spans="1:27" ht="12.75" customHeight="1">
      <c r="A342" s="350"/>
      <c r="B342" s="350"/>
      <c r="C342" s="350"/>
      <c r="D342" s="406"/>
      <c r="E342" s="402"/>
      <c r="F342" s="350"/>
      <c r="G342" s="350"/>
      <c r="H342" s="350"/>
      <c r="I342" s="350"/>
      <c r="J342" s="350"/>
      <c r="K342" s="350"/>
      <c r="L342" s="350"/>
      <c r="M342" s="350"/>
      <c r="N342" s="350"/>
      <c r="O342" s="350"/>
      <c r="P342" s="350"/>
      <c r="Q342" s="350"/>
      <c r="R342" s="350"/>
      <c r="S342" s="350"/>
      <c r="T342" s="350"/>
      <c r="U342" s="350"/>
      <c r="V342" s="350"/>
      <c r="W342" s="350"/>
      <c r="X342" s="350"/>
      <c r="Y342" s="350"/>
      <c r="Z342" s="350"/>
      <c r="AA342" s="350"/>
    </row>
    <row r="343" spans="1:27" ht="12.75" customHeight="1">
      <c r="A343" s="350"/>
      <c r="B343" s="350"/>
      <c r="C343" s="350"/>
      <c r="D343" s="406"/>
      <c r="E343" s="402"/>
      <c r="F343" s="350"/>
      <c r="G343" s="350"/>
      <c r="H343" s="350"/>
      <c r="I343" s="350"/>
      <c r="J343" s="350"/>
      <c r="K343" s="350"/>
      <c r="L343" s="350"/>
      <c r="M343" s="350"/>
      <c r="N343" s="350"/>
      <c r="O343" s="350"/>
      <c r="P343" s="350"/>
      <c r="Q343" s="350"/>
      <c r="R343" s="350"/>
      <c r="S343" s="350"/>
      <c r="T343" s="350"/>
      <c r="U343" s="350"/>
      <c r="V343" s="350"/>
      <c r="W343" s="350"/>
      <c r="X343" s="350"/>
      <c r="Y343" s="350"/>
      <c r="Z343" s="350"/>
      <c r="AA343" s="350"/>
    </row>
    <row r="344" spans="1:27" ht="12.75" customHeight="1">
      <c r="A344" s="350"/>
      <c r="B344" s="350"/>
      <c r="C344" s="350"/>
      <c r="D344" s="406"/>
      <c r="E344" s="402"/>
      <c r="F344" s="350"/>
      <c r="G344" s="350"/>
      <c r="H344" s="350"/>
      <c r="I344" s="350"/>
      <c r="J344" s="350"/>
      <c r="K344" s="350"/>
      <c r="L344" s="350"/>
      <c r="M344" s="350"/>
      <c r="N344" s="350"/>
      <c r="O344" s="350"/>
      <c r="P344" s="350"/>
      <c r="Q344" s="350"/>
      <c r="R344" s="350"/>
      <c r="S344" s="350"/>
      <c r="T344" s="350"/>
      <c r="U344" s="350"/>
      <c r="V344" s="350"/>
      <c r="W344" s="350"/>
      <c r="X344" s="350"/>
      <c r="Y344" s="350"/>
      <c r="Z344" s="350"/>
      <c r="AA344" s="350"/>
    </row>
    <row r="345" spans="1:27" ht="12.75" customHeight="1">
      <c r="A345" s="350"/>
      <c r="B345" s="350"/>
      <c r="C345" s="350"/>
      <c r="D345" s="406"/>
      <c r="E345" s="402"/>
      <c r="F345" s="350"/>
      <c r="G345" s="350"/>
      <c r="H345" s="350"/>
      <c r="I345" s="350"/>
      <c r="J345" s="350"/>
      <c r="K345" s="350"/>
      <c r="L345" s="350"/>
      <c r="M345" s="350"/>
      <c r="N345" s="350"/>
      <c r="O345" s="350"/>
      <c r="P345" s="350"/>
      <c r="Q345" s="350"/>
      <c r="R345" s="350"/>
      <c r="S345" s="350"/>
      <c r="T345" s="350"/>
      <c r="U345" s="350"/>
      <c r="V345" s="350"/>
      <c r="W345" s="350"/>
      <c r="X345" s="350"/>
      <c r="Y345" s="350"/>
      <c r="Z345" s="350"/>
      <c r="AA345" s="350"/>
    </row>
    <row r="346" spans="1:27" ht="12.75" customHeight="1">
      <c r="A346" s="350"/>
      <c r="B346" s="350"/>
      <c r="C346" s="350"/>
      <c r="D346" s="406"/>
      <c r="E346" s="402"/>
      <c r="F346" s="350"/>
      <c r="G346" s="350"/>
      <c r="H346" s="350"/>
      <c r="I346" s="350"/>
      <c r="J346" s="350"/>
      <c r="K346" s="350"/>
      <c r="L346" s="350"/>
      <c r="M346" s="350"/>
      <c r="N346" s="350"/>
      <c r="O346" s="350"/>
      <c r="P346" s="350"/>
      <c r="Q346" s="350"/>
      <c r="R346" s="350"/>
      <c r="S346" s="350"/>
      <c r="T346" s="350"/>
      <c r="U346" s="350"/>
      <c r="V346" s="350"/>
      <c r="W346" s="350"/>
      <c r="X346" s="350"/>
      <c r="Y346" s="350"/>
      <c r="Z346" s="350"/>
      <c r="AA346" s="350"/>
    </row>
    <row r="347" spans="1:27" ht="12.75" customHeight="1">
      <c r="A347" s="350"/>
      <c r="B347" s="350"/>
      <c r="C347" s="350"/>
      <c r="D347" s="406"/>
      <c r="E347" s="402"/>
      <c r="F347" s="350"/>
      <c r="G347" s="350"/>
      <c r="H347" s="350"/>
      <c r="I347" s="350"/>
      <c r="J347" s="350"/>
      <c r="K347" s="350"/>
      <c r="L347" s="350"/>
      <c r="M347" s="350"/>
      <c r="N347" s="350"/>
      <c r="O347" s="350"/>
      <c r="P347" s="350"/>
      <c r="Q347" s="350"/>
      <c r="R347" s="350"/>
      <c r="S347" s="350"/>
      <c r="T347" s="350"/>
      <c r="U347" s="350"/>
      <c r="V347" s="350"/>
      <c r="W347" s="350"/>
      <c r="X347" s="350"/>
      <c r="Y347" s="350"/>
      <c r="Z347" s="350"/>
      <c r="AA347" s="350"/>
    </row>
    <row r="348" spans="1:27" ht="12.75" customHeight="1">
      <c r="A348" s="350"/>
      <c r="B348" s="350"/>
      <c r="C348" s="350"/>
      <c r="D348" s="406"/>
      <c r="E348" s="402"/>
      <c r="F348" s="350"/>
      <c r="G348" s="350"/>
      <c r="H348" s="350"/>
      <c r="I348" s="350"/>
      <c r="J348" s="350"/>
      <c r="K348" s="350"/>
      <c r="L348" s="350"/>
      <c r="M348" s="350"/>
      <c r="N348" s="350"/>
      <c r="O348" s="350"/>
      <c r="P348" s="350"/>
      <c r="Q348" s="350"/>
      <c r="R348" s="350"/>
      <c r="S348" s="350"/>
      <c r="T348" s="350"/>
      <c r="U348" s="350"/>
      <c r="V348" s="350"/>
      <c r="W348" s="350"/>
      <c r="X348" s="350"/>
      <c r="Y348" s="350"/>
      <c r="Z348" s="350"/>
      <c r="AA348" s="350"/>
    </row>
    <row r="349" spans="1:27" ht="12.75" customHeight="1">
      <c r="A349" s="350"/>
      <c r="B349" s="350"/>
      <c r="C349" s="350"/>
      <c r="D349" s="406"/>
      <c r="E349" s="402"/>
      <c r="F349" s="350"/>
      <c r="G349" s="350"/>
      <c r="H349" s="350"/>
      <c r="I349" s="350"/>
      <c r="J349" s="350"/>
      <c r="K349" s="350"/>
      <c r="L349" s="350"/>
      <c r="M349" s="350"/>
      <c r="N349" s="350"/>
      <c r="O349" s="350"/>
      <c r="P349" s="350"/>
      <c r="Q349" s="350"/>
      <c r="R349" s="350"/>
      <c r="S349" s="350"/>
      <c r="T349" s="350"/>
      <c r="U349" s="350"/>
      <c r="V349" s="350"/>
      <c r="W349" s="350"/>
      <c r="X349" s="350"/>
      <c r="Y349" s="350"/>
      <c r="Z349" s="350"/>
      <c r="AA349" s="350"/>
    </row>
    <row r="350" spans="1:27" ht="12.75" customHeight="1">
      <c r="A350" s="350"/>
      <c r="B350" s="350"/>
      <c r="C350" s="350"/>
      <c r="D350" s="406"/>
      <c r="E350" s="402"/>
      <c r="F350" s="350"/>
      <c r="G350" s="350"/>
      <c r="H350" s="350"/>
      <c r="I350" s="350"/>
      <c r="J350" s="350"/>
      <c r="K350" s="350"/>
      <c r="L350" s="350"/>
      <c r="M350" s="350"/>
      <c r="N350" s="350"/>
      <c r="O350" s="350"/>
      <c r="P350" s="350"/>
      <c r="Q350" s="350"/>
      <c r="R350" s="350"/>
      <c r="S350" s="350"/>
      <c r="T350" s="350"/>
      <c r="U350" s="350"/>
      <c r="V350" s="350"/>
      <c r="W350" s="350"/>
      <c r="X350" s="350"/>
      <c r="Y350" s="350"/>
      <c r="Z350" s="350"/>
      <c r="AA350" s="350"/>
    </row>
    <row r="351" spans="1:27" ht="12.75" customHeight="1">
      <c r="A351" s="350"/>
      <c r="B351" s="350"/>
      <c r="C351" s="350"/>
      <c r="D351" s="406"/>
      <c r="E351" s="402"/>
      <c r="F351" s="350"/>
      <c r="G351" s="350"/>
      <c r="H351" s="350"/>
      <c r="I351" s="350"/>
      <c r="J351" s="350"/>
      <c r="K351" s="350"/>
      <c r="L351" s="350"/>
      <c r="M351" s="350"/>
      <c r="N351" s="350"/>
      <c r="O351" s="350"/>
      <c r="P351" s="350"/>
      <c r="Q351" s="350"/>
      <c r="R351" s="350"/>
      <c r="S351" s="350"/>
      <c r="T351" s="350"/>
      <c r="U351" s="350"/>
      <c r="V351" s="350"/>
      <c r="W351" s="350"/>
      <c r="X351" s="350"/>
      <c r="Y351" s="350"/>
      <c r="Z351" s="350"/>
      <c r="AA351" s="350"/>
    </row>
    <row r="352" spans="1:27" ht="12.75" customHeight="1">
      <c r="A352" s="350"/>
      <c r="B352" s="350"/>
      <c r="C352" s="350"/>
      <c r="D352" s="406"/>
      <c r="E352" s="402"/>
      <c r="F352" s="350"/>
      <c r="G352" s="350"/>
      <c r="H352" s="350"/>
      <c r="I352" s="350"/>
      <c r="J352" s="350"/>
      <c r="K352" s="350"/>
      <c r="L352" s="350"/>
      <c r="M352" s="350"/>
      <c r="N352" s="350"/>
      <c r="O352" s="350"/>
      <c r="P352" s="350"/>
      <c r="Q352" s="350"/>
      <c r="R352" s="350"/>
      <c r="S352" s="350"/>
      <c r="T352" s="350"/>
      <c r="U352" s="350"/>
      <c r="V352" s="350"/>
      <c r="W352" s="350"/>
      <c r="X352" s="350"/>
      <c r="Y352" s="350"/>
      <c r="Z352" s="350"/>
      <c r="AA352" s="350"/>
    </row>
    <row r="353" spans="1:27" ht="12.75" customHeight="1">
      <c r="A353" s="350"/>
      <c r="B353" s="350"/>
      <c r="C353" s="350"/>
      <c r="D353" s="406"/>
      <c r="E353" s="402"/>
      <c r="F353" s="350"/>
      <c r="G353" s="350"/>
      <c r="H353" s="350"/>
      <c r="I353" s="350"/>
      <c r="J353" s="350"/>
      <c r="K353" s="350"/>
      <c r="L353" s="350"/>
      <c r="M353" s="350"/>
      <c r="N353" s="350"/>
      <c r="O353" s="350"/>
      <c r="P353" s="350"/>
      <c r="Q353" s="350"/>
      <c r="R353" s="350"/>
      <c r="S353" s="350"/>
      <c r="T353" s="350"/>
      <c r="U353" s="350"/>
      <c r="V353" s="350"/>
      <c r="W353" s="350"/>
      <c r="X353" s="350"/>
      <c r="Y353" s="350"/>
      <c r="Z353" s="350"/>
      <c r="AA353" s="350"/>
    </row>
    <row r="354" spans="1:27" ht="12.75" customHeight="1">
      <c r="A354" s="350"/>
      <c r="B354" s="350"/>
      <c r="C354" s="350"/>
      <c r="D354" s="406"/>
      <c r="E354" s="402"/>
      <c r="F354" s="350"/>
      <c r="G354" s="350"/>
      <c r="H354" s="350"/>
      <c r="I354" s="350"/>
      <c r="J354" s="350"/>
      <c r="K354" s="350"/>
      <c r="L354" s="350"/>
      <c r="M354" s="350"/>
      <c r="N354" s="350"/>
      <c r="O354" s="350"/>
      <c r="P354" s="350"/>
      <c r="Q354" s="350"/>
      <c r="R354" s="350"/>
      <c r="S354" s="350"/>
      <c r="T354" s="350"/>
      <c r="U354" s="350"/>
      <c r="V354" s="350"/>
      <c r="W354" s="350"/>
      <c r="X354" s="350"/>
      <c r="Y354" s="350"/>
      <c r="Z354" s="350"/>
      <c r="AA354" s="350"/>
    </row>
    <row r="355" spans="1:27" ht="12.75" customHeight="1">
      <c r="A355" s="350"/>
      <c r="B355" s="350"/>
      <c r="C355" s="350"/>
      <c r="D355" s="406"/>
      <c r="E355" s="402"/>
      <c r="F355" s="350"/>
      <c r="G355" s="350"/>
      <c r="H355" s="350"/>
      <c r="I355" s="350"/>
      <c r="J355" s="350"/>
      <c r="K355" s="350"/>
      <c r="L355" s="350"/>
      <c r="M355" s="350"/>
      <c r="N355" s="350"/>
      <c r="O355" s="350"/>
      <c r="P355" s="350"/>
      <c r="Q355" s="350"/>
      <c r="R355" s="350"/>
      <c r="S355" s="350"/>
      <c r="T355" s="350"/>
      <c r="U355" s="350"/>
      <c r="V355" s="350"/>
      <c r="W355" s="350"/>
      <c r="X355" s="350"/>
      <c r="Y355" s="350"/>
      <c r="Z355" s="350"/>
      <c r="AA355" s="350"/>
    </row>
    <row r="356" spans="1:27" ht="12.75" customHeight="1">
      <c r="A356" s="350"/>
      <c r="B356" s="350"/>
      <c r="C356" s="350"/>
      <c r="D356" s="406"/>
      <c r="E356" s="402"/>
      <c r="F356" s="350"/>
      <c r="G356" s="350"/>
      <c r="H356" s="350"/>
      <c r="I356" s="350"/>
      <c r="J356" s="350"/>
      <c r="K356" s="350"/>
      <c r="L356" s="350"/>
      <c r="M356" s="350"/>
      <c r="N356" s="350"/>
      <c r="O356" s="350"/>
      <c r="P356" s="350"/>
      <c r="Q356" s="350"/>
      <c r="R356" s="350"/>
      <c r="S356" s="350"/>
      <c r="T356" s="350"/>
      <c r="U356" s="350"/>
      <c r="V356" s="350"/>
      <c r="W356" s="350"/>
      <c r="X356" s="350"/>
      <c r="Y356" s="350"/>
      <c r="Z356" s="350"/>
      <c r="AA356" s="350"/>
    </row>
    <row r="357" spans="1:27" ht="12.75" customHeight="1">
      <c r="A357" s="350"/>
      <c r="B357" s="350"/>
      <c r="C357" s="350"/>
      <c r="D357" s="406"/>
      <c r="E357" s="402"/>
      <c r="F357" s="350"/>
      <c r="G357" s="350"/>
      <c r="H357" s="350"/>
      <c r="I357" s="350"/>
      <c r="J357" s="350"/>
      <c r="K357" s="350"/>
      <c r="L357" s="350"/>
      <c r="M357" s="350"/>
      <c r="N357" s="350"/>
      <c r="O357" s="350"/>
      <c r="P357" s="350"/>
      <c r="Q357" s="350"/>
      <c r="R357" s="350"/>
      <c r="S357" s="350"/>
      <c r="T357" s="350"/>
      <c r="U357" s="350"/>
      <c r="V357" s="350"/>
      <c r="W357" s="350"/>
      <c r="X357" s="350"/>
      <c r="Y357" s="350"/>
      <c r="Z357" s="350"/>
      <c r="AA357" s="350"/>
    </row>
    <row r="358" spans="1:27" ht="12.75" customHeight="1">
      <c r="A358" s="350"/>
      <c r="B358" s="350"/>
      <c r="C358" s="350"/>
      <c r="D358" s="406"/>
      <c r="E358" s="402"/>
      <c r="F358" s="350"/>
      <c r="G358" s="350"/>
      <c r="H358" s="350"/>
      <c r="I358" s="350"/>
      <c r="J358" s="350"/>
      <c r="K358" s="350"/>
      <c r="L358" s="350"/>
      <c r="M358" s="350"/>
      <c r="N358" s="350"/>
      <c r="O358" s="350"/>
      <c r="P358" s="350"/>
      <c r="Q358" s="350"/>
      <c r="R358" s="350"/>
      <c r="S358" s="350"/>
      <c r="T358" s="350"/>
      <c r="U358" s="350"/>
      <c r="V358" s="350"/>
      <c r="W358" s="350"/>
      <c r="X358" s="350"/>
      <c r="Y358" s="350"/>
      <c r="Z358" s="350"/>
      <c r="AA358" s="350"/>
    </row>
    <row r="359" spans="1:27" ht="12.75" customHeight="1">
      <c r="A359" s="350"/>
      <c r="B359" s="350"/>
      <c r="C359" s="350"/>
      <c r="D359" s="406"/>
      <c r="E359" s="402"/>
      <c r="F359" s="350"/>
      <c r="G359" s="350"/>
      <c r="H359" s="350"/>
      <c r="I359" s="350"/>
      <c r="J359" s="350"/>
      <c r="K359" s="350"/>
      <c r="L359" s="350"/>
      <c r="M359" s="350"/>
      <c r="N359" s="350"/>
      <c r="O359" s="350"/>
      <c r="P359" s="350"/>
      <c r="Q359" s="350"/>
      <c r="R359" s="350"/>
      <c r="S359" s="350"/>
      <c r="T359" s="350"/>
      <c r="U359" s="350"/>
      <c r="V359" s="350"/>
      <c r="W359" s="350"/>
      <c r="X359" s="350"/>
      <c r="Y359" s="350"/>
      <c r="Z359" s="350"/>
      <c r="AA359" s="350"/>
    </row>
    <row r="360" spans="1:27" ht="12.75" customHeight="1">
      <c r="A360" s="350"/>
      <c r="B360" s="350"/>
      <c r="C360" s="350"/>
      <c r="D360" s="406"/>
      <c r="E360" s="402"/>
      <c r="F360" s="350"/>
      <c r="G360" s="350"/>
      <c r="H360" s="350"/>
      <c r="I360" s="350"/>
      <c r="J360" s="350"/>
      <c r="K360" s="350"/>
      <c r="L360" s="350"/>
      <c r="M360" s="350"/>
      <c r="N360" s="350"/>
      <c r="O360" s="350"/>
      <c r="P360" s="350"/>
      <c r="Q360" s="350"/>
      <c r="R360" s="350"/>
      <c r="S360" s="350"/>
      <c r="T360" s="350"/>
      <c r="U360" s="350"/>
      <c r="V360" s="350"/>
      <c r="W360" s="350"/>
      <c r="X360" s="350"/>
      <c r="Y360" s="350"/>
      <c r="Z360" s="350"/>
      <c r="AA360" s="350"/>
    </row>
    <row r="361" spans="1:27" ht="12.75" customHeight="1">
      <c r="A361" s="350"/>
      <c r="B361" s="350"/>
      <c r="C361" s="350"/>
      <c r="D361" s="406"/>
      <c r="E361" s="402"/>
      <c r="F361" s="350"/>
      <c r="G361" s="350"/>
      <c r="H361" s="350"/>
      <c r="I361" s="350"/>
      <c r="J361" s="350"/>
      <c r="K361" s="350"/>
      <c r="L361" s="350"/>
      <c r="M361" s="350"/>
      <c r="N361" s="350"/>
      <c r="O361" s="350"/>
      <c r="P361" s="350"/>
      <c r="Q361" s="350"/>
      <c r="R361" s="350"/>
      <c r="S361" s="350"/>
      <c r="T361" s="350"/>
      <c r="U361" s="350"/>
      <c r="V361" s="350"/>
      <c r="W361" s="350"/>
      <c r="X361" s="350"/>
      <c r="Y361" s="350"/>
      <c r="Z361" s="350"/>
      <c r="AA361" s="350"/>
    </row>
    <row r="362" spans="1:27" ht="12.75" customHeight="1">
      <c r="A362" s="350"/>
      <c r="B362" s="350"/>
      <c r="C362" s="350"/>
      <c r="D362" s="406"/>
      <c r="E362" s="402"/>
      <c r="F362" s="350"/>
      <c r="G362" s="350"/>
      <c r="H362" s="350"/>
      <c r="I362" s="350"/>
      <c r="J362" s="350"/>
      <c r="K362" s="350"/>
      <c r="L362" s="350"/>
      <c r="M362" s="350"/>
      <c r="N362" s="350"/>
      <c r="O362" s="350"/>
      <c r="P362" s="350"/>
      <c r="Q362" s="350"/>
      <c r="R362" s="350"/>
      <c r="S362" s="350"/>
      <c r="T362" s="350"/>
      <c r="U362" s="350"/>
      <c r="V362" s="350"/>
      <c r="W362" s="350"/>
      <c r="X362" s="350"/>
      <c r="Y362" s="350"/>
      <c r="Z362" s="350"/>
      <c r="AA362" s="350"/>
    </row>
    <row r="363" spans="1:27" ht="12.75" customHeight="1">
      <c r="A363" s="350"/>
      <c r="B363" s="350"/>
      <c r="C363" s="350"/>
      <c r="D363" s="406"/>
      <c r="E363" s="402"/>
      <c r="F363" s="350"/>
      <c r="G363" s="350"/>
      <c r="H363" s="350"/>
      <c r="I363" s="350"/>
      <c r="J363" s="350"/>
      <c r="K363" s="350"/>
      <c r="L363" s="350"/>
      <c r="M363" s="350"/>
      <c r="N363" s="350"/>
      <c r="O363" s="350"/>
      <c r="P363" s="350"/>
      <c r="Q363" s="350"/>
      <c r="R363" s="350"/>
      <c r="S363" s="350"/>
      <c r="T363" s="350"/>
      <c r="U363" s="350"/>
      <c r="V363" s="350"/>
      <c r="W363" s="350"/>
      <c r="X363" s="350"/>
      <c r="Y363" s="350"/>
      <c r="Z363" s="350"/>
      <c r="AA363" s="350"/>
    </row>
    <row r="364" spans="1:27" ht="12.75" customHeight="1">
      <c r="A364" s="350"/>
      <c r="B364" s="350"/>
      <c r="C364" s="350"/>
      <c r="D364" s="406"/>
      <c r="E364" s="402"/>
      <c r="F364" s="350"/>
      <c r="G364" s="350"/>
      <c r="H364" s="350"/>
      <c r="I364" s="350"/>
      <c r="J364" s="350"/>
      <c r="K364" s="350"/>
      <c r="L364" s="350"/>
      <c r="M364" s="350"/>
      <c r="N364" s="350"/>
      <c r="O364" s="350"/>
      <c r="P364" s="350"/>
      <c r="Q364" s="350"/>
      <c r="R364" s="350"/>
      <c r="S364" s="350"/>
      <c r="T364" s="350"/>
      <c r="U364" s="350"/>
      <c r="V364" s="350"/>
      <c r="W364" s="350"/>
      <c r="X364" s="350"/>
      <c r="Y364" s="350"/>
      <c r="Z364" s="350"/>
      <c r="AA364" s="350"/>
    </row>
    <row r="365" spans="1:27" ht="12.75" customHeight="1">
      <c r="A365" s="350"/>
      <c r="B365" s="350"/>
      <c r="C365" s="350"/>
      <c r="D365" s="406"/>
      <c r="E365" s="402"/>
      <c r="F365" s="350"/>
      <c r="G365" s="350"/>
      <c r="H365" s="350"/>
      <c r="I365" s="350"/>
      <c r="J365" s="350"/>
      <c r="K365" s="350"/>
      <c r="L365" s="350"/>
      <c r="M365" s="350"/>
      <c r="N365" s="350"/>
      <c r="O365" s="350"/>
      <c r="P365" s="350"/>
      <c r="Q365" s="350"/>
      <c r="R365" s="350"/>
      <c r="S365" s="350"/>
      <c r="T365" s="350"/>
      <c r="U365" s="350"/>
      <c r="V365" s="350"/>
      <c r="W365" s="350"/>
      <c r="X365" s="350"/>
      <c r="Y365" s="350"/>
      <c r="Z365" s="350"/>
      <c r="AA365" s="350"/>
    </row>
    <row r="366" spans="1:27" ht="12.75" customHeight="1">
      <c r="A366" s="350"/>
      <c r="B366" s="350"/>
      <c r="C366" s="350"/>
      <c r="D366" s="406"/>
      <c r="E366" s="402"/>
      <c r="F366" s="350"/>
      <c r="G366" s="350"/>
      <c r="H366" s="350"/>
      <c r="I366" s="350"/>
      <c r="J366" s="350"/>
      <c r="K366" s="350"/>
      <c r="L366" s="350"/>
      <c r="M366" s="350"/>
      <c r="N366" s="350"/>
      <c r="O366" s="350"/>
      <c r="P366" s="350"/>
      <c r="Q366" s="350"/>
      <c r="R366" s="350"/>
      <c r="S366" s="350"/>
      <c r="T366" s="350"/>
      <c r="U366" s="350"/>
      <c r="V366" s="350"/>
      <c r="W366" s="350"/>
      <c r="X366" s="350"/>
      <c r="Y366" s="350"/>
      <c r="Z366" s="350"/>
      <c r="AA366" s="350"/>
    </row>
    <row r="367" spans="1:27" ht="12.75" customHeight="1">
      <c r="A367" s="350"/>
      <c r="B367" s="350"/>
      <c r="C367" s="350"/>
      <c r="D367" s="406"/>
      <c r="E367" s="402"/>
      <c r="F367" s="350"/>
      <c r="G367" s="350"/>
      <c r="H367" s="350"/>
      <c r="I367" s="350"/>
      <c r="J367" s="350"/>
      <c r="K367" s="350"/>
      <c r="L367" s="350"/>
      <c r="M367" s="350"/>
      <c r="N367" s="350"/>
      <c r="O367" s="350"/>
      <c r="P367" s="350"/>
      <c r="Q367" s="350"/>
      <c r="R367" s="350"/>
      <c r="S367" s="350"/>
      <c r="T367" s="350"/>
      <c r="U367" s="350"/>
      <c r="V367" s="350"/>
      <c r="W367" s="350"/>
      <c r="X367" s="350"/>
      <c r="Y367" s="350"/>
      <c r="Z367" s="350"/>
      <c r="AA367" s="350"/>
    </row>
    <row r="368" spans="1:27" ht="12.75" customHeight="1">
      <c r="A368" s="350"/>
      <c r="B368" s="350"/>
      <c r="C368" s="350"/>
      <c r="D368" s="406"/>
      <c r="E368" s="402"/>
      <c r="F368" s="350"/>
      <c r="G368" s="350"/>
      <c r="H368" s="350"/>
      <c r="I368" s="350"/>
      <c r="J368" s="350"/>
      <c r="K368" s="350"/>
      <c r="L368" s="350"/>
      <c r="M368" s="350"/>
      <c r="N368" s="350"/>
      <c r="O368" s="350"/>
      <c r="P368" s="350"/>
      <c r="Q368" s="350"/>
      <c r="R368" s="350"/>
      <c r="S368" s="350"/>
      <c r="T368" s="350"/>
      <c r="U368" s="350"/>
      <c r="V368" s="350"/>
      <c r="W368" s="350"/>
      <c r="X368" s="350"/>
      <c r="Y368" s="350"/>
      <c r="Z368" s="350"/>
      <c r="AA368" s="350"/>
    </row>
    <row r="369" spans="1:27" ht="12.75" customHeight="1">
      <c r="A369" s="350"/>
      <c r="B369" s="350"/>
      <c r="C369" s="350"/>
      <c r="D369" s="406"/>
      <c r="E369" s="402"/>
      <c r="F369" s="350"/>
      <c r="G369" s="350"/>
      <c r="H369" s="350"/>
      <c r="I369" s="350"/>
      <c r="J369" s="350"/>
      <c r="K369" s="350"/>
      <c r="L369" s="350"/>
      <c r="M369" s="350"/>
      <c r="N369" s="350"/>
      <c r="O369" s="350"/>
      <c r="P369" s="350"/>
      <c r="Q369" s="350"/>
      <c r="R369" s="350"/>
      <c r="S369" s="350"/>
      <c r="T369" s="350"/>
      <c r="U369" s="350"/>
      <c r="V369" s="350"/>
      <c r="W369" s="350"/>
      <c r="X369" s="350"/>
      <c r="Y369" s="350"/>
      <c r="Z369" s="350"/>
      <c r="AA369" s="350"/>
    </row>
    <row r="370" spans="1:27" ht="12.75" customHeight="1">
      <c r="A370" s="350"/>
      <c r="B370" s="350"/>
      <c r="C370" s="350"/>
      <c r="D370" s="406"/>
      <c r="E370" s="402"/>
      <c r="F370" s="350"/>
      <c r="G370" s="350"/>
      <c r="H370" s="350"/>
      <c r="I370" s="350"/>
      <c r="J370" s="350"/>
      <c r="K370" s="350"/>
      <c r="L370" s="350"/>
      <c r="M370" s="350"/>
      <c r="N370" s="350"/>
      <c r="O370" s="350"/>
      <c r="P370" s="350"/>
      <c r="Q370" s="350"/>
      <c r="R370" s="350"/>
      <c r="S370" s="350"/>
      <c r="T370" s="350"/>
      <c r="U370" s="350"/>
      <c r="V370" s="350"/>
      <c r="W370" s="350"/>
      <c r="X370" s="350"/>
      <c r="Y370" s="350"/>
      <c r="Z370" s="350"/>
      <c r="AA370" s="350"/>
    </row>
    <row r="371" spans="1:27" ht="12.75" customHeight="1">
      <c r="A371" s="350"/>
      <c r="B371" s="350"/>
      <c r="C371" s="350"/>
      <c r="D371" s="406"/>
      <c r="E371" s="402"/>
      <c r="F371" s="350"/>
      <c r="G371" s="350"/>
      <c r="H371" s="350"/>
      <c r="I371" s="350"/>
      <c r="J371" s="350"/>
      <c r="K371" s="350"/>
      <c r="L371" s="350"/>
      <c r="M371" s="350"/>
      <c r="N371" s="350"/>
      <c r="O371" s="350"/>
      <c r="P371" s="350"/>
      <c r="Q371" s="350"/>
      <c r="R371" s="350"/>
      <c r="S371" s="350"/>
      <c r="T371" s="350"/>
      <c r="U371" s="350"/>
      <c r="V371" s="350"/>
      <c r="W371" s="350"/>
      <c r="X371" s="350"/>
      <c r="Y371" s="350"/>
      <c r="Z371" s="350"/>
      <c r="AA371" s="350"/>
    </row>
    <row r="372" spans="1:27" ht="12.75" customHeight="1">
      <c r="A372" s="350"/>
      <c r="B372" s="350"/>
      <c r="C372" s="350"/>
      <c r="D372" s="406"/>
      <c r="E372" s="402"/>
      <c r="F372" s="350"/>
      <c r="G372" s="350"/>
      <c r="H372" s="350"/>
      <c r="I372" s="350"/>
      <c r="J372" s="350"/>
      <c r="K372" s="350"/>
      <c r="L372" s="350"/>
      <c r="M372" s="350"/>
      <c r="N372" s="350"/>
      <c r="O372" s="350"/>
      <c r="P372" s="350"/>
      <c r="Q372" s="350"/>
      <c r="R372" s="350"/>
      <c r="S372" s="350"/>
      <c r="T372" s="350"/>
      <c r="U372" s="350"/>
      <c r="V372" s="350"/>
      <c r="W372" s="350"/>
      <c r="X372" s="350"/>
      <c r="Y372" s="350"/>
      <c r="Z372" s="350"/>
      <c r="AA372" s="350"/>
    </row>
    <row r="373" spans="1:27" ht="12.75" customHeight="1">
      <c r="A373" s="350"/>
      <c r="B373" s="350"/>
      <c r="C373" s="350"/>
      <c r="D373" s="406"/>
      <c r="E373" s="402"/>
      <c r="F373" s="350"/>
      <c r="G373" s="350"/>
      <c r="H373" s="350"/>
      <c r="I373" s="350"/>
      <c r="J373" s="350"/>
      <c r="K373" s="350"/>
      <c r="L373" s="350"/>
      <c r="M373" s="350"/>
      <c r="N373" s="350"/>
      <c r="O373" s="350"/>
      <c r="P373" s="350"/>
      <c r="Q373" s="350"/>
      <c r="R373" s="350"/>
      <c r="S373" s="350"/>
      <c r="T373" s="350"/>
      <c r="U373" s="350"/>
      <c r="V373" s="350"/>
      <c r="W373" s="350"/>
      <c r="X373" s="350"/>
      <c r="Y373" s="350"/>
      <c r="Z373" s="350"/>
      <c r="AA373" s="350"/>
    </row>
    <row r="374" spans="1:27" ht="12.75" customHeight="1">
      <c r="A374" s="350"/>
      <c r="B374" s="350"/>
      <c r="C374" s="350"/>
      <c r="D374" s="406"/>
      <c r="E374" s="402"/>
      <c r="F374" s="350"/>
      <c r="G374" s="350"/>
      <c r="H374" s="350"/>
      <c r="I374" s="350"/>
      <c r="J374" s="350"/>
      <c r="K374" s="350"/>
      <c r="L374" s="350"/>
      <c r="M374" s="350"/>
      <c r="N374" s="350"/>
      <c r="O374" s="350"/>
      <c r="P374" s="350"/>
      <c r="Q374" s="350"/>
      <c r="R374" s="350"/>
      <c r="S374" s="350"/>
      <c r="T374" s="350"/>
      <c r="U374" s="350"/>
      <c r="V374" s="350"/>
      <c r="W374" s="350"/>
      <c r="X374" s="350"/>
      <c r="Y374" s="350"/>
      <c r="Z374" s="350"/>
      <c r="AA374" s="350"/>
    </row>
    <row r="375" spans="1:27" ht="12.75" customHeight="1">
      <c r="A375" s="350"/>
      <c r="B375" s="350"/>
      <c r="C375" s="350"/>
      <c r="D375" s="406"/>
      <c r="E375" s="402"/>
      <c r="F375" s="350"/>
      <c r="G375" s="350"/>
      <c r="H375" s="350"/>
      <c r="I375" s="350"/>
      <c r="J375" s="350"/>
      <c r="K375" s="350"/>
      <c r="L375" s="350"/>
      <c r="M375" s="350"/>
      <c r="N375" s="350"/>
      <c r="O375" s="350"/>
      <c r="P375" s="350"/>
      <c r="Q375" s="350"/>
      <c r="R375" s="350"/>
      <c r="S375" s="350"/>
      <c r="T375" s="350"/>
      <c r="U375" s="350"/>
      <c r="V375" s="350"/>
      <c r="W375" s="350"/>
      <c r="X375" s="350"/>
      <c r="Y375" s="350"/>
      <c r="Z375" s="350"/>
      <c r="AA375" s="350"/>
    </row>
    <row r="376" spans="1:27" ht="12.75" customHeight="1">
      <c r="A376" s="350"/>
      <c r="B376" s="350"/>
      <c r="C376" s="350"/>
      <c r="D376" s="406"/>
      <c r="E376" s="402"/>
      <c r="F376" s="350"/>
      <c r="G376" s="350"/>
      <c r="H376" s="350"/>
      <c r="I376" s="350"/>
      <c r="J376" s="350"/>
      <c r="K376" s="350"/>
      <c r="L376" s="350"/>
      <c r="M376" s="350"/>
      <c r="N376" s="350"/>
      <c r="O376" s="350"/>
      <c r="P376" s="350"/>
      <c r="Q376" s="350"/>
      <c r="R376" s="350"/>
      <c r="S376" s="350"/>
      <c r="T376" s="350"/>
      <c r="U376" s="350"/>
      <c r="V376" s="350"/>
      <c r="W376" s="350"/>
      <c r="X376" s="350"/>
      <c r="Y376" s="350"/>
      <c r="Z376" s="350"/>
      <c r="AA376" s="350"/>
    </row>
    <row r="377" spans="1:27" ht="12.75" customHeight="1">
      <c r="A377" s="350"/>
      <c r="B377" s="350"/>
      <c r="C377" s="350"/>
      <c r="D377" s="406"/>
      <c r="E377" s="402"/>
      <c r="F377" s="350"/>
      <c r="G377" s="350"/>
      <c r="H377" s="350"/>
      <c r="I377" s="350"/>
      <c r="J377" s="350"/>
      <c r="K377" s="350"/>
      <c r="L377" s="350"/>
      <c r="M377" s="350"/>
      <c r="N377" s="350"/>
      <c r="O377" s="350"/>
      <c r="P377" s="350"/>
      <c r="Q377" s="350"/>
      <c r="R377" s="350"/>
      <c r="S377" s="350"/>
      <c r="T377" s="350"/>
      <c r="U377" s="350"/>
      <c r="V377" s="350"/>
      <c r="W377" s="350"/>
      <c r="X377" s="350"/>
      <c r="Y377" s="350"/>
      <c r="Z377" s="350"/>
      <c r="AA377" s="350"/>
    </row>
    <row r="378" spans="1:27" ht="12.75" customHeight="1">
      <c r="A378" s="350"/>
      <c r="B378" s="350"/>
      <c r="C378" s="350"/>
      <c r="D378" s="406"/>
      <c r="E378" s="402"/>
      <c r="F378" s="350"/>
      <c r="G378" s="350"/>
      <c r="H378" s="350"/>
      <c r="I378" s="350"/>
      <c r="J378" s="350"/>
      <c r="K378" s="350"/>
      <c r="L378" s="350"/>
      <c r="M378" s="350"/>
      <c r="N378" s="350"/>
      <c r="O378" s="350"/>
      <c r="P378" s="350"/>
      <c r="Q378" s="350"/>
      <c r="R378" s="350"/>
      <c r="S378" s="350"/>
      <c r="T378" s="350"/>
      <c r="U378" s="350"/>
      <c r="V378" s="350"/>
      <c r="W378" s="350"/>
      <c r="X378" s="350"/>
      <c r="Y378" s="350"/>
      <c r="Z378" s="350"/>
      <c r="AA378" s="350"/>
    </row>
    <row r="379" spans="1:27" ht="12.75" customHeight="1">
      <c r="A379" s="350"/>
      <c r="B379" s="350"/>
      <c r="C379" s="350"/>
      <c r="D379" s="406"/>
      <c r="E379" s="402"/>
      <c r="F379" s="350"/>
      <c r="G379" s="350"/>
      <c r="H379" s="350"/>
      <c r="I379" s="350"/>
      <c r="J379" s="350"/>
      <c r="K379" s="350"/>
      <c r="L379" s="350"/>
      <c r="M379" s="350"/>
      <c r="N379" s="350"/>
      <c r="O379" s="350"/>
      <c r="P379" s="350"/>
      <c r="Q379" s="350"/>
      <c r="R379" s="350"/>
      <c r="S379" s="350"/>
      <c r="T379" s="350"/>
      <c r="U379" s="350"/>
      <c r="V379" s="350"/>
      <c r="W379" s="350"/>
      <c r="X379" s="350"/>
      <c r="Y379" s="350"/>
      <c r="Z379" s="350"/>
      <c r="AA379" s="350"/>
    </row>
    <row r="380" spans="1:27" ht="12.75" customHeight="1">
      <c r="A380" s="350"/>
      <c r="B380" s="350"/>
      <c r="C380" s="350"/>
      <c r="D380" s="406"/>
      <c r="E380" s="402"/>
      <c r="F380" s="350"/>
      <c r="G380" s="350"/>
      <c r="H380" s="350"/>
      <c r="I380" s="350"/>
      <c r="J380" s="350"/>
      <c r="K380" s="350"/>
      <c r="L380" s="350"/>
      <c r="M380" s="350"/>
      <c r="N380" s="350"/>
      <c r="O380" s="350"/>
      <c r="P380" s="350"/>
      <c r="Q380" s="350"/>
      <c r="R380" s="350"/>
      <c r="S380" s="350"/>
      <c r="T380" s="350"/>
      <c r="U380" s="350"/>
      <c r="V380" s="350"/>
      <c r="W380" s="350"/>
      <c r="X380" s="350"/>
      <c r="Y380" s="350"/>
      <c r="Z380" s="350"/>
      <c r="AA380" s="350"/>
    </row>
    <row r="381" spans="1:27" ht="12.75" customHeight="1">
      <c r="A381" s="350"/>
      <c r="B381" s="350"/>
      <c r="C381" s="350"/>
      <c r="D381" s="406"/>
      <c r="E381" s="402"/>
      <c r="F381" s="350"/>
      <c r="G381" s="350"/>
      <c r="H381" s="350"/>
      <c r="I381" s="350"/>
      <c r="J381" s="350"/>
      <c r="K381" s="350"/>
      <c r="L381" s="350"/>
      <c r="M381" s="350"/>
      <c r="N381" s="350"/>
      <c r="O381" s="350"/>
      <c r="P381" s="350"/>
      <c r="Q381" s="350"/>
      <c r="R381" s="350"/>
      <c r="S381" s="350"/>
      <c r="T381" s="350"/>
      <c r="U381" s="350"/>
      <c r="V381" s="350"/>
      <c r="W381" s="350"/>
      <c r="X381" s="350"/>
      <c r="Y381" s="350"/>
      <c r="Z381" s="350"/>
      <c r="AA381" s="350"/>
    </row>
    <row r="382" spans="1:27" ht="12.75" customHeight="1">
      <c r="A382" s="350"/>
      <c r="B382" s="350"/>
      <c r="C382" s="350"/>
      <c r="D382" s="406"/>
      <c r="E382" s="402"/>
      <c r="F382" s="350"/>
      <c r="G382" s="350"/>
      <c r="H382" s="350"/>
      <c r="I382" s="350"/>
      <c r="J382" s="350"/>
      <c r="K382" s="350"/>
      <c r="L382" s="350"/>
      <c r="M382" s="350"/>
      <c r="N382" s="350"/>
      <c r="O382" s="350"/>
      <c r="P382" s="350"/>
      <c r="Q382" s="350"/>
      <c r="R382" s="350"/>
      <c r="S382" s="350"/>
      <c r="T382" s="350"/>
      <c r="U382" s="350"/>
      <c r="V382" s="350"/>
      <c r="W382" s="350"/>
      <c r="X382" s="350"/>
      <c r="Y382" s="350"/>
      <c r="Z382" s="350"/>
      <c r="AA382" s="350"/>
    </row>
    <row r="383" spans="1:27" ht="12.75" customHeight="1">
      <c r="A383" s="350"/>
      <c r="B383" s="350"/>
      <c r="C383" s="350"/>
      <c r="D383" s="406"/>
      <c r="E383" s="402"/>
      <c r="F383" s="350"/>
      <c r="G383" s="350"/>
      <c r="H383" s="350"/>
      <c r="I383" s="350"/>
      <c r="J383" s="350"/>
      <c r="K383" s="350"/>
      <c r="L383" s="350"/>
      <c r="M383" s="350"/>
      <c r="N383" s="350"/>
      <c r="O383" s="350"/>
      <c r="P383" s="350"/>
      <c r="Q383" s="350"/>
      <c r="R383" s="350"/>
      <c r="S383" s="350"/>
      <c r="T383" s="350"/>
      <c r="U383" s="350"/>
      <c r="V383" s="350"/>
      <c r="W383" s="350"/>
      <c r="X383" s="350"/>
      <c r="Y383" s="350"/>
      <c r="Z383" s="350"/>
      <c r="AA383" s="350"/>
    </row>
    <row r="384" spans="1:27" ht="12.75" customHeight="1">
      <c r="A384" s="350"/>
      <c r="B384" s="350"/>
      <c r="C384" s="350"/>
      <c r="D384" s="406"/>
      <c r="E384" s="402"/>
      <c r="F384" s="350"/>
      <c r="G384" s="350"/>
      <c r="H384" s="350"/>
      <c r="I384" s="350"/>
      <c r="J384" s="350"/>
      <c r="K384" s="350"/>
      <c r="L384" s="350"/>
      <c r="M384" s="350"/>
      <c r="N384" s="350"/>
      <c r="O384" s="350"/>
      <c r="P384" s="350"/>
      <c r="Q384" s="350"/>
      <c r="R384" s="350"/>
      <c r="S384" s="350"/>
      <c r="T384" s="350"/>
      <c r="U384" s="350"/>
      <c r="V384" s="350"/>
      <c r="W384" s="350"/>
      <c r="X384" s="350"/>
      <c r="Y384" s="350"/>
      <c r="Z384" s="350"/>
      <c r="AA384" s="350"/>
    </row>
    <row r="385" spans="1:27" ht="12.75" customHeight="1">
      <c r="A385" s="350"/>
      <c r="B385" s="350"/>
      <c r="C385" s="350"/>
      <c r="D385" s="406"/>
      <c r="E385" s="402"/>
      <c r="F385" s="350"/>
      <c r="G385" s="350"/>
      <c r="H385" s="350"/>
      <c r="I385" s="350"/>
      <c r="J385" s="350"/>
      <c r="K385" s="350"/>
      <c r="L385" s="350"/>
      <c r="M385" s="350"/>
      <c r="N385" s="350"/>
      <c r="O385" s="350"/>
      <c r="P385" s="350"/>
      <c r="Q385" s="350"/>
      <c r="R385" s="350"/>
      <c r="S385" s="350"/>
      <c r="T385" s="350"/>
      <c r="U385" s="350"/>
      <c r="V385" s="350"/>
      <c r="W385" s="350"/>
      <c r="X385" s="350"/>
      <c r="Y385" s="350"/>
      <c r="Z385" s="350"/>
      <c r="AA385" s="350"/>
    </row>
    <row r="386" spans="1:27" ht="12.75" customHeight="1">
      <c r="A386" s="350"/>
      <c r="B386" s="350"/>
      <c r="C386" s="350"/>
      <c r="D386" s="406"/>
      <c r="E386" s="402"/>
      <c r="F386" s="350"/>
      <c r="G386" s="350"/>
      <c r="H386" s="350"/>
      <c r="I386" s="350"/>
      <c r="J386" s="350"/>
      <c r="K386" s="350"/>
      <c r="L386" s="350"/>
      <c r="M386" s="350"/>
      <c r="N386" s="350"/>
      <c r="O386" s="350"/>
      <c r="P386" s="350"/>
      <c r="Q386" s="350"/>
      <c r="R386" s="350"/>
      <c r="S386" s="350"/>
      <c r="T386" s="350"/>
      <c r="U386" s="350"/>
      <c r="V386" s="350"/>
      <c r="W386" s="350"/>
      <c r="X386" s="350"/>
      <c r="Y386" s="350"/>
      <c r="Z386" s="350"/>
      <c r="AA386" s="350"/>
    </row>
    <row r="387" spans="1:27" ht="12.75" customHeight="1">
      <c r="A387" s="350"/>
      <c r="B387" s="350"/>
      <c r="C387" s="350"/>
      <c r="D387" s="406"/>
      <c r="E387" s="402"/>
      <c r="F387" s="350"/>
      <c r="G387" s="350"/>
      <c r="H387" s="350"/>
      <c r="I387" s="350"/>
      <c r="J387" s="350"/>
      <c r="K387" s="350"/>
      <c r="L387" s="350"/>
      <c r="M387" s="350"/>
      <c r="N387" s="350"/>
      <c r="O387" s="350"/>
      <c r="P387" s="350"/>
      <c r="Q387" s="350"/>
      <c r="R387" s="350"/>
      <c r="S387" s="350"/>
      <c r="T387" s="350"/>
      <c r="U387" s="350"/>
      <c r="V387" s="350"/>
      <c r="W387" s="350"/>
      <c r="X387" s="350"/>
      <c r="Y387" s="350"/>
      <c r="Z387" s="350"/>
      <c r="AA387" s="350"/>
    </row>
    <row r="388" spans="1:27" ht="12.75" customHeight="1">
      <c r="A388" s="350"/>
      <c r="B388" s="350"/>
      <c r="C388" s="350"/>
      <c r="D388" s="406"/>
      <c r="E388" s="402"/>
      <c r="F388" s="350"/>
      <c r="G388" s="350"/>
      <c r="H388" s="350"/>
      <c r="I388" s="350"/>
      <c r="J388" s="350"/>
      <c r="K388" s="350"/>
      <c r="L388" s="350"/>
      <c r="M388" s="350"/>
      <c r="N388" s="350"/>
      <c r="O388" s="350"/>
      <c r="P388" s="350"/>
      <c r="Q388" s="350"/>
      <c r="R388" s="350"/>
      <c r="S388" s="350"/>
      <c r="T388" s="350"/>
      <c r="U388" s="350"/>
      <c r="V388" s="350"/>
      <c r="W388" s="350"/>
      <c r="X388" s="350"/>
      <c r="Y388" s="350"/>
      <c r="Z388" s="350"/>
      <c r="AA388" s="350"/>
    </row>
    <row r="389" spans="1:27" ht="12.75" customHeight="1">
      <c r="A389" s="350"/>
      <c r="B389" s="350"/>
      <c r="C389" s="350"/>
      <c r="D389" s="406"/>
      <c r="E389" s="402"/>
      <c r="F389" s="350"/>
      <c r="G389" s="350"/>
      <c r="H389" s="350"/>
      <c r="I389" s="350"/>
      <c r="J389" s="350"/>
      <c r="K389" s="350"/>
      <c r="L389" s="350"/>
      <c r="M389" s="350"/>
      <c r="N389" s="350"/>
      <c r="O389" s="350"/>
      <c r="P389" s="350"/>
      <c r="Q389" s="350"/>
      <c r="R389" s="350"/>
      <c r="S389" s="350"/>
      <c r="T389" s="350"/>
      <c r="U389" s="350"/>
      <c r="V389" s="350"/>
      <c r="W389" s="350"/>
      <c r="X389" s="350"/>
      <c r="Y389" s="350"/>
      <c r="Z389" s="350"/>
      <c r="AA389" s="350"/>
    </row>
    <row r="390" spans="1:27" ht="12.75" customHeight="1">
      <c r="A390" s="350"/>
      <c r="B390" s="350"/>
      <c r="C390" s="350"/>
      <c r="D390" s="406"/>
      <c r="E390" s="402"/>
      <c r="F390" s="350"/>
      <c r="G390" s="350"/>
      <c r="H390" s="350"/>
      <c r="I390" s="350"/>
      <c r="J390" s="350"/>
      <c r="K390" s="350"/>
      <c r="L390" s="350"/>
      <c r="M390" s="350"/>
      <c r="N390" s="350"/>
      <c r="O390" s="350"/>
      <c r="P390" s="350"/>
      <c r="Q390" s="350"/>
      <c r="R390" s="350"/>
      <c r="S390" s="350"/>
      <c r="T390" s="350"/>
      <c r="U390" s="350"/>
      <c r="V390" s="350"/>
      <c r="W390" s="350"/>
      <c r="X390" s="350"/>
      <c r="Y390" s="350"/>
      <c r="Z390" s="350"/>
      <c r="AA390" s="350"/>
    </row>
    <row r="391" spans="1:27" ht="12.75" customHeight="1">
      <c r="A391" s="350"/>
      <c r="B391" s="350"/>
      <c r="C391" s="350"/>
      <c r="D391" s="406"/>
      <c r="E391" s="402"/>
      <c r="F391" s="350"/>
      <c r="G391" s="350"/>
      <c r="H391" s="350"/>
      <c r="I391" s="350"/>
      <c r="J391" s="350"/>
      <c r="K391" s="350"/>
      <c r="L391" s="350"/>
      <c r="M391" s="350"/>
      <c r="N391" s="350"/>
      <c r="O391" s="350"/>
      <c r="P391" s="350"/>
      <c r="Q391" s="350"/>
      <c r="R391" s="350"/>
      <c r="S391" s="350"/>
      <c r="T391" s="350"/>
      <c r="U391" s="350"/>
      <c r="V391" s="350"/>
      <c r="W391" s="350"/>
      <c r="X391" s="350"/>
      <c r="Y391" s="350"/>
      <c r="Z391" s="350"/>
      <c r="AA391" s="350"/>
    </row>
    <row r="392" spans="1:27" ht="12.75" customHeight="1">
      <c r="A392" s="350"/>
      <c r="B392" s="350"/>
      <c r="C392" s="350"/>
      <c r="D392" s="406"/>
      <c r="E392" s="402"/>
      <c r="F392" s="350"/>
      <c r="G392" s="350"/>
      <c r="H392" s="350"/>
      <c r="I392" s="350"/>
      <c r="J392" s="350"/>
      <c r="K392" s="350"/>
      <c r="L392" s="350"/>
      <c r="M392" s="350"/>
      <c r="N392" s="350"/>
      <c r="O392" s="350"/>
      <c r="P392" s="350"/>
      <c r="Q392" s="350"/>
      <c r="R392" s="350"/>
      <c r="S392" s="350"/>
      <c r="T392" s="350"/>
      <c r="U392" s="350"/>
      <c r="V392" s="350"/>
      <c r="W392" s="350"/>
      <c r="X392" s="350"/>
      <c r="Y392" s="350"/>
      <c r="Z392" s="350"/>
      <c r="AA392" s="350"/>
    </row>
    <row r="393" spans="1:27" ht="12.75" customHeight="1">
      <c r="A393" s="350"/>
      <c r="B393" s="350"/>
      <c r="C393" s="350"/>
      <c r="D393" s="406"/>
      <c r="E393" s="402"/>
      <c r="F393" s="350"/>
      <c r="G393" s="350"/>
      <c r="H393" s="350"/>
      <c r="I393" s="350"/>
      <c r="J393" s="350"/>
      <c r="K393" s="350"/>
      <c r="L393" s="350"/>
      <c r="M393" s="350"/>
      <c r="N393" s="350"/>
      <c r="O393" s="350"/>
      <c r="P393" s="350"/>
      <c r="Q393" s="350"/>
      <c r="R393" s="350"/>
      <c r="S393" s="350"/>
      <c r="T393" s="350"/>
      <c r="U393" s="350"/>
      <c r="V393" s="350"/>
      <c r="W393" s="350"/>
      <c r="X393" s="350"/>
      <c r="Y393" s="350"/>
      <c r="Z393" s="350"/>
      <c r="AA393" s="350"/>
    </row>
    <row r="394" spans="1:27" ht="12.75" customHeight="1">
      <c r="A394" s="350"/>
      <c r="B394" s="350"/>
      <c r="C394" s="350"/>
      <c r="D394" s="406"/>
      <c r="E394" s="402"/>
      <c r="F394" s="350"/>
      <c r="G394" s="350"/>
      <c r="H394" s="350"/>
      <c r="I394" s="350"/>
      <c r="J394" s="350"/>
      <c r="K394" s="350"/>
      <c r="L394" s="350"/>
      <c r="M394" s="350"/>
      <c r="N394" s="350"/>
      <c r="O394" s="350"/>
      <c r="P394" s="350"/>
      <c r="Q394" s="350"/>
      <c r="R394" s="350"/>
      <c r="S394" s="350"/>
      <c r="T394" s="350"/>
      <c r="U394" s="350"/>
      <c r="V394" s="350"/>
      <c r="W394" s="350"/>
      <c r="X394" s="350"/>
      <c r="Y394" s="350"/>
      <c r="Z394" s="350"/>
      <c r="AA394" s="350"/>
    </row>
    <row r="395" spans="1:27" ht="12.75" customHeight="1">
      <c r="A395" s="350"/>
      <c r="B395" s="350"/>
      <c r="C395" s="350"/>
      <c r="D395" s="406"/>
      <c r="E395" s="402"/>
      <c r="F395" s="350"/>
      <c r="G395" s="350"/>
      <c r="H395" s="350"/>
      <c r="I395" s="350"/>
      <c r="J395" s="350"/>
      <c r="K395" s="350"/>
      <c r="L395" s="350"/>
      <c r="M395" s="350"/>
      <c r="N395" s="350"/>
      <c r="O395" s="350"/>
      <c r="P395" s="350"/>
      <c r="Q395" s="350"/>
      <c r="R395" s="350"/>
      <c r="S395" s="350"/>
      <c r="T395" s="350"/>
      <c r="U395" s="350"/>
      <c r="V395" s="350"/>
      <c r="W395" s="350"/>
      <c r="X395" s="350"/>
      <c r="Y395" s="350"/>
      <c r="Z395" s="350"/>
      <c r="AA395" s="350"/>
    </row>
    <row r="396" spans="1:27" ht="12.75" customHeight="1">
      <c r="A396" s="350"/>
      <c r="B396" s="350"/>
      <c r="C396" s="350"/>
      <c r="D396" s="406"/>
      <c r="E396" s="402"/>
      <c r="F396" s="350"/>
      <c r="G396" s="350"/>
      <c r="H396" s="350"/>
      <c r="I396" s="350"/>
      <c r="J396" s="350"/>
      <c r="K396" s="350"/>
      <c r="L396" s="350"/>
      <c r="M396" s="350"/>
      <c r="N396" s="350"/>
      <c r="O396" s="350"/>
      <c r="P396" s="350"/>
      <c r="Q396" s="350"/>
      <c r="R396" s="350"/>
      <c r="S396" s="350"/>
      <c r="T396" s="350"/>
      <c r="U396" s="350"/>
      <c r="V396" s="350"/>
      <c r="W396" s="350"/>
      <c r="X396" s="350"/>
      <c r="Y396" s="350"/>
      <c r="Z396" s="350"/>
      <c r="AA396" s="350"/>
    </row>
    <row r="397" spans="1:27" ht="12.75" customHeight="1">
      <c r="A397" s="350"/>
      <c r="B397" s="350"/>
      <c r="C397" s="350"/>
      <c r="D397" s="406"/>
      <c r="E397" s="402"/>
      <c r="F397" s="350"/>
      <c r="G397" s="350"/>
      <c r="H397" s="350"/>
      <c r="I397" s="350"/>
      <c r="J397" s="350"/>
      <c r="K397" s="350"/>
      <c r="L397" s="350"/>
      <c r="M397" s="350"/>
      <c r="N397" s="350"/>
      <c r="O397" s="350"/>
      <c r="P397" s="350"/>
      <c r="Q397" s="350"/>
      <c r="R397" s="350"/>
      <c r="S397" s="350"/>
      <c r="T397" s="350"/>
      <c r="U397" s="350"/>
      <c r="V397" s="350"/>
      <c r="W397" s="350"/>
      <c r="X397" s="350"/>
      <c r="Y397" s="350"/>
      <c r="Z397" s="350"/>
      <c r="AA397" s="350"/>
    </row>
    <row r="398" spans="1:27" ht="12.75" customHeight="1">
      <c r="A398" s="350"/>
      <c r="B398" s="350"/>
      <c r="C398" s="350"/>
      <c r="D398" s="406"/>
      <c r="E398" s="402"/>
      <c r="F398" s="350"/>
      <c r="G398" s="350"/>
      <c r="H398" s="350"/>
      <c r="I398" s="350"/>
      <c r="J398" s="350"/>
      <c r="K398" s="350"/>
      <c r="L398" s="350"/>
      <c r="M398" s="350"/>
      <c r="N398" s="350"/>
      <c r="O398" s="350"/>
      <c r="P398" s="350"/>
      <c r="Q398" s="350"/>
      <c r="R398" s="350"/>
      <c r="S398" s="350"/>
      <c r="T398" s="350"/>
      <c r="U398" s="350"/>
      <c r="V398" s="350"/>
      <c r="W398" s="350"/>
      <c r="X398" s="350"/>
      <c r="Y398" s="350"/>
      <c r="Z398" s="350"/>
      <c r="AA398" s="350"/>
    </row>
    <row r="399" spans="1:27" ht="12.75" customHeight="1">
      <c r="A399" s="350"/>
      <c r="B399" s="350"/>
      <c r="C399" s="350"/>
      <c r="D399" s="406"/>
      <c r="E399" s="402"/>
      <c r="F399" s="350"/>
      <c r="G399" s="350"/>
      <c r="H399" s="350"/>
      <c r="I399" s="350"/>
      <c r="J399" s="350"/>
      <c r="K399" s="350"/>
      <c r="L399" s="350"/>
      <c r="M399" s="350"/>
      <c r="N399" s="350"/>
      <c r="O399" s="350"/>
      <c r="P399" s="350"/>
      <c r="Q399" s="350"/>
      <c r="R399" s="350"/>
      <c r="S399" s="350"/>
      <c r="T399" s="350"/>
      <c r="U399" s="350"/>
      <c r="V399" s="350"/>
      <c r="W399" s="350"/>
      <c r="X399" s="350"/>
      <c r="Y399" s="350"/>
      <c r="Z399" s="350"/>
      <c r="AA399" s="350"/>
    </row>
    <row r="400" spans="1:27" ht="12.75" customHeight="1">
      <c r="A400" s="350"/>
      <c r="B400" s="350"/>
      <c r="C400" s="350"/>
      <c r="D400" s="406"/>
      <c r="E400" s="402"/>
      <c r="F400" s="350"/>
      <c r="G400" s="350"/>
      <c r="H400" s="350"/>
      <c r="I400" s="350"/>
      <c r="J400" s="350"/>
      <c r="K400" s="350"/>
      <c r="L400" s="350"/>
      <c r="M400" s="350"/>
      <c r="N400" s="350"/>
      <c r="O400" s="350"/>
      <c r="P400" s="350"/>
      <c r="Q400" s="350"/>
      <c r="R400" s="350"/>
      <c r="S400" s="350"/>
      <c r="T400" s="350"/>
      <c r="U400" s="350"/>
      <c r="V400" s="350"/>
      <c r="W400" s="350"/>
      <c r="X400" s="350"/>
      <c r="Y400" s="350"/>
      <c r="Z400" s="350"/>
      <c r="AA400" s="350"/>
    </row>
    <row r="401" spans="1:27" ht="12.75" customHeight="1">
      <c r="A401" s="350"/>
      <c r="B401" s="350"/>
      <c r="C401" s="350"/>
      <c r="D401" s="406"/>
      <c r="E401" s="402"/>
      <c r="F401" s="350"/>
      <c r="G401" s="350"/>
      <c r="H401" s="350"/>
      <c r="I401" s="350"/>
      <c r="J401" s="350"/>
      <c r="K401" s="350"/>
      <c r="L401" s="350"/>
      <c r="M401" s="350"/>
      <c r="N401" s="350"/>
      <c r="O401" s="350"/>
      <c r="P401" s="350"/>
      <c r="Q401" s="350"/>
      <c r="R401" s="350"/>
      <c r="S401" s="350"/>
      <c r="T401" s="350"/>
      <c r="U401" s="350"/>
      <c r="V401" s="350"/>
      <c r="W401" s="350"/>
      <c r="X401" s="350"/>
      <c r="Y401" s="350"/>
      <c r="Z401" s="350"/>
      <c r="AA401" s="350"/>
    </row>
    <row r="402" spans="1:27" ht="12.75" customHeight="1">
      <c r="A402" s="350"/>
      <c r="B402" s="350"/>
      <c r="C402" s="350"/>
      <c r="D402" s="406"/>
      <c r="E402" s="402"/>
      <c r="F402" s="350"/>
      <c r="G402" s="350"/>
      <c r="H402" s="350"/>
      <c r="I402" s="350"/>
      <c r="J402" s="350"/>
      <c r="K402" s="350"/>
      <c r="L402" s="350"/>
      <c r="M402" s="350"/>
      <c r="N402" s="350"/>
      <c r="O402" s="350"/>
      <c r="P402" s="350"/>
      <c r="Q402" s="350"/>
      <c r="R402" s="350"/>
      <c r="S402" s="350"/>
      <c r="T402" s="350"/>
      <c r="U402" s="350"/>
      <c r="V402" s="350"/>
      <c r="W402" s="350"/>
      <c r="X402" s="350"/>
      <c r="Y402" s="350"/>
      <c r="Z402" s="350"/>
      <c r="AA402" s="350"/>
    </row>
    <row r="403" spans="1:27" ht="12.75" customHeight="1">
      <c r="A403" s="350"/>
      <c r="B403" s="350"/>
      <c r="C403" s="350"/>
      <c r="D403" s="406"/>
      <c r="E403" s="402"/>
      <c r="F403" s="350"/>
      <c r="G403" s="350"/>
      <c r="H403" s="350"/>
      <c r="I403" s="350"/>
      <c r="J403" s="350"/>
      <c r="K403" s="350"/>
      <c r="L403" s="350"/>
      <c r="M403" s="350"/>
      <c r="N403" s="350"/>
      <c r="O403" s="350"/>
      <c r="P403" s="350"/>
      <c r="Q403" s="350"/>
      <c r="R403" s="350"/>
      <c r="S403" s="350"/>
      <c r="T403" s="350"/>
      <c r="U403" s="350"/>
      <c r="V403" s="350"/>
      <c r="W403" s="350"/>
      <c r="X403" s="350"/>
      <c r="Y403" s="350"/>
      <c r="Z403" s="350"/>
      <c r="AA403" s="350"/>
    </row>
    <row r="404" spans="1:27" ht="12.75" customHeight="1">
      <c r="A404" s="350"/>
      <c r="B404" s="350"/>
      <c r="C404" s="350"/>
      <c r="D404" s="406"/>
      <c r="E404" s="402"/>
      <c r="F404" s="350"/>
      <c r="G404" s="350"/>
      <c r="H404" s="350"/>
      <c r="I404" s="350"/>
      <c r="J404" s="350"/>
      <c r="K404" s="350"/>
      <c r="L404" s="350"/>
      <c r="M404" s="350"/>
      <c r="N404" s="350"/>
      <c r="O404" s="350"/>
      <c r="P404" s="350"/>
      <c r="Q404" s="350"/>
      <c r="R404" s="350"/>
      <c r="S404" s="350"/>
      <c r="T404" s="350"/>
      <c r="U404" s="350"/>
      <c r="V404" s="350"/>
      <c r="W404" s="350"/>
      <c r="X404" s="350"/>
      <c r="Y404" s="350"/>
      <c r="Z404" s="350"/>
      <c r="AA404" s="350"/>
    </row>
    <row r="405" spans="1:27" ht="12.75" customHeight="1">
      <c r="A405" s="350"/>
      <c r="B405" s="350"/>
      <c r="C405" s="350"/>
      <c r="D405" s="406"/>
      <c r="E405" s="402"/>
      <c r="F405" s="350"/>
      <c r="G405" s="350"/>
      <c r="H405" s="350"/>
      <c r="I405" s="350"/>
      <c r="J405" s="350"/>
      <c r="K405" s="350"/>
      <c r="L405" s="350"/>
      <c r="M405" s="350"/>
      <c r="N405" s="350"/>
      <c r="O405" s="350"/>
      <c r="P405" s="350"/>
      <c r="Q405" s="350"/>
      <c r="R405" s="350"/>
      <c r="S405" s="350"/>
      <c r="T405" s="350"/>
      <c r="U405" s="350"/>
      <c r="V405" s="350"/>
      <c r="W405" s="350"/>
      <c r="X405" s="350"/>
      <c r="Y405" s="350"/>
      <c r="Z405" s="350"/>
      <c r="AA405" s="350"/>
    </row>
    <row r="406" spans="1:27" ht="12.75" customHeight="1">
      <c r="A406" s="350"/>
      <c r="B406" s="350"/>
      <c r="C406" s="350"/>
      <c r="D406" s="406"/>
      <c r="E406" s="402"/>
      <c r="F406" s="350"/>
      <c r="G406" s="350"/>
      <c r="H406" s="350"/>
      <c r="I406" s="350"/>
      <c r="J406" s="350"/>
      <c r="K406" s="350"/>
      <c r="L406" s="350"/>
      <c r="M406" s="350"/>
      <c r="N406" s="350"/>
      <c r="O406" s="350"/>
      <c r="P406" s="350"/>
      <c r="Q406" s="350"/>
      <c r="R406" s="350"/>
      <c r="S406" s="350"/>
      <c r="T406" s="350"/>
      <c r="U406" s="350"/>
      <c r="V406" s="350"/>
      <c r="W406" s="350"/>
      <c r="X406" s="350"/>
      <c r="Y406" s="350"/>
      <c r="Z406" s="350"/>
      <c r="AA406" s="350"/>
    </row>
    <row r="407" spans="1:27" ht="12.75" customHeight="1">
      <c r="A407" s="350"/>
      <c r="B407" s="350"/>
      <c r="C407" s="350"/>
      <c r="D407" s="406"/>
      <c r="E407" s="402"/>
      <c r="F407" s="350"/>
      <c r="G407" s="350"/>
      <c r="H407" s="350"/>
      <c r="I407" s="350"/>
      <c r="J407" s="350"/>
      <c r="K407" s="350"/>
      <c r="L407" s="350"/>
      <c r="M407" s="350"/>
      <c r="N407" s="350"/>
      <c r="O407" s="350"/>
      <c r="P407" s="350"/>
      <c r="Q407" s="350"/>
      <c r="R407" s="350"/>
      <c r="S407" s="350"/>
      <c r="T407" s="350"/>
      <c r="U407" s="350"/>
      <c r="V407" s="350"/>
      <c r="W407" s="350"/>
      <c r="X407" s="350"/>
      <c r="Y407" s="350"/>
      <c r="Z407" s="350"/>
      <c r="AA407" s="350"/>
    </row>
    <row r="408" spans="1:27" ht="12.75" customHeight="1">
      <c r="A408" s="350"/>
      <c r="B408" s="350"/>
      <c r="C408" s="350"/>
      <c r="D408" s="406"/>
      <c r="E408" s="402"/>
      <c r="F408" s="350"/>
      <c r="G408" s="350"/>
      <c r="H408" s="350"/>
      <c r="I408" s="350"/>
      <c r="J408" s="350"/>
      <c r="K408" s="350"/>
      <c r="L408" s="350"/>
      <c r="M408" s="350"/>
      <c r="N408" s="350"/>
      <c r="O408" s="350"/>
      <c r="P408" s="350"/>
      <c r="Q408" s="350"/>
      <c r="R408" s="350"/>
      <c r="S408" s="350"/>
      <c r="T408" s="350"/>
      <c r="U408" s="350"/>
      <c r="V408" s="350"/>
      <c r="W408" s="350"/>
      <c r="X408" s="350"/>
      <c r="Y408" s="350"/>
      <c r="Z408" s="350"/>
      <c r="AA408" s="350"/>
    </row>
    <row r="409" spans="1:27" ht="12.75" customHeight="1">
      <c r="A409" s="350"/>
      <c r="B409" s="350"/>
      <c r="C409" s="350"/>
      <c r="D409" s="406"/>
      <c r="E409" s="402"/>
      <c r="F409" s="350"/>
      <c r="G409" s="350"/>
      <c r="H409" s="350"/>
      <c r="I409" s="350"/>
      <c r="J409" s="350"/>
      <c r="K409" s="350"/>
      <c r="L409" s="350"/>
      <c r="M409" s="350"/>
      <c r="N409" s="350"/>
      <c r="O409" s="350"/>
      <c r="P409" s="350"/>
      <c r="Q409" s="350"/>
      <c r="R409" s="350"/>
      <c r="S409" s="350"/>
      <c r="T409" s="350"/>
      <c r="U409" s="350"/>
      <c r="V409" s="350"/>
      <c r="W409" s="350"/>
      <c r="X409" s="350"/>
      <c r="Y409" s="350"/>
      <c r="Z409" s="350"/>
      <c r="AA409" s="350"/>
    </row>
    <row r="410" spans="1:27" ht="12.75" customHeight="1">
      <c r="A410" s="350"/>
      <c r="B410" s="350"/>
      <c r="C410" s="350"/>
      <c r="D410" s="406"/>
      <c r="E410" s="402"/>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row>
    <row r="411" spans="1:27" ht="12.75" customHeight="1">
      <c r="A411" s="350"/>
      <c r="B411" s="350"/>
      <c r="C411" s="350"/>
      <c r="D411" s="406"/>
      <c r="E411" s="402"/>
      <c r="F411" s="350"/>
      <c r="G411" s="350"/>
      <c r="H411" s="350"/>
      <c r="I411" s="350"/>
      <c r="J411" s="350"/>
      <c r="K411" s="350"/>
      <c r="L411" s="350"/>
      <c r="M411" s="350"/>
      <c r="N411" s="350"/>
      <c r="O411" s="350"/>
      <c r="P411" s="350"/>
      <c r="Q411" s="350"/>
      <c r="R411" s="350"/>
      <c r="S411" s="350"/>
      <c r="T411" s="350"/>
      <c r="U411" s="350"/>
      <c r="V411" s="350"/>
      <c r="W411" s="350"/>
      <c r="X411" s="350"/>
      <c r="Y411" s="350"/>
      <c r="Z411" s="350"/>
      <c r="AA411" s="350"/>
    </row>
    <row r="412" spans="1:27" ht="12.75" customHeight="1">
      <c r="A412" s="350"/>
      <c r="B412" s="350"/>
      <c r="C412" s="350"/>
      <c r="D412" s="406"/>
      <c r="E412" s="402"/>
      <c r="F412" s="350"/>
      <c r="G412" s="350"/>
      <c r="H412" s="350"/>
      <c r="I412" s="350"/>
      <c r="J412" s="350"/>
      <c r="K412" s="350"/>
      <c r="L412" s="350"/>
      <c r="M412" s="350"/>
      <c r="N412" s="350"/>
      <c r="O412" s="350"/>
      <c r="P412" s="350"/>
      <c r="Q412" s="350"/>
      <c r="R412" s="350"/>
      <c r="S412" s="350"/>
      <c r="T412" s="350"/>
      <c r="U412" s="350"/>
      <c r="V412" s="350"/>
      <c r="W412" s="350"/>
      <c r="X412" s="350"/>
      <c r="Y412" s="350"/>
      <c r="Z412" s="350"/>
      <c r="AA412" s="350"/>
    </row>
    <row r="413" spans="1:27" ht="12.75" customHeight="1">
      <c r="A413" s="350"/>
      <c r="B413" s="350"/>
      <c r="C413" s="350"/>
      <c r="D413" s="406"/>
      <c r="E413" s="402"/>
      <c r="F413" s="350"/>
      <c r="G413" s="350"/>
      <c r="H413" s="350"/>
      <c r="I413" s="350"/>
      <c r="J413" s="350"/>
      <c r="K413" s="350"/>
      <c r="L413" s="350"/>
      <c r="M413" s="350"/>
      <c r="N413" s="350"/>
      <c r="O413" s="350"/>
      <c r="P413" s="350"/>
      <c r="Q413" s="350"/>
      <c r="R413" s="350"/>
      <c r="S413" s="350"/>
      <c r="T413" s="350"/>
      <c r="U413" s="350"/>
      <c r="V413" s="350"/>
      <c r="W413" s="350"/>
      <c r="X413" s="350"/>
      <c r="Y413" s="350"/>
      <c r="Z413" s="350"/>
      <c r="AA413" s="350"/>
    </row>
    <row r="414" spans="1:27" ht="12.75" customHeight="1">
      <c r="A414" s="350"/>
      <c r="B414" s="350"/>
      <c r="C414" s="350"/>
      <c r="D414" s="406"/>
      <c r="E414" s="402"/>
      <c r="F414" s="350"/>
      <c r="G414" s="350"/>
      <c r="H414" s="350"/>
      <c r="I414" s="350"/>
      <c r="J414" s="350"/>
      <c r="K414" s="350"/>
      <c r="L414" s="350"/>
      <c r="M414" s="350"/>
      <c r="N414" s="350"/>
      <c r="O414" s="350"/>
      <c r="P414" s="350"/>
      <c r="Q414" s="350"/>
      <c r="R414" s="350"/>
      <c r="S414" s="350"/>
      <c r="T414" s="350"/>
      <c r="U414" s="350"/>
      <c r="V414" s="350"/>
      <c r="W414" s="350"/>
      <c r="X414" s="350"/>
      <c r="Y414" s="350"/>
      <c r="Z414" s="350"/>
      <c r="AA414" s="350"/>
    </row>
    <row r="415" spans="1:27" ht="12.75" customHeight="1">
      <c r="A415" s="350"/>
      <c r="B415" s="350"/>
      <c r="C415" s="350"/>
      <c r="D415" s="406"/>
      <c r="E415" s="402"/>
      <c r="F415" s="350"/>
      <c r="G415" s="350"/>
      <c r="H415" s="350"/>
      <c r="I415" s="350"/>
      <c r="J415" s="350"/>
      <c r="K415" s="350"/>
      <c r="L415" s="350"/>
      <c r="M415" s="350"/>
      <c r="N415" s="350"/>
      <c r="O415" s="350"/>
      <c r="P415" s="350"/>
      <c r="Q415" s="350"/>
      <c r="R415" s="350"/>
      <c r="S415" s="350"/>
      <c r="T415" s="350"/>
      <c r="U415" s="350"/>
      <c r="V415" s="350"/>
      <c r="W415" s="350"/>
      <c r="X415" s="350"/>
      <c r="Y415" s="350"/>
      <c r="Z415" s="350"/>
      <c r="AA415" s="350"/>
    </row>
    <row r="416" spans="1:27" ht="12.75" customHeight="1">
      <c r="A416" s="350"/>
      <c r="B416" s="350"/>
      <c r="C416" s="350"/>
      <c r="D416" s="406"/>
      <c r="E416" s="402"/>
      <c r="F416" s="350"/>
      <c r="G416" s="350"/>
      <c r="H416" s="350"/>
      <c r="I416" s="350"/>
      <c r="J416" s="350"/>
      <c r="K416" s="350"/>
      <c r="L416" s="350"/>
      <c r="M416" s="350"/>
      <c r="N416" s="350"/>
      <c r="O416" s="350"/>
      <c r="P416" s="350"/>
      <c r="Q416" s="350"/>
      <c r="R416" s="350"/>
      <c r="S416" s="350"/>
      <c r="T416" s="350"/>
      <c r="U416" s="350"/>
      <c r="V416" s="350"/>
      <c r="W416" s="350"/>
      <c r="X416" s="350"/>
      <c r="Y416" s="350"/>
      <c r="Z416" s="350"/>
      <c r="AA416" s="350"/>
    </row>
    <row r="417" spans="1:27" ht="12.75" customHeight="1">
      <c r="A417" s="350"/>
      <c r="B417" s="350"/>
      <c r="C417" s="350"/>
      <c r="D417" s="406"/>
      <c r="E417" s="402"/>
      <c r="F417" s="350"/>
      <c r="G417" s="350"/>
      <c r="H417" s="350"/>
      <c r="I417" s="350"/>
      <c r="J417" s="350"/>
      <c r="K417" s="350"/>
      <c r="L417" s="350"/>
      <c r="M417" s="350"/>
      <c r="N417" s="350"/>
      <c r="O417" s="350"/>
      <c r="P417" s="350"/>
      <c r="Q417" s="350"/>
      <c r="R417" s="350"/>
      <c r="S417" s="350"/>
      <c r="T417" s="350"/>
      <c r="U417" s="350"/>
      <c r="V417" s="350"/>
      <c r="W417" s="350"/>
      <c r="X417" s="350"/>
      <c r="Y417" s="350"/>
      <c r="Z417" s="350"/>
      <c r="AA417" s="350"/>
    </row>
    <row r="418" spans="1:27" ht="12.75" customHeight="1">
      <c r="A418" s="350"/>
      <c r="B418" s="350"/>
      <c r="C418" s="350"/>
      <c r="D418" s="406"/>
      <c r="E418" s="402"/>
      <c r="F418" s="350"/>
      <c r="G418" s="350"/>
      <c r="H418" s="350"/>
      <c r="I418" s="350"/>
      <c r="J418" s="350"/>
      <c r="K418" s="350"/>
      <c r="L418" s="350"/>
      <c r="M418" s="350"/>
      <c r="N418" s="350"/>
      <c r="O418" s="350"/>
      <c r="P418" s="350"/>
      <c r="Q418" s="350"/>
      <c r="R418" s="350"/>
      <c r="S418" s="350"/>
      <c r="T418" s="350"/>
      <c r="U418" s="350"/>
      <c r="V418" s="350"/>
      <c r="W418" s="350"/>
      <c r="X418" s="350"/>
      <c r="Y418" s="350"/>
      <c r="Z418" s="350"/>
      <c r="AA418" s="350"/>
    </row>
    <row r="419" spans="1:27" ht="12.75" customHeight="1">
      <c r="A419" s="350"/>
      <c r="B419" s="350"/>
      <c r="C419" s="350"/>
      <c r="D419" s="406"/>
      <c r="E419" s="402"/>
      <c r="F419" s="350"/>
      <c r="G419" s="350"/>
      <c r="H419" s="350"/>
      <c r="I419" s="350"/>
      <c r="J419" s="350"/>
      <c r="K419" s="350"/>
      <c r="L419" s="350"/>
      <c r="M419" s="350"/>
      <c r="N419" s="350"/>
      <c r="O419" s="350"/>
      <c r="P419" s="350"/>
      <c r="Q419" s="350"/>
      <c r="R419" s="350"/>
      <c r="S419" s="350"/>
      <c r="T419" s="350"/>
      <c r="U419" s="350"/>
      <c r="V419" s="350"/>
      <c r="W419" s="350"/>
      <c r="X419" s="350"/>
      <c r="Y419" s="350"/>
      <c r="Z419" s="350"/>
      <c r="AA419" s="350"/>
    </row>
    <row r="420" spans="1:27" ht="12.75" customHeight="1">
      <c r="A420" s="350"/>
      <c r="B420" s="350"/>
      <c r="C420" s="350"/>
      <c r="D420" s="406"/>
      <c r="E420" s="402"/>
      <c r="F420" s="350"/>
      <c r="G420" s="350"/>
      <c r="H420" s="350"/>
      <c r="I420" s="350"/>
      <c r="J420" s="350"/>
      <c r="K420" s="350"/>
      <c r="L420" s="350"/>
      <c r="M420" s="350"/>
      <c r="N420" s="350"/>
      <c r="O420" s="350"/>
      <c r="P420" s="350"/>
      <c r="Q420" s="350"/>
      <c r="R420" s="350"/>
      <c r="S420" s="350"/>
      <c r="T420" s="350"/>
      <c r="U420" s="350"/>
      <c r="V420" s="350"/>
      <c r="W420" s="350"/>
      <c r="X420" s="350"/>
      <c r="Y420" s="350"/>
      <c r="Z420" s="350"/>
      <c r="AA420" s="350"/>
    </row>
    <row r="421" spans="1:27" ht="12.75" customHeight="1">
      <c r="A421" s="350"/>
      <c r="B421" s="350"/>
      <c r="C421" s="350"/>
      <c r="D421" s="406"/>
      <c r="E421" s="402"/>
      <c r="F421" s="350"/>
      <c r="G421" s="350"/>
      <c r="H421" s="350"/>
      <c r="I421" s="350"/>
      <c r="J421" s="350"/>
      <c r="K421" s="350"/>
      <c r="L421" s="350"/>
      <c r="M421" s="350"/>
      <c r="N421" s="350"/>
      <c r="O421" s="350"/>
      <c r="P421" s="350"/>
      <c r="Q421" s="350"/>
      <c r="R421" s="350"/>
      <c r="S421" s="350"/>
      <c r="T421" s="350"/>
      <c r="U421" s="350"/>
      <c r="V421" s="350"/>
      <c r="W421" s="350"/>
      <c r="X421" s="350"/>
      <c r="Y421" s="350"/>
      <c r="Z421" s="350"/>
      <c r="AA421" s="350"/>
    </row>
    <row r="422" spans="1:27" ht="12.75" customHeight="1">
      <c r="A422" s="350"/>
      <c r="B422" s="350"/>
      <c r="C422" s="350"/>
      <c r="D422" s="406"/>
      <c r="E422" s="402"/>
      <c r="F422" s="350"/>
      <c r="G422" s="350"/>
      <c r="H422" s="350"/>
      <c r="I422" s="350"/>
      <c r="J422" s="350"/>
      <c r="K422" s="350"/>
      <c r="L422" s="350"/>
      <c r="M422" s="350"/>
      <c r="N422" s="350"/>
      <c r="O422" s="350"/>
      <c r="P422" s="350"/>
      <c r="Q422" s="350"/>
      <c r="R422" s="350"/>
      <c r="S422" s="350"/>
      <c r="T422" s="350"/>
      <c r="U422" s="350"/>
      <c r="V422" s="350"/>
      <c r="W422" s="350"/>
      <c r="X422" s="350"/>
      <c r="Y422" s="350"/>
      <c r="Z422" s="350"/>
      <c r="AA422" s="350"/>
    </row>
    <row r="423" spans="1:27" ht="12.75" customHeight="1">
      <c r="A423" s="350"/>
      <c r="B423" s="350"/>
      <c r="C423" s="350"/>
      <c r="D423" s="406"/>
      <c r="E423" s="402"/>
      <c r="F423" s="350"/>
      <c r="G423" s="350"/>
      <c r="H423" s="350"/>
      <c r="I423" s="350"/>
      <c r="J423" s="350"/>
      <c r="K423" s="350"/>
      <c r="L423" s="350"/>
      <c r="M423" s="350"/>
      <c r="N423" s="350"/>
      <c r="O423" s="350"/>
      <c r="P423" s="350"/>
      <c r="Q423" s="350"/>
      <c r="R423" s="350"/>
      <c r="S423" s="350"/>
      <c r="T423" s="350"/>
      <c r="U423" s="350"/>
      <c r="V423" s="350"/>
      <c r="W423" s="350"/>
      <c r="X423" s="350"/>
      <c r="Y423" s="350"/>
      <c r="Z423" s="350"/>
      <c r="AA423" s="350"/>
    </row>
    <row r="424" spans="1:27" ht="12.75" customHeight="1">
      <c r="A424" s="350"/>
      <c r="B424" s="350"/>
      <c r="C424" s="350"/>
      <c r="D424" s="406"/>
      <c r="E424" s="402"/>
      <c r="F424" s="350"/>
      <c r="G424" s="350"/>
      <c r="H424" s="350"/>
      <c r="I424" s="350"/>
      <c r="J424" s="350"/>
      <c r="K424" s="350"/>
      <c r="L424" s="350"/>
      <c r="M424" s="350"/>
      <c r="N424" s="350"/>
      <c r="O424" s="350"/>
      <c r="P424" s="350"/>
      <c r="Q424" s="350"/>
      <c r="R424" s="350"/>
      <c r="S424" s="350"/>
      <c r="T424" s="350"/>
      <c r="U424" s="350"/>
      <c r="V424" s="350"/>
      <c r="W424" s="350"/>
      <c r="X424" s="350"/>
      <c r="Y424" s="350"/>
      <c r="Z424" s="350"/>
      <c r="AA424" s="350"/>
    </row>
    <row r="425" spans="1:27" ht="12.75" customHeight="1">
      <c r="A425" s="350"/>
      <c r="B425" s="350"/>
      <c r="C425" s="350"/>
      <c r="D425" s="406"/>
      <c r="E425" s="402"/>
      <c r="F425" s="350"/>
      <c r="G425" s="350"/>
      <c r="H425" s="350"/>
      <c r="I425" s="350"/>
      <c r="J425" s="350"/>
      <c r="K425" s="350"/>
      <c r="L425" s="350"/>
      <c r="M425" s="350"/>
      <c r="N425" s="350"/>
      <c r="O425" s="350"/>
      <c r="P425" s="350"/>
      <c r="Q425" s="350"/>
      <c r="R425" s="350"/>
      <c r="S425" s="350"/>
      <c r="T425" s="350"/>
      <c r="U425" s="350"/>
      <c r="V425" s="350"/>
      <c r="W425" s="350"/>
      <c r="X425" s="350"/>
      <c r="Y425" s="350"/>
      <c r="Z425" s="350"/>
      <c r="AA425" s="350"/>
    </row>
    <row r="426" spans="1:27" ht="12.75" customHeight="1">
      <c r="A426" s="350"/>
      <c r="B426" s="350"/>
      <c r="C426" s="350"/>
      <c r="D426" s="406"/>
      <c r="E426" s="402"/>
      <c r="F426" s="350"/>
      <c r="G426" s="350"/>
      <c r="H426" s="350"/>
      <c r="I426" s="350"/>
      <c r="J426" s="350"/>
      <c r="K426" s="350"/>
      <c r="L426" s="350"/>
      <c r="M426" s="350"/>
      <c r="N426" s="350"/>
      <c r="O426" s="350"/>
      <c r="P426" s="350"/>
      <c r="Q426" s="350"/>
      <c r="R426" s="350"/>
      <c r="S426" s="350"/>
      <c r="T426" s="350"/>
      <c r="U426" s="350"/>
      <c r="V426" s="350"/>
      <c r="W426" s="350"/>
      <c r="X426" s="350"/>
      <c r="Y426" s="350"/>
      <c r="Z426" s="350"/>
      <c r="AA426" s="350"/>
    </row>
    <row r="427" spans="1:27" ht="12.75" customHeight="1">
      <c r="A427" s="350"/>
      <c r="B427" s="350"/>
      <c r="C427" s="350"/>
      <c r="D427" s="406"/>
      <c r="E427" s="402"/>
      <c r="F427" s="350"/>
      <c r="G427" s="350"/>
      <c r="H427" s="350"/>
      <c r="I427" s="350"/>
      <c r="J427" s="350"/>
      <c r="K427" s="350"/>
      <c r="L427" s="350"/>
      <c r="M427" s="350"/>
      <c r="N427" s="350"/>
      <c r="O427" s="350"/>
      <c r="P427" s="350"/>
      <c r="Q427" s="350"/>
      <c r="R427" s="350"/>
      <c r="S427" s="350"/>
      <c r="T427" s="350"/>
      <c r="U427" s="350"/>
      <c r="V427" s="350"/>
      <c r="W427" s="350"/>
      <c r="X427" s="350"/>
      <c r="Y427" s="350"/>
      <c r="Z427" s="350"/>
      <c r="AA427" s="350"/>
    </row>
    <row r="428" spans="1:27" ht="12.75" customHeight="1">
      <c r="A428" s="350"/>
      <c r="B428" s="350"/>
      <c r="C428" s="350"/>
      <c r="D428" s="406"/>
      <c r="E428" s="402"/>
      <c r="F428" s="350"/>
      <c r="G428" s="350"/>
      <c r="H428" s="350"/>
      <c r="I428" s="350"/>
      <c r="J428" s="350"/>
      <c r="K428" s="350"/>
      <c r="L428" s="350"/>
      <c r="M428" s="350"/>
      <c r="N428" s="350"/>
      <c r="O428" s="350"/>
      <c r="P428" s="350"/>
      <c r="Q428" s="350"/>
      <c r="R428" s="350"/>
      <c r="S428" s="350"/>
      <c r="T428" s="350"/>
      <c r="U428" s="350"/>
      <c r="V428" s="350"/>
      <c r="W428" s="350"/>
      <c r="X428" s="350"/>
      <c r="Y428" s="350"/>
      <c r="Z428" s="350"/>
      <c r="AA428" s="350"/>
    </row>
    <row r="429" spans="1:27" ht="12.75" customHeight="1">
      <c r="A429" s="350"/>
      <c r="B429" s="350"/>
      <c r="C429" s="350"/>
      <c r="D429" s="406"/>
      <c r="E429" s="402"/>
      <c r="F429" s="350"/>
      <c r="G429" s="350"/>
      <c r="H429" s="350"/>
      <c r="I429" s="350"/>
      <c r="J429" s="350"/>
      <c r="K429" s="350"/>
      <c r="L429" s="350"/>
      <c r="M429" s="350"/>
      <c r="N429" s="350"/>
      <c r="O429" s="350"/>
      <c r="P429" s="350"/>
      <c r="Q429" s="350"/>
      <c r="R429" s="350"/>
      <c r="S429" s="350"/>
      <c r="T429" s="350"/>
      <c r="U429" s="350"/>
      <c r="V429" s="350"/>
      <c r="W429" s="350"/>
      <c r="X429" s="350"/>
      <c r="Y429" s="350"/>
      <c r="Z429" s="350"/>
      <c r="AA429" s="350"/>
    </row>
    <row r="430" spans="1:27" ht="12.75" customHeight="1">
      <c r="A430" s="350"/>
      <c r="B430" s="350"/>
      <c r="C430" s="350"/>
      <c r="D430" s="406"/>
      <c r="E430" s="402"/>
      <c r="F430" s="350"/>
      <c r="G430" s="350"/>
      <c r="H430" s="350"/>
      <c r="I430" s="350"/>
      <c r="J430" s="350"/>
      <c r="K430" s="350"/>
      <c r="L430" s="350"/>
      <c r="M430" s="350"/>
      <c r="N430" s="350"/>
      <c r="O430" s="350"/>
      <c r="P430" s="350"/>
      <c r="Q430" s="350"/>
      <c r="R430" s="350"/>
      <c r="S430" s="350"/>
      <c r="T430" s="350"/>
      <c r="U430" s="350"/>
      <c r="V430" s="350"/>
      <c r="W430" s="350"/>
      <c r="X430" s="350"/>
      <c r="Y430" s="350"/>
      <c r="Z430" s="350"/>
      <c r="AA430" s="350"/>
    </row>
    <row r="431" spans="1:27" ht="12.75" customHeight="1">
      <c r="A431" s="350"/>
      <c r="B431" s="350"/>
      <c r="C431" s="350"/>
      <c r="D431" s="406"/>
      <c r="E431" s="402"/>
      <c r="F431" s="350"/>
      <c r="G431" s="350"/>
      <c r="H431" s="350"/>
      <c r="I431" s="350"/>
      <c r="J431" s="350"/>
      <c r="K431" s="350"/>
      <c r="L431" s="350"/>
      <c r="M431" s="350"/>
      <c r="N431" s="350"/>
      <c r="O431" s="350"/>
      <c r="P431" s="350"/>
      <c r="Q431" s="350"/>
      <c r="R431" s="350"/>
      <c r="S431" s="350"/>
      <c r="T431" s="350"/>
      <c r="U431" s="350"/>
      <c r="V431" s="350"/>
      <c r="W431" s="350"/>
      <c r="X431" s="350"/>
      <c r="Y431" s="350"/>
      <c r="Z431" s="350"/>
      <c r="AA431" s="350"/>
    </row>
    <row r="432" spans="1:27" ht="12.75" customHeight="1">
      <c r="A432" s="350"/>
      <c r="B432" s="350"/>
      <c r="C432" s="350"/>
      <c r="D432" s="406"/>
      <c r="E432" s="402"/>
      <c r="F432" s="350"/>
      <c r="G432" s="350"/>
      <c r="H432" s="350"/>
      <c r="I432" s="350"/>
      <c r="J432" s="350"/>
      <c r="K432" s="350"/>
      <c r="L432" s="350"/>
      <c r="M432" s="350"/>
      <c r="N432" s="350"/>
      <c r="O432" s="350"/>
      <c r="P432" s="350"/>
      <c r="Q432" s="350"/>
      <c r="R432" s="350"/>
      <c r="S432" s="350"/>
      <c r="T432" s="350"/>
      <c r="U432" s="350"/>
      <c r="V432" s="350"/>
      <c r="W432" s="350"/>
      <c r="X432" s="350"/>
      <c r="Y432" s="350"/>
      <c r="Z432" s="350"/>
      <c r="AA432" s="350"/>
    </row>
    <row r="433" spans="1:27" ht="12.75" customHeight="1">
      <c r="A433" s="350"/>
      <c r="B433" s="350"/>
      <c r="C433" s="350"/>
      <c r="D433" s="406"/>
      <c r="E433" s="402"/>
      <c r="F433" s="350"/>
      <c r="G433" s="350"/>
      <c r="H433" s="350"/>
      <c r="I433" s="350"/>
      <c r="J433" s="350"/>
      <c r="K433" s="350"/>
      <c r="L433" s="350"/>
      <c r="M433" s="350"/>
      <c r="N433" s="350"/>
      <c r="O433" s="350"/>
      <c r="P433" s="350"/>
      <c r="Q433" s="350"/>
      <c r="R433" s="350"/>
      <c r="S433" s="350"/>
      <c r="T433" s="350"/>
      <c r="U433" s="350"/>
      <c r="V433" s="350"/>
      <c r="W433" s="350"/>
      <c r="X433" s="350"/>
      <c r="Y433" s="350"/>
      <c r="Z433" s="350"/>
      <c r="AA433" s="350"/>
    </row>
    <row r="434" spans="1:27" ht="12.75" customHeight="1">
      <c r="A434" s="350"/>
      <c r="B434" s="350"/>
      <c r="C434" s="350"/>
      <c r="D434" s="406"/>
      <c r="E434" s="402"/>
      <c r="F434" s="350"/>
      <c r="G434" s="350"/>
      <c r="H434" s="350"/>
      <c r="I434" s="350"/>
      <c r="J434" s="350"/>
      <c r="K434" s="350"/>
      <c r="L434" s="350"/>
      <c r="M434" s="350"/>
      <c r="N434" s="350"/>
      <c r="O434" s="350"/>
      <c r="P434" s="350"/>
      <c r="Q434" s="350"/>
      <c r="R434" s="350"/>
      <c r="S434" s="350"/>
      <c r="T434" s="350"/>
      <c r="U434" s="350"/>
      <c r="V434" s="350"/>
      <c r="W434" s="350"/>
      <c r="X434" s="350"/>
      <c r="Y434" s="350"/>
      <c r="Z434" s="350"/>
      <c r="AA434" s="350"/>
    </row>
    <row r="435" spans="1:27" ht="12.75" customHeight="1">
      <c r="A435" s="350"/>
      <c r="B435" s="350"/>
      <c r="C435" s="350"/>
      <c r="D435" s="406"/>
      <c r="E435" s="402"/>
      <c r="F435" s="350"/>
      <c r="G435" s="350"/>
      <c r="H435" s="350"/>
      <c r="I435" s="350"/>
      <c r="J435" s="350"/>
      <c r="K435" s="350"/>
      <c r="L435" s="350"/>
      <c r="M435" s="350"/>
      <c r="N435" s="350"/>
      <c r="O435" s="350"/>
      <c r="P435" s="350"/>
      <c r="Q435" s="350"/>
      <c r="R435" s="350"/>
      <c r="S435" s="350"/>
      <c r="T435" s="350"/>
      <c r="U435" s="350"/>
      <c r="V435" s="350"/>
      <c r="W435" s="350"/>
      <c r="X435" s="350"/>
      <c r="Y435" s="350"/>
      <c r="Z435" s="350"/>
      <c r="AA435" s="350"/>
    </row>
    <row r="436" spans="1:27" ht="12.75" customHeight="1">
      <c r="A436" s="350"/>
      <c r="B436" s="350"/>
      <c r="C436" s="350"/>
      <c r="D436" s="406"/>
      <c r="E436" s="402"/>
      <c r="F436" s="350"/>
      <c r="G436" s="350"/>
      <c r="H436" s="350"/>
      <c r="I436" s="350"/>
      <c r="J436" s="350"/>
      <c r="K436" s="350"/>
      <c r="L436" s="350"/>
      <c r="M436" s="350"/>
      <c r="N436" s="350"/>
      <c r="O436" s="350"/>
      <c r="P436" s="350"/>
      <c r="Q436" s="350"/>
      <c r="R436" s="350"/>
      <c r="S436" s="350"/>
      <c r="T436" s="350"/>
      <c r="U436" s="350"/>
      <c r="V436" s="350"/>
      <c r="W436" s="350"/>
      <c r="X436" s="350"/>
      <c r="Y436" s="350"/>
      <c r="Z436" s="350"/>
      <c r="AA436" s="350"/>
    </row>
    <row r="437" spans="1:27" ht="12.75" customHeight="1">
      <c r="A437" s="350"/>
      <c r="B437" s="350"/>
      <c r="C437" s="350"/>
      <c r="D437" s="406"/>
      <c r="E437" s="402"/>
      <c r="F437" s="350"/>
      <c r="G437" s="350"/>
      <c r="H437" s="350"/>
      <c r="I437" s="350"/>
      <c r="J437" s="350"/>
      <c r="K437" s="350"/>
      <c r="L437" s="350"/>
      <c r="M437" s="350"/>
      <c r="N437" s="350"/>
      <c r="O437" s="350"/>
      <c r="P437" s="350"/>
      <c r="Q437" s="350"/>
      <c r="R437" s="350"/>
      <c r="S437" s="350"/>
      <c r="T437" s="350"/>
      <c r="U437" s="350"/>
      <c r="V437" s="350"/>
      <c r="W437" s="350"/>
      <c r="X437" s="350"/>
      <c r="Y437" s="350"/>
      <c r="Z437" s="350"/>
      <c r="AA437" s="350"/>
    </row>
    <row r="438" spans="1:27" ht="12.75" customHeight="1">
      <c r="A438" s="350"/>
      <c r="B438" s="350"/>
      <c r="C438" s="350"/>
      <c r="D438" s="406"/>
      <c r="E438" s="402"/>
      <c r="F438" s="350"/>
      <c r="G438" s="350"/>
      <c r="H438" s="350"/>
      <c r="I438" s="350"/>
      <c r="J438" s="350"/>
      <c r="K438" s="350"/>
      <c r="L438" s="350"/>
      <c r="M438" s="350"/>
      <c r="N438" s="350"/>
      <c r="O438" s="350"/>
      <c r="P438" s="350"/>
      <c r="Q438" s="350"/>
      <c r="R438" s="350"/>
      <c r="S438" s="350"/>
      <c r="T438" s="350"/>
      <c r="U438" s="350"/>
      <c r="V438" s="350"/>
      <c r="W438" s="350"/>
      <c r="X438" s="350"/>
      <c r="Y438" s="350"/>
      <c r="Z438" s="350"/>
      <c r="AA438" s="350"/>
    </row>
    <row r="439" spans="1:27" ht="12.75" customHeight="1">
      <c r="A439" s="350"/>
      <c r="B439" s="350"/>
      <c r="C439" s="350"/>
      <c r="D439" s="406"/>
      <c r="E439" s="402"/>
      <c r="F439" s="350"/>
      <c r="G439" s="350"/>
      <c r="H439" s="350"/>
      <c r="I439" s="350"/>
      <c r="J439" s="350"/>
      <c r="K439" s="350"/>
      <c r="L439" s="350"/>
      <c r="M439" s="350"/>
      <c r="N439" s="350"/>
      <c r="O439" s="350"/>
      <c r="P439" s="350"/>
      <c r="Q439" s="350"/>
      <c r="R439" s="350"/>
      <c r="S439" s="350"/>
      <c r="T439" s="350"/>
      <c r="U439" s="350"/>
      <c r="V439" s="350"/>
      <c r="W439" s="350"/>
      <c r="X439" s="350"/>
      <c r="Y439" s="350"/>
      <c r="Z439" s="350"/>
      <c r="AA439" s="350"/>
    </row>
    <row r="440" spans="1:27" ht="12.75" customHeight="1">
      <c r="A440" s="350"/>
      <c r="B440" s="350"/>
      <c r="C440" s="350"/>
      <c r="D440" s="406"/>
      <c r="E440" s="402"/>
      <c r="F440" s="350"/>
      <c r="G440" s="350"/>
      <c r="H440" s="350"/>
      <c r="I440" s="350"/>
      <c r="J440" s="350"/>
      <c r="K440" s="350"/>
      <c r="L440" s="350"/>
      <c r="M440" s="350"/>
      <c r="N440" s="350"/>
      <c r="O440" s="350"/>
      <c r="P440" s="350"/>
      <c r="Q440" s="350"/>
      <c r="R440" s="350"/>
      <c r="S440" s="350"/>
      <c r="T440" s="350"/>
      <c r="U440" s="350"/>
      <c r="V440" s="350"/>
      <c r="W440" s="350"/>
      <c r="X440" s="350"/>
      <c r="Y440" s="350"/>
      <c r="Z440" s="350"/>
      <c r="AA440" s="350"/>
    </row>
    <row r="441" spans="1:27" ht="12.75" customHeight="1">
      <c r="A441" s="350"/>
      <c r="B441" s="350"/>
      <c r="C441" s="350"/>
      <c r="D441" s="406"/>
      <c r="E441" s="402"/>
      <c r="F441" s="350"/>
      <c r="G441" s="350"/>
      <c r="H441" s="350"/>
      <c r="I441" s="350"/>
      <c r="J441" s="350"/>
      <c r="K441" s="350"/>
      <c r="L441" s="350"/>
      <c r="M441" s="350"/>
      <c r="N441" s="350"/>
      <c r="O441" s="350"/>
      <c r="P441" s="350"/>
      <c r="Q441" s="350"/>
      <c r="R441" s="350"/>
      <c r="S441" s="350"/>
      <c r="T441" s="350"/>
      <c r="U441" s="350"/>
      <c r="V441" s="350"/>
      <c r="W441" s="350"/>
      <c r="X441" s="350"/>
      <c r="Y441" s="350"/>
      <c r="Z441" s="350"/>
      <c r="AA441" s="350"/>
    </row>
    <row r="442" spans="1:27" ht="12.75" customHeight="1">
      <c r="A442" s="350"/>
      <c r="B442" s="350"/>
      <c r="C442" s="350"/>
      <c r="D442" s="406"/>
      <c r="E442" s="402"/>
      <c r="F442" s="350"/>
      <c r="G442" s="350"/>
      <c r="H442" s="350"/>
      <c r="I442" s="350"/>
      <c r="J442" s="350"/>
      <c r="K442" s="350"/>
      <c r="L442" s="350"/>
      <c r="M442" s="350"/>
      <c r="N442" s="350"/>
      <c r="O442" s="350"/>
      <c r="P442" s="350"/>
      <c r="Q442" s="350"/>
      <c r="R442" s="350"/>
      <c r="S442" s="350"/>
      <c r="T442" s="350"/>
      <c r="U442" s="350"/>
      <c r="V442" s="350"/>
      <c r="W442" s="350"/>
      <c r="X442" s="350"/>
      <c r="Y442" s="350"/>
      <c r="Z442" s="350"/>
      <c r="AA442" s="350"/>
    </row>
    <row r="443" spans="1:27" ht="12.75" customHeight="1">
      <c r="A443" s="350"/>
      <c r="B443" s="350"/>
      <c r="C443" s="350"/>
      <c r="D443" s="406"/>
      <c r="E443" s="402"/>
      <c r="F443" s="350"/>
      <c r="G443" s="350"/>
      <c r="H443" s="350"/>
      <c r="I443" s="350"/>
      <c r="J443" s="350"/>
      <c r="K443" s="350"/>
      <c r="L443" s="350"/>
      <c r="M443" s="350"/>
      <c r="N443" s="350"/>
      <c r="O443" s="350"/>
      <c r="P443" s="350"/>
      <c r="Q443" s="350"/>
      <c r="R443" s="350"/>
      <c r="S443" s="350"/>
      <c r="T443" s="350"/>
      <c r="U443" s="350"/>
      <c r="V443" s="350"/>
      <c r="W443" s="350"/>
      <c r="X443" s="350"/>
      <c r="Y443" s="350"/>
      <c r="Z443" s="350"/>
      <c r="AA443" s="350"/>
    </row>
    <row r="444" spans="1:27" ht="12.75" customHeight="1">
      <c r="A444" s="350"/>
      <c r="B444" s="350"/>
      <c r="C444" s="350"/>
      <c r="D444" s="406"/>
      <c r="E444" s="402"/>
      <c r="F444" s="350"/>
      <c r="G444" s="350"/>
      <c r="H444" s="350"/>
      <c r="I444" s="350"/>
      <c r="J444" s="350"/>
      <c r="K444" s="350"/>
      <c r="L444" s="350"/>
      <c r="M444" s="350"/>
      <c r="N444" s="350"/>
      <c r="O444" s="350"/>
      <c r="P444" s="350"/>
      <c r="Q444" s="350"/>
      <c r="R444" s="350"/>
      <c r="S444" s="350"/>
      <c r="T444" s="350"/>
      <c r="U444" s="350"/>
      <c r="V444" s="350"/>
      <c r="W444" s="350"/>
      <c r="X444" s="350"/>
      <c r="Y444" s="350"/>
      <c r="Z444" s="350"/>
      <c r="AA444" s="350"/>
    </row>
    <row r="445" spans="1:27" ht="12.75" customHeight="1">
      <c r="A445" s="350"/>
      <c r="B445" s="350"/>
      <c r="C445" s="350"/>
      <c r="D445" s="406"/>
      <c r="E445" s="402"/>
      <c r="F445" s="350"/>
      <c r="G445" s="350"/>
      <c r="H445" s="350"/>
      <c r="I445" s="350"/>
      <c r="J445" s="350"/>
      <c r="K445" s="350"/>
      <c r="L445" s="350"/>
      <c r="M445" s="350"/>
      <c r="N445" s="350"/>
      <c r="O445" s="350"/>
      <c r="P445" s="350"/>
      <c r="Q445" s="350"/>
      <c r="R445" s="350"/>
      <c r="S445" s="350"/>
      <c r="T445" s="350"/>
      <c r="U445" s="350"/>
      <c r="V445" s="350"/>
      <c r="W445" s="350"/>
      <c r="X445" s="350"/>
      <c r="Y445" s="350"/>
      <c r="Z445" s="350"/>
      <c r="AA445" s="350"/>
    </row>
    <row r="446" spans="1:27" ht="12.75" customHeight="1">
      <c r="A446" s="350"/>
      <c r="B446" s="350"/>
      <c r="C446" s="350"/>
      <c r="D446" s="406"/>
      <c r="E446" s="402"/>
      <c r="F446" s="350"/>
      <c r="G446" s="350"/>
      <c r="H446" s="350"/>
      <c r="I446" s="350"/>
      <c r="J446" s="350"/>
      <c r="K446" s="350"/>
      <c r="L446" s="350"/>
      <c r="M446" s="350"/>
      <c r="N446" s="350"/>
      <c r="O446" s="350"/>
      <c r="P446" s="350"/>
      <c r="Q446" s="350"/>
      <c r="R446" s="350"/>
      <c r="S446" s="350"/>
      <c r="T446" s="350"/>
      <c r="U446" s="350"/>
      <c r="V446" s="350"/>
      <c r="W446" s="350"/>
      <c r="X446" s="350"/>
      <c r="Y446" s="350"/>
      <c r="Z446" s="350"/>
      <c r="AA446" s="350"/>
    </row>
    <row r="447" spans="1:27" ht="12.75" customHeight="1">
      <c r="A447" s="350"/>
      <c r="B447" s="350"/>
      <c r="C447" s="350"/>
      <c r="D447" s="406"/>
      <c r="E447" s="402"/>
      <c r="F447" s="350"/>
      <c r="G447" s="350"/>
      <c r="H447" s="350"/>
      <c r="I447" s="350"/>
      <c r="J447" s="350"/>
      <c r="K447" s="350"/>
      <c r="L447" s="350"/>
      <c r="M447" s="350"/>
      <c r="N447" s="350"/>
      <c r="O447" s="350"/>
      <c r="P447" s="350"/>
      <c r="Q447" s="350"/>
      <c r="R447" s="350"/>
      <c r="S447" s="350"/>
      <c r="T447" s="350"/>
      <c r="U447" s="350"/>
      <c r="V447" s="350"/>
      <c r="W447" s="350"/>
      <c r="X447" s="350"/>
      <c r="Y447" s="350"/>
      <c r="Z447" s="350"/>
      <c r="AA447" s="350"/>
    </row>
    <row r="448" spans="1:27" ht="12.75" customHeight="1">
      <c r="A448" s="350"/>
      <c r="B448" s="350"/>
      <c r="C448" s="350"/>
      <c r="D448" s="406"/>
      <c r="E448" s="402"/>
      <c r="F448" s="350"/>
      <c r="G448" s="350"/>
      <c r="H448" s="350"/>
      <c r="I448" s="350"/>
      <c r="J448" s="350"/>
      <c r="K448" s="350"/>
      <c r="L448" s="350"/>
      <c r="M448" s="350"/>
      <c r="N448" s="350"/>
      <c r="O448" s="350"/>
      <c r="P448" s="350"/>
      <c r="Q448" s="350"/>
      <c r="R448" s="350"/>
      <c r="S448" s="350"/>
      <c r="T448" s="350"/>
      <c r="U448" s="350"/>
      <c r="V448" s="350"/>
      <c r="W448" s="350"/>
      <c r="X448" s="350"/>
      <c r="Y448" s="350"/>
      <c r="Z448" s="350"/>
      <c r="AA448" s="350"/>
    </row>
    <row r="449" spans="1:27" ht="12.75" customHeight="1">
      <c r="A449" s="350"/>
      <c r="B449" s="350"/>
      <c r="C449" s="350"/>
      <c r="D449" s="406"/>
      <c r="E449" s="402"/>
      <c r="F449" s="350"/>
      <c r="G449" s="350"/>
      <c r="H449" s="350"/>
      <c r="I449" s="350"/>
      <c r="J449" s="350"/>
      <c r="K449" s="350"/>
      <c r="L449" s="350"/>
      <c r="M449" s="350"/>
      <c r="N449" s="350"/>
      <c r="O449" s="350"/>
      <c r="P449" s="350"/>
      <c r="Q449" s="350"/>
      <c r="R449" s="350"/>
      <c r="S449" s="350"/>
      <c r="T449" s="350"/>
      <c r="U449" s="350"/>
      <c r="V449" s="350"/>
      <c r="W449" s="350"/>
      <c r="X449" s="350"/>
      <c r="Y449" s="350"/>
      <c r="Z449" s="350"/>
      <c r="AA449" s="350"/>
    </row>
    <row r="450" spans="1:27" ht="12.75" customHeight="1">
      <c r="A450" s="350"/>
      <c r="B450" s="350"/>
      <c r="C450" s="350"/>
      <c r="D450" s="406"/>
      <c r="E450" s="402"/>
      <c r="F450" s="350"/>
      <c r="G450" s="350"/>
      <c r="H450" s="350"/>
      <c r="I450" s="350"/>
      <c r="J450" s="350"/>
      <c r="K450" s="350"/>
      <c r="L450" s="350"/>
      <c r="M450" s="350"/>
      <c r="N450" s="350"/>
      <c r="O450" s="350"/>
      <c r="P450" s="350"/>
      <c r="Q450" s="350"/>
      <c r="R450" s="350"/>
      <c r="S450" s="350"/>
      <c r="T450" s="350"/>
      <c r="U450" s="350"/>
      <c r="V450" s="350"/>
      <c r="W450" s="350"/>
      <c r="X450" s="350"/>
      <c r="Y450" s="350"/>
      <c r="Z450" s="350"/>
      <c r="AA450" s="350"/>
    </row>
    <row r="451" spans="1:27" ht="12.75" customHeight="1">
      <c r="A451" s="350"/>
      <c r="B451" s="350"/>
      <c r="C451" s="350"/>
      <c r="D451" s="406"/>
      <c r="E451" s="402"/>
      <c r="F451" s="350"/>
      <c r="G451" s="350"/>
      <c r="H451" s="350"/>
      <c r="I451" s="350"/>
      <c r="J451" s="350"/>
      <c r="K451" s="350"/>
      <c r="L451" s="350"/>
      <c r="M451" s="350"/>
      <c r="N451" s="350"/>
      <c r="O451" s="350"/>
      <c r="P451" s="350"/>
      <c r="Q451" s="350"/>
      <c r="R451" s="350"/>
      <c r="S451" s="350"/>
      <c r="T451" s="350"/>
      <c r="U451" s="350"/>
      <c r="V451" s="350"/>
      <c r="W451" s="350"/>
      <c r="X451" s="350"/>
      <c r="Y451" s="350"/>
      <c r="Z451" s="350"/>
      <c r="AA451" s="350"/>
    </row>
    <row r="452" spans="1:27" ht="12.75" customHeight="1">
      <c r="A452" s="350"/>
      <c r="B452" s="350"/>
      <c r="C452" s="350"/>
      <c r="D452" s="406"/>
      <c r="E452" s="402"/>
      <c r="F452" s="350"/>
      <c r="G452" s="350"/>
      <c r="H452" s="350"/>
      <c r="I452" s="350"/>
      <c r="J452" s="350"/>
      <c r="K452" s="350"/>
      <c r="L452" s="350"/>
      <c r="M452" s="350"/>
      <c r="N452" s="350"/>
      <c r="O452" s="350"/>
      <c r="P452" s="350"/>
      <c r="Q452" s="350"/>
      <c r="R452" s="350"/>
      <c r="S452" s="350"/>
      <c r="T452" s="350"/>
      <c r="U452" s="350"/>
      <c r="V452" s="350"/>
      <c r="W452" s="350"/>
      <c r="X452" s="350"/>
      <c r="Y452" s="350"/>
      <c r="Z452" s="350"/>
      <c r="AA452" s="350"/>
    </row>
    <row r="453" spans="1:27" ht="12.75" customHeight="1">
      <c r="A453" s="350"/>
      <c r="B453" s="350"/>
      <c r="C453" s="350"/>
      <c r="D453" s="406"/>
      <c r="E453" s="402"/>
      <c r="F453" s="350"/>
      <c r="G453" s="350"/>
      <c r="H453" s="350"/>
      <c r="I453" s="350"/>
      <c r="J453" s="350"/>
      <c r="K453" s="350"/>
      <c r="L453" s="350"/>
      <c r="M453" s="350"/>
      <c r="N453" s="350"/>
      <c r="O453" s="350"/>
      <c r="P453" s="350"/>
      <c r="Q453" s="350"/>
      <c r="R453" s="350"/>
      <c r="S453" s="350"/>
      <c r="T453" s="350"/>
      <c r="U453" s="350"/>
      <c r="V453" s="350"/>
      <c r="W453" s="350"/>
      <c r="X453" s="350"/>
      <c r="Y453" s="350"/>
      <c r="Z453" s="350"/>
      <c r="AA453" s="350"/>
    </row>
    <row r="454" spans="1:27" ht="12.75" customHeight="1">
      <c r="A454" s="350"/>
      <c r="B454" s="350"/>
      <c r="C454" s="350"/>
      <c r="D454" s="406"/>
      <c r="E454" s="402"/>
      <c r="F454" s="350"/>
      <c r="G454" s="350"/>
      <c r="H454" s="350"/>
      <c r="I454" s="350"/>
      <c r="J454" s="350"/>
      <c r="K454" s="350"/>
      <c r="L454" s="350"/>
      <c r="M454" s="350"/>
      <c r="N454" s="350"/>
      <c r="O454" s="350"/>
      <c r="P454" s="350"/>
      <c r="Q454" s="350"/>
      <c r="R454" s="350"/>
      <c r="S454" s="350"/>
      <c r="T454" s="350"/>
      <c r="U454" s="350"/>
      <c r="V454" s="350"/>
      <c r="W454" s="350"/>
      <c r="X454" s="350"/>
      <c r="Y454" s="350"/>
      <c r="Z454" s="350"/>
      <c r="AA454" s="350"/>
    </row>
    <row r="455" spans="1:27" ht="12.75" customHeight="1">
      <c r="A455" s="350"/>
      <c r="B455" s="350"/>
      <c r="C455" s="350"/>
      <c r="D455" s="406"/>
      <c r="E455" s="402"/>
      <c r="F455" s="350"/>
      <c r="G455" s="350"/>
      <c r="H455" s="350"/>
      <c r="I455" s="350"/>
      <c r="J455" s="350"/>
      <c r="K455" s="350"/>
      <c r="L455" s="350"/>
      <c r="M455" s="350"/>
      <c r="N455" s="350"/>
      <c r="O455" s="350"/>
      <c r="P455" s="350"/>
      <c r="Q455" s="350"/>
      <c r="R455" s="350"/>
      <c r="S455" s="350"/>
      <c r="T455" s="350"/>
      <c r="U455" s="350"/>
      <c r="V455" s="350"/>
      <c r="W455" s="350"/>
      <c r="X455" s="350"/>
      <c r="Y455" s="350"/>
      <c r="Z455" s="350"/>
      <c r="AA455" s="350"/>
    </row>
    <row r="456" spans="1:27" ht="12.75" customHeight="1">
      <c r="A456" s="350"/>
      <c r="B456" s="350"/>
      <c r="C456" s="350"/>
      <c r="D456" s="406"/>
      <c r="E456" s="402"/>
      <c r="F456" s="350"/>
      <c r="G456" s="350"/>
      <c r="H456" s="350"/>
      <c r="I456" s="350"/>
      <c r="J456" s="350"/>
      <c r="K456" s="350"/>
      <c r="L456" s="350"/>
      <c r="M456" s="350"/>
      <c r="N456" s="350"/>
      <c r="O456" s="350"/>
      <c r="P456" s="350"/>
      <c r="Q456" s="350"/>
      <c r="R456" s="350"/>
      <c r="S456" s="350"/>
      <c r="T456" s="350"/>
      <c r="U456" s="350"/>
      <c r="V456" s="350"/>
      <c r="W456" s="350"/>
      <c r="X456" s="350"/>
      <c r="Y456" s="350"/>
      <c r="Z456" s="350"/>
      <c r="AA456" s="350"/>
    </row>
    <row r="457" spans="1:27" ht="12.75" customHeight="1">
      <c r="A457" s="350"/>
      <c r="B457" s="350"/>
      <c r="C457" s="350"/>
      <c r="D457" s="406"/>
      <c r="E457" s="402"/>
      <c r="F457" s="350"/>
      <c r="G457" s="350"/>
      <c r="H457" s="350"/>
      <c r="I457" s="350"/>
      <c r="J457" s="350"/>
      <c r="K457" s="350"/>
      <c r="L457" s="350"/>
      <c r="M457" s="350"/>
      <c r="N457" s="350"/>
      <c r="O457" s="350"/>
      <c r="P457" s="350"/>
      <c r="Q457" s="350"/>
      <c r="R457" s="350"/>
      <c r="S457" s="350"/>
      <c r="T457" s="350"/>
      <c r="U457" s="350"/>
      <c r="V457" s="350"/>
      <c r="W457" s="350"/>
      <c r="X457" s="350"/>
      <c r="Y457" s="350"/>
      <c r="Z457" s="350"/>
      <c r="AA457" s="350"/>
    </row>
    <row r="458" spans="1:27" ht="12.75" customHeight="1">
      <c r="A458" s="350"/>
      <c r="B458" s="350"/>
      <c r="C458" s="350"/>
      <c r="D458" s="406"/>
      <c r="E458" s="402"/>
      <c r="F458" s="350"/>
      <c r="G458" s="350"/>
      <c r="H458" s="350"/>
      <c r="I458" s="350"/>
      <c r="J458" s="350"/>
      <c r="K458" s="350"/>
      <c r="L458" s="350"/>
      <c r="M458" s="350"/>
      <c r="N458" s="350"/>
      <c r="O458" s="350"/>
      <c r="P458" s="350"/>
      <c r="Q458" s="350"/>
      <c r="R458" s="350"/>
      <c r="S458" s="350"/>
      <c r="T458" s="350"/>
      <c r="U458" s="350"/>
      <c r="V458" s="350"/>
      <c r="W458" s="350"/>
      <c r="X458" s="350"/>
      <c r="Y458" s="350"/>
      <c r="Z458" s="350"/>
      <c r="AA458" s="350"/>
    </row>
    <row r="459" spans="1:27" ht="12.75" customHeight="1">
      <c r="A459" s="350"/>
      <c r="B459" s="350"/>
      <c r="C459" s="350"/>
      <c r="D459" s="406"/>
      <c r="E459" s="402"/>
      <c r="F459" s="350"/>
      <c r="G459" s="350"/>
      <c r="H459" s="350"/>
      <c r="I459" s="350"/>
      <c r="J459" s="350"/>
      <c r="K459" s="350"/>
      <c r="L459" s="350"/>
      <c r="M459" s="350"/>
      <c r="N459" s="350"/>
      <c r="O459" s="350"/>
      <c r="P459" s="350"/>
      <c r="Q459" s="350"/>
      <c r="R459" s="350"/>
      <c r="S459" s="350"/>
      <c r="T459" s="350"/>
      <c r="U459" s="350"/>
      <c r="V459" s="350"/>
      <c r="W459" s="350"/>
      <c r="X459" s="350"/>
      <c r="Y459" s="350"/>
      <c r="Z459" s="350"/>
      <c r="AA459" s="350"/>
    </row>
    <row r="460" spans="1:27" ht="12.75" customHeight="1">
      <c r="A460" s="350"/>
      <c r="B460" s="350"/>
      <c r="C460" s="350"/>
      <c r="D460" s="406"/>
      <c r="E460" s="402"/>
      <c r="F460" s="350"/>
      <c r="G460" s="350"/>
      <c r="H460" s="350"/>
      <c r="I460" s="350"/>
      <c r="J460" s="350"/>
      <c r="K460" s="350"/>
      <c r="L460" s="350"/>
      <c r="M460" s="350"/>
      <c r="N460" s="350"/>
      <c r="O460" s="350"/>
      <c r="P460" s="350"/>
      <c r="Q460" s="350"/>
      <c r="R460" s="350"/>
      <c r="S460" s="350"/>
      <c r="T460" s="350"/>
      <c r="U460" s="350"/>
      <c r="V460" s="350"/>
      <c r="W460" s="350"/>
      <c r="X460" s="350"/>
      <c r="Y460" s="350"/>
      <c r="Z460" s="350"/>
      <c r="AA460" s="350"/>
    </row>
    <row r="461" spans="1:27" ht="12.75" customHeight="1">
      <c r="A461" s="350"/>
      <c r="B461" s="350"/>
      <c r="C461" s="350"/>
      <c r="D461" s="406"/>
      <c r="E461" s="402"/>
      <c r="F461" s="350"/>
      <c r="G461" s="350"/>
      <c r="H461" s="350"/>
      <c r="I461" s="350"/>
      <c r="J461" s="350"/>
      <c r="K461" s="350"/>
      <c r="L461" s="350"/>
      <c r="M461" s="350"/>
      <c r="N461" s="350"/>
      <c r="O461" s="350"/>
      <c r="P461" s="350"/>
      <c r="Q461" s="350"/>
      <c r="R461" s="350"/>
      <c r="S461" s="350"/>
      <c r="T461" s="350"/>
      <c r="U461" s="350"/>
      <c r="V461" s="350"/>
      <c r="W461" s="350"/>
      <c r="X461" s="350"/>
      <c r="Y461" s="350"/>
      <c r="Z461" s="350"/>
      <c r="AA461" s="350"/>
    </row>
    <row r="462" spans="1:27" ht="12.75" customHeight="1">
      <c r="A462" s="350"/>
      <c r="B462" s="350"/>
      <c r="C462" s="350"/>
      <c r="D462" s="406"/>
      <c r="E462" s="402"/>
      <c r="F462" s="350"/>
      <c r="G462" s="350"/>
      <c r="H462" s="350"/>
      <c r="I462" s="350"/>
      <c r="J462" s="350"/>
      <c r="K462" s="350"/>
      <c r="L462" s="350"/>
      <c r="M462" s="350"/>
      <c r="N462" s="350"/>
      <c r="O462" s="350"/>
      <c r="P462" s="350"/>
      <c r="Q462" s="350"/>
      <c r="R462" s="350"/>
      <c r="S462" s="350"/>
      <c r="T462" s="350"/>
      <c r="U462" s="350"/>
      <c r="V462" s="350"/>
      <c r="W462" s="350"/>
      <c r="X462" s="350"/>
      <c r="Y462" s="350"/>
      <c r="Z462" s="350"/>
      <c r="AA462" s="350"/>
    </row>
    <row r="463" spans="1:27" ht="12.75" customHeight="1">
      <c r="A463" s="350"/>
      <c r="B463" s="350"/>
      <c r="C463" s="350"/>
      <c r="D463" s="406"/>
      <c r="E463" s="402"/>
      <c r="F463" s="350"/>
      <c r="G463" s="350"/>
      <c r="H463" s="350"/>
      <c r="I463" s="350"/>
      <c r="J463" s="350"/>
      <c r="K463" s="350"/>
      <c r="L463" s="350"/>
      <c r="M463" s="350"/>
      <c r="N463" s="350"/>
      <c r="O463" s="350"/>
      <c r="P463" s="350"/>
      <c r="Q463" s="350"/>
      <c r="R463" s="350"/>
      <c r="S463" s="350"/>
      <c r="T463" s="350"/>
      <c r="U463" s="350"/>
      <c r="V463" s="350"/>
      <c r="W463" s="350"/>
      <c r="X463" s="350"/>
      <c r="Y463" s="350"/>
      <c r="Z463" s="350"/>
      <c r="AA463" s="350"/>
    </row>
    <row r="464" spans="1:27" ht="12.75" customHeight="1">
      <c r="A464" s="350"/>
      <c r="B464" s="350"/>
      <c r="C464" s="350"/>
      <c r="D464" s="406"/>
      <c r="E464" s="402"/>
      <c r="F464" s="350"/>
      <c r="G464" s="350"/>
      <c r="H464" s="350"/>
      <c r="I464" s="350"/>
      <c r="J464" s="350"/>
      <c r="K464" s="350"/>
      <c r="L464" s="350"/>
      <c r="M464" s="350"/>
      <c r="N464" s="350"/>
      <c r="O464" s="350"/>
      <c r="P464" s="350"/>
      <c r="Q464" s="350"/>
      <c r="R464" s="350"/>
      <c r="S464" s="350"/>
      <c r="T464" s="350"/>
      <c r="U464" s="350"/>
      <c r="V464" s="350"/>
      <c r="W464" s="350"/>
      <c r="X464" s="350"/>
      <c r="Y464" s="350"/>
      <c r="Z464" s="350"/>
      <c r="AA464" s="350"/>
    </row>
    <row r="465" spans="1:27" ht="12.75" customHeight="1">
      <c r="A465" s="350"/>
      <c r="B465" s="350"/>
      <c r="C465" s="350"/>
      <c r="D465" s="406"/>
      <c r="E465" s="402"/>
      <c r="F465" s="350"/>
      <c r="G465" s="350"/>
      <c r="H465" s="350"/>
      <c r="I465" s="350"/>
      <c r="J465" s="350"/>
      <c r="K465" s="350"/>
      <c r="L465" s="350"/>
      <c r="M465" s="350"/>
      <c r="N465" s="350"/>
      <c r="O465" s="350"/>
      <c r="P465" s="350"/>
      <c r="Q465" s="350"/>
      <c r="R465" s="350"/>
      <c r="S465" s="350"/>
      <c r="T465" s="350"/>
      <c r="U465" s="350"/>
      <c r="V465" s="350"/>
      <c r="W465" s="350"/>
      <c r="X465" s="350"/>
      <c r="Y465" s="350"/>
      <c r="Z465" s="350"/>
      <c r="AA465" s="350"/>
    </row>
    <row r="466" spans="1:27" ht="12.75" customHeight="1">
      <c r="A466" s="350"/>
      <c r="B466" s="350"/>
      <c r="C466" s="350"/>
      <c r="D466" s="406"/>
      <c r="E466" s="402"/>
      <c r="F466" s="350"/>
      <c r="G466" s="350"/>
      <c r="H466" s="350"/>
      <c r="I466" s="350"/>
      <c r="J466" s="350"/>
      <c r="K466" s="350"/>
      <c r="L466" s="350"/>
      <c r="M466" s="350"/>
      <c r="N466" s="350"/>
      <c r="O466" s="350"/>
      <c r="P466" s="350"/>
      <c r="Q466" s="350"/>
      <c r="R466" s="350"/>
      <c r="S466" s="350"/>
      <c r="T466" s="350"/>
      <c r="U466" s="350"/>
      <c r="V466" s="350"/>
      <c r="W466" s="350"/>
      <c r="X466" s="350"/>
      <c r="Y466" s="350"/>
      <c r="Z466" s="350"/>
      <c r="AA466" s="350"/>
    </row>
    <row r="467" spans="1:27" ht="12.75" customHeight="1">
      <c r="A467" s="350"/>
      <c r="B467" s="350"/>
      <c r="C467" s="350"/>
      <c r="D467" s="406"/>
      <c r="E467" s="402"/>
      <c r="F467" s="350"/>
      <c r="G467" s="350"/>
      <c r="H467" s="350"/>
      <c r="I467" s="350"/>
      <c r="J467" s="350"/>
      <c r="K467" s="350"/>
      <c r="L467" s="350"/>
      <c r="M467" s="350"/>
      <c r="N467" s="350"/>
      <c r="O467" s="350"/>
      <c r="P467" s="350"/>
      <c r="Q467" s="350"/>
      <c r="R467" s="350"/>
      <c r="S467" s="350"/>
      <c r="T467" s="350"/>
      <c r="U467" s="350"/>
      <c r="V467" s="350"/>
      <c r="W467" s="350"/>
      <c r="X467" s="350"/>
      <c r="Y467" s="350"/>
      <c r="Z467" s="350"/>
      <c r="AA467" s="350"/>
    </row>
    <row r="468" spans="1:27" ht="12.75" customHeight="1">
      <c r="A468" s="350"/>
      <c r="B468" s="350"/>
      <c r="C468" s="350"/>
      <c r="D468" s="406"/>
      <c r="E468" s="402"/>
      <c r="F468" s="350"/>
      <c r="G468" s="350"/>
      <c r="H468" s="350"/>
      <c r="I468" s="350"/>
      <c r="J468" s="350"/>
      <c r="K468" s="350"/>
      <c r="L468" s="350"/>
      <c r="M468" s="350"/>
      <c r="N468" s="350"/>
      <c r="O468" s="350"/>
      <c r="P468" s="350"/>
      <c r="Q468" s="350"/>
      <c r="R468" s="350"/>
      <c r="S468" s="350"/>
      <c r="T468" s="350"/>
      <c r="U468" s="350"/>
      <c r="V468" s="350"/>
      <c r="W468" s="350"/>
      <c r="X468" s="350"/>
      <c r="Y468" s="350"/>
      <c r="Z468" s="350"/>
      <c r="AA468" s="350"/>
    </row>
    <row r="469" spans="1:27" ht="12.75" customHeight="1">
      <c r="A469" s="350"/>
      <c r="B469" s="350"/>
      <c r="C469" s="350"/>
      <c r="D469" s="406"/>
      <c r="E469" s="402"/>
      <c r="F469" s="350"/>
      <c r="G469" s="350"/>
      <c r="H469" s="350"/>
      <c r="I469" s="350"/>
      <c r="J469" s="350"/>
      <c r="K469" s="350"/>
      <c r="L469" s="350"/>
      <c r="M469" s="350"/>
      <c r="N469" s="350"/>
      <c r="O469" s="350"/>
      <c r="P469" s="350"/>
      <c r="Q469" s="350"/>
      <c r="R469" s="350"/>
      <c r="S469" s="350"/>
      <c r="T469" s="350"/>
      <c r="U469" s="350"/>
      <c r="V469" s="350"/>
      <c r="W469" s="350"/>
      <c r="X469" s="350"/>
      <c r="Y469" s="350"/>
      <c r="Z469" s="350"/>
      <c r="AA469" s="350"/>
    </row>
    <row r="470" spans="1:27" ht="12.75" customHeight="1">
      <c r="A470" s="350"/>
      <c r="B470" s="350"/>
      <c r="C470" s="350"/>
      <c r="D470" s="406"/>
      <c r="E470" s="402"/>
      <c r="F470" s="350"/>
      <c r="G470" s="350"/>
      <c r="H470" s="350"/>
      <c r="I470" s="350"/>
      <c r="J470" s="350"/>
      <c r="K470" s="350"/>
      <c r="L470" s="350"/>
      <c r="M470" s="350"/>
      <c r="N470" s="350"/>
      <c r="O470" s="350"/>
      <c r="P470" s="350"/>
      <c r="Q470" s="350"/>
      <c r="R470" s="350"/>
      <c r="S470" s="350"/>
      <c r="T470" s="350"/>
      <c r="U470" s="350"/>
      <c r="V470" s="350"/>
      <c r="W470" s="350"/>
      <c r="X470" s="350"/>
      <c r="Y470" s="350"/>
      <c r="Z470" s="350"/>
      <c r="AA470" s="350"/>
    </row>
    <row r="471" spans="1:27" ht="12.75" customHeight="1">
      <c r="A471" s="350"/>
      <c r="B471" s="350"/>
      <c r="C471" s="350"/>
      <c r="D471" s="406"/>
      <c r="E471" s="402"/>
      <c r="F471" s="350"/>
      <c r="G471" s="350"/>
      <c r="H471" s="350"/>
      <c r="I471" s="350"/>
      <c r="J471" s="350"/>
      <c r="K471" s="350"/>
      <c r="L471" s="350"/>
      <c r="M471" s="350"/>
      <c r="N471" s="350"/>
      <c r="O471" s="350"/>
      <c r="P471" s="350"/>
      <c r="Q471" s="350"/>
      <c r="R471" s="350"/>
      <c r="S471" s="350"/>
      <c r="T471" s="350"/>
      <c r="U471" s="350"/>
      <c r="V471" s="350"/>
      <c r="W471" s="350"/>
      <c r="X471" s="350"/>
      <c r="Y471" s="350"/>
      <c r="Z471" s="350"/>
      <c r="AA471" s="350"/>
    </row>
    <row r="472" spans="1:27" ht="12.75" customHeight="1">
      <c r="A472" s="350"/>
      <c r="B472" s="350"/>
      <c r="C472" s="350"/>
      <c r="D472" s="406"/>
      <c r="E472" s="402"/>
      <c r="F472" s="350"/>
      <c r="G472" s="350"/>
      <c r="H472" s="350"/>
      <c r="I472" s="350"/>
      <c r="J472" s="350"/>
      <c r="K472" s="350"/>
      <c r="L472" s="350"/>
      <c r="M472" s="350"/>
      <c r="N472" s="350"/>
      <c r="O472" s="350"/>
      <c r="P472" s="350"/>
      <c r="Q472" s="350"/>
      <c r="R472" s="350"/>
      <c r="S472" s="350"/>
      <c r="T472" s="350"/>
      <c r="U472" s="350"/>
      <c r="V472" s="350"/>
      <c r="W472" s="350"/>
      <c r="X472" s="350"/>
      <c r="Y472" s="350"/>
      <c r="Z472" s="350"/>
      <c r="AA472" s="350"/>
    </row>
    <row r="473" spans="1:27" ht="12.75" customHeight="1">
      <c r="A473" s="350"/>
      <c r="B473" s="350"/>
      <c r="C473" s="350"/>
      <c r="D473" s="406"/>
      <c r="E473" s="402"/>
      <c r="F473" s="350"/>
      <c r="G473" s="350"/>
      <c r="H473" s="350"/>
      <c r="I473" s="350"/>
      <c r="J473" s="350"/>
      <c r="K473" s="350"/>
      <c r="L473" s="350"/>
      <c r="M473" s="350"/>
      <c r="N473" s="350"/>
      <c r="O473" s="350"/>
      <c r="P473" s="350"/>
      <c r="Q473" s="350"/>
      <c r="R473" s="350"/>
      <c r="S473" s="350"/>
      <c r="T473" s="350"/>
      <c r="U473" s="350"/>
      <c r="V473" s="350"/>
      <c r="W473" s="350"/>
      <c r="X473" s="350"/>
      <c r="Y473" s="350"/>
      <c r="Z473" s="350"/>
      <c r="AA473" s="350"/>
    </row>
    <row r="474" spans="1:27" ht="12.75" customHeight="1">
      <c r="A474" s="350"/>
      <c r="B474" s="350"/>
      <c r="C474" s="350"/>
      <c r="D474" s="406"/>
      <c r="E474" s="402"/>
      <c r="F474" s="350"/>
      <c r="G474" s="350"/>
      <c r="H474" s="350"/>
      <c r="I474" s="350"/>
      <c r="J474" s="350"/>
      <c r="K474" s="350"/>
      <c r="L474" s="350"/>
      <c r="M474" s="350"/>
      <c r="N474" s="350"/>
      <c r="O474" s="350"/>
      <c r="P474" s="350"/>
      <c r="Q474" s="350"/>
      <c r="R474" s="350"/>
      <c r="S474" s="350"/>
      <c r="T474" s="350"/>
      <c r="U474" s="350"/>
      <c r="V474" s="350"/>
      <c r="W474" s="350"/>
      <c r="X474" s="350"/>
      <c r="Y474" s="350"/>
      <c r="Z474" s="350"/>
      <c r="AA474" s="350"/>
    </row>
    <row r="475" spans="1:27" ht="12.75" customHeight="1">
      <c r="A475" s="350"/>
      <c r="B475" s="350"/>
      <c r="C475" s="350"/>
      <c r="D475" s="406"/>
      <c r="E475" s="402"/>
      <c r="F475" s="350"/>
      <c r="G475" s="350"/>
      <c r="H475" s="350"/>
      <c r="I475" s="350"/>
      <c r="J475" s="350"/>
      <c r="K475" s="350"/>
      <c r="L475" s="350"/>
      <c r="M475" s="350"/>
      <c r="N475" s="350"/>
      <c r="O475" s="350"/>
      <c r="P475" s="350"/>
      <c r="Q475" s="350"/>
      <c r="R475" s="350"/>
      <c r="S475" s="350"/>
      <c r="T475" s="350"/>
      <c r="U475" s="350"/>
      <c r="V475" s="350"/>
      <c r="W475" s="350"/>
      <c r="X475" s="350"/>
      <c r="Y475" s="350"/>
      <c r="Z475" s="350"/>
      <c r="AA475" s="350"/>
    </row>
    <row r="476" spans="1:27" ht="12.75" customHeight="1">
      <c r="A476" s="350"/>
      <c r="B476" s="350"/>
      <c r="C476" s="350"/>
      <c r="D476" s="406"/>
      <c r="E476" s="402"/>
      <c r="F476" s="350"/>
      <c r="G476" s="350"/>
      <c r="H476" s="350"/>
      <c r="I476" s="350"/>
      <c r="J476" s="350"/>
      <c r="K476" s="350"/>
      <c r="L476" s="350"/>
      <c r="M476" s="350"/>
      <c r="N476" s="350"/>
      <c r="O476" s="350"/>
      <c r="P476" s="350"/>
      <c r="Q476" s="350"/>
      <c r="R476" s="350"/>
      <c r="S476" s="350"/>
      <c r="T476" s="350"/>
      <c r="U476" s="350"/>
      <c r="V476" s="350"/>
      <c r="W476" s="350"/>
      <c r="X476" s="350"/>
      <c r="Y476" s="350"/>
      <c r="Z476" s="350"/>
      <c r="AA476" s="350"/>
    </row>
    <row r="477" spans="1:27" ht="12.75" customHeight="1">
      <c r="A477" s="350"/>
      <c r="B477" s="350"/>
      <c r="C477" s="350"/>
      <c r="D477" s="406"/>
      <c r="E477" s="402"/>
      <c r="F477" s="350"/>
      <c r="G477" s="350"/>
      <c r="H477" s="350"/>
      <c r="I477" s="350"/>
      <c r="J477" s="350"/>
      <c r="K477" s="350"/>
      <c r="L477" s="350"/>
      <c r="M477" s="350"/>
      <c r="N477" s="350"/>
      <c r="O477" s="350"/>
      <c r="P477" s="350"/>
      <c r="Q477" s="350"/>
      <c r="R477" s="350"/>
      <c r="S477" s="350"/>
      <c r="T477" s="350"/>
      <c r="U477" s="350"/>
      <c r="V477" s="350"/>
      <c r="W477" s="350"/>
      <c r="X477" s="350"/>
      <c r="Y477" s="350"/>
      <c r="Z477" s="350"/>
      <c r="AA477" s="350"/>
    </row>
    <row r="478" spans="1:27" ht="12.75" customHeight="1">
      <c r="A478" s="350"/>
      <c r="B478" s="350"/>
      <c r="C478" s="350"/>
      <c r="D478" s="406"/>
      <c r="E478" s="402"/>
      <c r="F478" s="350"/>
      <c r="G478" s="350"/>
      <c r="H478" s="350"/>
      <c r="I478" s="350"/>
      <c r="J478" s="350"/>
      <c r="K478" s="350"/>
      <c r="L478" s="350"/>
      <c r="M478" s="350"/>
      <c r="N478" s="350"/>
      <c r="O478" s="350"/>
      <c r="P478" s="350"/>
      <c r="Q478" s="350"/>
      <c r="R478" s="350"/>
      <c r="S478" s="350"/>
      <c r="T478" s="350"/>
      <c r="U478" s="350"/>
      <c r="V478" s="350"/>
      <c r="W478" s="350"/>
      <c r="X478" s="350"/>
      <c r="Y478" s="350"/>
      <c r="Z478" s="350"/>
      <c r="AA478" s="350"/>
    </row>
    <row r="479" spans="1:27" ht="12.75" customHeight="1">
      <c r="A479" s="350"/>
      <c r="B479" s="350"/>
      <c r="C479" s="350"/>
      <c r="D479" s="406"/>
      <c r="E479" s="402"/>
      <c r="F479" s="350"/>
      <c r="G479" s="350"/>
      <c r="H479" s="350"/>
      <c r="I479" s="350"/>
      <c r="J479" s="350"/>
      <c r="K479" s="350"/>
      <c r="L479" s="350"/>
      <c r="M479" s="350"/>
      <c r="N479" s="350"/>
      <c r="O479" s="350"/>
      <c r="P479" s="350"/>
      <c r="Q479" s="350"/>
      <c r="R479" s="350"/>
      <c r="S479" s="350"/>
      <c r="T479" s="350"/>
      <c r="U479" s="350"/>
      <c r="V479" s="350"/>
      <c r="W479" s="350"/>
      <c r="X479" s="350"/>
      <c r="Y479" s="350"/>
      <c r="Z479" s="350"/>
      <c r="AA479" s="350"/>
    </row>
    <row r="480" spans="1:27" ht="12.75" customHeight="1">
      <c r="A480" s="350"/>
      <c r="B480" s="350"/>
      <c r="C480" s="350"/>
      <c r="D480" s="406"/>
      <c r="E480" s="402"/>
      <c r="F480" s="350"/>
      <c r="G480" s="350"/>
      <c r="H480" s="350"/>
      <c r="I480" s="350"/>
      <c r="J480" s="350"/>
      <c r="K480" s="350"/>
      <c r="L480" s="350"/>
      <c r="M480" s="350"/>
      <c r="N480" s="350"/>
      <c r="O480" s="350"/>
      <c r="P480" s="350"/>
      <c r="Q480" s="350"/>
      <c r="R480" s="350"/>
      <c r="S480" s="350"/>
      <c r="T480" s="350"/>
      <c r="U480" s="350"/>
      <c r="V480" s="350"/>
      <c r="W480" s="350"/>
      <c r="X480" s="350"/>
      <c r="Y480" s="350"/>
      <c r="Z480" s="350"/>
      <c r="AA480" s="350"/>
    </row>
    <row r="481" spans="1:27" ht="12.75" customHeight="1">
      <c r="A481" s="350"/>
      <c r="B481" s="350"/>
      <c r="C481" s="350"/>
      <c r="D481" s="406"/>
      <c r="E481" s="402"/>
      <c r="F481" s="350"/>
      <c r="G481" s="350"/>
      <c r="H481" s="350"/>
      <c r="I481" s="350"/>
      <c r="J481" s="350"/>
      <c r="K481" s="350"/>
      <c r="L481" s="350"/>
      <c r="M481" s="350"/>
      <c r="N481" s="350"/>
      <c r="O481" s="350"/>
      <c r="P481" s="350"/>
      <c r="Q481" s="350"/>
      <c r="R481" s="350"/>
      <c r="S481" s="350"/>
      <c r="T481" s="350"/>
      <c r="U481" s="350"/>
      <c r="V481" s="350"/>
      <c r="W481" s="350"/>
      <c r="X481" s="350"/>
      <c r="Y481" s="350"/>
      <c r="Z481" s="350"/>
      <c r="AA481" s="350"/>
    </row>
    <row r="482" spans="1:27" ht="12.75" customHeight="1">
      <c r="A482" s="350"/>
      <c r="B482" s="350"/>
      <c r="C482" s="350"/>
      <c r="D482" s="406"/>
      <c r="E482" s="402"/>
      <c r="F482" s="350"/>
      <c r="G482" s="350"/>
      <c r="H482" s="350"/>
      <c r="I482" s="350"/>
      <c r="J482" s="350"/>
      <c r="K482" s="350"/>
      <c r="L482" s="350"/>
      <c r="M482" s="350"/>
      <c r="N482" s="350"/>
      <c r="O482" s="350"/>
      <c r="P482" s="350"/>
      <c r="Q482" s="350"/>
      <c r="R482" s="350"/>
      <c r="S482" s="350"/>
      <c r="T482" s="350"/>
      <c r="U482" s="350"/>
      <c r="V482" s="350"/>
      <c r="W482" s="350"/>
      <c r="X482" s="350"/>
      <c r="Y482" s="350"/>
      <c r="Z482" s="350"/>
      <c r="AA482" s="350"/>
    </row>
    <row r="483" spans="1:27" ht="12.75" customHeight="1">
      <c r="A483" s="350"/>
      <c r="B483" s="350"/>
      <c r="C483" s="350"/>
      <c r="D483" s="406"/>
      <c r="E483" s="402"/>
      <c r="F483" s="350"/>
      <c r="G483" s="350"/>
      <c r="H483" s="350"/>
      <c r="I483" s="350"/>
      <c r="J483" s="350"/>
      <c r="K483" s="350"/>
      <c r="L483" s="350"/>
      <c r="M483" s="350"/>
      <c r="N483" s="350"/>
      <c r="O483" s="350"/>
      <c r="P483" s="350"/>
      <c r="Q483" s="350"/>
      <c r="R483" s="350"/>
      <c r="S483" s="350"/>
      <c r="T483" s="350"/>
      <c r="U483" s="350"/>
      <c r="V483" s="350"/>
      <c r="W483" s="350"/>
      <c r="X483" s="350"/>
      <c r="Y483" s="350"/>
      <c r="Z483" s="350"/>
      <c r="AA483" s="350"/>
    </row>
    <row r="484" spans="1:27" ht="12.75" customHeight="1">
      <c r="A484" s="350"/>
      <c r="B484" s="350"/>
      <c r="C484" s="350"/>
      <c r="D484" s="406"/>
      <c r="E484" s="402"/>
      <c r="F484" s="350"/>
      <c r="G484" s="350"/>
      <c r="H484" s="350"/>
      <c r="I484" s="350"/>
      <c r="J484" s="350"/>
      <c r="K484" s="350"/>
      <c r="L484" s="350"/>
      <c r="M484" s="350"/>
      <c r="N484" s="350"/>
      <c r="O484" s="350"/>
      <c r="P484" s="350"/>
      <c r="Q484" s="350"/>
      <c r="R484" s="350"/>
      <c r="S484" s="350"/>
      <c r="T484" s="350"/>
      <c r="U484" s="350"/>
      <c r="V484" s="350"/>
      <c r="W484" s="350"/>
      <c r="X484" s="350"/>
      <c r="Y484" s="350"/>
      <c r="Z484" s="350"/>
      <c r="AA484" s="350"/>
    </row>
    <row r="485" spans="1:27" ht="12.75" customHeight="1">
      <c r="A485" s="350"/>
      <c r="B485" s="350"/>
      <c r="C485" s="350"/>
      <c r="D485" s="406"/>
      <c r="E485" s="402"/>
      <c r="F485" s="350"/>
      <c r="G485" s="350"/>
      <c r="H485" s="350"/>
      <c r="I485" s="350"/>
      <c r="J485" s="350"/>
      <c r="K485" s="350"/>
      <c r="L485" s="350"/>
      <c r="M485" s="350"/>
      <c r="N485" s="350"/>
      <c r="O485" s="350"/>
      <c r="P485" s="350"/>
      <c r="Q485" s="350"/>
      <c r="R485" s="350"/>
      <c r="S485" s="350"/>
      <c r="T485" s="350"/>
      <c r="U485" s="350"/>
      <c r="V485" s="350"/>
      <c r="W485" s="350"/>
      <c r="X485" s="350"/>
      <c r="Y485" s="350"/>
      <c r="Z485" s="350"/>
      <c r="AA485" s="350"/>
    </row>
    <row r="486" spans="1:27" ht="12.75" customHeight="1">
      <c r="A486" s="350"/>
      <c r="B486" s="350"/>
      <c r="C486" s="350"/>
      <c r="D486" s="406"/>
      <c r="E486" s="402"/>
      <c r="F486" s="350"/>
      <c r="G486" s="350"/>
      <c r="H486" s="350"/>
      <c r="I486" s="350"/>
      <c r="J486" s="350"/>
      <c r="K486" s="350"/>
      <c r="L486" s="350"/>
      <c r="M486" s="350"/>
      <c r="N486" s="350"/>
      <c r="O486" s="350"/>
      <c r="P486" s="350"/>
      <c r="Q486" s="350"/>
      <c r="R486" s="350"/>
      <c r="S486" s="350"/>
      <c r="T486" s="350"/>
      <c r="U486" s="350"/>
      <c r="V486" s="350"/>
      <c r="W486" s="350"/>
      <c r="X486" s="350"/>
      <c r="Y486" s="350"/>
      <c r="Z486" s="350"/>
      <c r="AA486" s="350"/>
    </row>
    <row r="487" spans="1:27" ht="12.75" customHeight="1">
      <c r="A487" s="350"/>
      <c r="B487" s="350"/>
      <c r="C487" s="350"/>
      <c r="D487" s="406"/>
      <c r="E487" s="402"/>
      <c r="F487" s="350"/>
      <c r="G487" s="350"/>
      <c r="H487" s="350"/>
      <c r="I487" s="350"/>
      <c r="J487" s="350"/>
      <c r="K487" s="350"/>
      <c r="L487" s="350"/>
      <c r="M487" s="350"/>
      <c r="N487" s="350"/>
      <c r="O487" s="350"/>
      <c r="P487" s="350"/>
      <c r="Q487" s="350"/>
      <c r="R487" s="350"/>
      <c r="S487" s="350"/>
      <c r="T487" s="350"/>
      <c r="U487" s="350"/>
      <c r="V487" s="350"/>
      <c r="W487" s="350"/>
      <c r="X487" s="350"/>
      <c r="Y487" s="350"/>
      <c r="Z487" s="350"/>
      <c r="AA487" s="350"/>
    </row>
    <row r="488" spans="1:27" ht="12.75" customHeight="1">
      <c r="A488" s="350"/>
      <c r="B488" s="350"/>
      <c r="C488" s="350"/>
      <c r="D488" s="406"/>
      <c r="E488" s="402"/>
      <c r="F488" s="350"/>
      <c r="G488" s="350"/>
      <c r="H488" s="350"/>
      <c r="I488" s="350"/>
      <c r="J488" s="350"/>
      <c r="K488" s="350"/>
      <c r="L488" s="350"/>
      <c r="M488" s="350"/>
      <c r="N488" s="350"/>
      <c r="O488" s="350"/>
      <c r="P488" s="350"/>
      <c r="Q488" s="350"/>
      <c r="R488" s="350"/>
      <c r="S488" s="350"/>
      <c r="T488" s="350"/>
      <c r="U488" s="350"/>
      <c r="V488" s="350"/>
      <c r="W488" s="350"/>
      <c r="X488" s="350"/>
      <c r="Y488" s="350"/>
      <c r="Z488" s="350"/>
      <c r="AA488" s="350"/>
    </row>
    <row r="489" spans="1:27" ht="12.75" customHeight="1">
      <c r="A489" s="350"/>
      <c r="B489" s="350"/>
      <c r="C489" s="350"/>
      <c r="D489" s="406"/>
      <c r="E489" s="402"/>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row>
    <row r="490" spans="1:27" ht="12.75" customHeight="1">
      <c r="A490" s="350"/>
      <c r="B490" s="350"/>
      <c r="C490" s="350"/>
      <c r="D490" s="406"/>
      <c r="E490" s="402"/>
      <c r="F490" s="350"/>
      <c r="G490" s="350"/>
      <c r="H490" s="350"/>
      <c r="I490" s="350"/>
      <c r="J490" s="350"/>
      <c r="K490" s="350"/>
      <c r="L490" s="350"/>
      <c r="M490" s="350"/>
      <c r="N490" s="350"/>
      <c r="O490" s="350"/>
      <c r="P490" s="350"/>
      <c r="Q490" s="350"/>
      <c r="R490" s="350"/>
      <c r="S490" s="350"/>
      <c r="T490" s="350"/>
      <c r="U490" s="350"/>
      <c r="V490" s="350"/>
      <c r="W490" s="350"/>
      <c r="X490" s="350"/>
      <c r="Y490" s="350"/>
      <c r="Z490" s="350"/>
      <c r="AA490" s="350"/>
    </row>
    <row r="491" spans="1:27" ht="12.75" customHeight="1">
      <c r="A491" s="350"/>
      <c r="B491" s="350"/>
      <c r="C491" s="350"/>
      <c r="D491" s="406"/>
      <c r="E491" s="402"/>
      <c r="F491" s="350"/>
      <c r="G491" s="350"/>
      <c r="H491" s="350"/>
      <c r="I491" s="350"/>
      <c r="J491" s="350"/>
      <c r="K491" s="350"/>
      <c r="L491" s="350"/>
      <c r="M491" s="350"/>
      <c r="N491" s="350"/>
      <c r="O491" s="350"/>
      <c r="P491" s="350"/>
      <c r="Q491" s="350"/>
      <c r="R491" s="350"/>
      <c r="S491" s="350"/>
      <c r="T491" s="350"/>
      <c r="U491" s="350"/>
      <c r="V491" s="350"/>
      <c r="W491" s="350"/>
      <c r="X491" s="350"/>
      <c r="Y491" s="350"/>
      <c r="Z491" s="350"/>
      <c r="AA491" s="350"/>
    </row>
    <row r="492" spans="1:27" ht="12.75" customHeight="1">
      <c r="A492" s="350"/>
      <c r="B492" s="350"/>
      <c r="C492" s="350"/>
      <c r="D492" s="406"/>
      <c r="E492" s="402"/>
      <c r="F492" s="350"/>
      <c r="G492" s="350"/>
      <c r="H492" s="350"/>
      <c r="I492" s="350"/>
      <c r="J492" s="350"/>
      <c r="K492" s="350"/>
      <c r="L492" s="350"/>
      <c r="M492" s="350"/>
      <c r="N492" s="350"/>
      <c r="O492" s="350"/>
      <c r="P492" s="350"/>
      <c r="Q492" s="350"/>
      <c r="R492" s="350"/>
      <c r="S492" s="350"/>
      <c r="T492" s="350"/>
      <c r="U492" s="350"/>
      <c r="V492" s="350"/>
      <c r="W492" s="350"/>
      <c r="X492" s="350"/>
      <c r="Y492" s="350"/>
      <c r="Z492" s="350"/>
      <c r="AA492" s="350"/>
    </row>
    <row r="493" spans="1:27" ht="12.75" customHeight="1">
      <c r="A493" s="350"/>
      <c r="B493" s="350"/>
      <c r="C493" s="350"/>
      <c r="D493" s="406"/>
      <c r="E493" s="402"/>
      <c r="F493" s="350"/>
      <c r="G493" s="350"/>
      <c r="H493" s="350"/>
      <c r="I493" s="350"/>
      <c r="J493" s="350"/>
      <c r="K493" s="350"/>
      <c r="L493" s="350"/>
      <c r="M493" s="350"/>
      <c r="N493" s="350"/>
      <c r="O493" s="350"/>
      <c r="P493" s="350"/>
      <c r="Q493" s="350"/>
      <c r="R493" s="350"/>
      <c r="S493" s="350"/>
      <c r="T493" s="350"/>
      <c r="U493" s="350"/>
      <c r="V493" s="350"/>
      <c r="W493" s="350"/>
      <c r="X493" s="350"/>
      <c r="Y493" s="350"/>
      <c r="Z493" s="350"/>
      <c r="AA493" s="350"/>
    </row>
    <row r="494" spans="1:27" ht="12.75" customHeight="1">
      <c r="A494" s="350"/>
      <c r="B494" s="350"/>
      <c r="C494" s="350"/>
      <c r="D494" s="406"/>
      <c r="E494" s="402"/>
      <c r="F494" s="350"/>
      <c r="G494" s="350"/>
      <c r="H494" s="350"/>
      <c r="I494" s="350"/>
      <c r="J494" s="350"/>
      <c r="K494" s="350"/>
      <c r="L494" s="350"/>
      <c r="M494" s="350"/>
      <c r="N494" s="350"/>
      <c r="O494" s="350"/>
      <c r="P494" s="350"/>
      <c r="Q494" s="350"/>
      <c r="R494" s="350"/>
      <c r="S494" s="350"/>
      <c r="T494" s="350"/>
      <c r="U494" s="350"/>
      <c r="V494" s="350"/>
      <c r="W494" s="350"/>
      <c r="X494" s="350"/>
      <c r="Y494" s="350"/>
      <c r="Z494" s="350"/>
      <c r="AA494" s="350"/>
    </row>
    <row r="495" spans="1:27" ht="12.75" customHeight="1">
      <c r="A495" s="350"/>
      <c r="B495" s="350"/>
      <c r="C495" s="350"/>
      <c r="D495" s="406"/>
      <c r="E495" s="402"/>
      <c r="F495" s="350"/>
      <c r="G495" s="350"/>
      <c r="H495" s="350"/>
      <c r="I495" s="350"/>
      <c r="J495" s="350"/>
      <c r="K495" s="350"/>
      <c r="L495" s="350"/>
      <c r="M495" s="350"/>
      <c r="N495" s="350"/>
      <c r="O495" s="350"/>
      <c r="P495" s="350"/>
      <c r="Q495" s="350"/>
      <c r="R495" s="350"/>
      <c r="S495" s="350"/>
      <c r="T495" s="350"/>
      <c r="U495" s="350"/>
      <c r="V495" s="350"/>
      <c r="W495" s="350"/>
      <c r="X495" s="350"/>
      <c r="Y495" s="350"/>
      <c r="Z495" s="350"/>
      <c r="AA495" s="350"/>
    </row>
    <row r="496" spans="1:27" ht="12.75" customHeight="1">
      <c r="A496" s="350"/>
      <c r="B496" s="350"/>
      <c r="C496" s="350"/>
      <c r="D496" s="406"/>
      <c r="E496" s="402"/>
      <c r="F496" s="350"/>
      <c r="G496" s="350"/>
      <c r="H496" s="350"/>
      <c r="I496" s="350"/>
      <c r="J496" s="350"/>
      <c r="K496" s="350"/>
      <c r="L496" s="350"/>
      <c r="M496" s="350"/>
      <c r="N496" s="350"/>
      <c r="O496" s="350"/>
      <c r="P496" s="350"/>
      <c r="Q496" s="350"/>
      <c r="R496" s="350"/>
      <c r="S496" s="350"/>
      <c r="T496" s="350"/>
      <c r="U496" s="350"/>
      <c r="V496" s="350"/>
      <c r="W496" s="350"/>
      <c r="X496" s="350"/>
      <c r="Y496" s="350"/>
      <c r="Z496" s="350"/>
      <c r="AA496" s="350"/>
    </row>
    <row r="497" spans="1:27" ht="12.75" customHeight="1">
      <c r="A497" s="350"/>
      <c r="B497" s="350"/>
      <c r="C497" s="350"/>
      <c r="D497" s="406"/>
      <c r="E497" s="402"/>
      <c r="F497" s="350"/>
      <c r="G497" s="350"/>
      <c r="H497" s="350"/>
      <c r="I497" s="350"/>
      <c r="J497" s="350"/>
      <c r="K497" s="350"/>
      <c r="L497" s="350"/>
      <c r="M497" s="350"/>
      <c r="N497" s="350"/>
      <c r="O497" s="350"/>
      <c r="P497" s="350"/>
      <c r="Q497" s="350"/>
      <c r="R497" s="350"/>
      <c r="S497" s="350"/>
      <c r="T497" s="350"/>
      <c r="U497" s="350"/>
      <c r="V497" s="350"/>
      <c r="W497" s="350"/>
      <c r="X497" s="350"/>
      <c r="Y497" s="350"/>
      <c r="Z497" s="350"/>
      <c r="AA497" s="350"/>
    </row>
    <row r="498" spans="1:27" ht="12.75" customHeight="1">
      <c r="A498" s="350"/>
      <c r="B498" s="350"/>
      <c r="C498" s="350"/>
      <c r="D498" s="406"/>
      <c r="E498" s="402"/>
      <c r="F498" s="350"/>
      <c r="G498" s="350"/>
      <c r="H498" s="350"/>
      <c r="I498" s="350"/>
      <c r="J498" s="350"/>
      <c r="K498" s="350"/>
      <c r="L498" s="350"/>
      <c r="M498" s="350"/>
      <c r="N498" s="350"/>
      <c r="O498" s="350"/>
      <c r="P498" s="350"/>
      <c r="Q498" s="350"/>
      <c r="R498" s="350"/>
      <c r="S498" s="350"/>
      <c r="T498" s="350"/>
      <c r="U498" s="350"/>
      <c r="V498" s="350"/>
      <c r="W498" s="350"/>
      <c r="X498" s="350"/>
      <c r="Y498" s="350"/>
      <c r="Z498" s="350"/>
      <c r="AA498" s="350"/>
    </row>
    <row r="499" spans="1:27" ht="12.75" customHeight="1">
      <c r="A499" s="350"/>
      <c r="B499" s="350"/>
      <c r="C499" s="350"/>
      <c r="D499" s="406"/>
      <c r="E499" s="402"/>
      <c r="F499" s="350"/>
      <c r="G499" s="350"/>
      <c r="H499" s="350"/>
      <c r="I499" s="350"/>
      <c r="J499" s="350"/>
      <c r="K499" s="350"/>
      <c r="L499" s="350"/>
      <c r="M499" s="350"/>
      <c r="N499" s="350"/>
      <c r="O499" s="350"/>
      <c r="P499" s="350"/>
      <c r="Q499" s="350"/>
      <c r="R499" s="350"/>
      <c r="S499" s="350"/>
      <c r="T499" s="350"/>
      <c r="U499" s="350"/>
      <c r="V499" s="350"/>
      <c r="W499" s="350"/>
      <c r="X499" s="350"/>
      <c r="Y499" s="350"/>
      <c r="Z499" s="350"/>
      <c r="AA499" s="350"/>
    </row>
    <row r="500" spans="1:27" ht="12.75" customHeight="1">
      <c r="A500" s="350"/>
      <c r="B500" s="350"/>
      <c r="C500" s="350"/>
      <c r="D500" s="406"/>
      <c r="E500" s="402"/>
      <c r="F500" s="350"/>
      <c r="G500" s="350"/>
      <c r="H500" s="350"/>
      <c r="I500" s="350"/>
      <c r="J500" s="350"/>
      <c r="K500" s="350"/>
      <c r="L500" s="350"/>
      <c r="M500" s="350"/>
      <c r="N500" s="350"/>
      <c r="O500" s="350"/>
      <c r="P500" s="350"/>
      <c r="Q500" s="350"/>
      <c r="R500" s="350"/>
      <c r="S500" s="350"/>
      <c r="T500" s="350"/>
      <c r="U500" s="350"/>
      <c r="V500" s="350"/>
      <c r="W500" s="350"/>
      <c r="X500" s="350"/>
      <c r="Y500" s="350"/>
      <c r="Z500" s="350"/>
      <c r="AA500" s="350"/>
    </row>
    <row r="501" spans="1:27" ht="12.75" customHeight="1">
      <c r="A501" s="350"/>
      <c r="B501" s="350"/>
      <c r="C501" s="350"/>
      <c r="D501" s="406"/>
      <c r="E501" s="402"/>
      <c r="F501" s="350"/>
      <c r="G501" s="350"/>
      <c r="H501" s="350"/>
      <c r="I501" s="350"/>
      <c r="J501" s="350"/>
      <c r="K501" s="350"/>
      <c r="L501" s="350"/>
      <c r="M501" s="350"/>
      <c r="N501" s="350"/>
      <c r="O501" s="350"/>
      <c r="P501" s="350"/>
      <c r="Q501" s="350"/>
      <c r="R501" s="350"/>
      <c r="S501" s="350"/>
      <c r="T501" s="350"/>
      <c r="U501" s="350"/>
      <c r="V501" s="350"/>
      <c r="W501" s="350"/>
      <c r="X501" s="350"/>
      <c r="Y501" s="350"/>
      <c r="Z501" s="350"/>
      <c r="AA501" s="350"/>
    </row>
    <row r="502" spans="1:27" ht="12.75" customHeight="1">
      <c r="A502" s="350"/>
      <c r="B502" s="350"/>
      <c r="C502" s="350"/>
      <c r="D502" s="406"/>
      <c r="E502" s="402"/>
      <c r="F502" s="350"/>
      <c r="G502" s="350"/>
      <c r="H502" s="350"/>
      <c r="I502" s="350"/>
      <c r="J502" s="350"/>
      <c r="K502" s="350"/>
      <c r="L502" s="350"/>
      <c r="M502" s="350"/>
      <c r="N502" s="350"/>
      <c r="O502" s="350"/>
      <c r="P502" s="350"/>
      <c r="Q502" s="350"/>
      <c r="R502" s="350"/>
      <c r="S502" s="350"/>
      <c r="T502" s="350"/>
      <c r="U502" s="350"/>
      <c r="V502" s="350"/>
      <c r="W502" s="350"/>
      <c r="X502" s="350"/>
      <c r="Y502" s="350"/>
      <c r="Z502" s="350"/>
      <c r="AA502" s="350"/>
    </row>
    <row r="503" spans="1:27" ht="12.75" customHeight="1">
      <c r="A503" s="350"/>
      <c r="B503" s="350"/>
      <c r="C503" s="350"/>
      <c r="D503" s="406"/>
      <c r="E503" s="402"/>
      <c r="F503" s="350"/>
      <c r="G503" s="350"/>
      <c r="H503" s="350"/>
      <c r="I503" s="350"/>
      <c r="J503" s="350"/>
      <c r="K503" s="350"/>
      <c r="L503" s="350"/>
      <c r="M503" s="350"/>
      <c r="N503" s="350"/>
      <c r="O503" s="350"/>
      <c r="P503" s="350"/>
      <c r="Q503" s="350"/>
      <c r="R503" s="350"/>
      <c r="S503" s="350"/>
      <c r="T503" s="350"/>
      <c r="U503" s="350"/>
      <c r="V503" s="350"/>
      <c r="W503" s="350"/>
      <c r="X503" s="350"/>
      <c r="Y503" s="350"/>
      <c r="Z503" s="350"/>
      <c r="AA503" s="350"/>
    </row>
    <row r="504" spans="1:27" ht="12.75" customHeight="1">
      <c r="A504" s="350"/>
      <c r="B504" s="350"/>
      <c r="C504" s="350"/>
      <c r="D504" s="406"/>
      <c r="E504" s="402"/>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row>
    <row r="505" spans="1:27" ht="12.75" customHeight="1">
      <c r="A505" s="350"/>
      <c r="B505" s="350"/>
      <c r="C505" s="350"/>
      <c r="D505" s="406"/>
      <c r="E505" s="402"/>
      <c r="F505" s="350"/>
      <c r="G505" s="350"/>
      <c r="H505" s="350"/>
      <c r="I505" s="350"/>
      <c r="J505" s="350"/>
      <c r="K505" s="350"/>
      <c r="L505" s="350"/>
      <c r="M505" s="350"/>
      <c r="N505" s="350"/>
      <c r="O505" s="350"/>
      <c r="P505" s="350"/>
      <c r="Q505" s="350"/>
      <c r="R505" s="350"/>
      <c r="S505" s="350"/>
      <c r="T505" s="350"/>
      <c r="U505" s="350"/>
      <c r="V505" s="350"/>
      <c r="W505" s="350"/>
      <c r="X505" s="350"/>
      <c r="Y505" s="350"/>
      <c r="Z505" s="350"/>
      <c r="AA505" s="350"/>
    </row>
    <row r="506" spans="1:27" ht="12.75" customHeight="1">
      <c r="A506" s="350"/>
      <c r="B506" s="350"/>
      <c r="C506" s="350"/>
      <c r="D506" s="406"/>
      <c r="E506" s="402"/>
      <c r="F506" s="350"/>
      <c r="G506" s="350"/>
      <c r="H506" s="350"/>
      <c r="I506" s="350"/>
      <c r="J506" s="350"/>
      <c r="K506" s="350"/>
      <c r="L506" s="350"/>
      <c r="M506" s="350"/>
      <c r="N506" s="350"/>
      <c r="O506" s="350"/>
      <c r="P506" s="350"/>
      <c r="Q506" s="350"/>
      <c r="R506" s="350"/>
      <c r="S506" s="350"/>
      <c r="T506" s="350"/>
      <c r="U506" s="350"/>
      <c r="V506" s="350"/>
      <c r="W506" s="350"/>
      <c r="X506" s="350"/>
      <c r="Y506" s="350"/>
      <c r="Z506" s="350"/>
      <c r="AA506" s="350"/>
    </row>
    <row r="507" spans="1:27" ht="12.75" customHeight="1">
      <c r="A507" s="350"/>
      <c r="B507" s="350"/>
      <c r="C507" s="350"/>
      <c r="D507" s="406"/>
      <c r="E507" s="402"/>
      <c r="F507" s="350"/>
      <c r="G507" s="350"/>
      <c r="H507" s="350"/>
      <c r="I507" s="350"/>
      <c r="J507" s="350"/>
      <c r="K507" s="350"/>
      <c r="L507" s="350"/>
      <c r="M507" s="350"/>
      <c r="N507" s="350"/>
      <c r="O507" s="350"/>
      <c r="P507" s="350"/>
      <c r="Q507" s="350"/>
      <c r="R507" s="350"/>
      <c r="S507" s="350"/>
      <c r="T507" s="350"/>
      <c r="U507" s="350"/>
      <c r="V507" s="350"/>
      <c r="W507" s="350"/>
      <c r="X507" s="350"/>
      <c r="Y507" s="350"/>
      <c r="Z507" s="350"/>
      <c r="AA507" s="350"/>
    </row>
    <row r="508" spans="1:27" ht="12.75" customHeight="1">
      <c r="A508" s="350"/>
      <c r="B508" s="350"/>
      <c r="C508" s="350"/>
      <c r="D508" s="406"/>
      <c r="E508" s="402"/>
      <c r="F508" s="350"/>
      <c r="G508" s="350"/>
      <c r="H508" s="350"/>
      <c r="I508" s="350"/>
      <c r="J508" s="350"/>
      <c r="K508" s="350"/>
      <c r="L508" s="350"/>
      <c r="M508" s="350"/>
      <c r="N508" s="350"/>
      <c r="O508" s="350"/>
      <c r="P508" s="350"/>
      <c r="Q508" s="350"/>
      <c r="R508" s="350"/>
      <c r="S508" s="350"/>
      <c r="T508" s="350"/>
      <c r="U508" s="350"/>
      <c r="V508" s="350"/>
      <c r="W508" s="350"/>
      <c r="X508" s="350"/>
      <c r="Y508" s="350"/>
      <c r="Z508" s="350"/>
      <c r="AA508" s="350"/>
    </row>
    <row r="509" spans="1:27" ht="12.75" customHeight="1">
      <c r="A509" s="350"/>
      <c r="B509" s="350"/>
      <c r="C509" s="350"/>
      <c r="D509" s="406"/>
      <c r="E509" s="402"/>
      <c r="F509" s="350"/>
      <c r="G509" s="350"/>
      <c r="H509" s="350"/>
      <c r="I509" s="350"/>
      <c r="J509" s="350"/>
      <c r="K509" s="350"/>
      <c r="L509" s="350"/>
      <c r="M509" s="350"/>
      <c r="N509" s="350"/>
      <c r="O509" s="350"/>
      <c r="P509" s="350"/>
      <c r="Q509" s="350"/>
      <c r="R509" s="350"/>
      <c r="S509" s="350"/>
      <c r="T509" s="350"/>
      <c r="U509" s="350"/>
      <c r="V509" s="350"/>
      <c r="W509" s="350"/>
      <c r="X509" s="350"/>
      <c r="Y509" s="350"/>
      <c r="Z509" s="350"/>
      <c r="AA509" s="350"/>
    </row>
    <row r="510" spans="1:27" ht="12.75" customHeight="1">
      <c r="A510" s="350"/>
      <c r="B510" s="350"/>
      <c r="C510" s="350"/>
      <c r="D510" s="406"/>
      <c r="E510" s="402"/>
      <c r="F510" s="350"/>
      <c r="G510" s="350"/>
      <c r="H510" s="350"/>
      <c r="I510" s="350"/>
      <c r="J510" s="350"/>
      <c r="K510" s="350"/>
      <c r="L510" s="350"/>
      <c r="M510" s="350"/>
      <c r="N510" s="350"/>
      <c r="O510" s="350"/>
      <c r="P510" s="350"/>
      <c r="Q510" s="350"/>
      <c r="R510" s="350"/>
      <c r="S510" s="350"/>
      <c r="T510" s="350"/>
      <c r="U510" s="350"/>
      <c r="V510" s="350"/>
      <c r="W510" s="350"/>
      <c r="X510" s="350"/>
      <c r="Y510" s="350"/>
      <c r="Z510" s="350"/>
      <c r="AA510" s="350"/>
    </row>
    <row r="511" spans="1:27" ht="12.75" customHeight="1">
      <c r="A511" s="350"/>
      <c r="B511" s="350"/>
      <c r="C511" s="350"/>
      <c r="D511" s="406"/>
      <c r="E511" s="402"/>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row>
    <row r="512" spans="1:27" ht="12.75" customHeight="1">
      <c r="A512" s="350"/>
      <c r="B512" s="350"/>
      <c r="C512" s="350"/>
      <c r="D512" s="406"/>
      <c r="E512" s="402"/>
      <c r="F512" s="350"/>
      <c r="G512" s="350"/>
      <c r="H512" s="350"/>
      <c r="I512" s="350"/>
      <c r="J512" s="350"/>
      <c r="K512" s="350"/>
      <c r="L512" s="350"/>
      <c r="M512" s="350"/>
      <c r="N512" s="350"/>
      <c r="O512" s="350"/>
      <c r="P512" s="350"/>
      <c r="Q512" s="350"/>
      <c r="R512" s="350"/>
      <c r="S512" s="350"/>
      <c r="T512" s="350"/>
      <c r="U512" s="350"/>
      <c r="V512" s="350"/>
      <c r="W512" s="350"/>
      <c r="X512" s="350"/>
      <c r="Y512" s="350"/>
      <c r="Z512" s="350"/>
      <c r="AA512" s="350"/>
    </row>
    <row r="513" spans="1:27" ht="12.75" customHeight="1">
      <c r="A513" s="350"/>
      <c r="B513" s="350"/>
      <c r="C513" s="350"/>
      <c r="D513" s="406"/>
      <c r="E513" s="402"/>
      <c r="F513" s="350"/>
      <c r="G513" s="350"/>
      <c r="H513" s="350"/>
      <c r="I513" s="350"/>
      <c r="J513" s="350"/>
      <c r="K513" s="350"/>
      <c r="L513" s="350"/>
      <c r="M513" s="350"/>
      <c r="N513" s="350"/>
      <c r="O513" s="350"/>
      <c r="P513" s="350"/>
      <c r="Q513" s="350"/>
      <c r="R513" s="350"/>
      <c r="S513" s="350"/>
      <c r="T513" s="350"/>
      <c r="U513" s="350"/>
      <c r="V513" s="350"/>
      <c r="W513" s="350"/>
      <c r="X513" s="350"/>
      <c r="Y513" s="350"/>
      <c r="Z513" s="350"/>
      <c r="AA513" s="350"/>
    </row>
    <row r="514" spans="1:27" ht="12.75" customHeight="1">
      <c r="A514" s="350"/>
      <c r="B514" s="350"/>
      <c r="C514" s="350"/>
      <c r="D514" s="406"/>
      <c r="E514" s="402"/>
      <c r="F514" s="350"/>
      <c r="G514" s="350"/>
      <c r="H514" s="350"/>
      <c r="I514" s="350"/>
      <c r="J514" s="350"/>
      <c r="K514" s="350"/>
      <c r="L514" s="350"/>
      <c r="M514" s="350"/>
      <c r="N514" s="350"/>
      <c r="O514" s="350"/>
      <c r="P514" s="350"/>
      <c r="Q514" s="350"/>
      <c r="R514" s="350"/>
      <c r="S514" s="350"/>
      <c r="T514" s="350"/>
      <c r="U514" s="350"/>
      <c r="V514" s="350"/>
      <c r="W514" s="350"/>
      <c r="X514" s="350"/>
      <c r="Y514" s="350"/>
      <c r="Z514" s="350"/>
      <c r="AA514" s="350"/>
    </row>
    <row r="515" spans="1:27" ht="12.75" customHeight="1">
      <c r="A515" s="350"/>
      <c r="B515" s="350"/>
      <c r="C515" s="350"/>
      <c r="D515" s="406"/>
      <c r="E515" s="402"/>
      <c r="F515" s="350"/>
      <c r="G515" s="350"/>
      <c r="H515" s="350"/>
      <c r="I515" s="350"/>
      <c r="J515" s="350"/>
      <c r="K515" s="350"/>
      <c r="L515" s="350"/>
      <c r="M515" s="350"/>
      <c r="N515" s="350"/>
      <c r="O515" s="350"/>
      <c r="P515" s="350"/>
      <c r="Q515" s="350"/>
      <c r="R515" s="350"/>
      <c r="S515" s="350"/>
      <c r="T515" s="350"/>
      <c r="U515" s="350"/>
      <c r="V515" s="350"/>
      <c r="W515" s="350"/>
      <c r="X515" s="350"/>
      <c r="Y515" s="350"/>
      <c r="Z515" s="350"/>
      <c r="AA515" s="350"/>
    </row>
    <row r="516" spans="1:27" ht="12.75" customHeight="1">
      <c r="A516" s="350"/>
      <c r="B516" s="350"/>
      <c r="C516" s="350"/>
      <c r="D516" s="406"/>
      <c r="E516" s="402"/>
      <c r="F516" s="350"/>
      <c r="G516" s="350"/>
      <c r="H516" s="350"/>
      <c r="I516" s="350"/>
      <c r="J516" s="350"/>
      <c r="K516" s="350"/>
      <c r="L516" s="350"/>
      <c r="M516" s="350"/>
      <c r="N516" s="350"/>
      <c r="O516" s="350"/>
      <c r="P516" s="350"/>
      <c r="Q516" s="350"/>
      <c r="R516" s="350"/>
      <c r="S516" s="350"/>
      <c r="T516" s="350"/>
      <c r="U516" s="350"/>
      <c r="V516" s="350"/>
      <c r="W516" s="350"/>
      <c r="X516" s="350"/>
      <c r="Y516" s="350"/>
      <c r="Z516" s="350"/>
      <c r="AA516" s="350"/>
    </row>
    <row r="517" spans="1:27" ht="12.75" customHeight="1">
      <c r="A517" s="350"/>
      <c r="B517" s="350"/>
      <c r="C517" s="350"/>
      <c r="D517" s="406"/>
      <c r="E517" s="402"/>
      <c r="F517" s="350"/>
      <c r="G517" s="350"/>
      <c r="H517" s="350"/>
      <c r="I517" s="350"/>
      <c r="J517" s="350"/>
      <c r="K517" s="350"/>
      <c r="L517" s="350"/>
      <c r="M517" s="350"/>
      <c r="N517" s="350"/>
      <c r="O517" s="350"/>
      <c r="P517" s="350"/>
      <c r="Q517" s="350"/>
      <c r="R517" s="350"/>
      <c r="S517" s="350"/>
      <c r="T517" s="350"/>
      <c r="U517" s="350"/>
      <c r="V517" s="350"/>
      <c r="W517" s="350"/>
      <c r="X517" s="350"/>
      <c r="Y517" s="350"/>
      <c r="Z517" s="350"/>
      <c r="AA517" s="350"/>
    </row>
    <row r="518" spans="1:27" ht="12.75" customHeight="1">
      <c r="A518" s="350"/>
      <c r="B518" s="350"/>
      <c r="C518" s="350"/>
      <c r="D518" s="406"/>
      <c r="E518" s="402"/>
      <c r="F518" s="350"/>
      <c r="G518" s="350"/>
      <c r="H518" s="350"/>
      <c r="I518" s="350"/>
      <c r="J518" s="350"/>
      <c r="K518" s="350"/>
      <c r="L518" s="350"/>
      <c r="M518" s="350"/>
      <c r="N518" s="350"/>
      <c r="O518" s="350"/>
      <c r="P518" s="350"/>
      <c r="Q518" s="350"/>
      <c r="R518" s="350"/>
      <c r="S518" s="350"/>
      <c r="T518" s="350"/>
      <c r="U518" s="350"/>
      <c r="V518" s="350"/>
      <c r="W518" s="350"/>
      <c r="X518" s="350"/>
      <c r="Y518" s="350"/>
      <c r="Z518" s="350"/>
      <c r="AA518" s="350"/>
    </row>
    <row r="519" spans="1:27" ht="12.75" customHeight="1">
      <c r="A519" s="350"/>
      <c r="B519" s="350"/>
      <c r="C519" s="350"/>
      <c r="D519" s="406"/>
      <c r="E519" s="402"/>
      <c r="F519" s="350"/>
      <c r="G519" s="350"/>
      <c r="H519" s="350"/>
      <c r="I519" s="350"/>
      <c r="J519" s="350"/>
      <c r="K519" s="350"/>
      <c r="L519" s="350"/>
      <c r="M519" s="350"/>
      <c r="N519" s="350"/>
      <c r="O519" s="350"/>
      <c r="P519" s="350"/>
      <c r="Q519" s="350"/>
      <c r="R519" s="350"/>
      <c r="S519" s="350"/>
      <c r="T519" s="350"/>
      <c r="U519" s="350"/>
      <c r="V519" s="350"/>
      <c r="W519" s="350"/>
      <c r="X519" s="350"/>
      <c r="Y519" s="350"/>
      <c r="Z519" s="350"/>
      <c r="AA519" s="350"/>
    </row>
    <row r="520" spans="1:27" ht="12.75" customHeight="1">
      <c r="A520" s="350"/>
      <c r="B520" s="350"/>
      <c r="C520" s="350"/>
      <c r="D520" s="406"/>
      <c r="E520" s="402"/>
      <c r="F520" s="350"/>
      <c r="G520" s="350"/>
      <c r="H520" s="350"/>
      <c r="I520" s="350"/>
      <c r="J520" s="350"/>
      <c r="K520" s="350"/>
      <c r="L520" s="350"/>
      <c r="M520" s="350"/>
      <c r="N520" s="350"/>
      <c r="O520" s="350"/>
      <c r="P520" s="350"/>
      <c r="Q520" s="350"/>
      <c r="R520" s="350"/>
      <c r="S520" s="350"/>
      <c r="T520" s="350"/>
      <c r="U520" s="350"/>
      <c r="V520" s="350"/>
      <c r="W520" s="350"/>
      <c r="X520" s="350"/>
      <c r="Y520" s="350"/>
      <c r="Z520" s="350"/>
      <c r="AA520" s="350"/>
    </row>
    <row r="521" spans="1:27" ht="12.75" customHeight="1">
      <c r="A521" s="350"/>
      <c r="B521" s="350"/>
      <c r="C521" s="350"/>
      <c r="D521" s="406"/>
      <c r="E521" s="402"/>
      <c r="F521" s="350"/>
      <c r="G521" s="350"/>
      <c r="H521" s="350"/>
      <c r="I521" s="350"/>
      <c r="J521" s="350"/>
      <c r="K521" s="350"/>
      <c r="L521" s="350"/>
      <c r="M521" s="350"/>
      <c r="N521" s="350"/>
      <c r="O521" s="350"/>
      <c r="P521" s="350"/>
      <c r="Q521" s="350"/>
      <c r="R521" s="350"/>
      <c r="S521" s="350"/>
      <c r="T521" s="350"/>
      <c r="U521" s="350"/>
      <c r="V521" s="350"/>
      <c r="W521" s="350"/>
      <c r="X521" s="350"/>
      <c r="Y521" s="350"/>
      <c r="Z521" s="350"/>
      <c r="AA521" s="350"/>
    </row>
    <row r="522" spans="1:27" ht="12.75" customHeight="1">
      <c r="A522" s="350"/>
      <c r="B522" s="350"/>
      <c r="C522" s="350"/>
      <c r="D522" s="406"/>
      <c r="E522" s="402"/>
      <c r="F522" s="350"/>
      <c r="G522" s="350"/>
      <c r="H522" s="350"/>
      <c r="I522" s="350"/>
      <c r="J522" s="350"/>
      <c r="K522" s="350"/>
      <c r="L522" s="350"/>
      <c r="M522" s="350"/>
      <c r="N522" s="350"/>
      <c r="O522" s="350"/>
      <c r="P522" s="350"/>
      <c r="Q522" s="350"/>
      <c r="R522" s="350"/>
      <c r="S522" s="350"/>
      <c r="T522" s="350"/>
      <c r="U522" s="350"/>
      <c r="V522" s="350"/>
      <c r="W522" s="350"/>
      <c r="X522" s="350"/>
      <c r="Y522" s="350"/>
      <c r="Z522" s="350"/>
      <c r="AA522" s="350"/>
    </row>
    <row r="523" spans="1:27" ht="12.75" customHeight="1">
      <c r="A523" s="350"/>
      <c r="B523" s="350"/>
      <c r="C523" s="350"/>
      <c r="D523" s="406"/>
      <c r="E523" s="402"/>
      <c r="F523" s="350"/>
      <c r="G523" s="350"/>
      <c r="H523" s="350"/>
      <c r="I523" s="350"/>
      <c r="J523" s="350"/>
      <c r="K523" s="350"/>
      <c r="L523" s="350"/>
      <c r="M523" s="350"/>
      <c r="N523" s="350"/>
      <c r="O523" s="350"/>
      <c r="P523" s="350"/>
      <c r="Q523" s="350"/>
      <c r="R523" s="350"/>
      <c r="S523" s="350"/>
      <c r="T523" s="350"/>
      <c r="U523" s="350"/>
      <c r="V523" s="350"/>
      <c r="W523" s="350"/>
      <c r="X523" s="350"/>
      <c r="Y523" s="350"/>
      <c r="Z523" s="350"/>
      <c r="AA523" s="350"/>
    </row>
    <row r="524" spans="1:27" ht="12.75" customHeight="1">
      <c r="A524" s="350"/>
      <c r="B524" s="350"/>
      <c r="C524" s="350"/>
      <c r="D524" s="406"/>
      <c r="E524" s="402"/>
      <c r="F524" s="350"/>
      <c r="G524" s="350"/>
      <c r="H524" s="350"/>
      <c r="I524" s="350"/>
      <c r="J524" s="350"/>
      <c r="K524" s="350"/>
      <c r="L524" s="350"/>
      <c r="M524" s="350"/>
      <c r="N524" s="350"/>
      <c r="O524" s="350"/>
      <c r="P524" s="350"/>
      <c r="Q524" s="350"/>
      <c r="R524" s="350"/>
      <c r="S524" s="350"/>
      <c r="T524" s="350"/>
      <c r="U524" s="350"/>
      <c r="V524" s="350"/>
      <c r="W524" s="350"/>
      <c r="X524" s="350"/>
      <c r="Y524" s="350"/>
      <c r="Z524" s="350"/>
      <c r="AA524" s="350"/>
    </row>
    <row r="525" spans="1:27" ht="12.75" customHeight="1">
      <c r="A525" s="350"/>
      <c r="B525" s="350"/>
      <c r="C525" s="350"/>
      <c r="D525" s="406"/>
      <c r="E525" s="402"/>
      <c r="F525" s="350"/>
      <c r="G525" s="350"/>
      <c r="H525" s="350"/>
      <c r="I525" s="350"/>
      <c r="J525" s="350"/>
      <c r="K525" s="350"/>
      <c r="L525" s="350"/>
      <c r="M525" s="350"/>
      <c r="N525" s="350"/>
      <c r="O525" s="350"/>
      <c r="P525" s="350"/>
      <c r="Q525" s="350"/>
      <c r="R525" s="350"/>
      <c r="S525" s="350"/>
      <c r="T525" s="350"/>
      <c r="U525" s="350"/>
      <c r="V525" s="350"/>
      <c r="W525" s="350"/>
      <c r="X525" s="350"/>
      <c r="Y525" s="350"/>
      <c r="Z525" s="350"/>
      <c r="AA525" s="350"/>
    </row>
    <row r="526" spans="1:27" ht="12.75" customHeight="1">
      <c r="A526" s="350"/>
      <c r="B526" s="350"/>
      <c r="C526" s="350"/>
      <c r="D526" s="406"/>
      <c r="E526" s="402"/>
      <c r="F526" s="350"/>
      <c r="G526" s="350"/>
      <c r="H526" s="350"/>
      <c r="I526" s="350"/>
      <c r="J526" s="350"/>
      <c r="K526" s="350"/>
      <c r="L526" s="350"/>
      <c r="M526" s="350"/>
      <c r="N526" s="350"/>
      <c r="O526" s="350"/>
      <c r="P526" s="350"/>
      <c r="Q526" s="350"/>
      <c r="R526" s="350"/>
      <c r="S526" s="350"/>
      <c r="T526" s="350"/>
      <c r="U526" s="350"/>
      <c r="V526" s="350"/>
      <c r="W526" s="350"/>
      <c r="X526" s="350"/>
      <c r="Y526" s="350"/>
      <c r="Z526" s="350"/>
      <c r="AA526" s="350"/>
    </row>
    <row r="527" spans="1:27" ht="12.75" customHeight="1">
      <c r="A527" s="350"/>
      <c r="B527" s="350"/>
      <c r="C527" s="350"/>
      <c r="D527" s="406"/>
      <c r="E527" s="402"/>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row>
    <row r="528" spans="1:27" ht="12.75" customHeight="1">
      <c r="A528" s="350"/>
      <c r="B528" s="350"/>
      <c r="C528" s="350"/>
      <c r="D528" s="406"/>
      <c r="E528" s="402"/>
      <c r="F528" s="350"/>
      <c r="G528" s="350"/>
      <c r="H528" s="350"/>
      <c r="I528" s="350"/>
      <c r="J528" s="350"/>
      <c r="K528" s="350"/>
      <c r="L528" s="350"/>
      <c r="M528" s="350"/>
      <c r="N528" s="350"/>
      <c r="O528" s="350"/>
      <c r="P528" s="350"/>
      <c r="Q528" s="350"/>
      <c r="R528" s="350"/>
      <c r="S528" s="350"/>
      <c r="T528" s="350"/>
      <c r="U528" s="350"/>
      <c r="V528" s="350"/>
      <c r="W528" s="350"/>
      <c r="X528" s="350"/>
      <c r="Y528" s="350"/>
      <c r="Z528" s="350"/>
      <c r="AA528" s="350"/>
    </row>
    <row r="529" spans="1:27" ht="12.75" customHeight="1">
      <c r="A529" s="350"/>
      <c r="B529" s="350"/>
      <c r="C529" s="350"/>
      <c r="D529" s="406"/>
      <c r="E529" s="402"/>
      <c r="F529" s="350"/>
      <c r="G529" s="350"/>
      <c r="H529" s="350"/>
      <c r="I529" s="350"/>
      <c r="J529" s="350"/>
      <c r="K529" s="350"/>
      <c r="L529" s="350"/>
      <c r="M529" s="350"/>
      <c r="N529" s="350"/>
      <c r="O529" s="350"/>
      <c r="P529" s="350"/>
      <c r="Q529" s="350"/>
      <c r="R529" s="350"/>
      <c r="S529" s="350"/>
      <c r="T529" s="350"/>
      <c r="U529" s="350"/>
      <c r="V529" s="350"/>
      <c r="W529" s="350"/>
      <c r="X529" s="350"/>
      <c r="Y529" s="350"/>
      <c r="Z529" s="350"/>
      <c r="AA529" s="350"/>
    </row>
    <row r="530" spans="1:27" ht="12.75" customHeight="1">
      <c r="A530" s="350"/>
      <c r="B530" s="350"/>
      <c r="C530" s="350"/>
      <c r="D530" s="406"/>
      <c r="E530" s="402"/>
      <c r="F530" s="350"/>
      <c r="G530" s="350"/>
      <c r="H530" s="350"/>
      <c r="I530" s="350"/>
      <c r="J530" s="350"/>
      <c r="K530" s="350"/>
      <c r="L530" s="350"/>
      <c r="M530" s="350"/>
      <c r="N530" s="350"/>
      <c r="O530" s="350"/>
      <c r="P530" s="350"/>
      <c r="Q530" s="350"/>
      <c r="R530" s="350"/>
      <c r="S530" s="350"/>
      <c r="T530" s="350"/>
      <c r="U530" s="350"/>
      <c r="V530" s="350"/>
      <c r="W530" s="350"/>
      <c r="X530" s="350"/>
      <c r="Y530" s="350"/>
      <c r="Z530" s="350"/>
      <c r="AA530" s="350"/>
    </row>
    <row r="531" spans="1:27" ht="12.75" customHeight="1">
      <c r="A531" s="350"/>
      <c r="B531" s="350"/>
      <c r="C531" s="350"/>
      <c r="D531" s="406"/>
      <c r="E531" s="402"/>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row>
    <row r="532" spans="1:27" ht="12.75" customHeight="1">
      <c r="A532" s="350"/>
      <c r="B532" s="350"/>
      <c r="C532" s="350"/>
      <c r="D532" s="406"/>
      <c r="E532" s="402"/>
      <c r="F532" s="350"/>
      <c r="G532" s="350"/>
      <c r="H532" s="350"/>
      <c r="I532" s="350"/>
      <c r="J532" s="350"/>
      <c r="K532" s="350"/>
      <c r="L532" s="350"/>
      <c r="M532" s="350"/>
      <c r="N532" s="350"/>
      <c r="O532" s="350"/>
      <c r="P532" s="350"/>
      <c r="Q532" s="350"/>
      <c r="R532" s="350"/>
      <c r="S532" s="350"/>
      <c r="T532" s="350"/>
      <c r="U532" s="350"/>
      <c r="V532" s="350"/>
      <c r="W532" s="350"/>
      <c r="X532" s="350"/>
      <c r="Y532" s="350"/>
      <c r="Z532" s="350"/>
      <c r="AA532" s="350"/>
    </row>
    <row r="533" spans="1:27" ht="12.75" customHeight="1">
      <c r="A533" s="350"/>
      <c r="B533" s="350"/>
      <c r="C533" s="350"/>
      <c r="D533" s="406"/>
      <c r="E533" s="402"/>
      <c r="F533" s="350"/>
      <c r="G533" s="350"/>
      <c r="H533" s="350"/>
      <c r="I533" s="350"/>
      <c r="J533" s="350"/>
      <c r="K533" s="350"/>
      <c r="L533" s="350"/>
      <c r="M533" s="350"/>
      <c r="N533" s="350"/>
      <c r="O533" s="350"/>
      <c r="P533" s="350"/>
      <c r="Q533" s="350"/>
      <c r="R533" s="350"/>
      <c r="S533" s="350"/>
      <c r="T533" s="350"/>
      <c r="U533" s="350"/>
      <c r="V533" s="350"/>
      <c r="W533" s="350"/>
      <c r="X533" s="350"/>
      <c r="Y533" s="350"/>
      <c r="Z533" s="350"/>
      <c r="AA533" s="350"/>
    </row>
    <row r="534" spans="1:27" ht="12.75" customHeight="1">
      <c r="A534" s="350"/>
      <c r="B534" s="350"/>
      <c r="C534" s="350"/>
      <c r="D534" s="406"/>
      <c r="E534" s="402"/>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row>
    <row r="535" spans="1:27" ht="12.75" customHeight="1">
      <c r="A535" s="350"/>
      <c r="B535" s="350"/>
      <c r="C535" s="350"/>
      <c r="D535" s="406"/>
      <c r="E535" s="402"/>
      <c r="F535" s="350"/>
      <c r="G535" s="350"/>
      <c r="H535" s="350"/>
      <c r="I535" s="350"/>
      <c r="J535" s="350"/>
      <c r="K535" s="350"/>
      <c r="L535" s="350"/>
      <c r="M535" s="350"/>
      <c r="N535" s="350"/>
      <c r="O535" s="350"/>
      <c r="P535" s="350"/>
      <c r="Q535" s="350"/>
      <c r="R535" s="350"/>
      <c r="S535" s="350"/>
      <c r="T535" s="350"/>
      <c r="U535" s="350"/>
      <c r="V535" s="350"/>
      <c r="W535" s="350"/>
      <c r="X535" s="350"/>
      <c r="Y535" s="350"/>
      <c r="Z535" s="350"/>
      <c r="AA535" s="350"/>
    </row>
    <row r="536" spans="1:27" ht="12.75" customHeight="1">
      <c r="A536" s="350"/>
      <c r="B536" s="350"/>
      <c r="C536" s="350"/>
      <c r="D536" s="406"/>
      <c r="E536" s="402"/>
      <c r="F536" s="350"/>
      <c r="G536" s="350"/>
      <c r="H536" s="350"/>
      <c r="I536" s="350"/>
      <c r="J536" s="350"/>
      <c r="K536" s="350"/>
      <c r="L536" s="350"/>
      <c r="M536" s="350"/>
      <c r="N536" s="350"/>
      <c r="O536" s="350"/>
      <c r="P536" s="350"/>
      <c r="Q536" s="350"/>
      <c r="R536" s="350"/>
      <c r="S536" s="350"/>
      <c r="T536" s="350"/>
      <c r="U536" s="350"/>
      <c r="V536" s="350"/>
      <c r="W536" s="350"/>
      <c r="X536" s="350"/>
      <c r="Y536" s="350"/>
      <c r="Z536" s="350"/>
      <c r="AA536" s="350"/>
    </row>
    <row r="537" spans="1:27" ht="12.75" customHeight="1">
      <c r="A537" s="350"/>
      <c r="B537" s="350"/>
      <c r="C537" s="350"/>
      <c r="D537" s="406"/>
      <c r="E537" s="402"/>
      <c r="F537" s="350"/>
      <c r="G537" s="350"/>
      <c r="H537" s="350"/>
      <c r="I537" s="350"/>
      <c r="J537" s="350"/>
      <c r="K537" s="350"/>
      <c r="L537" s="350"/>
      <c r="M537" s="350"/>
      <c r="N537" s="350"/>
      <c r="O537" s="350"/>
      <c r="P537" s="350"/>
      <c r="Q537" s="350"/>
      <c r="R537" s="350"/>
      <c r="S537" s="350"/>
      <c r="T537" s="350"/>
      <c r="U537" s="350"/>
      <c r="V537" s="350"/>
      <c r="W537" s="350"/>
      <c r="X537" s="350"/>
      <c r="Y537" s="350"/>
      <c r="Z537" s="350"/>
      <c r="AA537" s="350"/>
    </row>
    <row r="538" spans="1:27" ht="12.75" customHeight="1">
      <c r="A538" s="350"/>
      <c r="B538" s="350"/>
      <c r="C538" s="350"/>
      <c r="D538" s="406"/>
      <c r="E538" s="402"/>
      <c r="F538" s="350"/>
      <c r="G538" s="350"/>
      <c r="H538" s="350"/>
      <c r="I538" s="350"/>
      <c r="J538" s="350"/>
      <c r="K538" s="350"/>
      <c r="L538" s="350"/>
      <c r="M538" s="350"/>
      <c r="N538" s="350"/>
      <c r="O538" s="350"/>
      <c r="P538" s="350"/>
      <c r="Q538" s="350"/>
      <c r="R538" s="350"/>
      <c r="S538" s="350"/>
      <c r="T538" s="350"/>
      <c r="U538" s="350"/>
      <c r="V538" s="350"/>
      <c r="W538" s="350"/>
      <c r="X538" s="350"/>
      <c r="Y538" s="350"/>
      <c r="Z538" s="350"/>
      <c r="AA538" s="350"/>
    </row>
    <row r="539" spans="1:27" ht="12.75" customHeight="1">
      <c r="A539" s="350"/>
      <c r="B539" s="350"/>
      <c r="C539" s="350"/>
      <c r="D539" s="406"/>
      <c r="E539" s="402"/>
      <c r="F539" s="350"/>
      <c r="G539" s="350"/>
      <c r="H539" s="350"/>
      <c r="I539" s="350"/>
      <c r="J539" s="350"/>
      <c r="K539" s="350"/>
      <c r="L539" s="350"/>
      <c r="M539" s="350"/>
      <c r="N539" s="350"/>
      <c r="O539" s="350"/>
      <c r="P539" s="350"/>
      <c r="Q539" s="350"/>
      <c r="R539" s="350"/>
      <c r="S539" s="350"/>
      <c r="T539" s="350"/>
      <c r="U539" s="350"/>
      <c r="V539" s="350"/>
      <c r="W539" s="350"/>
      <c r="X539" s="350"/>
      <c r="Y539" s="350"/>
      <c r="Z539" s="350"/>
      <c r="AA539" s="350"/>
    </row>
    <row r="540" spans="1:27" ht="12.75" customHeight="1">
      <c r="A540" s="350"/>
      <c r="B540" s="350"/>
      <c r="C540" s="350"/>
      <c r="D540" s="406"/>
      <c r="E540" s="402"/>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row>
    <row r="541" spans="1:27" ht="12.75" customHeight="1">
      <c r="A541" s="350"/>
      <c r="B541" s="350"/>
      <c r="C541" s="350"/>
      <c r="D541" s="406"/>
      <c r="E541" s="402"/>
      <c r="F541" s="350"/>
      <c r="G541" s="350"/>
      <c r="H541" s="350"/>
      <c r="I541" s="350"/>
      <c r="J541" s="350"/>
      <c r="K541" s="350"/>
      <c r="L541" s="350"/>
      <c r="M541" s="350"/>
      <c r="N541" s="350"/>
      <c r="O541" s="350"/>
      <c r="P541" s="350"/>
      <c r="Q541" s="350"/>
      <c r="R541" s="350"/>
      <c r="S541" s="350"/>
      <c r="T541" s="350"/>
      <c r="U541" s="350"/>
      <c r="V541" s="350"/>
      <c r="W541" s="350"/>
      <c r="X541" s="350"/>
      <c r="Y541" s="350"/>
      <c r="Z541" s="350"/>
      <c r="AA541" s="350"/>
    </row>
    <row r="542" spans="1:27" ht="12.75" customHeight="1">
      <c r="A542" s="350"/>
      <c r="B542" s="350"/>
      <c r="C542" s="350"/>
      <c r="D542" s="406"/>
      <c r="E542" s="402"/>
      <c r="F542" s="350"/>
      <c r="G542" s="350"/>
      <c r="H542" s="350"/>
      <c r="I542" s="350"/>
      <c r="J542" s="350"/>
      <c r="K542" s="350"/>
      <c r="L542" s="350"/>
      <c r="M542" s="350"/>
      <c r="N542" s="350"/>
      <c r="O542" s="350"/>
      <c r="P542" s="350"/>
      <c r="Q542" s="350"/>
      <c r="R542" s="350"/>
      <c r="S542" s="350"/>
      <c r="T542" s="350"/>
      <c r="U542" s="350"/>
      <c r="V542" s="350"/>
      <c r="W542" s="350"/>
      <c r="X542" s="350"/>
      <c r="Y542" s="350"/>
      <c r="Z542" s="350"/>
      <c r="AA542" s="350"/>
    </row>
    <row r="543" spans="1:27" ht="12.75" customHeight="1">
      <c r="A543" s="350"/>
      <c r="B543" s="350"/>
      <c r="C543" s="350"/>
      <c r="D543" s="406"/>
      <c r="E543" s="402"/>
      <c r="F543" s="350"/>
      <c r="G543" s="350"/>
      <c r="H543" s="350"/>
      <c r="I543" s="350"/>
      <c r="J543" s="350"/>
      <c r="K543" s="350"/>
      <c r="L543" s="350"/>
      <c r="M543" s="350"/>
      <c r="N543" s="350"/>
      <c r="O543" s="350"/>
      <c r="P543" s="350"/>
      <c r="Q543" s="350"/>
      <c r="R543" s="350"/>
      <c r="S543" s="350"/>
      <c r="T543" s="350"/>
      <c r="U543" s="350"/>
      <c r="V543" s="350"/>
      <c r="W543" s="350"/>
      <c r="X543" s="350"/>
      <c r="Y543" s="350"/>
      <c r="Z543" s="350"/>
      <c r="AA543" s="350"/>
    </row>
    <row r="544" spans="1:27" ht="12.75" customHeight="1">
      <c r="A544" s="350"/>
      <c r="B544" s="350"/>
      <c r="C544" s="350"/>
      <c r="D544" s="406"/>
      <c r="E544" s="402"/>
      <c r="F544" s="350"/>
      <c r="G544" s="350"/>
      <c r="H544" s="350"/>
      <c r="I544" s="350"/>
      <c r="J544" s="350"/>
      <c r="K544" s="350"/>
      <c r="L544" s="350"/>
      <c r="M544" s="350"/>
      <c r="N544" s="350"/>
      <c r="O544" s="350"/>
      <c r="P544" s="350"/>
      <c r="Q544" s="350"/>
      <c r="R544" s="350"/>
      <c r="S544" s="350"/>
      <c r="T544" s="350"/>
      <c r="U544" s="350"/>
      <c r="V544" s="350"/>
      <c r="W544" s="350"/>
      <c r="X544" s="350"/>
      <c r="Y544" s="350"/>
      <c r="Z544" s="350"/>
      <c r="AA544" s="350"/>
    </row>
    <row r="545" spans="1:27" ht="12.75" customHeight="1">
      <c r="A545" s="350"/>
      <c r="B545" s="350"/>
      <c r="C545" s="350"/>
      <c r="D545" s="406"/>
      <c r="E545" s="402"/>
      <c r="F545" s="350"/>
      <c r="G545" s="350"/>
      <c r="H545" s="350"/>
      <c r="I545" s="350"/>
      <c r="J545" s="350"/>
      <c r="K545" s="350"/>
      <c r="L545" s="350"/>
      <c r="M545" s="350"/>
      <c r="N545" s="350"/>
      <c r="O545" s="350"/>
      <c r="P545" s="350"/>
      <c r="Q545" s="350"/>
      <c r="R545" s="350"/>
      <c r="S545" s="350"/>
      <c r="T545" s="350"/>
      <c r="U545" s="350"/>
      <c r="V545" s="350"/>
      <c r="W545" s="350"/>
      <c r="X545" s="350"/>
      <c r="Y545" s="350"/>
      <c r="Z545" s="350"/>
      <c r="AA545" s="350"/>
    </row>
    <row r="546" spans="1:27" ht="12.75" customHeight="1">
      <c r="A546" s="350"/>
      <c r="B546" s="350"/>
      <c r="C546" s="350"/>
      <c r="D546" s="406"/>
      <c r="E546" s="402"/>
      <c r="F546" s="350"/>
      <c r="G546" s="350"/>
      <c r="H546" s="350"/>
      <c r="I546" s="350"/>
      <c r="J546" s="350"/>
      <c r="K546" s="350"/>
      <c r="L546" s="350"/>
      <c r="M546" s="350"/>
      <c r="N546" s="350"/>
      <c r="O546" s="350"/>
      <c r="P546" s="350"/>
      <c r="Q546" s="350"/>
      <c r="R546" s="350"/>
      <c r="S546" s="350"/>
      <c r="T546" s="350"/>
      <c r="U546" s="350"/>
      <c r="V546" s="350"/>
      <c r="W546" s="350"/>
      <c r="X546" s="350"/>
      <c r="Y546" s="350"/>
      <c r="Z546" s="350"/>
      <c r="AA546" s="350"/>
    </row>
    <row r="547" spans="1:27" ht="12.75" customHeight="1">
      <c r="A547" s="350"/>
      <c r="B547" s="350"/>
      <c r="C547" s="350"/>
      <c r="D547" s="406"/>
      <c r="E547" s="402"/>
      <c r="F547" s="350"/>
      <c r="G547" s="350"/>
      <c r="H547" s="350"/>
      <c r="I547" s="350"/>
      <c r="J547" s="350"/>
      <c r="K547" s="350"/>
      <c r="L547" s="350"/>
      <c r="M547" s="350"/>
      <c r="N547" s="350"/>
      <c r="O547" s="350"/>
      <c r="P547" s="350"/>
      <c r="Q547" s="350"/>
      <c r="R547" s="350"/>
      <c r="S547" s="350"/>
      <c r="T547" s="350"/>
      <c r="U547" s="350"/>
      <c r="V547" s="350"/>
      <c r="W547" s="350"/>
      <c r="X547" s="350"/>
      <c r="Y547" s="350"/>
      <c r="Z547" s="350"/>
      <c r="AA547" s="350"/>
    </row>
    <row r="548" spans="1:27" ht="12.75" customHeight="1">
      <c r="A548" s="350"/>
      <c r="B548" s="350"/>
      <c r="C548" s="350"/>
      <c r="D548" s="406"/>
      <c r="E548" s="402"/>
      <c r="F548" s="350"/>
      <c r="G548" s="350"/>
      <c r="H548" s="350"/>
      <c r="I548" s="350"/>
      <c r="J548" s="350"/>
      <c r="K548" s="350"/>
      <c r="L548" s="350"/>
      <c r="M548" s="350"/>
      <c r="N548" s="350"/>
      <c r="O548" s="350"/>
      <c r="P548" s="350"/>
      <c r="Q548" s="350"/>
      <c r="R548" s="350"/>
      <c r="S548" s="350"/>
      <c r="T548" s="350"/>
      <c r="U548" s="350"/>
      <c r="V548" s="350"/>
      <c r="W548" s="350"/>
      <c r="X548" s="350"/>
      <c r="Y548" s="350"/>
      <c r="Z548" s="350"/>
      <c r="AA548" s="350"/>
    </row>
    <row r="549" spans="1:27" ht="12.75" customHeight="1">
      <c r="A549" s="350"/>
      <c r="B549" s="350"/>
      <c r="C549" s="350"/>
      <c r="D549" s="406"/>
      <c r="E549" s="402"/>
      <c r="F549" s="350"/>
      <c r="G549" s="350"/>
      <c r="H549" s="350"/>
      <c r="I549" s="350"/>
      <c r="J549" s="350"/>
      <c r="K549" s="350"/>
      <c r="L549" s="350"/>
      <c r="M549" s="350"/>
      <c r="N549" s="350"/>
      <c r="O549" s="350"/>
      <c r="P549" s="350"/>
      <c r="Q549" s="350"/>
      <c r="R549" s="350"/>
      <c r="S549" s="350"/>
      <c r="T549" s="350"/>
      <c r="U549" s="350"/>
      <c r="V549" s="350"/>
      <c r="W549" s="350"/>
      <c r="X549" s="350"/>
      <c r="Y549" s="350"/>
      <c r="Z549" s="350"/>
      <c r="AA549" s="350"/>
    </row>
    <row r="550" spans="1:27" ht="12.75" customHeight="1">
      <c r="A550" s="350"/>
      <c r="B550" s="350"/>
      <c r="C550" s="350"/>
      <c r="D550" s="406"/>
      <c r="E550" s="402"/>
      <c r="F550" s="350"/>
      <c r="G550" s="350"/>
      <c r="H550" s="350"/>
      <c r="I550" s="350"/>
      <c r="J550" s="350"/>
      <c r="K550" s="350"/>
      <c r="L550" s="350"/>
      <c r="M550" s="350"/>
      <c r="N550" s="350"/>
      <c r="O550" s="350"/>
      <c r="P550" s="350"/>
      <c r="Q550" s="350"/>
      <c r="R550" s="350"/>
      <c r="S550" s="350"/>
      <c r="T550" s="350"/>
      <c r="U550" s="350"/>
      <c r="V550" s="350"/>
      <c r="W550" s="350"/>
      <c r="X550" s="350"/>
      <c r="Y550" s="350"/>
      <c r="Z550" s="350"/>
      <c r="AA550" s="350"/>
    </row>
    <row r="551" spans="1:27" ht="12.75" customHeight="1">
      <c r="A551" s="350"/>
      <c r="B551" s="350"/>
      <c r="C551" s="350"/>
      <c r="D551" s="406"/>
      <c r="E551" s="402"/>
      <c r="F551" s="350"/>
      <c r="G551" s="350"/>
      <c r="H551" s="350"/>
      <c r="I551" s="350"/>
      <c r="J551" s="350"/>
      <c r="K551" s="350"/>
      <c r="L551" s="350"/>
      <c r="M551" s="350"/>
      <c r="N551" s="350"/>
      <c r="O551" s="350"/>
      <c r="P551" s="350"/>
      <c r="Q551" s="350"/>
      <c r="R551" s="350"/>
      <c r="S551" s="350"/>
      <c r="T551" s="350"/>
      <c r="U551" s="350"/>
      <c r="V551" s="350"/>
      <c r="W551" s="350"/>
      <c r="X551" s="350"/>
      <c r="Y551" s="350"/>
      <c r="Z551" s="350"/>
      <c r="AA551" s="350"/>
    </row>
    <row r="552" spans="1:27" ht="12.75" customHeight="1">
      <c r="A552" s="350"/>
      <c r="B552" s="350"/>
      <c r="C552" s="350"/>
      <c r="D552" s="406"/>
      <c r="E552" s="402"/>
      <c r="F552" s="350"/>
      <c r="G552" s="350"/>
      <c r="H552" s="350"/>
      <c r="I552" s="350"/>
      <c r="J552" s="350"/>
      <c r="K552" s="350"/>
      <c r="L552" s="350"/>
      <c r="M552" s="350"/>
      <c r="N552" s="350"/>
      <c r="O552" s="350"/>
      <c r="P552" s="350"/>
      <c r="Q552" s="350"/>
      <c r="R552" s="350"/>
      <c r="S552" s="350"/>
      <c r="T552" s="350"/>
      <c r="U552" s="350"/>
      <c r="V552" s="350"/>
      <c r="W552" s="350"/>
      <c r="X552" s="350"/>
      <c r="Y552" s="350"/>
      <c r="Z552" s="350"/>
      <c r="AA552" s="350"/>
    </row>
    <row r="553" spans="1:27" ht="12.75" customHeight="1">
      <c r="A553" s="350"/>
      <c r="B553" s="350"/>
      <c r="C553" s="350"/>
      <c r="D553" s="406"/>
      <c r="E553" s="402"/>
      <c r="F553" s="350"/>
      <c r="G553" s="350"/>
      <c r="H553" s="350"/>
      <c r="I553" s="350"/>
      <c r="J553" s="350"/>
      <c r="K553" s="350"/>
      <c r="L553" s="350"/>
      <c r="M553" s="350"/>
      <c r="N553" s="350"/>
      <c r="O553" s="350"/>
      <c r="P553" s="350"/>
      <c r="Q553" s="350"/>
      <c r="R553" s="350"/>
      <c r="S553" s="350"/>
      <c r="T553" s="350"/>
      <c r="U553" s="350"/>
      <c r="V553" s="350"/>
      <c r="W553" s="350"/>
      <c r="X553" s="350"/>
      <c r="Y553" s="350"/>
      <c r="Z553" s="350"/>
      <c r="AA553" s="350"/>
    </row>
    <row r="554" spans="1:27" ht="12.75" customHeight="1">
      <c r="A554" s="350"/>
      <c r="B554" s="350"/>
      <c r="C554" s="350"/>
      <c r="D554" s="406"/>
      <c r="E554" s="402"/>
      <c r="F554" s="350"/>
      <c r="G554" s="350"/>
      <c r="H554" s="350"/>
      <c r="I554" s="350"/>
      <c r="J554" s="350"/>
      <c r="K554" s="350"/>
      <c r="L554" s="350"/>
      <c r="M554" s="350"/>
      <c r="N554" s="350"/>
      <c r="O554" s="350"/>
      <c r="P554" s="350"/>
      <c r="Q554" s="350"/>
      <c r="R554" s="350"/>
      <c r="S554" s="350"/>
      <c r="T554" s="350"/>
      <c r="U554" s="350"/>
      <c r="V554" s="350"/>
      <c r="W554" s="350"/>
      <c r="X554" s="350"/>
      <c r="Y554" s="350"/>
      <c r="Z554" s="350"/>
      <c r="AA554" s="350"/>
    </row>
    <row r="555" spans="1:27" ht="12.75" customHeight="1">
      <c r="A555" s="350"/>
      <c r="B555" s="350"/>
      <c r="C555" s="350"/>
      <c r="D555" s="406"/>
      <c r="E555" s="402"/>
      <c r="F555" s="350"/>
      <c r="G555" s="350"/>
      <c r="H555" s="350"/>
      <c r="I555" s="350"/>
      <c r="J555" s="350"/>
      <c r="K555" s="350"/>
      <c r="L555" s="350"/>
      <c r="M555" s="350"/>
      <c r="N555" s="350"/>
      <c r="O555" s="350"/>
      <c r="P555" s="350"/>
      <c r="Q555" s="350"/>
      <c r="R555" s="350"/>
      <c r="S555" s="350"/>
      <c r="T555" s="350"/>
      <c r="U555" s="350"/>
      <c r="V555" s="350"/>
      <c r="W555" s="350"/>
      <c r="X555" s="350"/>
      <c r="Y555" s="350"/>
      <c r="Z555" s="350"/>
      <c r="AA555" s="350"/>
    </row>
    <row r="556" spans="1:27" ht="12.75" customHeight="1">
      <c r="A556" s="350"/>
      <c r="B556" s="350"/>
      <c r="C556" s="350"/>
      <c r="D556" s="406"/>
      <c r="E556" s="402"/>
      <c r="F556" s="350"/>
      <c r="G556" s="350"/>
      <c r="H556" s="350"/>
      <c r="I556" s="350"/>
      <c r="J556" s="350"/>
      <c r="K556" s="350"/>
      <c r="L556" s="350"/>
      <c r="M556" s="350"/>
      <c r="N556" s="350"/>
      <c r="O556" s="350"/>
      <c r="P556" s="350"/>
      <c r="Q556" s="350"/>
      <c r="R556" s="350"/>
      <c r="S556" s="350"/>
      <c r="T556" s="350"/>
      <c r="U556" s="350"/>
      <c r="V556" s="350"/>
      <c r="W556" s="350"/>
      <c r="X556" s="350"/>
      <c r="Y556" s="350"/>
      <c r="Z556" s="350"/>
      <c r="AA556" s="350"/>
    </row>
    <row r="557" spans="1:27" ht="12.75" customHeight="1">
      <c r="A557" s="350"/>
      <c r="B557" s="350"/>
      <c r="C557" s="350"/>
      <c r="D557" s="406"/>
      <c r="E557" s="402"/>
      <c r="F557" s="350"/>
      <c r="G557" s="350"/>
      <c r="H557" s="350"/>
      <c r="I557" s="350"/>
      <c r="J557" s="350"/>
      <c r="K557" s="350"/>
      <c r="L557" s="350"/>
      <c r="M557" s="350"/>
      <c r="N557" s="350"/>
      <c r="O557" s="350"/>
      <c r="P557" s="350"/>
      <c r="Q557" s="350"/>
      <c r="R557" s="350"/>
      <c r="S557" s="350"/>
      <c r="T557" s="350"/>
      <c r="U557" s="350"/>
      <c r="V557" s="350"/>
      <c r="W557" s="350"/>
      <c r="X557" s="350"/>
      <c r="Y557" s="350"/>
      <c r="Z557" s="350"/>
      <c r="AA557" s="350"/>
    </row>
    <row r="558" spans="1:27" ht="12.75" customHeight="1">
      <c r="A558" s="350"/>
      <c r="B558" s="350"/>
      <c r="C558" s="350"/>
      <c r="D558" s="406"/>
      <c r="E558" s="402"/>
      <c r="F558" s="350"/>
      <c r="G558" s="350"/>
      <c r="H558" s="350"/>
      <c r="I558" s="350"/>
      <c r="J558" s="350"/>
      <c r="K558" s="350"/>
      <c r="L558" s="350"/>
      <c r="M558" s="350"/>
      <c r="N558" s="350"/>
      <c r="O558" s="350"/>
      <c r="P558" s="350"/>
      <c r="Q558" s="350"/>
      <c r="R558" s="350"/>
      <c r="S558" s="350"/>
      <c r="T558" s="350"/>
      <c r="U558" s="350"/>
      <c r="V558" s="350"/>
      <c r="W558" s="350"/>
      <c r="X558" s="350"/>
      <c r="Y558" s="350"/>
      <c r="Z558" s="350"/>
      <c r="AA558" s="350"/>
    </row>
    <row r="559" spans="1:27" ht="12.75" customHeight="1">
      <c r="A559" s="350"/>
      <c r="B559" s="350"/>
      <c r="C559" s="350"/>
      <c r="D559" s="406"/>
      <c r="E559" s="402"/>
      <c r="F559" s="350"/>
      <c r="G559" s="350"/>
      <c r="H559" s="350"/>
      <c r="I559" s="350"/>
      <c r="J559" s="350"/>
      <c r="K559" s="350"/>
      <c r="L559" s="350"/>
      <c r="M559" s="350"/>
      <c r="N559" s="350"/>
      <c r="O559" s="350"/>
      <c r="P559" s="350"/>
      <c r="Q559" s="350"/>
      <c r="R559" s="350"/>
      <c r="S559" s="350"/>
      <c r="T559" s="350"/>
      <c r="U559" s="350"/>
      <c r="V559" s="350"/>
      <c r="W559" s="350"/>
      <c r="X559" s="350"/>
      <c r="Y559" s="350"/>
      <c r="Z559" s="350"/>
      <c r="AA559" s="350"/>
    </row>
    <row r="560" spans="1:27" ht="12.75" customHeight="1">
      <c r="A560" s="350"/>
      <c r="B560" s="350"/>
      <c r="C560" s="350"/>
      <c r="D560" s="406"/>
      <c r="E560" s="402"/>
      <c r="F560" s="350"/>
      <c r="G560" s="350"/>
      <c r="H560" s="350"/>
      <c r="I560" s="350"/>
      <c r="J560" s="350"/>
      <c r="K560" s="350"/>
      <c r="L560" s="350"/>
      <c r="M560" s="350"/>
      <c r="N560" s="350"/>
      <c r="O560" s="350"/>
      <c r="P560" s="350"/>
      <c r="Q560" s="350"/>
      <c r="R560" s="350"/>
      <c r="S560" s="350"/>
      <c r="T560" s="350"/>
      <c r="U560" s="350"/>
      <c r="V560" s="350"/>
      <c r="W560" s="350"/>
      <c r="X560" s="350"/>
      <c r="Y560" s="350"/>
      <c r="Z560" s="350"/>
      <c r="AA560" s="350"/>
    </row>
    <row r="561" spans="1:27" ht="12.75" customHeight="1">
      <c r="A561" s="350"/>
      <c r="B561" s="350"/>
      <c r="C561" s="350"/>
      <c r="D561" s="406"/>
      <c r="E561" s="402"/>
      <c r="F561" s="350"/>
      <c r="G561" s="350"/>
      <c r="H561" s="350"/>
      <c r="I561" s="350"/>
      <c r="J561" s="350"/>
      <c r="K561" s="350"/>
      <c r="L561" s="350"/>
      <c r="M561" s="350"/>
      <c r="N561" s="350"/>
      <c r="O561" s="350"/>
      <c r="P561" s="350"/>
      <c r="Q561" s="350"/>
      <c r="R561" s="350"/>
      <c r="S561" s="350"/>
      <c r="T561" s="350"/>
      <c r="U561" s="350"/>
      <c r="V561" s="350"/>
      <c r="W561" s="350"/>
      <c r="X561" s="350"/>
      <c r="Y561" s="350"/>
      <c r="Z561" s="350"/>
      <c r="AA561" s="350"/>
    </row>
    <row r="562" spans="1:27" ht="12.75" customHeight="1">
      <c r="A562" s="350"/>
      <c r="B562" s="350"/>
      <c r="C562" s="350"/>
      <c r="D562" s="406"/>
      <c r="E562" s="402"/>
      <c r="F562" s="350"/>
      <c r="G562" s="350"/>
      <c r="H562" s="350"/>
      <c r="I562" s="350"/>
      <c r="J562" s="350"/>
      <c r="K562" s="350"/>
      <c r="L562" s="350"/>
      <c r="M562" s="350"/>
      <c r="N562" s="350"/>
      <c r="O562" s="350"/>
      <c r="P562" s="350"/>
      <c r="Q562" s="350"/>
      <c r="R562" s="350"/>
      <c r="S562" s="350"/>
      <c r="T562" s="350"/>
      <c r="U562" s="350"/>
      <c r="V562" s="350"/>
      <c r="W562" s="350"/>
      <c r="X562" s="350"/>
      <c r="Y562" s="350"/>
      <c r="Z562" s="350"/>
      <c r="AA562" s="350"/>
    </row>
    <row r="563" spans="1:27" ht="12.75" customHeight="1">
      <c r="A563" s="350"/>
      <c r="B563" s="350"/>
      <c r="C563" s="350"/>
      <c r="D563" s="406"/>
      <c r="E563" s="402"/>
      <c r="F563" s="350"/>
      <c r="G563" s="350"/>
      <c r="H563" s="350"/>
      <c r="I563" s="350"/>
      <c r="J563" s="350"/>
      <c r="K563" s="350"/>
      <c r="L563" s="350"/>
      <c r="M563" s="350"/>
      <c r="N563" s="350"/>
      <c r="O563" s="350"/>
      <c r="P563" s="350"/>
      <c r="Q563" s="350"/>
      <c r="R563" s="350"/>
      <c r="S563" s="350"/>
      <c r="T563" s="350"/>
      <c r="U563" s="350"/>
      <c r="V563" s="350"/>
      <c r="W563" s="350"/>
      <c r="X563" s="350"/>
      <c r="Y563" s="350"/>
      <c r="Z563" s="350"/>
      <c r="AA563" s="350"/>
    </row>
    <row r="564" spans="1:27" ht="12.75" customHeight="1">
      <c r="A564" s="350"/>
      <c r="B564" s="350"/>
      <c r="C564" s="350"/>
      <c r="D564" s="406"/>
      <c r="E564" s="402"/>
      <c r="F564" s="350"/>
      <c r="G564" s="350"/>
      <c r="H564" s="350"/>
      <c r="I564" s="350"/>
      <c r="J564" s="350"/>
      <c r="K564" s="350"/>
      <c r="L564" s="350"/>
      <c r="M564" s="350"/>
      <c r="N564" s="350"/>
      <c r="O564" s="350"/>
      <c r="P564" s="350"/>
      <c r="Q564" s="350"/>
      <c r="R564" s="350"/>
      <c r="S564" s="350"/>
      <c r="T564" s="350"/>
      <c r="U564" s="350"/>
      <c r="V564" s="350"/>
      <c r="W564" s="350"/>
      <c r="X564" s="350"/>
      <c r="Y564" s="350"/>
      <c r="Z564" s="350"/>
      <c r="AA564" s="350"/>
    </row>
    <row r="565" spans="1:27" ht="12.75" customHeight="1">
      <c r="A565" s="350"/>
      <c r="B565" s="350"/>
      <c r="C565" s="350"/>
      <c r="D565" s="406"/>
      <c r="E565" s="402"/>
      <c r="F565" s="350"/>
      <c r="G565" s="350"/>
      <c r="H565" s="350"/>
      <c r="I565" s="350"/>
      <c r="J565" s="350"/>
      <c r="K565" s="350"/>
      <c r="L565" s="350"/>
      <c r="M565" s="350"/>
      <c r="N565" s="350"/>
      <c r="O565" s="350"/>
      <c r="P565" s="350"/>
      <c r="Q565" s="350"/>
      <c r="R565" s="350"/>
      <c r="S565" s="350"/>
      <c r="T565" s="350"/>
      <c r="U565" s="350"/>
      <c r="V565" s="350"/>
      <c r="W565" s="350"/>
      <c r="X565" s="350"/>
      <c r="Y565" s="350"/>
      <c r="Z565" s="350"/>
      <c r="AA565" s="350"/>
    </row>
    <row r="566" spans="1:27" ht="12.75" customHeight="1">
      <c r="A566" s="350"/>
      <c r="B566" s="350"/>
      <c r="C566" s="350"/>
      <c r="D566" s="406"/>
      <c r="E566" s="402"/>
      <c r="F566" s="350"/>
      <c r="G566" s="350"/>
      <c r="H566" s="350"/>
      <c r="I566" s="350"/>
      <c r="J566" s="350"/>
      <c r="K566" s="350"/>
      <c r="L566" s="350"/>
      <c r="M566" s="350"/>
      <c r="N566" s="350"/>
      <c r="O566" s="350"/>
      <c r="P566" s="350"/>
      <c r="Q566" s="350"/>
      <c r="R566" s="350"/>
      <c r="S566" s="350"/>
      <c r="T566" s="350"/>
      <c r="U566" s="350"/>
      <c r="V566" s="350"/>
      <c r="W566" s="350"/>
      <c r="X566" s="350"/>
      <c r="Y566" s="350"/>
      <c r="Z566" s="350"/>
      <c r="AA566" s="350"/>
    </row>
    <row r="567" spans="1:27" ht="12.75" customHeight="1">
      <c r="A567" s="350"/>
      <c r="B567" s="350"/>
      <c r="C567" s="350"/>
      <c r="D567" s="406"/>
      <c r="E567" s="402"/>
      <c r="F567" s="350"/>
      <c r="G567" s="350"/>
      <c r="H567" s="350"/>
      <c r="I567" s="350"/>
      <c r="J567" s="350"/>
      <c r="K567" s="350"/>
      <c r="L567" s="350"/>
      <c r="M567" s="350"/>
      <c r="N567" s="350"/>
      <c r="O567" s="350"/>
      <c r="P567" s="350"/>
      <c r="Q567" s="350"/>
      <c r="R567" s="350"/>
      <c r="S567" s="350"/>
      <c r="T567" s="350"/>
      <c r="U567" s="350"/>
      <c r="V567" s="350"/>
      <c r="W567" s="350"/>
      <c r="X567" s="350"/>
      <c r="Y567" s="350"/>
      <c r="Z567" s="350"/>
      <c r="AA567" s="350"/>
    </row>
    <row r="568" spans="1:27" ht="12.75" customHeight="1">
      <c r="A568" s="350"/>
      <c r="B568" s="350"/>
      <c r="C568" s="350"/>
      <c r="D568" s="406"/>
      <c r="E568" s="402"/>
      <c r="F568" s="350"/>
      <c r="G568" s="350"/>
      <c r="H568" s="350"/>
      <c r="I568" s="350"/>
      <c r="J568" s="350"/>
      <c r="K568" s="350"/>
      <c r="L568" s="350"/>
      <c r="M568" s="350"/>
      <c r="N568" s="350"/>
      <c r="O568" s="350"/>
      <c r="P568" s="350"/>
      <c r="Q568" s="350"/>
      <c r="R568" s="350"/>
      <c r="S568" s="350"/>
      <c r="T568" s="350"/>
      <c r="U568" s="350"/>
      <c r="V568" s="350"/>
      <c r="W568" s="350"/>
      <c r="X568" s="350"/>
      <c r="Y568" s="350"/>
      <c r="Z568" s="350"/>
      <c r="AA568" s="350"/>
    </row>
    <row r="569" spans="1:27" ht="12.75" customHeight="1">
      <c r="A569" s="350"/>
      <c r="B569" s="350"/>
      <c r="C569" s="350"/>
      <c r="D569" s="406"/>
      <c r="E569" s="402"/>
      <c r="F569" s="350"/>
      <c r="G569" s="350"/>
      <c r="H569" s="350"/>
      <c r="I569" s="350"/>
      <c r="J569" s="350"/>
      <c r="K569" s="350"/>
      <c r="L569" s="350"/>
      <c r="M569" s="350"/>
      <c r="N569" s="350"/>
      <c r="O569" s="350"/>
      <c r="P569" s="350"/>
      <c r="Q569" s="350"/>
      <c r="R569" s="350"/>
      <c r="S569" s="350"/>
      <c r="T569" s="350"/>
      <c r="U569" s="350"/>
      <c r="V569" s="350"/>
      <c r="W569" s="350"/>
      <c r="X569" s="350"/>
      <c r="Y569" s="350"/>
      <c r="Z569" s="350"/>
      <c r="AA569" s="350"/>
    </row>
    <row r="570" spans="1:27" ht="12.75" customHeight="1">
      <c r="A570" s="350"/>
      <c r="B570" s="350"/>
      <c r="C570" s="350"/>
      <c r="D570" s="406"/>
      <c r="E570" s="402"/>
      <c r="F570" s="350"/>
      <c r="G570" s="350"/>
      <c r="H570" s="350"/>
      <c r="I570" s="350"/>
      <c r="J570" s="350"/>
      <c r="K570" s="350"/>
      <c r="L570" s="350"/>
      <c r="M570" s="350"/>
      <c r="N570" s="350"/>
      <c r="O570" s="350"/>
      <c r="P570" s="350"/>
      <c r="Q570" s="350"/>
      <c r="R570" s="350"/>
      <c r="S570" s="350"/>
      <c r="T570" s="350"/>
      <c r="U570" s="350"/>
      <c r="V570" s="350"/>
      <c r="W570" s="350"/>
      <c r="X570" s="350"/>
      <c r="Y570" s="350"/>
      <c r="Z570" s="350"/>
      <c r="AA570" s="350"/>
    </row>
    <row r="571" spans="1:27" ht="12.75" customHeight="1">
      <c r="A571" s="350"/>
      <c r="B571" s="350"/>
      <c r="C571" s="350"/>
      <c r="D571" s="406"/>
      <c r="E571" s="402"/>
      <c r="F571" s="350"/>
      <c r="G571" s="350"/>
      <c r="H571" s="350"/>
      <c r="I571" s="350"/>
      <c r="J571" s="350"/>
      <c r="K571" s="350"/>
      <c r="L571" s="350"/>
      <c r="M571" s="350"/>
      <c r="N571" s="350"/>
      <c r="O571" s="350"/>
      <c r="P571" s="350"/>
      <c r="Q571" s="350"/>
      <c r="R571" s="350"/>
      <c r="S571" s="350"/>
      <c r="T571" s="350"/>
      <c r="U571" s="350"/>
      <c r="V571" s="350"/>
      <c r="W571" s="350"/>
      <c r="X571" s="350"/>
      <c r="Y571" s="350"/>
      <c r="Z571" s="350"/>
      <c r="AA571" s="350"/>
    </row>
    <row r="572" spans="1:27" ht="12.75" customHeight="1">
      <c r="A572" s="350"/>
      <c r="B572" s="350"/>
      <c r="C572" s="350"/>
      <c r="D572" s="406"/>
      <c r="E572" s="402"/>
      <c r="F572" s="350"/>
      <c r="G572" s="350"/>
      <c r="H572" s="350"/>
      <c r="I572" s="350"/>
      <c r="J572" s="350"/>
      <c r="K572" s="350"/>
      <c r="L572" s="350"/>
      <c r="M572" s="350"/>
      <c r="N572" s="350"/>
      <c r="O572" s="350"/>
      <c r="P572" s="350"/>
      <c r="Q572" s="350"/>
      <c r="R572" s="350"/>
      <c r="S572" s="350"/>
      <c r="T572" s="350"/>
      <c r="U572" s="350"/>
      <c r="V572" s="350"/>
      <c r="W572" s="350"/>
      <c r="X572" s="350"/>
      <c r="Y572" s="350"/>
      <c r="Z572" s="350"/>
      <c r="AA572" s="350"/>
    </row>
    <row r="573" spans="1:27" ht="12.75" customHeight="1">
      <c r="A573" s="350"/>
      <c r="B573" s="350"/>
      <c r="C573" s="350"/>
      <c r="D573" s="406"/>
      <c r="E573" s="402"/>
      <c r="F573" s="350"/>
      <c r="G573" s="350"/>
      <c r="H573" s="350"/>
      <c r="I573" s="350"/>
      <c r="J573" s="350"/>
      <c r="K573" s="350"/>
      <c r="L573" s="350"/>
      <c r="M573" s="350"/>
      <c r="N573" s="350"/>
      <c r="O573" s="350"/>
      <c r="P573" s="350"/>
      <c r="Q573" s="350"/>
      <c r="R573" s="350"/>
      <c r="S573" s="350"/>
      <c r="T573" s="350"/>
      <c r="U573" s="350"/>
      <c r="V573" s="350"/>
      <c r="W573" s="350"/>
      <c r="X573" s="350"/>
      <c r="Y573" s="350"/>
      <c r="Z573" s="350"/>
      <c r="AA573" s="350"/>
    </row>
    <row r="574" spans="1:27" ht="12.75" customHeight="1">
      <c r="A574" s="350"/>
      <c r="B574" s="350"/>
      <c r="C574" s="350"/>
      <c r="D574" s="406"/>
      <c r="E574" s="402"/>
      <c r="F574" s="350"/>
      <c r="G574" s="350"/>
      <c r="H574" s="350"/>
      <c r="I574" s="350"/>
      <c r="J574" s="350"/>
      <c r="K574" s="350"/>
      <c r="L574" s="350"/>
      <c r="M574" s="350"/>
      <c r="N574" s="350"/>
      <c r="O574" s="350"/>
      <c r="P574" s="350"/>
      <c r="Q574" s="350"/>
      <c r="R574" s="350"/>
      <c r="S574" s="350"/>
      <c r="T574" s="350"/>
      <c r="U574" s="350"/>
      <c r="V574" s="350"/>
      <c r="W574" s="350"/>
      <c r="X574" s="350"/>
      <c r="Y574" s="350"/>
      <c r="Z574" s="350"/>
      <c r="AA574" s="350"/>
    </row>
    <row r="575" spans="1:27" ht="12.75" customHeight="1">
      <c r="A575" s="350"/>
      <c r="B575" s="350"/>
      <c r="C575" s="350"/>
      <c r="D575" s="406"/>
      <c r="E575" s="402"/>
      <c r="F575" s="350"/>
      <c r="G575" s="350"/>
      <c r="H575" s="350"/>
      <c r="I575" s="350"/>
      <c r="J575" s="350"/>
      <c r="K575" s="350"/>
      <c r="L575" s="350"/>
      <c r="M575" s="350"/>
      <c r="N575" s="350"/>
      <c r="O575" s="350"/>
      <c r="P575" s="350"/>
      <c r="Q575" s="350"/>
      <c r="R575" s="350"/>
      <c r="S575" s="350"/>
      <c r="T575" s="350"/>
      <c r="U575" s="350"/>
      <c r="V575" s="350"/>
      <c r="W575" s="350"/>
      <c r="X575" s="350"/>
      <c r="Y575" s="350"/>
      <c r="Z575" s="350"/>
      <c r="AA575" s="350"/>
    </row>
    <row r="576" spans="1:27" ht="12.75" customHeight="1">
      <c r="A576" s="350"/>
      <c r="B576" s="350"/>
      <c r="C576" s="350"/>
      <c r="D576" s="406"/>
      <c r="E576" s="402"/>
      <c r="F576" s="350"/>
      <c r="G576" s="350"/>
      <c r="H576" s="350"/>
      <c r="I576" s="350"/>
      <c r="J576" s="350"/>
      <c r="K576" s="350"/>
      <c r="L576" s="350"/>
      <c r="M576" s="350"/>
      <c r="N576" s="350"/>
      <c r="O576" s="350"/>
      <c r="P576" s="350"/>
      <c r="Q576" s="350"/>
      <c r="R576" s="350"/>
      <c r="S576" s="350"/>
      <c r="T576" s="350"/>
      <c r="U576" s="350"/>
      <c r="V576" s="350"/>
      <c r="W576" s="350"/>
      <c r="X576" s="350"/>
      <c r="Y576" s="350"/>
      <c r="Z576" s="350"/>
      <c r="AA576" s="350"/>
    </row>
    <row r="577" spans="1:27" ht="12.75" customHeight="1">
      <c r="A577" s="350"/>
      <c r="B577" s="350"/>
      <c r="C577" s="350"/>
      <c r="D577" s="406"/>
      <c r="E577" s="402"/>
      <c r="F577" s="350"/>
      <c r="G577" s="350"/>
      <c r="H577" s="350"/>
      <c r="I577" s="350"/>
      <c r="J577" s="350"/>
      <c r="K577" s="350"/>
      <c r="L577" s="350"/>
      <c r="M577" s="350"/>
      <c r="N577" s="350"/>
      <c r="O577" s="350"/>
      <c r="P577" s="350"/>
      <c r="Q577" s="350"/>
      <c r="R577" s="350"/>
      <c r="S577" s="350"/>
      <c r="T577" s="350"/>
      <c r="U577" s="350"/>
      <c r="V577" s="350"/>
      <c r="W577" s="350"/>
      <c r="X577" s="350"/>
      <c r="Y577" s="350"/>
      <c r="Z577" s="350"/>
      <c r="AA577" s="350"/>
    </row>
    <row r="578" spans="1:27" ht="12.75" customHeight="1">
      <c r="A578" s="350"/>
      <c r="B578" s="350"/>
      <c r="C578" s="350"/>
      <c r="D578" s="406"/>
      <c r="E578" s="402"/>
      <c r="F578" s="350"/>
      <c r="G578" s="350"/>
      <c r="H578" s="350"/>
      <c r="I578" s="350"/>
      <c r="J578" s="350"/>
      <c r="K578" s="350"/>
      <c r="L578" s="350"/>
      <c r="M578" s="350"/>
      <c r="N578" s="350"/>
      <c r="O578" s="350"/>
      <c r="P578" s="350"/>
      <c r="Q578" s="350"/>
      <c r="R578" s="350"/>
      <c r="S578" s="350"/>
      <c r="T578" s="350"/>
      <c r="U578" s="350"/>
      <c r="V578" s="350"/>
      <c r="W578" s="350"/>
      <c r="X578" s="350"/>
      <c r="Y578" s="350"/>
      <c r="Z578" s="350"/>
      <c r="AA578" s="350"/>
    </row>
    <row r="579" spans="1:27" ht="12.75" customHeight="1">
      <c r="A579" s="350"/>
      <c r="B579" s="350"/>
      <c r="C579" s="350"/>
      <c r="D579" s="406"/>
      <c r="E579" s="402"/>
      <c r="F579" s="350"/>
      <c r="G579" s="350"/>
      <c r="H579" s="350"/>
      <c r="I579" s="350"/>
      <c r="J579" s="350"/>
      <c r="K579" s="350"/>
      <c r="L579" s="350"/>
      <c r="M579" s="350"/>
      <c r="N579" s="350"/>
      <c r="O579" s="350"/>
      <c r="P579" s="350"/>
      <c r="Q579" s="350"/>
      <c r="R579" s="350"/>
      <c r="S579" s="350"/>
      <c r="T579" s="350"/>
      <c r="U579" s="350"/>
      <c r="V579" s="350"/>
      <c r="W579" s="350"/>
      <c r="X579" s="350"/>
      <c r="Y579" s="350"/>
      <c r="Z579" s="350"/>
      <c r="AA579" s="350"/>
    </row>
    <row r="580" spans="1:27" ht="12.75" customHeight="1">
      <c r="A580" s="350"/>
      <c r="B580" s="350"/>
      <c r="C580" s="350"/>
      <c r="D580" s="406"/>
      <c r="E580" s="402"/>
      <c r="F580" s="350"/>
      <c r="G580" s="350"/>
      <c r="H580" s="350"/>
      <c r="I580" s="350"/>
      <c r="J580" s="350"/>
      <c r="K580" s="350"/>
      <c r="L580" s="350"/>
      <c r="M580" s="350"/>
      <c r="N580" s="350"/>
      <c r="O580" s="350"/>
      <c r="P580" s="350"/>
      <c r="Q580" s="350"/>
      <c r="R580" s="350"/>
      <c r="S580" s="350"/>
      <c r="T580" s="350"/>
      <c r="U580" s="350"/>
      <c r="V580" s="350"/>
      <c r="W580" s="350"/>
      <c r="X580" s="350"/>
      <c r="Y580" s="350"/>
      <c r="Z580" s="350"/>
      <c r="AA580" s="350"/>
    </row>
    <row r="581" spans="1:27" ht="12.75" customHeight="1">
      <c r="A581" s="350"/>
      <c r="B581" s="350"/>
      <c r="C581" s="350"/>
      <c r="D581" s="406"/>
      <c r="E581" s="402"/>
      <c r="F581" s="350"/>
      <c r="G581" s="350"/>
      <c r="H581" s="350"/>
      <c r="I581" s="350"/>
      <c r="J581" s="350"/>
      <c r="K581" s="350"/>
      <c r="L581" s="350"/>
      <c r="M581" s="350"/>
      <c r="N581" s="350"/>
      <c r="O581" s="350"/>
      <c r="P581" s="350"/>
      <c r="Q581" s="350"/>
      <c r="R581" s="350"/>
      <c r="S581" s="350"/>
      <c r="T581" s="350"/>
      <c r="U581" s="350"/>
      <c r="V581" s="350"/>
      <c r="W581" s="350"/>
      <c r="X581" s="350"/>
      <c r="Y581" s="350"/>
      <c r="Z581" s="350"/>
      <c r="AA581" s="350"/>
    </row>
    <row r="582" spans="1:27" ht="12.75" customHeight="1">
      <c r="A582" s="350"/>
      <c r="B582" s="350"/>
      <c r="C582" s="350"/>
      <c r="D582" s="406"/>
      <c r="E582" s="402"/>
      <c r="F582" s="350"/>
      <c r="G582" s="350"/>
      <c r="H582" s="350"/>
      <c r="I582" s="350"/>
      <c r="J582" s="350"/>
      <c r="K582" s="350"/>
      <c r="L582" s="350"/>
      <c r="M582" s="350"/>
      <c r="N582" s="350"/>
      <c r="O582" s="350"/>
      <c r="P582" s="350"/>
      <c r="Q582" s="350"/>
      <c r="R582" s="350"/>
      <c r="S582" s="350"/>
      <c r="T582" s="350"/>
      <c r="U582" s="350"/>
      <c r="V582" s="350"/>
      <c r="W582" s="350"/>
      <c r="X582" s="350"/>
      <c r="Y582" s="350"/>
      <c r="Z582" s="350"/>
      <c r="AA582" s="350"/>
    </row>
    <row r="583" spans="1:27" ht="12.75" customHeight="1">
      <c r="A583" s="350"/>
      <c r="B583" s="350"/>
      <c r="C583" s="350"/>
      <c r="D583" s="406"/>
      <c r="E583" s="402"/>
      <c r="F583" s="350"/>
      <c r="G583" s="350"/>
      <c r="H583" s="350"/>
      <c r="I583" s="350"/>
      <c r="J583" s="350"/>
      <c r="K583" s="350"/>
      <c r="L583" s="350"/>
      <c r="M583" s="350"/>
      <c r="N583" s="350"/>
      <c r="O583" s="350"/>
      <c r="P583" s="350"/>
      <c r="Q583" s="350"/>
      <c r="R583" s="350"/>
      <c r="S583" s="350"/>
      <c r="T583" s="350"/>
      <c r="U583" s="350"/>
      <c r="V583" s="350"/>
      <c r="W583" s="350"/>
      <c r="X583" s="350"/>
      <c r="Y583" s="350"/>
      <c r="Z583" s="350"/>
      <c r="AA583" s="350"/>
    </row>
    <row r="584" spans="1:27" ht="12.75" customHeight="1">
      <c r="A584" s="350"/>
      <c r="B584" s="350"/>
      <c r="C584" s="350"/>
      <c r="D584" s="406"/>
      <c r="E584" s="402"/>
      <c r="F584" s="350"/>
      <c r="G584" s="350"/>
      <c r="H584" s="350"/>
      <c r="I584" s="350"/>
      <c r="J584" s="350"/>
      <c r="K584" s="350"/>
      <c r="L584" s="350"/>
      <c r="M584" s="350"/>
      <c r="N584" s="350"/>
      <c r="O584" s="350"/>
      <c r="P584" s="350"/>
      <c r="Q584" s="350"/>
      <c r="R584" s="350"/>
      <c r="S584" s="350"/>
      <c r="T584" s="350"/>
      <c r="U584" s="350"/>
      <c r="V584" s="350"/>
      <c r="W584" s="350"/>
      <c r="X584" s="350"/>
      <c r="Y584" s="350"/>
      <c r="Z584" s="350"/>
      <c r="AA584" s="350"/>
    </row>
    <row r="585" spans="1:27" ht="12.75" customHeight="1">
      <c r="A585" s="350"/>
      <c r="B585" s="350"/>
      <c r="C585" s="350"/>
      <c r="D585" s="406"/>
      <c r="E585" s="402"/>
      <c r="F585" s="350"/>
      <c r="G585" s="350"/>
      <c r="H585" s="350"/>
      <c r="I585" s="350"/>
      <c r="J585" s="350"/>
      <c r="K585" s="350"/>
      <c r="L585" s="350"/>
      <c r="M585" s="350"/>
      <c r="N585" s="350"/>
      <c r="O585" s="350"/>
      <c r="P585" s="350"/>
      <c r="Q585" s="350"/>
      <c r="R585" s="350"/>
      <c r="S585" s="350"/>
      <c r="T585" s="350"/>
      <c r="U585" s="350"/>
      <c r="V585" s="350"/>
      <c r="W585" s="350"/>
      <c r="X585" s="350"/>
      <c r="Y585" s="350"/>
      <c r="Z585" s="350"/>
      <c r="AA585" s="350"/>
    </row>
    <row r="586" spans="1:27" ht="12.75" customHeight="1">
      <c r="A586" s="350"/>
      <c r="B586" s="350"/>
      <c r="C586" s="350"/>
      <c r="D586" s="406"/>
      <c r="E586" s="402"/>
      <c r="F586" s="350"/>
      <c r="G586" s="350"/>
      <c r="H586" s="350"/>
      <c r="I586" s="350"/>
      <c r="J586" s="350"/>
      <c r="K586" s="350"/>
      <c r="L586" s="350"/>
      <c r="M586" s="350"/>
      <c r="N586" s="350"/>
      <c r="O586" s="350"/>
      <c r="P586" s="350"/>
      <c r="Q586" s="350"/>
      <c r="R586" s="350"/>
      <c r="S586" s="350"/>
      <c r="T586" s="350"/>
      <c r="U586" s="350"/>
      <c r="V586" s="350"/>
      <c r="W586" s="350"/>
      <c r="X586" s="350"/>
      <c r="Y586" s="350"/>
      <c r="Z586" s="350"/>
      <c r="AA586" s="350"/>
    </row>
    <row r="587" spans="1:27" ht="12.75" customHeight="1">
      <c r="A587" s="350"/>
      <c r="B587" s="350"/>
      <c r="C587" s="350"/>
      <c r="D587" s="406"/>
      <c r="E587" s="402"/>
      <c r="F587" s="350"/>
      <c r="G587" s="350"/>
      <c r="H587" s="350"/>
      <c r="I587" s="350"/>
      <c r="J587" s="350"/>
      <c r="K587" s="350"/>
      <c r="L587" s="350"/>
      <c r="M587" s="350"/>
      <c r="N587" s="350"/>
      <c r="O587" s="350"/>
      <c r="P587" s="350"/>
      <c r="Q587" s="350"/>
      <c r="R587" s="350"/>
      <c r="S587" s="350"/>
      <c r="T587" s="350"/>
      <c r="U587" s="350"/>
      <c r="V587" s="350"/>
      <c r="W587" s="350"/>
      <c r="X587" s="350"/>
      <c r="Y587" s="350"/>
      <c r="Z587" s="350"/>
      <c r="AA587" s="350"/>
    </row>
    <row r="588" spans="1:27" ht="12.75" customHeight="1">
      <c r="A588" s="350"/>
      <c r="B588" s="350"/>
      <c r="C588" s="350"/>
      <c r="D588" s="406"/>
      <c r="E588" s="402"/>
      <c r="F588" s="350"/>
      <c r="G588" s="350"/>
      <c r="H588" s="350"/>
      <c r="I588" s="350"/>
      <c r="J588" s="350"/>
      <c r="K588" s="350"/>
      <c r="L588" s="350"/>
      <c r="M588" s="350"/>
      <c r="N588" s="350"/>
      <c r="O588" s="350"/>
      <c r="P588" s="350"/>
      <c r="Q588" s="350"/>
      <c r="R588" s="350"/>
      <c r="S588" s="350"/>
      <c r="T588" s="350"/>
      <c r="U588" s="350"/>
      <c r="V588" s="350"/>
      <c r="W588" s="350"/>
      <c r="X588" s="350"/>
      <c r="Y588" s="350"/>
      <c r="Z588" s="350"/>
      <c r="AA588" s="350"/>
    </row>
    <row r="589" spans="1:27" ht="12.75" customHeight="1">
      <c r="A589" s="350"/>
      <c r="B589" s="350"/>
      <c r="C589" s="350"/>
      <c r="D589" s="406"/>
      <c r="E589" s="402"/>
      <c r="F589" s="350"/>
      <c r="G589" s="350"/>
      <c r="H589" s="350"/>
      <c r="I589" s="350"/>
      <c r="J589" s="350"/>
      <c r="K589" s="350"/>
      <c r="L589" s="350"/>
      <c r="M589" s="350"/>
      <c r="N589" s="350"/>
      <c r="O589" s="350"/>
      <c r="P589" s="350"/>
      <c r="Q589" s="350"/>
      <c r="R589" s="350"/>
      <c r="S589" s="350"/>
      <c r="T589" s="350"/>
      <c r="U589" s="350"/>
      <c r="V589" s="350"/>
      <c r="W589" s="350"/>
      <c r="X589" s="350"/>
      <c r="Y589" s="350"/>
      <c r="Z589" s="350"/>
      <c r="AA589" s="350"/>
    </row>
    <row r="590" spans="1:27" ht="12.75" customHeight="1">
      <c r="A590" s="350"/>
      <c r="B590" s="350"/>
      <c r="C590" s="350"/>
      <c r="D590" s="406"/>
      <c r="E590" s="402"/>
      <c r="F590" s="350"/>
      <c r="G590" s="350"/>
      <c r="H590" s="350"/>
      <c r="I590" s="350"/>
      <c r="J590" s="350"/>
      <c r="K590" s="350"/>
      <c r="L590" s="350"/>
      <c r="M590" s="350"/>
      <c r="N590" s="350"/>
      <c r="O590" s="350"/>
      <c r="P590" s="350"/>
      <c r="Q590" s="350"/>
      <c r="R590" s="350"/>
      <c r="S590" s="350"/>
      <c r="T590" s="350"/>
      <c r="U590" s="350"/>
      <c r="V590" s="350"/>
      <c r="W590" s="350"/>
      <c r="X590" s="350"/>
      <c r="Y590" s="350"/>
      <c r="Z590" s="350"/>
      <c r="AA590" s="350"/>
    </row>
    <row r="591" spans="1:27" ht="12.75" customHeight="1">
      <c r="A591" s="350"/>
      <c r="B591" s="350"/>
      <c r="C591" s="350"/>
      <c r="D591" s="406"/>
      <c r="E591" s="402"/>
      <c r="F591" s="350"/>
      <c r="G591" s="350"/>
      <c r="H591" s="350"/>
      <c r="I591" s="350"/>
      <c r="J591" s="350"/>
      <c r="K591" s="350"/>
      <c r="L591" s="350"/>
      <c r="M591" s="350"/>
      <c r="N591" s="350"/>
      <c r="O591" s="350"/>
      <c r="P591" s="350"/>
      <c r="Q591" s="350"/>
      <c r="R591" s="350"/>
      <c r="S591" s="350"/>
      <c r="T591" s="350"/>
      <c r="U591" s="350"/>
      <c r="V591" s="350"/>
      <c r="W591" s="350"/>
      <c r="X591" s="350"/>
      <c r="Y591" s="350"/>
      <c r="Z591" s="350"/>
      <c r="AA591" s="350"/>
    </row>
    <row r="592" spans="1:27" ht="12.75" customHeight="1">
      <c r="A592" s="350"/>
      <c r="B592" s="350"/>
      <c r="C592" s="350"/>
      <c r="D592" s="406"/>
      <c r="E592" s="402"/>
      <c r="F592" s="350"/>
      <c r="G592" s="350"/>
      <c r="H592" s="350"/>
      <c r="I592" s="350"/>
      <c r="J592" s="350"/>
      <c r="K592" s="350"/>
      <c r="L592" s="350"/>
      <c r="M592" s="350"/>
      <c r="N592" s="350"/>
      <c r="O592" s="350"/>
      <c r="P592" s="350"/>
      <c r="Q592" s="350"/>
      <c r="R592" s="350"/>
      <c r="S592" s="350"/>
      <c r="T592" s="350"/>
      <c r="U592" s="350"/>
      <c r="V592" s="350"/>
      <c r="W592" s="350"/>
      <c r="X592" s="350"/>
      <c r="Y592" s="350"/>
      <c r="Z592" s="350"/>
      <c r="AA592" s="350"/>
    </row>
    <row r="593" spans="1:27" ht="12.75" customHeight="1">
      <c r="A593" s="350"/>
      <c r="B593" s="350"/>
      <c r="C593" s="350"/>
      <c r="D593" s="406"/>
      <c r="E593" s="402"/>
      <c r="F593" s="350"/>
      <c r="G593" s="350"/>
      <c r="H593" s="350"/>
      <c r="I593" s="350"/>
      <c r="J593" s="350"/>
      <c r="K593" s="350"/>
      <c r="L593" s="350"/>
      <c r="M593" s="350"/>
      <c r="N593" s="350"/>
      <c r="O593" s="350"/>
      <c r="P593" s="350"/>
      <c r="Q593" s="350"/>
      <c r="R593" s="350"/>
      <c r="S593" s="350"/>
      <c r="T593" s="350"/>
      <c r="U593" s="350"/>
      <c r="V593" s="350"/>
      <c r="W593" s="350"/>
      <c r="X593" s="350"/>
      <c r="Y593" s="350"/>
      <c r="Z593" s="350"/>
      <c r="AA593" s="350"/>
    </row>
    <row r="594" spans="1:27" ht="12.75" customHeight="1">
      <c r="A594" s="350"/>
      <c r="B594" s="350"/>
      <c r="C594" s="350"/>
      <c r="D594" s="406"/>
      <c r="E594" s="402"/>
      <c r="F594" s="350"/>
      <c r="G594" s="350"/>
      <c r="H594" s="350"/>
      <c r="I594" s="350"/>
      <c r="J594" s="350"/>
      <c r="K594" s="350"/>
      <c r="L594" s="350"/>
      <c r="M594" s="350"/>
      <c r="N594" s="350"/>
      <c r="O594" s="350"/>
      <c r="P594" s="350"/>
      <c r="Q594" s="350"/>
      <c r="R594" s="350"/>
      <c r="S594" s="350"/>
      <c r="T594" s="350"/>
      <c r="U594" s="350"/>
      <c r="V594" s="350"/>
      <c r="W594" s="350"/>
      <c r="X594" s="350"/>
      <c r="Y594" s="350"/>
      <c r="Z594" s="350"/>
      <c r="AA594" s="350"/>
    </row>
    <row r="595" spans="1:27" ht="12.75" customHeight="1">
      <c r="A595" s="350"/>
      <c r="B595" s="350"/>
      <c r="C595" s="350"/>
      <c r="D595" s="406"/>
      <c r="E595" s="402"/>
      <c r="F595" s="350"/>
      <c r="G595" s="350"/>
      <c r="H595" s="350"/>
      <c r="I595" s="350"/>
      <c r="J595" s="350"/>
      <c r="K595" s="350"/>
      <c r="L595" s="350"/>
      <c r="M595" s="350"/>
      <c r="N595" s="350"/>
      <c r="O595" s="350"/>
      <c r="P595" s="350"/>
      <c r="Q595" s="350"/>
      <c r="R595" s="350"/>
      <c r="S595" s="350"/>
      <c r="T595" s="350"/>
      <c r="U595" s="350"/>
      <c r="V595" s="350"/>
      <c r="W595" s="350"/>
      <c r="X595" s="350"/>
      <c r="Y595" s="350"/>
      <c r="Z595" s="350"/>
      <c r="AA595" s="350"/>
    </row>
    <row r="596" spans="1:27" ht="12.75" customHeight="1">
      <c r="A596" s="350"/>
      <c r="B596" s="350"/>
      <c r="C596" s="350"/>
      <c r="D596" s="406"/>
      <c r="E596" s="402"/>
      <c r="F596" s="350"/>
      <c r="G596" s="350"/>
      <c r="H596" s="350"/>
      <c r="I596" s="350"/>
      <c r="J596" s="350"/>
      <c r="K596" s="350"/>
      <c r="L596" s="350"/>
      <c r="M596" s="350"/>
      <c r="N596" s="350"/>
      <c r="O596" s="350"/>
      <c r="P596" s="350"/>
      <c r="Q596" s="350"/>
      <c r="R596" s="350"/>
      <c r="S596" s="350"/>
      <c r="T596" s="350"/>
      <c r="U596" s="350"/>
      <c r="V596" s="350"/>
      <c r="W596" s="350"/>
      <c r="X596" s="350"/>
      <c r="Y596" s="350"/>
      <c r="Z596" s="350"/>
      <c r="AA596" s="350"/>
    </row>
    <row r="597" spans="1:27" ht="12.75" customHeight="1">
      <c r="A597" s="350"/>
      <c r="B597" s="350"/>
      <c r="C597" s="350"/>
      <c r="D597" s="406"/>
      <c r="E597" s="402"/>
      <c r="F597" s="350"/>
      <c r="G597" s="350"/>
      <c r="H597" s="350"/>
      <c r="I597" s="350"/>
      <c r="J597" s="350"/>
      <c r="K597" s="350"/>
      <c r="L597" s="350"/>
      <c r="M597" s="350"/>
      <c r="N597" s="350"/>
      <c r="O597" s="350"/>
      <c r="P597" s="350"/>
      <c r="Q597" s="350"/>
      <c r="R597" s="350"/>
      <c r="S597" s="350"/>
      <c r="T597" s="350"/>
      <c r="U597" s="350"/>
      <c r="V597" s="350"/>
      <c r="W597" s="350"/>
      <c r="X597" s="350"/>
      <c r="Y597" s="350"/>
      <c r="Z597" s="350"/>
      <c r="AA597" s="350"/>
    </row>
    <row r="598" spans="1:27" ht="12.75" customHeight="1">
      <c r="A598" s="350"/>
      <c r="B598" s="350"/>
      <c r="C598" s="350"/>
      <c r="D598" s="406"/>
      <c r="E598" s="402"/>
      <c r="F598" s="350"/>
      <c r="G598" s="350"/>
      <c r="H598" s="350"/>
      <c r="I598" s="350"/>
      <c r="J598" s="350"/>
      <c r="K598" s="350"/>
      <c r="L598" s="350"/>
      <c r="M598" s="350"/>
      <c r="N598" s="350"/>
      <c r="O598" s="350"/>
      <c r="P598" s="350"/>
      <c r="Q598" s="350"/>
      <c r="R598" s="350"/>
      <c r="S598" s="350"/>
      <c r="T598" s="350"/>
      <c r="U598" s="350"/>
      <c r="V598" s="350"/>
      <c r="W598" s="350"/>
      <c r="X598" s="350"/>
      <c r="Y598" s="350"/>
      <c r="Z598" s="350"/>
      <c r="AA598" s="350"/>
    </row>
    <row r="599" spans="1:27" ht="12.75" customHeight="1">
      <c r="A599" s="350"/>
      <c r="B599" s="350"/>
      <c r="C599" s="350"/>
      <c r="D599" s="406"/>
      <c r="E599" s="402"/>
      <c r="F599" s="350"/>
      <c r="G599" s="350"/>
      <c r="H599" s="350"/>
      <c r="I599" s="350"/>
      <c r="J599" s="350"/>
      <c r="K599" s="350"/>
      <c r="L599" s="350"/>
      <c r="M599" s="350"/>
      <c r="N599" s="350"/>
      <c r="O599" s="350"/>
      <c r="P599" s="350"/>
      <c r="Q599" s="350"/>
      <c r="R599" s="350"/>
      <c r="S599" s="350"/>
      <c r="T599" s="350"/>
      <c r="U599" s="350"/>
      <c r="V599" s="350"/>
      <c r="W599" s="350"/>
      <c r="X599" s="350"/>
      <c r="Y599" s="350"/>
      <c r="Z599" s="350"/>
      <c r="AA599" s="350"/>
    </row>
    <row r="600" spans="1:27" ht="12.75" customHeight="1">
      <c r="A600" s="350"/>
      <c r="B600" s="350"/>
      <c r="C600" s="350"/>
      <c r="D600" s="406"/>
      <c r="E600" s="402"/>
      <c r="F600" s="350"/>
      <c r="G600" s="350"/>
      <c r="H600" s="350"/>
      <c r="I600" s="350"/>
      <c r="J600" s="350"/>
      <c r="K600" s="350"/>
      <c r="L600" s="350"/>
      <c r="M600" s="350"/>
      <c r="N600" s="350"/>
      <c r="O600" s="350"/>
      <c r="P600" s="350"/>
      <c r="Q600" s="350"/>
      <c r="R600" s="350"/>
      <c r="S600" s="350"/>
      <c r="T600" s="350"/>
      <c r="U600" s="350"/>
      <c r="V600" s="350"/>
      <c r="W600" s="350"/>
      <c r="X600" s="350"/>
      <c r="Y600" s="350"/>
      <c r="Z600" s="350"/>
      <c r="AA600" s="350"/>
    </row>
    <row r="601" spans="1:27" ht="12.75" customHeight="1">
      <c r="A601" s="350"/>
      <c r="B601" s="350"/>
      <c r="C601" s="350"/>
      <c r="D601" s="406"/>
      <c r="E601" s="402"/>
      <c r="F601" s="350"/>
      <c r="G601" s="350"/>
      <c r="H601" s="350"/>
      <c r="I601" s="350"/>
      <c r="J601" s="350"/>
      <c r="K601" s="350"/>
      <c r="L601" s="350"/>
      <c r="M601" s="350"/>
      <c r="N601" s="350"/>
      <c r="O601" s="350"/>
      <c r="P601" s="350"/>
      <c r="Q601" s="350"/>
      <c r="R601" s="350"/>
      <c r="S601" s="350"/>
      <c r="T601" s="350"/>
      <c r="U601" s="350"/>
      <c r="V601" s="350"/>
      <c r="W601" s="350"/>
      <c r="X601" s="350"/>
      <c r="Y601" s="350"/>
      <c r="Z601" s="350"/>
      <c r="AA601" s="350"/>
    </row>
    <row r="602" spans="1:27" ht="12.75" customHeight="1">
      <c r="A602" s="350"/>
      <c r="B602" s="350"/>
      <c r="C602" s="350"/>
      <c r="D602" s="406"/>
      <c r="E602" s="402"/>
      <c r="F602" s="350"/>
      <c r="G602" s="350"/>
      <c r="H602" s="350"/>
      <c r="I602" s="350"/>
      <c r="J602" s="350"/>
      <c r="K602" s="350"/>
      <c r="L602" s="350"/>
      <c r="M602" s="350"/>
      <c r="N602" s="350"/>
      <c r="O602" s="350"/>
      <c r="P602" s="350"/>
      <c r="Q602" s="350"/>
      <c r="R602" s="350"/>
      <c r="S602" s="350"/>
      <c r="T602" s="350"/>
      <c r="U602" s="350"/>
      <c r="V602" s="350"/>
      <c r="W602" s="350"/>
      <c r="X602" s="350"/>
      <c r="Y602" s="350"/>
      <c r="Z602" s="350"/>
      <c r="AA602" s="350"/>
    </row>
    <row r="603" spans="1:27" ht="12.75" customHeight="1">
      <c r="A603" s="350"/>
      <c r="B603" s="350"/>
      <c r="C603" s="350"/>
      <c r="D603" s="406"/>
      <c r="E603" s="402"/>
      <c r="F603" s="350"/>
      <c r="G603" s="350"/>
      <c r="H603" s="350"/>
      <c r="I603" s="350"/>
      <c r="J603" s="350"/>
      <c r="K603" s="350"/>
      <c r="L603" s="350"/>
      <c r="M603" s="350"/>
      <c r="N603" s="350"/>
      <c r="O603" s="350"/>
      <c r="P603" s="350"/>
      <c r="Q603" s="350"/>
      <c r="R603" s="350"/>
      <c r="S603" s="350"/>
      <c r="T603" s="350"/>
      <c r="U603" s="350"/>
      <c r="V603" s="350"/>
      <c r="W603" s="350"/>
      <c r="X603" s="350"/>
      <c r="Y603" s="350"/>
      <c r="Z603" s="350"/>
      <c r="AA603" s="350"/>
    </row>
    <row r="604" spans="1:27" ht="12.75" customHeight="1">
      <c r="A604" s="350"/>
      <c r="B604" s="350"/>
      <c r="C604" s="350"/>
      <c r="D604" s="406"/>
      <c r="E604" s="402"/>
      <c r="F604" s="350"/>
      <c r="G604" s="350"/>
      <c r="H604" s="350"/>
      <c r="I604" s="350"/>
      <c r="J604" s="350"/>
      <c r="K604" s="350"/>
      <c r="L604" s="350"/>
      <c r="M604" s="350"/>
      <c r="N604" s="350"/>
      <c r="O604" s="350"/>
      <c r="P604" s="350"/>
      <c r="Q604" s="350"/>
      <c r="R604" s="350"/>
      <c r="S604" s="350"/>
      <c r="T604" s="350"/>
      <c r="U604" s="350"/>
      <c r="V604" s="350"/>
      <c r="W604" s="350"/>
      <c r="X604" s="350"/>
      <c r="Y604" s="350"/>
      <c r="Z604" s="350"/>
      <c r="AA604" s="350"/>
    </row>
    <row r="605" spans="1:27" ht="12.75" customHeight="1">
      <c r="A605" s="350"/>
      <c r="B605" s="350"/>
      <c r="C605" s="350"/>
      <c r="D605" s="406"/>
      <c r="E605" s="402"/>
      <c r="F605" s="350"/>
      <c r="G605" s="350"/>
      <c r="H605" s="350"/>
      <c r="I605" s="350"/>
      <c r="J605" s="350"/>
      <c r="K605" s="350"/>
      <c r="L605" s="350"/>
      <c r="M605" s="350"/>
      <c r="N605" s="350"/>
      <c r="O605" s="350"/>
      <c r="P605" s="350"/>
      <c r="Q605" s="350"/>
      <c r="R605" s="350"/>
      <c r="S605" s="350"/>
      <c r="T605" s="350"/>
      <c r="U605" s="350"/>
      <c r="V605" s="350"/>
      <c r="W605" s="350"/>
      <c r="X605" s="350"/>
      <c r="Y605" s="350"/>
      <c r="Z605" s="350"/>
      <c r="AA605" s="350"/>
    </row>
    <row r="606" spans="1:27" ht="12.75" customHeight="1">
      <c r="A606" s="350"/>
      <c r="B606" s="350"/>
      <c r="C606" s="350"/>
      <c r="D606" s="406"/>
      <c r="E606" s="402"/>
      <c r="F606" s="350"/>
      <c r="G606" s="350"/>
      <c r="H606" s="350"/>
      <c r="I606" s="350"/>
      <c r="J606" s="350"/>
      <c r="K606" s="350"/>
      <c r="L606" s="350"/>
      <c r="M606" s="350"/>
      <c r="N606" s="350"/>
      <c r="O606" s="350"/>
      <c r="P606" s="350"/>
      <c r="Q606" s="350"/>
      <c r="R606" s="350"/>
      <c r="S606" s="350"/>
      <c r="T606" s="350"/>
      <c r="U606" s="350"/>
      <c r="V606" s="350"/>
      <c r="W606" s="350"/>
      <c r="X606" s="350"/>
      <c r="Y606" s="350"/>
      <c r="Z606" s="350"/>
      <c r="AA606" s="350"/>
    </row>
    <row r="607" spans="1:27" ht="12.75" customHeight="1">
      <c r="A607" s="350"/>
      <c r="B607" s="350"/>
      <c r="C607" s="350"/>
      <c r="D607" s="406"/>
      <c r="E607" s="402"/>
      <c r="F607" s="350"/>
      <c r="G607" s="350"/>
      <c r="H607" s="350"/>
      <c r="I607" s="350"/>
      <c r="J607" s="350"/>
      <c r="K607" s="350"/>
      <c r="L607" s="350"/>
      <c r="M607" s="350"/>
      <c r="N607" s="350"/>
      <c r="O607" s="350"/>
      <c r="P607" s="350"/>
      <c r="Q607" s="350"/>
      <c r="R607" s="350"/>
      <c r="S607" s="350"/>
      <c r="T607" s="350"/>
      <c r="U607" s="350"/>
      <c r="V607" s="350"/>
      <c r="W607" s="350"/>
      <c r="X607" s="350"/>
      <c r="Y607" s="350"/>
      <c r="Z607" s="350"/>
      <c r="AA607" s="350"/>
    </row>
    <row r="608" spans="1:27" ht="12.75" customHeight="1">
      <c r="A608" s="350"/>
      <c r="B608" s="350"/>
      <c r="C608" s="350"/>
      <c r="D608" s="406"/>
      <c r="E608" s="402"/>
      <c r="F608" s="350"/>
      <c r="G608" s="350"/>
      <c r="H608" s="350"/>
      <c r="I608" s="350"/>
      <c r="J608" s="350"/>
      <c r="K608" s="350"/>
      <c r="L608" s="350"/>
      <c r="M608" s="350"/>
      <c r="N608" s="350"/>
      <c r="O608" s="350"/>
      <c r="P608" s="350"/>
      <c r="Q608" s="350"/>
      <c r="R608" s="350"/>
      <c r="S608" s="350"/>
      <c r="T608" s="350"/>
      <c r="U608" s="350"/>
      <c r="V608" s="350"/>
      <c r="W608" s="350"/>
      <c r="X608" s="350"/>
      <c r="Y608" s="350"/>
      <c r="Z608" s="350"/>
      <c r="AA608" s="350"/>
    </row>
    <row r="609" spans="1:27" ht="12.75" customHeight="1">
      <c r="A609" s="350"/>
      <c r="B609" s="350"/>
      <c r="C609" s="350"/>
      <c r="D609" s="406"/>
      <c r="E609" s="402"/>
      <c r="F609" s="350"/>
      <c r="G609" s="350"/>
      <c r="H609" s="350"/>
      <c r="I609" s="350"/>
      <c r="J609" s="350"/>
      <c r="K609" s="350"/>
      <c r="L609" s="350"/>
      <c r="M609" s="350"/>
      <c r="N609" s="350"/>
      <c r="O609" s="350"/>
      <c r="P609" s="350"/>
      <c r="Q609" s="350"/>
      <c r="R609" s="350"/>
      <c r="S609" s="350"/>
      <c r="T609" s="350"/>
      <c r="U609" s="350"/>
      <c r="V609" s="350"/>
      <c r="W609" s="350"/>
      <c r="X609" s="350"/>
      <c r="Y609" s="350"/>
      <c r="Z609" s="350"/>
      <c r="AA609" s="350"/>
    </row>
    <row r="610" spans="1:27" ht="12.75" customHeight="1">
      <c r="A610" s="350"/>
      <c r="B610" s="350"/>
      <c r="C610" s="350"/>
      <c r="D610" s="406"/>
      <c r="E610" s="402"/>
      <c r="F610" s="350"/>
      <c r="G610" s="350"/>
      <c r="H610" s="350"/>
      <c r="I610" s="350"/>
      <c r="J610" s="350"/>
      <c r="K610" s="350"/>
      <c r="L610" s="350"/>
      <c r="M610" s="350"/>
      <c r="N610" s="350"/>
      <c r="O610" s="350"/>
      <c r="P610" s="350"/>
      <c r="Q610" s="350"/>
      <c r="R610" s="350"/>
      <c r="S610" s="350"/>
      <c r="T610" s="350"/>
      <c r="U610" s="350"/>
      <c r="V610" s="350"/>
      <c r="W610" s="350"/>
      <c r="X610" s="350"/>
      <c r="Y610" s="350"/>
      <c r="Z610" s="350"/>
      <c r="AA610" s="350"/>
    </row>
    <row r="611" spans="1:27" ht="12.75" customHeight="1">
      <c r="A611" s="350"/>
      <c r="B611" s="350"/>
      <c r="C611" s="350"/>
      <c r="D611" s="406"/>
      <c r="E611" s="402"/>
      <c r="F611" s="350"/>
      <c r="G611" s="350"/>
      <c r="H611" s="350"/>
      <c r="I611" s="350"/>
      <c r="J611" s="350"/>
      <c r="K611" s="350"/>
      <c r="L611" s="350"/>
      <c r="M611" s="350"/>
      <c r="N611" s="350"/>
      <c r="O611" s="350"/>
      <c r="P611" s="350"/>
      <c r="Q611" s="350"/>
      <c r="R611" s="350"/>
      <c r="S611" s="350"/>
      <c r="T611" s="350"/>
      <c r="U611" s="350"/>
      <c r="V611" s="350"/>
      <c r="W611" s="350"/>
      <c r="X611" s="350"/>
      <c r="Y611" s="350"/>
      <c r="Z611" s="350"/>
      <c r="AA611" s="350"/>
    </row>
    <row r="612" spans="1:27" ht="12.75" customHeight="1">
      <c r="A612" s="350"/>
      <c r="B612" s="350"/>
      <c r="C612" s="350"/>
      <c r="D612" s="406"/>
      <c r="E612" s="402"/>
      <c r="F612" s="350"/>
      <c r="G612" s="350"/>
      <c r="H612" s="350"/>
      <c r="I612" s="350"/>
      <c r="J612" s="350"/>
      <c r="K612" s="350"/>
      <c r="L612" s="350"/>
      <c r="M612" s="350"/>
      <c r="N612" s="350"/>
      <c r="O612" s="350"/>
      <c r="P612" s="350"/>
      <c r="Q612" s="350"/>
      <c r="R612" s="350"/>
      <c r="S612" s="350"/>
      <c r="T612" s="350"/>
      <c r="U612" s="350"/>
      <c r="V612" s="350"/>
      <c r="W612" s="350"/>
      <c r="X612" s="350"/>
      <c r="Y612" s="350"/>
      <c r="Z612" s="350"/>
      <c r="AA612" s="350"/>
    </row>
    <row r="613" spans="1:27" ht="12.75" customHeight="1">
      <c r="A613" s="350"/>
      <c r="B613" s="350"/>
      <c r="C613" s="350"/>
      <c r="D613" s="406"/>
      <c r="E613" s="402"/>
      <c r="F613" s="350"/>
      <c r="G613" s="350"/>
      <c r="H613" s="350"/>
      <c r="I613" s="350"/>
      <c r="J613" s="350"/>
      <c r="K613" s="350"/>
      <c r="L613" s="350"/>
      <c r="M613" s="350"/>
      <c r="N613" s="350"/>
      <c r="O613" s="350"/>
      <c r="P613" s="350"/>
      <c r="Q613" s="350"/>
      <c r="R613" s="350"/>
      <c r="S613" s="350"/>
      <c r="T613" s="350"/>
      <c r="U613" s="350"/>
      <c r="V613" s="350"/>
      <c r="W613" s="350"/>
      <c r="X613" s="350"/>
      <c r="Y613" s="350"/>
      <c r="Z613" s="350"/>
      <c r="AA613" s="350"/>
    </row>
    <row r="614" spans="1:27" ht="12.75" customHeight="1">
      <c r="A614" s="350"/>
      <c r="B614" s="350"/>
      <c r="C614" s="350"/>
      <c r="D614" s="406"/>
      <c r="E614" s="402"/>
      <c r="F614" s="350"/>
      <c r="G614" s="350"/>
      <c r="H614" s="350"/>
      <c r="I614" s="350"/>
      <c r="J614" s="350"/>
      <c r="K614" s="350"/>
      <c r="L614" s="350"/>
      <c r="M614" s="350"/>
      <c r="N614" s="350"/>
      <c r="O614" s="350"/>
      <c r="P614" s="350"/>
      <c r="Q614" s="350"/>
      <c r="R614" s="350"/>
      <c r="S614" s="350"/>
      <c r="T614" s="350"/>
      <c r="U614" s="350"/>
      <c r="V614" s="350"/>
      <c r="W614" s="350"/>
      <c r="X614" s="350"/>
      <c r="Y614" s="350"/>
      <c r="Z614" s="350"/>
      <c r="AA614" s="350"/>
    </row>
    <row r="615" spans="1:27" ht="12.75" customHeight="1">
      <c r="A615" s="350"/>
      <c r="B615" s="350"/>
      <c r="C615" s="350"/>
      <c r="D615" s="406"/>
      <c r="E615" s="402"/>
      <c r="F615" s="350"/>
      <c r="G615" s="350"/>
      <c r="H615" s="350"/>
      <c r="I615" s="350"/>
      <c r="J615" s="350"/>
      <c r="K615" s="350"/>
      <c r="L615" s="350"/>
      <c r="M615" s="350"/>
      <c r="N615" s="350"/>
      <c r="O615" s="350"/>
      <c r="P615" s="350"/>
      <c r="Q615" s="350"/>
      <c r="R615" s="350"/>
      <c r="S615" s="350"/>
      <c r="T615" s="350"/>
      <c r="U615" s="350"/>
      <c r="V615" s="350"/>
      <c r="W615" s="350"/>
      <c r="X615" s="350"/>
      <c r="Y615" s="350"/>
      <c r="Z615" s="350"/>
      <c r="AA615" s="350"/>
    </row>
    <row r="616" spans="1:27" ht="12.75" customHeight="1">
      <c r="A616" s="350"/>
      <c r="B616" s="350"/>
      <c r="C616" s="350"/>
      <c r="D616" s="406"/>
      <c r="E616" s="402"/>
      <c r="F616" s="350"/>
      <c r="G616" s="350"/>
      <c r="H616" s="350"/>
      <c r="I616" s="350"/>
      <c r="J616" s="350"/>
      <c r="K616" s="350"/>
      <c r="L616" s="350"/>
      <c r="M616" s="350"/>
      <c r="N616" s="350"/>
      <c r="O616" s="350"/>
      <c r="P616" s="350"/>
      <c r="Q616" s="350"/>
      <c r="R616" s="350"/>
      <c r="S616" s="350"/>
      <c r="T616" s="350"/>
      <c r="U616" s="350"/>
      <c r="V616" s="350"/>
      <c r="W616" s="350"/>
      <c r="X616" s="350"/>
      <c r="Y616" s="350"/>
      <c r="Z616" s="350"/>
      <c r="AA616" s="350"/>
    </row>
    <row r="617" spans="1:27" ht="12.75" customHeight="1">
      <c r="A617" s="350"/>
      <c r="B617" s="350"/>
      <c r="C617" s="350"/>
      <c r="D617" s="406"/>
      <c r="E617" s="402"/>
      <c r="F617" s="350"/>
      <c r="G617" s="350"/>
      <c r="H617" s="350"/>
      <c r="I617" s="350"/>
      <c r="J617" s="350"/>
      <c r="K617" s="350"/>
      <c r="L617" s="350"/>
      <c r="M617" s="350"/>
      <c r="N617" s="350"/>
      <c r="O617" s="350"/>
      <c r="P617" s="350"/>
      <c r="Q617" s="350"/>
      <c r="R617" s="350"/>
      <c r="S617" s="350"/>
      <c r="T617" s="350"/>
      <c r="U617" s="350"/>
      <c r="V617" s="350"/>
      <c r="W617" s="350"/>
      <c r="X617" s="350"/>
      <c r="Y617" s="350"/>
      <c r="Z617" s="350"/>
      <c r="AA617" s="350"/>
    </row>
    <row r="618" spans="1:27" ht="12.75" customHeight="1">
      <c r="A618" s="350"/>
      <c r="B618" s="350"/>
      <c r="C618" s="350"/>
      <c r="D618" s="406"/>
      <c r="E618" s="402"/>
      <c r="F618" s="350"/>
      <c r="G618" s="350"/>
      <c r="H618" s="350"/>
      <c r="I618" s="350"/>
      <c r="J618" s="350"/>
      <c r="K618" s="350"/>
      <c r="L618" s="350"/>
      <c r="M618" s="350"/>
      <c r="N618" s="350"/>
      <c r="O618" s="350"/>
      <c r="P618" s="350"/>
      <c r="Q618" s="350"/>
      <c r="R618" s="350"/>
      <c r="S618" s="350"/>
      <c r="T618" s="350"/>
      <c r="U618" s="350"/>
      <c r="V618" s="350"/>
      <c r="W618" s="350"/>
      <c r="X618" s="350"/>
      <c r="Y618" s="350"/>
      <c r="Z618" s="350"/>
      <c r="AA618" s="350"/>
    </row>
    <row r="619" spans="1:27" ht="12.75" customHeight="1">
      <c r="A619" s="350"/>
      <c r="B619" s="350"/>
      <c r="C619" s="350"/>
      <c r="D619" s="406"/>
      <c r="E619" s="402"/>
      <c r="F619" s="350"/>
      <c r="G619" s="350"/>
      <c r="H619" s="350"/>
      <c r="I619" s="350"/>
      <c r="J619" s="350"/>
      <c r="K619" s="350"/>
      <c r="L619" s="350"/>
      <c r="M619" s="350"/>
      <c r="N619" s="350"/>
      <c r="O619" s="350"/>
      <c r="P619" s="350"/>
      <c r="Q619" s="350"/>
      <c r="R619" s="350"/>
      <c r="S619" s="350"/>
      <c r="T619" s="350"/>
      <c r="U619" s="350"/>
      <c r="V619" s="350"/>
      <c r="W619" s="350"/>
      <c r="X619" s="350"/>
      <c r="Y619" s="350"/>
      <c r="Z619" s="350"/>
      <c r="AA619" s="350"/>
    </row>
    <row r="620" spans="1:27" ht="12.75" customHeight="1">
      <c r="A620" s="350"/>
      <c r="B620" s="350"/>
      <c r="C620" s="350"/>
      <c r="D620" s="406"/>
      <c r="E620" s="402"/>
      <c r="F620" s="350"/>
      <c r="G620" s="350"/>
      <c r="H620" s="350"/>
      <c r="I620" s="350"/>
      <c r="J620" s="350"/>
      <c r="K620" s="350"/>
      <c r="L620" s="350"/>
      <c r="M620" s="350"/>
      <c r="N620" s="350"/>
      <c r="O620" s="350"/>
      <c r="P620" s="350"/>
      <c r="Q620" s="350"/>
      <c r="R620" s="350"/>
      <c r="S620" s="350"/>
      <c r="T620" s="350"/>
      <c r="U620" s="350"/>
      <c r="V620" s="350"/>
      <c r="W620" s="350"/>
      <c r="X620" s="350"/>
      <c r="Y620" s="350"/>
      <c r="Z620" s="350"/>
      <c r="AA620" s="350"/>
    </row>
    <row r="621" spans="1:27" ht="12.75" customHeight="1">
      <c r="A621" s="350"/>
      <c r="B621" s="350"/>
      <c r="C621" s="350"/>
      <c r="D621" s="406"/>
      <c r="E621" s="402"/>
      <c r="F621" s="350"/>
      <c r="G621" s="350"/>
      <c r="H621" s="350"/>
      <c r="I621" s="350"/>
      <c r="J621" s="350"/>
      <c r="K621" s="350"/>
      <c r="L621" s="350"/>
      <c r="M621" s="350"/>
      <c r="N621" s="350"/>
      <c r="O621" s="350"/>
      <c r="P621" s="350"/>
      <c r="Q621" s="350"/>
      <c r="R621" s="350"/>
      <c r="S621" s="350"/>
      <c r="T621" s="350"/>
      <c r="U621" s="350"/>
      <c r="V621" s="350"/>
      <c r="W621" s="350"/>
      <c r="X621" s="350"/>
      <c r="Y621" s="350"/>
      <c r="Z621" s="350"/>
      <c r="AA621" s="350"/>
    </row>
    <row r="622" spans="1:27" ht="12.75" customHeight="1">
      <c r="A622" s="350"/>
      <c r="B622" s="350"/>
      <c r="C622" s="350"/>
      <c r="D622" s="406"/>
      <c r="E622" s="402"/>
      <c r="F622" s="350"/>
      <c r="G622" s="350"/>
      <c r="H622" s="350"/>
      <c r="I622" s="350"/>
      <c r="J622" s="350"/>
      <c r="K622" s="350"/>
      <c r="L622" s="350"/>
      <c r="M622" s="350"/>
      <c r="N622" s="350"/>
      <c r="O622" s="350"/>
      <c r="P622" s="350"/>
      <c r="Q622" s="350"/>
      <c r="R622" s="350"/>
      <c r="S622" s="350"/>
      <c r="T622" s="350"/>
      <c r="U622" s="350"/>
      <c r="V622" s="350"/>
      <c r="W622" s="350"/>
      <c r="X622" s="350"/>
      <c r="Y622" s="350"/>
      <c r="Z622" s="350"/>
      <c r="AA622" s="350"/>
    </row>
    <row r="623" spans="1:27" ht="12.75" customHeight="1">
      <c r="A623" s="350"/>
      <c r="B623" s="350"/>
      <c r="C623" s="350"/>
      <c r="D623" s="406"/>
      <c r="E623" s="402"/>
      <c r="F623" s="350"/>
      <c r="G623" s="350"/>
      <c r="H623" s="350"/>
      <c r="I623" s="350"/>
      <c r="J623" s="350"/>
      <c r="K623" s="350"/>
      <c r="L623" s="350"/>
      <c r="M623" s="350"/>
      <c r="N623" s="350"/>
      <c r="O623" s="350"/>
      <c r="P623" s="350"/>
      <c r="Q623" s="350"/>
      <c r="R623" s="350"/>
      <c r="S623" s="350"/>
      <c r="T623" s="350"/>
      <c r="U623" s="350"/>
      <c r="V623" s="350"/>
      <c r="W623" s="350"/>
      <c r="X623" s="350"/>
      <c r="Y623" s="350"/>
      <c r="Z623" s="350"/>
      <c r="AA623" s="350"/>
    </row>
    <row r="624" spans="1:27" ht="12.75" customHeight="1">
      <c r="A624" s="350"/>
      <c r="B624" s="350"/>
      <c r="C624" s="350"/>
      <c r="D624" s="406"/>
      <c r="E624" s="402"/>
      <c r="F624" s="350"/>
      <c r="G624" s="350"/>
      <c r="H624" s="350"/>
      <c r="I624" s="350"/>
      <c r="J624" s="350"/>
      <c r="K624" s="350"/>
      <c r="L624" s="350"/>
      <c r="M624" s="350"/>
      <c r="N624" s="350"/>
      <c r="O624" s="350"/>
      <c r="P624" s="350"/>
      <c r="Q624" s="350"/>
      <c r="R624" s="350"/>
      <c r="S624" s="350"/>
      <c r="T624" s="350"/>
      <c r="U624" s="350"/>
      <c r="V624" s="350"/>
      <c r="W624" s="350"/>
      <c r="X624" s="350"/>
      <c r="Y624" s="350"/>
      <c r="Z624" s="350"/>
      <c r="AA624" s="350"/>
    </row>
    <row r="625" spans="1:27" ht="12.75" customHeight="1">
      <c r="A625" s="350"/>
      <c r="B625" s="350"/>
      <c r="C625" s="350"/>
      <c r="D625" s="406"/>
      <c r="E625" s="402"/>
      <c r="F625" s="350"/>
      <c r="G625" s="350"/>
      <c r="H625" s="350"/>
      <c r="I625" s="350"/>
      <c r="J625" s="350"/>
      <c r="K625" s="350"/>
      <c r="L625" s="350"/>
      <c r="M625" s="350"/>
      <c r="N625" s="350"/>
      <c r="O625" s="350"/>
      <c r="P625" s="350"/>
      <c r="Q625" s="350"/>
      <c r="R625" s="350"/>
      <c r="S625" s="350"/>
      <c r="T625" s="350"/>
      <c r="U625" s="350"/>
      <c r="V625" s="350"/>
      <c r="W625" s="350"/>
      <c r="X625" s="350"/>
      <c r="Y625" s="350"/>
      <c r="Z625" s="350"/>
      <c r="AA625" s="350"/>
    </row>
    <row r="626" spans="1:27" ht="12.75" customHeight="1">
      <c r="A626" s="350"/>
      <c r="B626" s="350"/>
      <c r="C626" s="350"/>
      <c r="D626" s="406"/>
      <c r="E626" s="402"/>
      <c r="F626" s="350"/>
      <c r="G626" s="350"/>
      <c r="H626" s="350"/>
      <c r="I626" s="350"/>
      <c r="J626" s="350"/>
      <c r="K626" s="350"/>
      <c r="L626" s="350"/>
      <c r="M626" s="350"/>
      <c r="N626" s="350"/>
      <c r="O626" s="350"/>
      <c r="P626" s="350"/>
      <c r="Q626" s="350"/>
      <c r="R626" s="350"/>
      <c r="S626" s="350"/>
      <c r="T626" s="350"/>
      <c r="U626" s="350"/>
      <c r="V626" s="350"/>
      <c r="W626" s="350"/>
      <c r="X626" s="350"/>
      <c r="Y626" s="350"/>
      <c r="Z626" s="350"/>
      <c r="AA626" s="350"/>
    </row>
    <row r="627" spans="1:27" ht="12.75" customHeight="1">
      <c r="A627" s="350"/>
      <c r="B627" s="350"/>
      <c r="C627" s="350"/>
      <c r="D627" s="406"/>
      <c r="E627" s="402"/>
      <c r="F627" s="350"/>
      <c r="G627" s="350"/>
      <c r="H627" s="350"/>
      <c r="I627" s="350"/>
      <c r="J627" s="350"/>
      <c r="K627" s="350"/>
      <c r="L627" s="350"/>
      <c r="M627" s="350"/>
      <c r="N627" s="350"/>
      <c r="O627" s="350"/>
      <c r="P627" s="350"/>
      <c r="Q627" s="350"/>
      <c r="R627" s="350"/>
      <c r="S627" s="350"/>
      <c r="T627" s="350"/>
      <c r="U627" s="350"/>
      <c r="V627" s="350"/>
      <c r="W627" s="350"/>
      <c r="X627" s="350"/>
      <c r="Y627" s="350"/>
      <c r="Z627" s="350"/>
      <c r="AA627" s="350"/>
    </row>
    <row r="628" spans="1:27" ht="12.75" customHeight="1">
      <c r="A628" s="350"/>
      <c r="B628" s="350"/>
      <c r="C628" s="350"/>
      <c r="D628" s="406"/>
      <c r="E628" s="402"/>
      <c r="F628" s="350"/>
      <c r="G628" s="350"/>
      <c r="H628" s="350"/>
      <c r="I628" s="350"/>
      <c r="J628" s="350"/>
      <c r="K628" s="350"/>
      <c r="L628" s="350"/>
      <c r="M628" s="350"/>
      <c r="N628" s="350"/>
      <c r="O628" s="350"/>
      <c r="P628" s="350"/>
      <c r="Q628" s="350"/>
      <c r="R628" s="350"/>
      <c r="S628" s="350"/>
      <c r="T628" s="350"/>
      <c r="U628" s="350"/>
      <c r="V628" s="350"/>
      <c r="W628" s="350"/>
      <c r="X628" s="350"/>
      <c r="Y628" s="350"/>
      <c r="Z628" s="350"/>
      <c r="AA628" s="350"/>
    </row>
    <row r="629" spans="1:27" ht="12.75" customHeight="1">
      <c r="A629" s="350"/>
      <c r="B629" s="350"/>
      <c r="C629" s="350"/>
      <c r="D629" s="406"/>
      <c r="E629" s="402"/>
      <c r="F629" s="350"/>
      <c r="G629" s="350"/>
      <c r="H629" s="350"/>
      <c r="I629" s="350"/>
      <c r="J629" s="350"/>
      <c r="K629" s="350"/>
      <c r="L629" s="350"/>
      <c r="M629" s="350"/>
      <c r="N629" s="350"/>
      <c r="O629" s="350"/>
      <c r="P629" s="350"/>
      <c r="Q629" s="350"/>
      <c r="R629" s="350"/>
      <c r="S629" s="350"/>
      <c r="T629" s="350"/>
      <c r="U629" s="350"/>
      <c r="V629" s="350"/>
      <c r="W629" s="350"/>
      <c r="X629" s="350"/>
      <c r="Y629" s="350"/>
      <c r="Z629" s="350"/>
      <c r="AA629" s="350"/>
    </row>
    <row r="630" spans="1:27" ht="12.75" customHeight="1">
      <c r="A630" s="350"/>
      <c r="B630" s="350"/>
      <c r="C630" s="350"/>
      <c r="D630" s="406"/>
      <c r="E630" s="402"/>
      <c r="F630" s="350"/>
      <c r="G630" s="350"/>
      <c r="H630" s="350"/>
      <c r="I630" s="350"/>
      <c r="J630" s="350"/>
      <c r="K630" s="350"/>
      <c r="L630" s="350"/>
      <c r="M630" s="350"/>
      <c r="N630" s="350"/>
      <c r="O630" s="350"/>
      <c r="P630" s="350"/>
      <c r="Q630" s="350"/>
      <c r="R630" s="350"/>
      <c r="S630" s="350"/>
      <c r="T630" s="350"/>
      <c r="U630" s="350"/>
      <c r="V630" s="350"/>
      <c r="W630" s="350"/>
      <c r="X630" s="350"/>
      <c r="Y630" s="350"/>
      <c r="Z630" s="350"/>
      <c r="AA630" s="350"/>
    </row>
    <row r="631" spans="1:27" ht="12.75" customHeight="1">
      <c r="A631" s="350"/>
      <c r="B631" s="350"/>
      <c r="C631" s="350"/>
      <c r="D631" s="406"/>
      <c r="E631" s="402"/>
      <c r="F631" s="350"/>
      <c r="G631" s="350"/>
      <c r="H631" s="350"/>
      <c r="I631" s="350"/>
      <c r="J631" s="350"/>
      <c r="K631" s="350"/>
      <c r="L631" s="350"/>
      <c r="M631" s="350"/>
      <c r="N631" s="350"/>
      <c r="O631" s="350"/>
      <c r="P631" s="350"/>
      <c r="Q631" s="350"/>
      <c r="R631" s="350"/>
      <c r="S631" s="350"/>
      <c r="T631" s="350"/>
      <c r="U631" s="350"/>
      <c r="V631" s="350"/>
      <c r="W631" s="350"/>
      <c r="X631" s="350"/>
      <c r="Y631" s="350"/>
      <c r="Z631" s="350"/>
      <c r="AA631" s="350"/>
    </row>
    <row r="632" spans="1:27" ht="12.75" customHeight="1">
      <c r="A632" s="350"/>
      <c r="B632" s="350"/>
      <c r="C632" s="350"/>
      <c r="D632" s="406"/>
      <c r="E632" s="402"/>
      <c r="F632" s="350"/>
      <c r="G632" s="350"/>
      <c r="H632" s="350"/>
      <c r="I632" s="350"/>
      <c r="J632" s="350"/>
      <c r="K632" s="350"/>
      <c r="L632" s="350"/>
      <c r="M632" s="350"/>
      <c r="N632" s="350"/>
      <c r="O632" s="350"/>
      <c r="P632" s="350"/>
      <c r="Q632" s="350"/>
      <c r="R632" s="350"/>
      <c r="S632" s="350"/>
      <c r="T632" s="350"/>
      <c r="U632" s="350"/>
      <c r="V632" s="350"/>
      <c r="W632" s="350"/>
      <c r="X632" s="350"/>
      <c r="Y632" s="350"/>
      <c r="Z632" s="350"/>
      <c r="AA632" s="350"/>
    </row>
    <row r="633" spans="1:27" ht="12.75" customHeight="1">
      <c r="A633" s="350"/>
      <c r="B633" s="350"/>
      <c r="C633" s="350"/>
      <c r="D633" s="406"/>
      <c r="E633" s="402"/>
      <c r="F633" s="350"/>
      <c r="G633" s="350"/>
      <c r="H633" s="350"/>
      <c r="I633" s="350"/>
      <c r="J633" s="350"/>
      <c r="K633" s="350"/>
      <c r="L633" s="350"/>
      <c r="M633" s="350"/>
      <c r="N633" s="350"/>
      <c r="O633" s="350"/>
      <c r="P633" s="350"/>
      <c r="Q633" s="350"/>
      <c r="R633" s="350"/>
      <c r="S633" s="350"/>
      <c r="T633" s="350"/>
      <c r="U633" s="350"/>
      <c r="V633" s="350"/>
      <c r="W633" s="350"/>
      <c r="X633" s="350"/>
      <c r="Y633" s="350"/>
      <c r="Z633" s="350"/>
      <c r="AA633" s="350"/>
    </row>
    <row r="634" spans="1:27" ht="12.75" customHeight="1">
      <c r="A634" s="350"/>
      <c r="B634" s="350"/>
      <c r="C634" s="350"/>
      <c r="D634" s="406"/>
      <c r="E634" s="402"/>
      <c r="F634" s="350"/>
      <c r="G634" s="350"/>
      <c r="H634" s="350"/>
      <c r="I634" s="350"/>
      <c r="J634" s="350"/>
      <c r="K634" s="350"/>
      <c r="L634" s="350"/>
      <c r="M634" s="350"/>
      <c r="N634" s="350"/>
      <c r="O634" s="350"/>
      <c r="P634" s="350"/>
      <c r="Q634" s="350"/>
      <c r="R634" s="350"/>
      <c r="S634" s="350"/>
      <c r="T634" s="350"/>
      <c r="U634" s="350"/>
      <c r="V634" s="350"/>
      <c r="W634" s="350"/>
      <c r="X634" s="350"/>
      <c r="Y634" s="350"/>
      <c r="Z634" s="350"/>
      <c r="AA634" s="350"/>
    </row>
    <row r="635" spans="1:27" ht="12.75" customHeight="1">
      <c r="A635" s="350"/>
      <c r="B635" s="350"/>
      <c r="C635" s="350"/>
      <c r="D635" s="406"/>
      <c r="E635" s="402"/>
      <c r="F635" s="350"/>
      <c r="G635" s="350"/>
      <c r="H635" s="350"/>
      <c r="I635" s="350"/>
      <c r="J635" s="350"/>
      <c r="K635" s="350"/>
      <c r="L635" s="350"/>
      <c r="M635" s="350"/>
      <c r="N635" s="350"/>
      <c r="O635" s="350"/>
      <c r="P635" s="350"/>
      <c r="Q635" s="350"/>
      <c r="R635" s="350"/>
      <c r="S635" s="350"/>
      <c r="T635" s="350"/>
      <c r="U635" s="350"/>
      <c r="V635" s="350"/>
      <c r="W635" s="350"/>
      <c r="X635" s="350"/>
      <c r="Y635" s="350"/>
      <c r="Z635" s="350"/>
      <c r="AA635" s="350"/>
    </row>
    <row r="636" spans="1:27" ht="12.75" customHeight="1">
      <c r="A636" s="350"/>
      <c r="B636" s="350"/>
      <c r="C636" s="350"/>
      <c r="D636" s="406"/>
      <c r="E636" s="402"/>
      <c r="F636" s="350"/>
      <c r="G636" s="350"/>
      <c r="H636" s="350"/>
      <c r="I636" s="350"/>
      <c r="J636" s="350"/>
      <c r="K636" s="350"/>
      <c r="L636" s="350"/>
      <c r="M636" s="350"/>
      <c r="N636" s="350"/>
      <c r="O636" s="350"/>
      <c r="P636" s="350"/>
      <c r="Q636" s="350"/>
      <c r="R636" s="350"/>
      <c r="S636" s="350"/>
      <c r="T636" s="350"/>
      <c r="U636" s="350"/>
      <c r="V636" s="350"/>
      <c r="W636" s="350"/>
      <c r="X636" s="350"/>
      <c r="Y636" s="350"/>
      <c r="Z636" s="350"/>
      <c r="AA636" s="350"/>
    </row>
    <row r="637" spans="1:27" ht="12.75" customHeight="1">
      <c r="A637" s="350"/>
      <c r="B637" s="350"/>
      <c r="C637" s="350"/>
      <c r="D637" s="406"/>
      <c r="E637" s="402"/>
      <c r="F637" s="350"/>
      <c r="G637" s="350"/>
      <c r="H637" s="350"/>
      <c r="I637" s="350"/>
      <c r="J637" s="350"/>
      <c r="K637" s="350"/>
      <c r="L637" s="350"/>
      <c r="M637" s="350"/>
      <c r="N637" s="350"/>
      <c r="O637" s="350"/>
      <c r="P637" s="350"/>
      <c r="Q637" s="350"/>
      <c r="R637" s="350"/>
      <c r="S637" s="350"/>
      <c r="T637" s="350"/>
      <c r="U637" s="350"/>
      <c r="V637" s="350"/>
      <c r="W637" s="350"/>
      <c r="X637" s="350"/>
      <c r="Y637" s="350"/>
      <c r="Z637" s="350"/>
      <c r="AA637" s="350"/>
    </row>
    <row r="638" spans="1:27" ht="12.75" customHeight="1">
      <c r="A638" s="350"/>
      <c r="B638" s="350"/>
      <c r="C638" s="350"/>
      <c r="D638" s="406"/>
      <c r="E638" s="402"/>
      <c r="F638" s="350"/>
      <c r="G638" s="350"/>
      <c r="H638" s="350"/>
      <c r="I638" s="350"/>
      <c r="J638" s="350"/>
      <c r="K638" s="350"/>
      <c r="L638" s="350"/>
      <c r="M638" s="350"/>
      <c r="N638" s="350"/>
      <c r="O638" s="350"/>
      <c r="P638" s="350"/>
      <c r="Q638" s="350"/>
      <c r="R638" s="350"/>
      <c r="S638" s="350"/>
      <c r="T638" s="350"/>
      <c r="U638" s="350"/>
      <c r="V638" s="350"/>
      <c r="W638" s="350"/>
      <c r="X638" s="350"/>
      <c r="Y638" s="350"/>
      <c r="Z638" s="350"/>
      <c r="AA638" s="350"/>
    </row>
    <row r="639" spans="1:27" ht="12.75" customHeight="1">
      <c r="A639" s="350"/>
      <c r="B639" s="350"/>
      <c r="C639" s="350"/>
      <c r="D639" s="406"/>
      <c r="E639" s="402"/>
      <c r="F639" s="350"/>
      <c r="G639" s="350"/>
      <c r="H639" s="350"/>
      <c r="I639" s="350"/>
      <c r="J639" s="350"/>
      <c r="K639" s="350"/>
      <c r="L639" s="350"/>
      <c r="M639" s="350"/>
      <c r="N639" s="350"/>
      <c r="O639" s="350"/>
      <c r="P639" s="350"/>
      <c r="Q639" s="350"/>
      <c r="R639" s="350"/>
      <c r="S639" s="350"/>
      <c r="T639" s="350"/>
      <c r="U639" s="350"/>
      <c r="V639" s="350"/>
      <c r="W639" s="350"/>
      <c r="X639" s="350"/>
      <c r="Y639" s="350"/>
      <c r="Z639" s="350"/>
      <c r="AA639" s="350"/>
    </row>
    <row r="640" spans="1:27" ht="12.75" customHeight="1">
      <c r="A640" s="350"/>
      <c r="B640" s="350"/>
      <c r="C640" s="350"/>
      <c r="D640" s="406"/>
      <c r="E640" s="402"/>
      <c r="F640" s="350"/>
      <c r="G640" s="350"/>
      <c r="H640" s="350"/>
      <c r="I640" s="350"/>
      <c r="J640" s="350"/>
      <c r="K640" s="350"/>
      <c r="L640" s="350"/>
      <c r="M640" s="350"/>
      <c r="N640" s="350"/>
      <c r="O640" s="350"/>
      <c r="P640" s="350"/>
      <c r="Q640" s="350"/>
      <c r="R640" s="350"/>
      <c r="S640" s="350"/>
      <c r="T640" s="350"/>
      <c r="U640" s="350"/>
      <c r="V640" s="350"/>
      <c r="W640" s="350"/>
      <c r="X640" s="350"/>
      <c r="Y640" s="350"/>
      <c r="Z640" s="350"/>
      <c r="AA640" s="350"/>
    </row>
    <row r="641" spans="1:27" ht="12.75" customHeight="1">
      <c r="A641" s="350"/>
      <c r="B641" s="350"/>
      <c r="C641" s="350"/>
      <c r="D641" s="406"/>
      <c r="E641" s="402"/>
      <c r="F641" s="350"/>
      <c r="G641" s="350"/>
      <c r="H641" s="350"/>
      <c r="I641" s="350"/>
      <c r="J641" s="350"/>
      <c r="K641" s="350"/>
      <c r="L641" s="350"/>
      <c r="M641" s="350"/>
      <c r="N641" s="350"/>
      <c r="O641" s="350"/>
      <c r="P641" s="350"/>
      <c r="Q641" s="350"/>
      <c r="R641" s="350"/>
      <c r="S641" s="350"/>
      <c r="T641" s="350"/>
      <c r="U641" s="350"/>
      <c r="V641" s="350"/>
      <c r="W641" s="350"/>
      <c r="X641" s="350"/>
      <c r="Y641" s="350"/>
      <c r="Z641" s="350"/>
      <c r="AA641" s="350"/>
    </row>
    <row r="642" spans="1:27" ht="12.75" customHeight="1">
      <c r="A642" s="350"/>
      <c r="B642" s="350"/>
      <c r="C642" s="350"/>
      <c r="D642" s="406"/>
      <c r="E642" s="402"/>
      <c r="F642" s="350"/>
      <c r="G642" s="350"/>
      <c r="H642" s="350"/>
      <c r="I642" s="350"/>
      <c r="J642" s="350"/>
      <c r="K642" s="350"/>
      <c r="L642" s="350"/>
      <c r="M642" s="350"/>
      <c r="N642" s="350"/>
      <c r="O642" s="350"/>
      <c r="P642" s="350"/>
      <c r="Q642" s="350"/>
      <c r="R642" s="350"/>
      <c r="S642" s="350"/>
      <c r="T642" s="350"/>
      <c r="U642" s="350"/>
      <c r="V642" s="350"/>
      <c r="W642" s="350"/>
      <c r="X642" s="350"/>
      <c r="Y642" s="350"/>
      <c r="Z642" s="350"/>
      <c r="AA642" s="350"/>
    </row>
    <row r="643" spans="1:27" ht="12.75" customHeight="1">
      <c r="A643" s="350"/>
      <c r="B643" s="350"/>
      <c r="C643" s="350"/>
      <c r="D643" s="406"/>
      <c r="E643" s="402"/>
      <c r="F643" s="350"/>
      <c r="G643" s="350"/>
      <c r="H643" s="350"/>
      <c r="I643" s="350"/>
      <c r="J643" s="350"/>
      <c r="K643" s="350"/>
      <c r="L643" s="350"/>
      <c r="M643" s="350"/>
      <c r="N643" s="350"/>
      <c r="O643" s="350"/>
      <c r="P643" s="350"/>
      <c r="Q643" s="350"/>
      <c r="R643" s="350"/>
      <c r="S643" s="350"/>
      <c r="T643" s="350"/>
      <c r="U643" s="350"/>
      <c r="V643" s="350"/>
      <c r="W643" s="350"/>
      <c r="X643" s="350"/>
      <c r="Y643" s="350"/>
      <c r="Z643" s="350"/>
      <c r="AA643" s="350"/>
    </row>
    <row r="644" spans="1:27" ht="12.75" customHeight="1">
      <c r="A644" s="350"/>
      <c r="B644" s="350"/>
      <c r="C644" s="350"/>
      <c r="D644" s="406"/>
      <c r="E644" s="402"/>
      <c r="F644" s="350"/>
      <c r="G644" s="350"/>
      <c r="H644" s="350"/>
      <c r="I644" s="350"/>
      <c r="J644" s="350"/>
      <c r="K644" s="350"/>
      <c r="L644" s="350"/>
      <c r="M644" s="350"/>
      <c r="N644" s="350"/>
      <c r="O644" s="350"/>
      <c r="P644" s="350"/>
      <c r="Q644" s="350"/>
      <c r="R644" s="350"/>
      <c r="S644" s="350"/>
      <c r="T644" s="350"/>
      <c r="U644" s="350"/>
      <c r="V644" s="350"/>
      <c r="W644" s="350"/>
      <c r="X644" s="350"/>
      <c r="Y644" s="350"/>
      <c r="Z644" s="350"/>
      <c r="AA644" s="350"/>
    </row>
    <row r="645" spans="1:27" ht="12.75" customHeight="1">
      <c r="A645" s="350"/>
      <c r="B645" s="350"/>
      <c r="C645" s="350"/>
      <c r="D645" s="406"/>
      <c r="E645" s="402"/>
      <c r="F645" s="350"/>
      <c r="G645" s="350"/>
      <c r="H645" s="350"/>
      <c r="I645" s="350"/>
      <c r="J645" s="350"/>
      <c r="K645" s="350"/>
      <c r="L645" s="350"/>
      <c r="M645" s="350"/>
      <c r="N645" s="350"/>
      <c r="O645" s="350"/>
      <c r="P645" s="350"/>
      <c r="Q645" s="350"/>
      <c r="R645" s="350"/>
      <c r="S645" s="350"/>
      <c r="T645" s="350"/>
      <c r="U645" s="350"/>
      <c r="V645" s="350"/>
      <c r="W645" s="350"/>
      <c r="X645" s="350"/>
      <c r="Y645" s="350"/>
      <c r="Z645" s="350"/>
      <c r="AA645" s="350"/>
    </row>
    <row r="646" spans="1:27" ht="12.75" customHeight="1">
      <c r="A646" s="350"/>
      <c r="B646" s="350"/>
      <c r="C646" s="350"/>
      <c r="D646" s="406"/>
      <c r="E646" s="402"/>
      <c r="F646" s="350"/>
      <c r="G646" s="350"/>
      <c r="H646" s="350"/>
      <c r="I646" s="350"/>
      <c r="J646" s="350"/>
      <c r="K646" s="350"/>
      <c r="L646" s="350"/>
      <c r="M646" s="350"/>
      <c r="N646" s="350"/>
      <c r="O646" s="350"/>
      <c r="P646" s="350"/>
      <c r="Q646" s="350"/>
      <c r="R646" s="350"/>
      <c r="S646" s="350"/>
      <c r="T646" s="350"/>
      <c r="U646" s="350"/>
      <c r="V646" s="350"/>
      <c r="W646" s="350"/>
      <c r="X646" s="350"/>
      <c r="Y646" s="350"/>
      <c r="Z646" s="350"/>
      <c r="AA646" s="350"/>
    </row>
    <row r="647" spans="1:27" ht="12.75" customHeight="1">
      <c r="A647" s="350"/>
      <c r="B647" s="350"/>
      <c r="C647" s="350"/>
      <c r="D647" s="406"/>
      <c r="E647" s="402"/>
      <c r="F647" s="350"/>
      <c r="G647" s="350"/>
      <c r="H647" s="350"/>
      <c r="I647" s="350"/>
      <c r="J647" s="350"/>
      <c r="K647" s="350"/>
      <c r="L647" s="350"/>
      <c r="M647" s="350"/>
      <c r="N647" s="350"/>
      <c r="O647" s="350"/>
      <c r="P647" s="350"/>
      <c r="Q647" s="350"/>
      <c r="R647" s="350"/>
      <c r="S647" s="350"/>
      <c r="T647" s="350"/>
      <c r="U647" s="350"/>
      <c r="V647" s="350"/>
      <c r="W647" s="350"/>
      <c r="X647" s="350"/>
      <c r="Y647" s="350"/>
      <c r="Z647" s="350"/>
      <c r="AA647" s="350"/>
    </row>
    <row r="648" spans="1:27" ht="12.75" customHeight="1">
      <c r="A648" s="350"/>
      <c r="B648" s="350"/>
      <c r="C648" s="350"/>
      <c r="D648" s="406"/>
      <c r="E648" s="402"/>
      <c r="F648" s="350"/>
      <c r="G648" s="350"/>
      <c r="H648" s="350"/>
      <c r="I648" s="350"/>
      <c r="J648" s="350"/>
      <c r="K648" s="350"/>
      <c r="L648" s="350"/>
      <c r="M648" s="350"/>
      <c r="N648" s="350"/>
      <c r="O648" s="350"/>
      <c r="P648" s="350"/>
      <c r="Q648" s="350"/>
      <c r="R648" s="350"/>
      <c r="S648" s="350"/>
      <c r="T648" s="350"/>
      <c r="U648" s="350"/>
      <c r="V648" s="350"/>
      <c r="W648" s="350"/>
      <c r="X648" s="350"/>
      <c r="Y648" s="350"/>
      <c r="Z648" s="350"/>
      <c r="AA648" s="350"/>
    </row>
    <row r="649" spans="1:27" ht="12.75" customHeight="1">
      <c r="A649" s="350"/>
      <c r="B649" s="350"/>
      <c r="C649" s="350"/>
      <c r="D649" s="406"/>
      <c r="E649" s="402"/>
      <c r="F649" s="350"/>
      <c r="G649" s="350"/>
      <c r="H649" s="350"/>
      <c r="I649" s="350"/>
      <c r="J649" s="350"/>
      <c r="K649" s="350"/>
      <c r="L649" s="350"/>
      <c r="M649" s="350"/>
      <c r="N649" s="350"/>
      <c r="O649" s="350"/>
      <c r="P649" s="350"/>
      <c r="Q649" s="350"/>
      <c r="R649" s="350"/>
      <c r="S649" s="350"/>
      <c r="T649" s="350"/>
      <c r="U649" s="350"/>
      <c r="V649" s="350"/>
      <c r="W649" s="350"/>
      <c r="X649" s="350"/>
      <c r="Y649" s="350"/>
      <c r="Z649" s="350"/>
      <c r="AA649" s="350"/>
    </row>
    <row r="650" spans="1:27" ht="12.75" customHeight="1">
      <c r="A650" s="350"/>
      <c r="B650" s="350"/>
      <c r="C650" s="350"/>
      <c r="D650" s="406"/>
      <c r="E650" s="402"/>
      <c r="F650" s="350"/>
      <c r="G650" s="350"/>
      <c r="H650" s="350"/>
      <c r="I650" s="350"/>
      <c r="J650" s="350"/>
      <c r="K650" s="350"/>
      <c r="L650" s="350"/>
      <c r="M650" s="350"/>
      <c r="N650" s="350"/>
      <c r="O650" s="350"/>
      <c r="P650" s="350"/>
      <c r="Q650" s="350"/>
      <c r="R650" s="350"/>
      <c r="S650" s="350"/>
      <c r="T650" s="350"/>
      <c r="U650" s="350"/>
      <c r="V650" s="350"/>
      <c r="W650" s="350"/>
      <c r="X650" s="350"/>
      <c r="Y650" s="350"/>
      <c r="Z650" s="350"/>
      <c r="AA650" s="350"/>
    </row>
    <row r="651" spans="1:27" ht="12.75" customHeight="1">
      <c r="A651" s="350"/>
      <c r="B651" s="350"/>
      <c r="C651" s="350"/>
      <c r="D651" s="406"/>
      <c r="E651" s="402"/>
      <c r="F651" s="350"/>
      <c r="G651" s="350"/>
      <c r="H651" s="350"/>
      <c r="I651" s="350"/>
      <c r="J651" s="350"/>
      <c r="K651" s="350"/>
      <c r="L651" s="350"/>
      <c r="M651" s="350"/>
      <c r="N651" s="350"/>
      <c r="O651" s="350"/>
      <c r="P651" s="350"/>
      <c r="Q651" s="350"/>
      <c r="R651" s="350"/>
      <c r="S651" s="350"/>
      <c r="T651" s="350"/>
      <c r="U651" s="350"/>
      <c r="V651" s="350"/>
      <c r="W651" s="350"/>
      <c r="X651" s="350"/>
      <c r="Y651" s="350"/>
      <c r="Z651" s="350"/>
      <c r="AA651" s="350"/>
    </row>
    <row r="652" spans="1:27" ht="12.75" customHeight="1">
      <c r="A652" s="350"/>
      <c r="B652" s="350"/>
      <c r="C652" s="350"/>
      <c r="D652" s="406"/>
      <c r="E652" s="402"/>
      <c r="F652" s="350"/>
      <c r="G652" s="350"/>
      <c r="H652" s="350"/>
      <c r="I652" s="350"/>
      <c r="J652" s="350"/>
      <c r="K652" s="350"/>
      <c r="L652" s="350"/>
      <c r="M652" s="350"/>
      <c r="N652" s="350"/>
      <c r="O652" s="350"/>
      <c r="P652" s="350"/>
      <c r="Q652" s="350"/>
      <c r="R652" s="350"/>
      <c r="S652" s="350"/>
      <c r="T652" s="350"/>
      <c r="U652" s="350"/>
      <c r="V652" s="350"/>
      <c r="W652" s="350"/>
      <c r="X652" s="350"/>
      <c r="Y652" s="350"/>
      <c r="Z652" s="350"/>
      <c r="AA652" s="350"/>
    </row>
    <row r="653" spans="1:27" ht="12.75" customHeight="1">
      <c r="A653" s="350"/>
      <c r="B653" s="350"/>
      <c r="C653" s="350"/>
      <c r="D653" s="406"/>
      <c r="E653" s="402"/>
      <c r="F653" s="350"/>
      <c r="G653" s="350"/>
      <c r="H653" s="350"/>
      <c r="I653" s="350"/>
      <c r="J653" s="350"/>
      <c r="K653" s="350"/>
      <c r="L653" s="350"/>
      <c r="M653" s="350"/>
      <c r="N653" s="350"/>
      <c r="O653" s="350"/>
      <c r="P653" s="350"/>
      <c r="Q653" s="350"/>
      <c r="R653" s="350"/>
      <c r="S653" s="350"/>
      <c r="T653" s="350"/>
      <c r="U653" s="350"/>
      <c r="V653" s="350"/>
      <c r="W653" s="350"/>
      <c r="X653" s="350"/>
      <c r="Y653" s="350"/>
      <c r="Z653" s="350"/>
      <c r="AA653" s="350"/>
    </row>
    <row r="654" spans="1:27" ht="12.75" customHeight="1">
      <c r="A654" s="350"/>
      <c r="B654" s="350"/>
      <c r="C654" s="350"/>
      <c r="D654" s="406"/>
      <c r="E654" s="402"/>
      <c r="F654" s="350"/>
      <c r="G654" s="350"/>
      <c r="H654" s="350"/>
      <c r="I654" s="350"/>
      <c r="J654" s="350"/>
      <c r="K654" s="350"/>
      <c r="L654" s="350"/>
      <c r="M654" s="350"/>
      <c r="N654" s="350"/>
      <c r="O654" s="350"/>
      <c r="P654" s="350"/>
      <c r="Q654" s="350"/>
      <c r="R654" s="350"/>
      <c r="S654" s="350"/>
      <c r="T654" s="350"/>
      <c r="U654" s="350"/>
      <c r="V654" s="350"/>
      <c r="W654" s="350"/>
      <c r="X654" s="350"/>
      <c r="Y654" s="350"/>
      <c r="Z654" s="350"/>
      <c r="AA654" s="350"/>
    </row>
    <row r="655" spans="1:27" ht="12.75" customHeight="1">
      <c r="A655" s="350"/>
      <c r="B655" s="350"/>
      <c r="C655" s="350"/>
      <c r="D655" s="406"/>
      <c r="E655" s="402"/>
      <c r="F655" s="350"/>
      <c r="G655" s="350"/>
      <c r="H655" s="350"/>
      <c r="I655" s="350"/>
      <c r="J655" s="350"/>
      <c r="K655" s="350"/>
      <c r="L655" s="350"/>
      <c r="M655" s="350"/>
      <c r="N655" s="350"/>
      <c r="O655" s="350"/>
      <c r="P655" s="350"/>
      <c r="Q655" s="350"/>
      <c r="R655" s="350"/>
      <c r="S655" s="350"/>
      <c r="T655" s="350"/>
      <c r="U655" s="350"/>
      <c r="V655" s="350"/>
      <c r="W655" s="350"/>
      <c r="X655" s="350"/>
      <c r="Y655" s="350"/>
      <c r="Z655" s="350"/>
      <c r="AA655" s="350"/>
    </row>
    <row r="656" spans="1:27" ht="12.75" customHeight="1">
      <c r="A656" s="350"/>
      <c r="B656" s="350"/>
      <c r="C656" s="350"/>
      <c r="D656" s="406"/>
      <c r="E656" s="402"/>
      <c r="F656" s="350"/>
      <c r="G656" s="350"/>
      <c r="H656" s="350"/>
      <c r="I656" s="350"/>
      <c r="J656" s="350"/>
      <c r="K656" s="350"/>
      <c r="L656" s="350"/>
      <c r="M656" s="350"/>
      <c r="N656" s="350"/>
      <c r="O656" s="350"/>
      <c r="P656" s="350"/>
      <c r="Q656" s="350"/>
      <c r="R656" s="350"/>
      <c r="S656" s="350"/>
      <c r="T656" s="350"/>
      <c r="U656" s="350"/>
      <c r="V656" s="350"/>
      <c r="W656" s="350"/>
      <c r="X656" s="350"/>
      <c r="Y656" s="350"/>
      <c r="Z656" s="350"/>
      <c r="AA656" s="350"/>
    </row>
    <row r="657" spans="1:27" ht="12.75" customHeight="1">
      <c r="A657" s="350"/>
      <c r="B657" s="350"/>
      <c r="C657" s="350"/>
      <c r="D657" s="406"/>
      <c r="E657" s="402"/>
      <c r="F657" s="350"/>
      <c r="G657" s="350"/>
      <c r="H657" s="350"/>
      <c r="I657" s="350"/>
      <c r="J657" s="350"/>
      <c r="K657" s="350"/>
      <c r="L657" s="350"/>
      <c r="M657" s="350"/>
      <c r="N657" s="350"/>
      <c r="O657" s="350"/>
      <c r="P657" s="350"/>
      <c r="Q657" s="350"/>
      <c r="R657" s="350"/>
      <c r="S657" s="350"/>
      <c r="T657" s="350"/>
      <c r="U657" s="350"/>
      <c r="V657" s="350"/>
      <c r="W657" s="350"/>
      <c r="X657" s="350"/>
      <c r="Y657" s="350"/>
      <c r="Z657" s="350"/>
      <c r="AA657" s="350"/>
    </row>
    <row r="658" spans="1:27" ht="12.75" customHeight="1">
      <c r="A658" s="350"/>
      <c r="B658" s="350"/>
      <c r="C658" s="350"/>
      <c r="D658" s="406"/>
      <c r="E658" s="402"/>
      <c r="F658" s="350"/>
      <c r="G658" s="350"/>
      <c r="H658" s="350"/>
      <c r="I658" s="350"/>
      <c r="J658" s="350"/>
      <c r="K658" s="350"/>
      <c r="L658" s="350"/>
      <c r="M658" s="350"/>
      <c r="N658" s="350"/>
      <c r="O658" s="350"/>
      <c r="P658" s="350"/>
      <c r="Q658" s="350"/>
      <c r="R658" s="350"/>
      <c r="S658" s="350"/>
      <c r="T658" s="350"/>
      <c r="U658" s="350"/>
      <c r="V658" s="350"/>
      <c r="W658" s="350"/>
      <c r="X658" s="350"/>
      <c r="Y658" s="350"/>
      <c r="Z658" s="350"/>
      <c r="AA658" s="350"/>
    </row>
    <row r="659" spans="1:27" ht="12.75" customHeight="1">
      <c r="A659" s="350"/>
      <c r="B659" s="350"/>
      <c r="C659" s="350"/>
      <c r="D659" s="406"/>
      <c r="E659" s="402"/>
      <c r="F659" s="350"/>
      <c r="G659" s="350"/>
      <c r="H659" s="350"/>
      <c r="I659" s="350"/>
      <c r="J659" s="350"/>
      <c r="K659" s="350"/>
      <c r="L659" s="350"/>
      <c r="M659" s="350"/>
      <c r="N659" s="350"/>
      <c r="O659" s="350"/>
      <c r="P659" s="350"/>
      <c r="Q659" s="350"/>
      <c r="R659" s="350"/>
      <c r="S659" s="350"/>
      <c r="T659" s="350"/>
      <c r="U659" s="350"/>
      <c r="V659" s="350"/>
      <c r="W659" s="350"/>
      <c r="X659" s="350"/>
      <c r="Y659" s="350"/>
      <c r="Z659" s="350"/>
      <c r="AA659" s="350"/>
    </row>
    <row r="660" spans="1:27" ht="12.75" customHeight="1">
      <c r="A660" s="350"/>
      <c r="B660" s="350"/>
      <c r="C660" s="350"/>
      <c r="D660" s="406"/>
      <c r="E660" s="402"/>
      <c r="F660" s="350"/>
      <c r="G660" s="350"/>
      <c r="H660" s="350"/>
      <c r="I660" s="350"/>
      <c r="J660" s="350"/>
      <c r="K660" s="350"/>
      <c r="L660" s="350"/>
      <c r="M660" s="350"/>
      <c r="N660" s="350"/>
      <c r="O660" s="350"/>
      <c r="P660" s="350"/>
      <c r="Q660" s="350"/>
      <c r="R660" s="350"/>
      <c r="S660" s="350"/>
      <c r="T660" s="350"/>
      <c r="U660" s="350"/>
      <c r="V660" s="350"/>
      <c r="W660" s="350"/>
      <c r="X660" s="350"/>
      <c r="Y660" s="350"/>
      <c r="Z660" s="350"/>
      <c r="AA660" s="350"/>
    </row>
    <row r="661" spans="1:27" ht="12.75" customHeight="1">
      <c r="A661" s="350"/>
      <c r="B661" s="350"/>
      <c r="C661" s="350"/>
      <c r="D661" s="406"/>
      <c r="E661" s="402"/>
      <c r="F661" s="350"/>
      <c r="G661" s="350"/>
      <c r="H661" s="350"/>
      <c r="I661" s="350"/>
      <c r="J661" s="350"/>
      <c r="K661" s="350"/>
      <c r="L661" s="350"/>
      <c r="M661" s="350"/>
      <c r="N661" s="350"/>
      <c r="O661" s="350"/>
      <c r="P661" s="350"/>
      <c r="Q661" s="350"/>
      <c r="R661" s="350"/>
      <c r="S661" s="350"/>
      <c r="T661" s="350"/>
      <c r="U661" s="350"/>
      <c r="V661" s="350"/>
      <c r="W661" s="350"/>
      <c r="X661" s="350"/>
      <c r="Y661" s="350"/>
      <c r="Z661" s="350"/>
      <c r="AA661" s="350"/>
    </row>
    <row r="662" spans="1:27" ht="12.75" customHeight="1">
      <c r="A662" s="350"/>
      <c r="B662" s="350"/>
      <c r="C662" s="350"/>
      <c r="D662" s="406"/>
      <c r="E662" s="402"/>
      <c r="F662" s="350"/>
      <c r="G662" s="350"/>
      <c r="H662" s="350"/>
      <c r="I662" s="350"/>
      <c r="J662" s="350"/>
      <c r="K662" s="350"/>
      <c r="L662" s="350"/>
      <c r="M662" s="350"/>
      <c r="N662" s="350"/>
      <c r="O662" s="350"/>
      <c r="P662" s="350"/>
      <c r="Q662" s="350"/>
      <c r="R662" s="350"/>
      <c r="S662" s="350"/>
      <c r="T662" s="350"/>
      <c r="U662" s="350"/>
      <c r="V662" s="350"/>
      <c r="W662" s="350"/>
      <c r="X662" s="350"/>
      <c r="Y662" s="350"/>
      <c r="Z662" s="350"/>
      <c r="AA662" s="350"/>
    </row>
    <row r="663" spans="1:27" ht="12.75" customHeight="1">
      <c r="A663" s="350"/>
      <c r="B663" s="350"/>
      <c r="C663" s="350"/>
      <c r="D663" s="406"/>
      <c r="E663" s="402"/>
      <c r="F663" s="350"/>
      <c r="G663" s="350"/>
      <c r="H663" s="350"/>
      <c r="I663" s="350"/>
      <c r="J663" s="350"/>
      <c r="K663" s="350"/>
      <c r="L663" s="350"/>
      <c r="M663" s="350"/>
      <c r="N663" s="350"/>
      <c r="O663" s="350"/>
      <c r="P663" s="350"/>
      <c r="Q663" s="350"/>
      <c r="R663" s="350"/>
      <c r="S663" s="350"/>
      <c r="T663" s="350"/>
      <c r="U663" s="350"/>
      <c r="V663" s="350"/>
      <c r="W663" s="350"/>
      <c r="X663" s="350"/>
      <c r="Y663" s="350"/>
      <c r="Z663" s="350"/>
      <c r="AA663" s="350"/>
    </row>
    <row r="664" spans="1:27" ht="12.75" customHeight="1">
      <c r="A664" s="350"/>
      <c r="B664" s="350"/>
      <c r="C664" s="350"/>
      <c r="D664" s="406"/>
      <c r="E664" s="402"/>
      <c r="F664" s="350"/>
      <c r="G664" s="350"/>
      <c r="H664" s="350"/>
      <c r="I664" s="350"/>
      <c r="J664" s="350"/>
      <c r="K664" s="350"/>
      <c r="L664" s="350"/>
      <c r="M664" s="350"/>
      <c r="N664" s="350"/>
      <c r="O664" s="350"/>
      <c r="P664" s="350"/>
      <c r="Q664" s="350"/>
      <c r="R664" s="350"/>
      <c r="S664" s="350"/>
      <c r="T664" s="350"/>
      <c r="U664" s="350"/>
      <c r="V664" s="350"/>
      <c r="W664" s="350"/>
      <c r="X664" s="350"/>
      <c r="Y664" s="350"/>
      <c r="Z664" s="350"/>
      <c r="AA664" s="350"/>
    </row>
    <row r="665" spans="1:27" ht="12.75" customHeight="1">
      <c r="A665" s="350"/>
      <c r="B665" s="350"/>
      <c r="C665" s="350"/>
      <c r="D665" s="406"/>
      <c r="E665" s="402"/>
      <c r="F665" s="350"/>
      <c r="G665" s="350"/>
      <c r="H665" s="350"/>
      <c r="I665" s="350"/>
      <c r="J665" s="350"/>
      <c r="K665" s="350"/>
      <c r="L665" s="350"/>
      <c r="M665" s="350"/>
      <c r="N665" s="350"/>
      <c r="O665" s="350"/>
      <c r="P665" s="350"/>
      <c r="Q665" s="350"/>
      <c r="R665" s="350"/>
      <c r="S665" s="350"/>
      <c r="T665" s="350"/>
      <c r="U665" s="350"/>
      <c r="V665" s="350"/>
      <c r="W665" s="350"/>
      <c r="X665" s="350"/>
      <c r="Y665" s="350"/>
      <c r="Z665" s="350"/>
      <c r="AA665" s="350"/>
    </row>
    <row r="666" spans="1:27" ht="12.75" customHeight="1">
      <c r="A666" s="350"/>
      <c r="B666" s="350"/>
      <c r="C666" s="350"/>
      <c r="D666" s="406"/>
      <c r="E666" s="402"/>
      <c r="F666" s="350"/>
      <c r="G666" s="350"/>
      <c r="H666" s="350"/>
      <c r="I666" s="350"/>
      <c r="J666" s="350"/>
      <c r="K666" s="350"/>
      <c r="L666" s="350"/>
      <c r="M666" s="350"/>
      <c r="N666" s="350"/>
      <c r="O666" s="350"/>
      <c r="P666" s="350"/>
      <c r="Q666" s="350"/>
      <c r="R666" s="350"/>
      <c r="S666" s="350"/>
      <c r="T666" s="350"/>
      <c r="U666" s="350"/>
      <c r="V666" s="350"/>
      <c r="W666" s="350"/>
      <c r="X666" s="350"/>
      <c r="Y666" s="350"/>
      <c r="Z666" s="350"/>
      <c r="AA666" s="350"/>
    </row>
    <row r="667" spans="1:27" ht="12.75" customHeight="1">
      <c r="A667" s="350"/>
      <c r="B667" s="350"/>
      <c r="C667" s="350"/>
      <c r="D667" s="406"/>
      <c r="E667" s="402"/>
      <c r="F667" s="350"/>
      <c r="G667" s="350"/>
      <c r="H667" s="350"/>
      <c r="I667" s="350"/>
      <c r="J667" s="350"/>
      <c r="K667" s="350"/>
      <c r="L667" s="350"/>
      <c r="M667" s="350"/>
      <c r="N667" s="350"/>
      <c r="O667" s="350"/>
      <c r="P667" s="350"/>
      <c r="Q667" s="350"/>
      <c r="R667" s="350"/>
      <c r="S667" s="350"/>
      <c r="T667" s="350"/>
      <c r="U667" s="350"/>
      <c r="V667" s="350"/>
      <c r="W667" s="350"/>
      <c r="X667" s="350"/>
      <c r="Y667" s="350"/>
      <c r="Z667" s="350"/>
      <c r="AA667" s="350"/>
    </row>
    <row r="668" spans="1:27" ht="12.75" customHeight="1">
      <c r="A668" s="350"/>
      <c r="B668" s="350"/>
      <c r="C668" s="350"/>
      <c r="D668" s="406"/>
      <c r="E668" s="402"/>
      <c r="F668" s="350"/>
      <c r="G668" s="350"/>
      <c r="H668" s="350"/>
      <c r="I668" s="350"/>
      <c r="J668" s="350"/>
      <c r="K668" s="350"/>
      <c r="L668" s="350"/>
      <c r="M668" s="350"/>
      <c r="N668" s="350"/>
      <c r="O668" s="350"/>
      <c r="P668" s="350"/>
      <c r="Q668" s="350"/>
      <c r="R668" s="350"/>
      <c r="S668" s="350"/>
      <c r="T668" s="350"/>
      <c r="U668" s="350"/>
      <c r="V668" s="350"/>
      <c r="W668" s="350"/>
      <c r="X668" s="350"/>
      <c r="Y668" s="350"/>
      <c r="Z668" s="350"/>
      <c r="AA668" s="350"/>
    </row>
    <row r="669" spans="1:27" ht="12.75" customHeight="1">
      <c r="A669" s="350"/>
      <c r="B669" s="350"/>
      <c r="C669" s="350"/>
      <c r="D669" s="406"/>
      <c r="E669" s="402"/>
      <c r="F669" s="350"/>
      <c r="G669" s="350"/>
      <c r="H669" s="350"/>
      <c r="I669" s="350"/>
      <c r="J669" s="350"/>
      <c r="K669" s="350"/>
      <c r="L669" s="350"/>
      <c r="M669" s="350"/>
      <c r="N669" s="350"/>
      <c r="O669" s="350"/>
      <c r="P669" s="350"/>
      <c r="Q669" s="350"/>
      <c r="R669" s="350"/>
      <c r="S669" s="350"/>
      <c r="T669" s="350"/>
      <c r="U669" s="350"/>
      <c r="V669" s="350"/>
      <c r="W669" s="350"/>
      <c r="X669" s="350"/>
      <c r="Y669" s="350"/>
      <c r="Z669" s="350"/>
      <c r="AA669" s="350"/>
    </row>
    <row r="670" spans="1:27" ht="12.75" customHeight="1">
      <c r="A670" s="350"/>
      <c r="B670" s="350"/>
      <c r="C670" s="350"/>
      <c r="D670" s="406"/>
      <c r="E670" s="402"/>
      <c r="F670" s="350"/>
      <c r="G670" s="350"/>
      <c r="H670" s="350"/>
      <c r="I670" s="350"/>
      <c r="J670" s="350"/>
      <c r="K670" s="350"/>
      <c r="L670" s="350"/>
      <c r="M670" s="350"/>
      <c r="N670" s="350"/>
      <c r="O670" s="350"/>
      <c r="P670" s="350"/>
      <c r="Q670" s="350"/>
      <c r="R670" s="350"/>
      <c r="S670" s="350"/>
      <c r="T670" s="350"/>
      <c r="U670" s="350"/>
      <c r="V670" s="350"/>
      <c r="W670" s="350"/>
      <c r="X670" s="350"/>
      <c r="Y670" s="350"/>
      <c r="Z670" s="350"/>
      <c r="AA670" s="350"/>
    </row>
    <row r="671" spans="1:27" ht="12.75" customHeight="1">
      <c r="A671" s="350"/>
      <c r="B671" s="350"/>
      <c r="C671" s="350"/>
      <c r="D671" s="406"/>
      <c r="E671" s="402"/>
      <c r="F671" s="350"/>
      <c r="G671" s="350"/>
      <c r="H671" s="350"/>
      <c r="I671" s="350"/>
      <c r="J671" s="350"/>
      <c r="K671" s="350"/>
      <c r="L671" s="350"/>
      <c r="M671" s="350"/>
      <c r="N671" s="350"/>
      <c r="O671" s="350"/>
      <c r="P671" s="350"/>
      <c r="Q671" s="350"/>
      <c r="R671" s="350"/>
      <c r="S671" s="350"/>
      <c r="T671" s="350"/>
      <c r="U671" s="350"/>
      <c r="V671" s="350"/>
      <c r="W671" s="350"/>
      <c r="X671" s="350"/>
      <c r="Y671" s="350"/>
      <c r="Z671" s="350"/>
      <c r="AA671" s="350"/>
    </row>
    <row r="672" spans="1:27" ht="12.75" customHeight="1">
      <c r="A672" s="350"/>
      <c r="B672" s="350"/>
      <c r="C672" s="350"/>
      <c r="D672" s="406"/>
      <c r="E672" s="402"/>
      <c r="F672" s="350"/>
      <c r="G672" s="350"/>
      <c r="H672" s="350"/>
      <c r="I672" s="350"/>
      <c r="J672" s="350"/>
      <c r="K672" s="350"/>
      <c r="L672" s="350"/>
      <c r="M672" s="350"/>
      <c r="N672" s="350"/>
      <c r="O672" s="350"/>
      <c r="P672" s="350"/>
      <c r="Q672" s="350"/>
      <c r="R672" s="350"/>
      <c r="S672" s="350"/>
      <c r="T672" s="350"/>
      <c r="U672" s="350"/>
      <c r="V672" s="350"/>
      <c r="W672" s="350"/>
      <c r="X672" s="350"/>
      <c r="Y672" s="350"/>
      <c r="Z672" s="350"/>
      <c r="AA672" s="350"/>
    </row>
    <row r="673" spans="1:27" ht="12.75" customHeight="1">
      <c r="A673" s="350"/>
      <c r="B673" s="350"/>
      <c r="C673" s="350"/>
      <c r="D673" s="406"/>
      <c r="E673" s="402"/>
      <c r="F673" s="350"/>
      <c r="G673" s="350"/>
      <c r="H673" s="350"/>
      <c r="I673" s="350"/>
      <c r="J673" s="350"/>
      <c r="K673" s="350"/>
      <c r="L673" s="350"/>
      <c r="M673" s="350"/>
      <c r="N673" s="350"/>
      <c r="O673" s="350"/>
      <c r="P673" s="350"/>
      <c r="Q673" s="350"/>
      <c r="R673" s="350"/>
      <c r="S673" s="350"/>
      <c r="T673" s="350"/>
      <c r="U673" s="350"/>
      <c r="V673" s="350"/>
      <c r="W673" s="350"/>
      <c r="X673" s="350"/>
      <c r="Y673" s="350"/>
      <c r="Z673" s="350"/>
      <c r="AA673" s="350"/>
    </row>
    <row r="674" spans="1:27" ht="12.75" customHeight="1">
      <c r="A674" s="350"/>
      <c r="B674" s="350"/>
      <c r="C674" s="350"/>
      <c r="D674" s="406"/>
      <c r="E674" s="402"/>
      <c r="F674" s="350"/>
      <c r="G674" s="350"/>
      <c r="H674" s="350"/>
      <c r="I674" s="350"/>
      <c r="J674" s="350"/>
      <c r="K674" s="350"/>
      <c r="L674" s="350"/>
      <c r="M674" s="350"/>
      <c r="N674" s="350"/>
      <c r="O674" s="350"/>
      <c r="P674" s="350"/>
      <c r="Q674" s="350"/>
      <c r="R674" s="350"/>
      <c r="S674" s="350"/>
      <c r="T674" s="350"/>
      <c r="U674" s="350"/>
      <c r="V674" s="350"/>
      <c r="W674" s="350"/>
      <c r="X674" s="350"/>
      <c r="Y674" s="350"/>
      <c r="Z674" s="350"/>
      <c r="AA674" s="350"/>
    </row>
    <row r="675" spans="1:27" ht="12.75" customHeight="1">
      <c r="A675" s="350"/>
      <c r="B675" s="350"/>
      <c r="C675" s="350"/>
      <c r="D675" s="406"/>
      <c r="E675" s="402"/>
      <c r="F675" s="350"/>
      <c r="G675" s="350"/>
      <c r="H675" s="350"/>
      <c r="I675" s="350"/>
      <c r="J675" s="350"/>
      <c r="K675" s="350"/>
      <c r="L675" s="350"/>
      <c r="M675" s="350"/>
      <c r="N675" s="350"/>
      <c r="O675" s="350"/>
      <c r="P675" s="350"/>
      <c r="Q675" s="350"/>
      <c r="R675" s="350"/>
      <c r="S675" s="350"/>
      <c r="T675" s="350"/>
      <c r="U675" s="350"/>
      <c r="V675" s="350"/>
      <c r="W675" s="350"/>
      <c r="X675" s="350"/>
      <c r="Y675" s="350"/>
      <c r="Z675" s="350"/>
      <c r="AA675" s="350"/>
    </row>
    <row r="676" spans="1:27" ht="12.75" customHeight="1">
      <c r="A676" s="350"/>
      <c r="B676" s="350"/>
      <c r="C676" s="350"/>
      <c r="D676" s="406"/>
      <c r="E676" s="402"/>
      <c r="F676" s="350"/>
      <c r="G676" s="350"/>
      <c r="H676" s="350"/>
      <c r="I676" s="350"/>
      <c r="J676" s="350"/>
      <c r="K676" s="350"/>
      <c r="L676" s="350"/>
      <c r="M676" s="350"/>
      <c r="N676" s="350"/>
      <c r="O676" s="350"/>
      <c r="P676" s="350"/>
      <c r="Q676" s="350"/>
      <c r="R676" s="350"/>
      <c r="S676" s="350"/>
      <c r="T676" s="350"/>
      <c r="U676" s="350"/>
      <c r="V676" s="350"/>
      <c r="W676" s="350"/>
      <c r="X676" s="350"/>
      <c r="Y676" s="350"/>
      <c r="Z676" s="350"/>
      <c r="AA676" s="350"/>
    </row>
    <row r="677" spans="1:27" ht="12.75" customHeight="1">
      <c r="A677" s="350"/>
      <c r="B677" s="350"/>
      <c r="C677" s="350"/>
      <c r="D677" s="406"/>
      <c r="E677" s="402"/>
      <c r="F677" s="350"/>
      <c r="G677" s="350"/>
      <c r="H677" s="350"/>
      <c r="I677" s="350"/>
      <c r="J677" s="350"/>
      <c r="K677" s="350"/>
      <c r="L677" s="350"/>
      <c r="M677" s="350"/>
      <c r="N677" s="350"/>
      <c r="O677" s="350"/>
      <c r="P677" s="350"/>
      <c r="Q677" s="350"/>
      <c r="R677" s="350"/>
      <c r="S677" s="350"/>
      <c r="T677" s="350"/>
      <c r="U677" s="350"/>
      <c r="V677" s="350"/>
      <c r="W677" s="350"/>
      <c r="X677" s="350"/>
      <c r="Y677" s="350"/>
      <c r="Z677" s="350"/>
      <c r="AA677" s="350"/>
    </row>
    <row r="678" spans="1:27" ht="12.75" customHeight="1">
      <c r="A678" s="350"/>
      <c r="B678" s="350"/>
      <c r="C678" s="350"/>
      <c r="D678" s="406"/>
      <c r="E678" s="402"/>
      <c r="F678" s="350"/>
      <c r="G678" s="350"/>
      <c r="H678" s="350"/>
      <c r="I678" s="350"/>
      <c r="J678" s="350"/>
      <c r="K678" s="350"/>
      <c r="L678" s="350"/>
      <c r="M678" s="350"/>
      <c r="N678" s="350"/>
      <c r="O678" s="350"/>
      <c r="P678" s="350"/>
      <c r="Q678" s="350"/>
      <c r="R678" s="350"/>
      <c r="S678" s="350"/>
      <c r="T678" s="350"/>
      <c r="U678" s="350"/>
      <c r="V678" s="350"/>
      <c r="W678" s="350"/>
      <c r="X678" s="350"/>
      <c r="Y678" s="350"/>
      <c r="Z678" s="350"/>
      <c r="AA678" s="350"/>
    </row>
    <row r="679" spans="1:27" ht="12.75" customHeight="1">
      <c r="A679" s="350"/>
      <c r="B679" s="350"/>
      <c r="C679" s="350"/>
      <c r="D679" s="406"/>
      <c r="E679" s="402"/>
      <c r="F679" s="350"/>
      <c r="G679" s="350"/>
      <c r="H679" s="350"/>
      <c r="I679" s="350"/>
      <c r="J679" s="350"/>
      <c r="K679" s="350"/>
      <c r="L679" s="350"/>
      <c r="M679" s="350"/>
      <c r="N679" s="350"/>
      <c r="O679" s="350"/>
      <c r="P679" s="350"/>
      <c r="Q679" s="350"/>
      <c r="R679" s="350"/>
      <c r="S679" s="350"/>
      <c r="T679" s="350"/>
      <c r="U679" s="350"/>
      <c r="V679" s="350"/>
      <c r="W679" s="350"/>
      <c r="X679" s="350"/>
      <c r="Y679" s="350"/>
      <c r="Z679" s="350"/>
      <c r="AA679" s="350"/>
    </row>
    <row r="680" spans="1:27" ht="12.75" customHeight="1">
      <c r="A680" s="350"/>
      <c r="B680" s="350"/>
      <c r="C680" s="350"/>
      <c r="D680" s="406"/>
      <c r="E680" s="402"/>
      <c r="F680" s="350"/>
      <c r="G680" s="350"/>
      <c r="H680" s="350"/>
      <c r="I680" s="350"/>
      <c r="J680" s="350"/>
      <c r="K680" s="350"/>
      <c r="L680" s="350"/>
      <c r="M680" s="350"/>
      <c r="N680" s="350"/>
      <c r="O680" s="350"/>
      <c r="P680" s="350"/>
      <c r="Q680" s="350"/>
      <c r="R680" s="350"/>
      <c r="S680" s="350"/>
      <c r="T680" s="350"/>
      <c r="U680" s="350"/>
      <c r="V680" s="350"/>
      <c r="W680" s="350"/>
      <c r="X680" s="350"/>
      <c r="Y680" s="350"/>
      <c r="Z680" s="350"/>
      <c r="AA680" s="350"/>
    </row>
    <row r="681" spans="1:27" ht="12.75" customHeight="1">
      <c r="A681" s="350"/>
      <c r="B681" s="350"/>
      <c r="C681" s="350"/>
      <c r="D681" s="406"/>
      <c r="E681" s="402"/>
      <c r="F681" s="350"/>
      <c r="G681" s="350"/>
      <c r="H681" s="350"/>
      <c r="I681" s="350"/>
      <c r="J681" s="350"/>
      <c r="K681" s="350"/>
      <c r="L681" s="350"/>
      <c r="M681" s="350"/>
      <c r="N681" s="350"/>
      <c r="O681" s="350"/>
      <c r="P681" s="350"/>
      <c r="Q681" s="350"/>
      <c r="R681" s="350"/>
      <c r="S681" s="350"/>
      <c r="T681" s="350"/>
      <c r="U681" s="350"/>
      <c r="V681" s="350"/>
      <c r="W681" s="350"/>
      <c r="X681" s="350"/>
      <c r="Y681" s="350"/>
      <c r="Z681" s="350"/>
      <c r="AA681" s="350"/>
    </row>
    <row r="682" spans="1:27" ht="12.75" customHeight="1">
      <c r="A682" s="350"/>
      <c r="B682" s="350"/>
      <c r="C682" s="350"/>
      <c r="D682" s="406"/>
      <c r="E682" s="402"/>
      <c r="F682" s="350"/>
      <c r="G682" s="350"/>
      <c r="H682" s="350"/>
      <c r="I682" s="350"/>
      <c r="J682" s="350"/>
      <c r="K682" s="350"/>
      <c r="L682" s="350"/>
      <c r="M682" s="350"/>
      <c r="N682" s="350"/>
      <c r="O682" s="350"/>
      <c r="P682" s="350"/>
      <c r="Q682" s="350"/>
      <c r="R682" s="350"/>
      <c r="S682" s="350"/>
      <c r="T682" s="350"/>
      <c r="U682" s="350"/>
      <c r="V682" s="350"/>
      <c r="W682" s="350"/>
      <c r="X682" s="350"/>
      <c r="Y682" s="350"/>
      <c r="Z682" s="350"/>
      <c r="AA682" s="350"/>
    </row>
    <row r="683" spans="1:27" ht="12.75" customHeight="1">
      <c r="A683" s="350"/>
      <c r="B683" s="350"/>
      <c r="C683" s="350"/>
      <c r="D683" s="406"/>
      <c r="E683" s="402"/>
      <c r="F683" s="350"/>
      <c r="G683" s="350"/>
      <c r="H683" s="350"/>
      <c r="I683" s="350"/>
      <c r="J683" s="350"/>
      <c r="K683" s="350"/>
      <c r="L683" s="350"/>
      <c r="M683" s="350"/>
      <c r="N683" s="350"/>
      <c r="O683" s="350"/>
      <c r="P683" s="350"/>
      <c r="Q683" s="350"/>
      <c r="R683" s="350"/>
      <c r="S683" s="350"/>
      <c r="T683" s="350"/>
      <c r="U683" s="350"/>
      <c r="V683" s="350"/>
      <c r="W683" s="350"/>
      <c r="X683" s="350"/>
      <c r="Y683" s="350"/>
      <c r="Z683" s="350"/>
      <c r="AA683" s="350"/>
    </row>
    <row r="684" spans="1:27" ht="12.75" customHeight="1">
      <c r="A684" s="350"/>
      <c r="B684" s="350"/>
      <c r="C684" s="350"/>
      <c r="D684" s="406"/>
      <c r="E684" s="402"/>
      <c r="F684" s="350"/>
      <c r="G684" s="350"/>
      <c r="H684" s="350"/>
      <c r="I684" s="350"/>
      <c r="J684" s="350"/>
      <c r="K684" s="350"/>
      <c r="L684" s="350"/>
      <c r="M684" s="350"/>
      <c r="N684" s="350"/>
      <c r="O684" s="350"/>
      <c r="P684" s="350"/>
      <c r="Q684" s="350"/>
      <c r="R684" s="350"/>
      <c r="S684" s="350"/>
      <c r="T684" s="350"/>
      <c r="U684" s="350"/>
      <c r="V684" s="350"/>
      <c r="W684" s="350"/>
      <c r="X684" s="350"/>
      <c r="Y684" s="350"/>
      <c r="Z684" s="350"/>
      <c r="AA684" s="350"/>
    </row>
    <row r="685" spans="1:27" ht="12.75" customHeight="1">
      <c r="A685" s="350"/>
      <c r="B685" s="350"/>
      <c r="C685" s="350"/>
      <c r="D685" s="406"/>
      <c r="E685" s="402"/>
      <c r="F685" s="350"/>
      <c r="G685" s="350"/>
      <c r="H685" s="350"/>
      <c r="I685" s="350"/>
      <c r="J685" s="350"/>
      <c r="K685" s="350"/>
      <c r="L685" s="350"/>
      <c r="M685" s="350"/>
      <c r="N685" s="350"/>
      <c r="O685" s="350"/>
      <c r="P685" s="350"/>
      <c r="Q685" s="350"/>
      <c r="R685" s="350"/>
      <c r="S685" s="350"/>
      <c r="T685" s="350"/>
      <c r="U685" s="350"/>
      <c r="V685" s="350"/>
      <c r="W685" s="350"/>
      <c r="X685" s="350"/>
      <c r="Y685" s="350"/>
      <c r="Z685" s="350"/>
      <c r="AA685" s="350"/>
    </row>
    <row r="686" spans="1:27" ht="12.75" customHeight="1">
      <c r="A686" s="350"/>
      <c r="B686" s="350"/>
      <c r="C686" s="350"/>
      <c r="D686" s="406"/>
      <c r="E686" s="402"/>
      <c r="F686" s="350"/>
      <c r="G686" s="350"/>
      <c r="H686" s="350"/>
      <c r="I686" s="350"/>
      <c r="J686" s="350"/>
      <c r="K686" s="350"/>
      <c r="L686" s="350"/>
      <c r="M686" s="350"/>
      <c r="N686" s="350"/>
      <c r="O686" s="350"/>
      <c r="P686" s="350"/>
      <c r="Q686" s="350"/>
      <c r="R686" s="350"/>
      <c r="S686" s="350"/>
      <c r="T686" s="350"/>
      <c r="U686" s="350"/>
      <c r="V686" s="350"/>
      <c r="W686" s="350"/>
      <c r="X686" s="350"/>
      <c r="Y686" s="350"/>
      <c r="Z686" s="350"/>
      <c r="AA686" s="350"/>
    </row>
    <row r="687" spans="1:27" ht="12.75" customHeight="1">
      <c r="A687" s="350"/>
      <c r="B687" s="350"/>
      <c r="C687" s="350"/>
      <c r="D687" s="406"/>
      <c r="E687" s="402"/>
      <c r="F687" s="350"/>
      <c r="G687" s="350"/>
      <c r="H687" s="350"/>
      <c r="I687" s="350"/>
      <c r="J687" s="350"/>
      <c r="K687" s="350"/>
      <c r="L687" s="350"/>
      <c r="M687" s="350"/>
      <c r="N687" s="350"/>
      <c r="O687" s="350"/>
      <c r="P687" s="350"/>
      <c r="Q687" s="350"/>
      <c r="R687" s="350"/>
      <c r="S687" s="350"/>
      <c r="T687" s="350"/>
      <c r="U687" s="350"/>
      <c r="V687" s="350"/>
      <c r="W687" s="350"/>
      <c r="X687" s="350"/>
      <c r="Y687" s="350"/>
      <c r="Z687" s="350"/>
      <c r="AA687" s="350"/>
    </row>
    <row r="688" spans="1:27" ht="12.75" customHeight="1">
      <c r="A688" s="350"/>
      <c r="B688" s="350"/>
      <c r="C688" s="350"/>
      <c r="D688" s="406"/>
      <c r="E688" s="402"/>
      <c r="F688" s="350"/>
      <c r="G688" s="350"/>
      <c r="H688" s="350"/>
      <c r="I688" s="350"/>
      <c r="J688" s="350"/>
      <c r="K688" s="350"/>
      <c r="L688" s="350"/>
      <c r="M688" s="350"/>
      <c r="N688" s="350"/>
      <c r="O688" s="350"/>
      <c r="P688" s="350"/>
      <c r="Q688" s="350"/>
      <c r="R688" s="350"/>
      <c r="S688" s="350"/>
      <c r="T688" s="350"/>
      <c r="U688" s="350"/>
      <c r="V688" s="350"/>
      <c r="W688" s="350"/>
      <c r="X688" s="350"/>
      <c r="Y688" s="350"/>
      <c r="Z688" s="350"/>
      <c r="AA688" s="350"/>
    </row>
    <row r="689" spans="1:27" ht="12.75" customHeight="1">
      <c r="A689" s="350"/>
      <c r="B689" s="350"/>
      <c r="C689" s="350"/>
      <c r="D689" s="406"/>
      <c r="E689" s="402"/>
      <c r="F689" s="350"/>
      <c r="G689" s="350"/>
      <c r="H689" s="350"/>
      <c r="I689" s="350"/>
      <c r="J689" s="350"/>
      <c r="K689" s="350"/>
      <c r="L689" s="350"/>
      <c r="M689" s="350"/>
      <c r="N689" s="350"/>
      <c r="O689" s="350"/>
      <c r="P689" s="350"/>
      <c r="Q689" s="350"/>
      <c r="R689" s="350"/>
      <c r="S689" s="350"/>
      <c r="T689" s="350"/>
      <c r="U689" s="350"/>
      <c r="V689" s="350"/>
      <c r="W689" s="350"/>
      <c r="X689" s="350"/>
      <c r="Y689" s="350"/>
      <c r="Z689" s="350"/>
      <c r="AA689" s="350"/>
    </row>
    <row r="690" spans="1:27" ht="12.75" customHeight="1">
      <c r="A690" s="350"/>
      <c r="B690" s="350"/>
      <c r="C690" s="350"/>
      <c r="D690" s="406"/>
      <c r="E690" s="402"/>
      <c r="F690" s="350"/>
      <c r="G690" s="350"/>
      <c r="H690" s="350"/>
      <c r="I690" s="350"/>
      <c r="J690" s="350"/>
      <c r="K690" s="350"/>
      <c r="L690" s="350"/>
      <c r="M690" s="350"/>
      <c r="N690" s="350"/>
      <c r="O690" s="350"/>
      <c r="P690" s="350"/>
      <c r="Q690" s="350"/>
      <c r="R690" s="350"/>
      <c r="S690" s="350"/>
      <c r="T690" s="350"/>
      <c r="U690" s="350"/>
      <c r="V690" s="350"/>
      <c r="W690" s="350"/>
      <c r="X690" s="350"/>
      <c r="Y690" s="350"/>
      <c r="Z690" s="350"/>
      <c r="AA690" s="350"/>
    </row>
    <row r="691" spans="1:27" ht="12.75" customHeight="1">
      <c r="A691" s="350"/>
      <c r="B691" s="350"/>
      <c r="C691" s="350"/>
      <c r="D691" s="406"/>
      <c r="E691" s="402"/>
      <c r="F691" s="350"/>
      <c r="G691" s="350"/>
      <c r="H691" s="350"/>
      <c r="I691" s="350"/>
      <c r="J691" s="350"/>
      <c r="K691" s="350"/>
      <c r="L691" s="350"/>
      <c r="M691" s="350"/>
      <c r="N691" s="350"/>
      <c r="O691" s="350"/>
      <c r="P691" s="350"/>
      <c r="Q691" s="350"/>
      <c r="R691" s="350"/>
      <c r="S691" s="350"/>
      <c r="T691" s="350"/>
      <c r="U691" s="350"/>
      <c r="V691" s="350"/>
      <c r="W691" s="350"/>
      <c r="X691" s="350"/>
      <c r="Y691" s="350"/>
      <c r="Z691" s="350"/>
      <c r="AA691" s="350"/>
    </row>
    <row r="692" spans="1:27" ht="12.75" customHeight="1">
      <c r="A692" s="350"/>
      <c r="B692" s="350"/>
      <c r="C692" s="350"/>
      <c r="D692" s="406"/>
      <c r="E692" s="402"/>
      <c r="F692" s="350"/>
      <c r="G692" s="350"/>
      <c r="H692" s="350"/>
      <c r="I692" s="350"/>
      <c r="J692" s="350"/>
      <c r="K692" s="350"/>
      <c r="L692" s="350"/>
      <c r="M692" s="350"/>
      <c r="N692" s="350"/>
      <c r="O692" s="350"/>
      <c r="P692" s="350"/>
      <c r="Q692" s="350"/>
      <c r="R692" s="350"/>
      <c r="S692" s="350"/>
      <c r="T692" s="350"/>
      <c r="U692" s="350"/>
      <c r="V692" s="350"/>
      <c r="W692" s="350"/>
      <c r="X692" s="350"/>
      <c r="Y692" s="350"/>
      <c r="Z692" s="350"/>
      <c r="AA692" s="350"/>
    </row>
    <row r="693" spans="1:27" ht="12.75" customHeight="1">
      <c r="A693" s="350"/>
      <c r="B693" s="350"/>
      <c r="C693" s="350"/>
      <c r="D693" s="406"/>
      <c r="E693" s="402"/>
      <c r="F693" s="350"/>
      <c r="G693" s="350"/>
      <c r="H693" s="350"/>
      <c r="I693" s="350"/>
      <c r="J693" s="350"/>
      <c r="K693" s="350"/>
      <c r="L693" s="350"/>
      <c r="M693" s="350"/>
      <c r="N693" s="350"/>
      <c r="O693" s="350"/>
      <c r="P693" s="350"/>
      <c r="Q693" s="350"/>
      <c r="R693" s="350"/>
      <c r="S693" s="350"/>
      <c r="T693" s="350"/>
      <c r="U693" s="350"/>
      <c r="V693" s="350"/>
      <c r="W693" s="350"/>
      <c r="X693" s="350"/>
      <c r="Y693" s="350"/>
      <c r="Z693" s="350"/>
      <c r="AA693" s="350"/>
    </row>
    <row r="694" spans="1:27" ht="12.75" customHeight="1">
      <c r="A694" s="350"/>
      <c r="B694" s="350"/>
      <c r="C694" s="350"/>
      <c r="D694" s="406"/>
      <c r="E694" s="402"/>
      <c r="F694" s="350"/>
      <c r="G694" s="350"/>
      <c r="H694" s="350"/>
      <c r="I694" s="350"/>
      <c r="J694" s="350"/>
      <c r="K694" s="350"/>
      <c r="L694" s="350"/>
      <c r="M694" s="350"/>
      <c r="N694" s="350"/>
      <c r="O694" s="350"/>
      <c r="P694" s="350"/>
      <c r="Q694" s="350"/>
      <c r="R694" s="350"/>
      <c r="S694" s="350"/>
      <c r="T694" s="350"/>
      <c r="U694" s="350"/>
      <c r="V694" s="350"/>
      <c r="W694" s="350"/>
      <c r="X694" s="350"/>
      <c r="Y694" s="350"/>
      <c r="Z694" s="350"/>
      <c r="AA694" s="350"/>
    </row>
    <row r="695" spans="1:27" ht="12.75" customHeight="1">
      <c r="A695" s="350"/>
      <c r="B695" s="350"/>
      <c r="C695" s="350"/>
      <c r="D695" s="406"/>
      <c r="E695" s="402"/>
      <c r="F695" s="350"/>
      <c r="G695" s="350"/>
      <c r="H695" s="350"/>
      <c r="I695" s="350"/>
      <c r="J695" s="350"/>
      <c r="K695" s="350"/>
      <c r="L695" s="350"/>
      <c r="M695" s="350"/>
      <c r="N695" s="350"/>
      <c r="O695" s="350"/>
      <c r="P695" s="350"/>
      <c r="Q695" s="350"/>
      <c r="R695" s="350"/>
      <c r="S695" s="350"/>
      <c r="T695" s="350"/>
      <c r="U695" s="350"/>
      <c r="V695" s="350"/>
      <c r="W695" s="350"/>
      <c r="X695" s="350"/>
      <c r="Y695" s="350"/>
      <c r="Z695" s="350"/>
      <c r="AA695" s="350"/>
    </row>
    <row r="696" spans="1:27" ht="12.75" customHeight="1">
      <c r="A696" s="350"/>
      <c r="B696" s="350"/>
      <c r="C696" s="350"/>
      <c r="D696" s="406"/>
      <c r="E696" s="402"/>
      <c r="F696" s="350"/>
      <c r="G696" s="350"/>
      <c r="H696" s="350"/>
      <c r="I696" s="350"/>
      <c r="J696" s="350"/>
      <c r="K696" s="350"/>
      <c r="L696" s="350"/>
      <c r="M696" s="350"/>
      <c r="N696" s="350"/>
      <c r="O696" s="350"/>
      <c r="P696" s="350"/>
      <c r="Q696" s="350"/>
      <c r="R696" s="350"/>
      <c r="S696" s="350"/>
      <c r="T696" s="350"/>
      <c r="U696" s="350"/>
      <c r="V696" s="350"/>
      <c r="W696" s="350"/>
      <c r="X696" s="350"/>
      <c r="Y696" s="350"/>
      <c r="Z696" s="350"/>
      <c r="AA696" s="350"/>
    </row>
    <row r="697" spans="1:27" ht="12.75" customHeight="1">
      <c r="A697" s="350"/>
      <c r="B697" s="350"/>
      <c r="C697" s="350"/>
      <c r="D697" s="406"/>
      <c r="E697" s="402"/>
      <c r="F697" s="350"/>
      <c r="G697" s="350"/>
      <c r="H697" s="350"/>
      <c r="I697" s="350"/>
      <c r="J697" s="350"/>
      <c r="K697" s="350"/>
      <c r="L697" s="350"/>
      <c r="M697" s="350"/>
      <c r="N697" s="350"/>
      <c r="O697" s="350"/>
      <c r="P697" s="350"/>
      <c r="Q697" s="350"/>
      <c r="R697" s="350"/>
      <c r="S697" s="350"/>
      <c r="T697" s="350"/>
      <c r="U697" s="350"/>
      <c r="V697" s="350"/>
      <c r="W697" s="350"/>
      <c r="X697" s="350"/>
      <c r="Y697" s="350"/>
      <c r="Z697" s="350"/>
      <c r="AA697" s="350"/>
    </row>
    <row r="698" spans="1:27" ht="12.75" customHeight="1">
      <c r="A698" s="350"/>
      <c r="B698" s="350"/>
      <c r="C698" s="350"/>
      <c r="D698" s="406"/>
      <c r="E698" s="402"/>
      <c r="F698" s="350"/>
      <c r="G698" s="350"/>
      <c r="H698" s="350"/>
      <c r="I698" s="350"/>
      <c r="J698" s="350"/>
      <c r="K698" s="350"/>
      <c r="L698" s="350"/>
      <c r="M698" s="350"/>
      <c r="N698" s="350"/>
      <c r="O698" s="350"/>
      <c r="P698" s="350"/>
      <c r="Q698" s="350"/>
      <c r="R698" s="350"/>
      <c r="S698" s="350"/>
      <c r="T698" s="350"/>
      <c r="U698" s="350"/>
      <c r="V698" s="350"/>
      <c r="W698" s="350"/>
      <c r="X698" s="350"/>
      <c r="Y698" s="350"/>
      <c r="Z698" s="350"/>
      <c r="AA698" s="350"/>
    </row>
    <row r="699" spans="1:27" ht="12.75" customHeight="1">
      <c r="A699" s="350"/>
      <c r="B699" s="350"/>
      <c r="C699" s="350"/>
      <c r="D699" s="406"/>
      <c r="E699" s="402"/>
      <c r="F699" s="350"/>
      <c r="G699" s="350"/>
      <c r="H699" s="350"/>
      <c r="I699" s="350"/>
      <c r="J699" s="350"/>
      <c r="K699" s="350"/>
      <c r="L699" s="350"/>
      <c r="M699" s="350"/>
      <c r="N699" s="350"/>
      <c r="O699" s="350"/>
      <c r="P699" s="350"/>
      <c r="Q699" s="350"/>
      <c r="R699" s="350"/>
      <c r="S699" s="350"/>
      <c r="T699" s="350"/>
      <c r="U699" s="350"/>
      <c r="V699" s="350"/>
      <c r="W699" s="350"/>
      <c r="X699" s="350"/>
      <c r="Y699" s="350"/>
      <c r="Z699" s="350"/>
      <c r="AA699" s="350"/>
    </row>
    <row r="700" spans="1:27" ht="12.75" customHeight="1">
      <c r="A700" s="350"/>
      <c r="B700" s="350"/>
      <c r="C700" s="350"/>
      <c r="D700" s="406"/>
      <c r="E700" s="402"/>
      <c r="F700" s="350"/>
      <c r="G700" s="350"/>
      <c r="H700" s="350"/>
      <c r="I700" s="350"/>
      <c r="J700" s="350"/>
      <c r="K700" s="350"/>
      <c r="L700" s="350"/>
      <c r="M700" s="350"/>
      <c r="N700" s="350"/>
      <c r="O700" s="350"/>
      <c r="P700" s="350"/>
      <c r="Q700" s="350"/>
      <c r="R700" s="350"/>
      <c r="S700" s="350"/>
      <c r="T700" s="350"/>
      <c r="U700" s="350"/>
      <c r="V700" s="350"/>
      <c r="W700" s="350"/>
      <c r="X700" s="350"/>
      <c r="Y700" s="350"/>
      <c r="Z700" s="350"/>
      <c r="AA700" s="350"/>
    </row>
    <row r="701" spans="1:27" ht="12.75" customHeight="1">
      <c r="A701" s="350"/>
      <c r="B701" s="350"/>
      <c r="C701" s="350"/>
      <c r="D701" s="406"/>
      <c r="E701" s="402"/>
      <c r="F701" s="350"/>
      <c r="G701" s="350"/>
      <c r="H701" s="350"/>
      <c r="I701" s="350"/>
      <c r="J701" s="350"/>
      <c r="K701" s="350"/>
      <c r="L701" s="350"/>
      <c r="M701" s="350"/>
      <c r="N701" s="350"/>
      <c r="O701" s="350"/>
      <c r="P701" s="350"/>
      <c r="Q701" s="350"/>
      <c r="R701" s="350"/>
      <c r="S701" s="350"/>
      <c r="T701" s="350"/>
      <c r="U701" s="350"/>
      <c r="V701" s="350"/>
      <c r="W701" s="350"/>
      <c r="X701" s="350"/>
      <c r="Y701" s="350"/>
      <c r="Z701" s="350"/>
      <c r="AA701" s="350"/>
    </row>
    <row r="702" spans="1:27" ht="12.75" customHeight="1">
      <c r="A702" s="350"/>
      <c r="B702" s="350"/>
      <c r="C702" s="350"/>
      <c r="D702" s="406"/>
      <c r="E702" s="402"/>
      <c r="F702" s="350"/>
      <c r="G702" s="350"/>
      <c r="H702" s="350"/>
      <c r="I702" s="350"/>
      <c r="J702" s="350"/>
      <c r="K702" s="350"/>
      <c r="L702" s="350"/>
      <c r="M702" s="350"/>
      <c r="N702" s="350"/>
      <c r="O702" s="350"/>
      <c r="P702" s="350"/>
      <c r="Q702" s="350"/>
      <c r="R702" s="350"/>
      <c r="S702" s="350"/>
      <c r="T702" s="350"/>
      <c r="U702" s="350"/>
      <c r="V702" s="350"/>
      <c r="W702" s="350"/>
      <c r="X702" s="350"/>
      <c r="Y702" s="350"/>
      <c r="Z702" s="350"/>
      <c r="AA702" s="350"/>
    </row>
    <row r="703" spans="1:27" ht="12.75" customHeight="1">
      <c r="A703" s="350"/>
      <c r="B703" s="350"/>
      <c r="C703" s="350"/>
      <c r="D703" s="406"/>
      <c r="E703" s="402"/>
      <c r="F703" s="350"/>
      <c r="G703" s="350"/>
      <c r="H703" s="350"/>
      <c r="I703" s="350"/>
      <c r="J703" s="350"/>
      <c r="K703" s="350"/>
      <c r="L703" s="350"/>
      <c r="M703" s="350"/>
      <c r="N703" s="350"/>
      <c r="O703" s="350"/>
      <c r="P703" s="350"/>
      <c r="Q703" s="350"/>
      <c r="R703" s="350"/>
      <c r="S703" s="350"/>
      <c r="T703" s="350"/>
      <c r="U703" s="350"/>
      <c r="V703" s="350"/>
      <c r="W703" s="350"/>
      <c r="X703" s="350"/>
      <c r="Y703" s="350"/>
      <c r="Z703" s="350"/>
      <c r="AA703" s="350"/>
    </row>
    <row r="704" spans="1:27" ht="12.75" customHeight="1">
      <c r="A704" s="350"/>
      <c r="B704" s="350"/>
      <c r="C704" s="350"/>
      <c r="D704" s="406"/>
      <c r="E704" s="402"/>
      <c r="F704" s="350"/>
      <c r="G704" s="350"/>
      <c r="H704" s="350"/>
      <c r="I704" s="350"/>
      <c r="J704" s="350"/>
      <c r="K704" s="350"/>
      <c r="L704" s="350"/>
      <c r="M704" s="350"/>
      <c r="N704" s="350"/>
      <c r="O704" s="350"/>
      <c r="P704" s="350"/>
      <c r="Q704" s="350"/>
      <c r="R704" s="350"/>
      <c r="S704" s="350"/>
      <c r="T704" s="350"/>
      <c r="U704" s="350"/>
      <c r="V704" s="350"/>
      <c r="W704" s="350"/>
      <c r="X704" s="350"/>
      <c r="Y704" s="350"/>
      <c r="Z704" s="350"/>
      <c r="AA704" s="350"/>
    </row>
    <row r="705" spans="1:27" ht="12.75" customHeight="1">
      <c r="A705" s="350"/>
      <c r="B705" s="350"/>
      <c r="C705" s="350"/>
      <c r="D705" s="406"/>
      <c r="E705" s="402"/>
      <c r="F705" s="350"/>
      <c r="G705" s="350"/>
      <c r="H705" s="350"/>
      <c r="I705" s="350"/>
      <c r="J705" s="350"/>
      <c r="K705" s="350"/>
      <c r="L705" s="350"/>
      <c r="M705" s="350"/>
      <c r="N705" s="350"/>
      <c r="O705" s="350"/>
      <c r="P705" s="350"/>
      <c r="Q705" s="350"/>
      <c r="R705" s="350"/>
      <c r="S705" s="350"/>
      <c r="T705" s="350"/>
      <c r="U705" s="350"/>
      <c r="V705" s="350"/>
      <c r="W705" s="350"/>
      <c r="X705" s="350"/>
      <c r="Y705" s="350"/>
      <c r="Z705" s="350"/>
      <c r="AA705" s="350"/>
    </row>
    <row r="706" spans="1:27" ht="12.75" customHeight="1">
      <c r="A706" s="350"/>
      <c r="B706" s="350"/>
      <c r="C706" s="350"/>
      <c r="D706" s="406"/>
      <c r="E706" s="402"/>
      <c r="F706" s="350"/>
      <c r="G706" s="350"/>
      <c r="H706" s="350"/>
      <c r="I706" s="350"/>
      <c r="J706" s="350"/>
      <c r="K706" s="350"/>
      <c r="L706" s="350"/>
      <c r="M706" s="350"/>
      <c r="N706" s="350"/>
      <c r="O706" s="350"/>
      <c r="P706" s="350"/>
      <c r="Q706" s="350"/>
      <c r="R706" s="350"/>
      <c r="S706" s="350"/>
      <c r="T706" s="350"/>
      <c r="U706" s="350"/>
      <c r="V706" s="350"/>
      <c r="W706" s="350"/>
      <c r="X706" s="350"/>
      <c r="Y706" s="350"/>
      <c r="Z706" s="350"/>
      <c r="AA706" s="350"/>
    </row>
    <row r="707" spans="1:27" ht="12.75" customHeight="1">
      <c r="A707" s="350"/>
      <c r="B707" s="350"/>
      <c r="C707" s="350"/>
      <c r="D707" s="406"/>
      <c r="E707" s="402"/>
      <c r="F707" s="350"/>
      <c r="G707" s="350"/>
      <c r="H707" s="350"/>
      <c r="I707" s="350"/>
      <c r="J707" s="350"/>
      <c r="K707" s="350"/>
      <c r="L707" s="350"/>
      <c r="M707" s="350"/>
      <c r="N707" s="350"/>
      <c r="O707" s="350"/>
      <c r="P707" s="350"/>
      <c r="Q707" s="350"/>
      <c r="R707" s="350"/>
      <c r="S707" s="350"/>
      <c r="T707" s="350"/>
      <c r="U707" s="350"/>
      <c r="V707" s="350"/>
      <c r="W707" s="350"/>
      <c r="X707" s="350"/>
      <c r="Y707" s="350"/>
      <c r="Z707" s="350"/>
      <c r="AA707" s="350"/>
    </row>
    <row r="708" spans="1:27" ht="12.75" customHeight="1">
      <c r="A708" s="350"/>
      <c r="B708" s="350"/>
      <c r="C708" s="350"/>
      <c r="D708" s="406"/>
      <c r="E708" s="402"/>
      <c r="F708" s="350"/>
      <c r="G708" s="350"/>
      <c r="H708" s="350"/>
      <c r="I708" s="350"/>
      <c r="J708" s="350"/>
      <c r="K708" s="350"/>
      <c r="L708" s="350"/>
      <c r="M708" s="350"/>
      <c r="N708" s="350"/>
      <c r="O708" s="350"/>
      <c r="P708" s="350"/>
      <c r="Q708" s="350"/>
      <c r="R708" s="350"/>
      <c r="S708" s="350"/>
      <c r="T708" s="350"/>
      <c r="U708" s="350"/>
      <c r="V708" s="350"/>
      <c r="W708" s="350"/>
      <c r="X708" s="350"/>
      <c r="Y708" s="350"/>
      <c r="Z708" s="350"/>
      <c r="AA708" s="350"/>
    </row>
    <row r="709" spans="1:27" ht="12.75" customHeight="1">
      <c r="A709" s="350"/>
      <c r="B709" s="350"/>
      <c r="C709" s="350"/>
      <c r="D709" s="406"/>
      <c r="E709" s="402"/>
      <c r="F709" s="350"/>
      <c r="G709" s="350"/>
      <c r="H709" s="350"/>
      <c r="I709" s="350"/>
      <c r="J709" s="350"/>
      <c r="K709" s="350"/>
      <c r="L709" s="350"/>
      <c r="M709" s="350"/>
      <c r="N709" s="350"/>
      <c r="O709" s="350"/>
      <c r="P709" s="350"/>
      <c r="Q709" s="350"/>
      <c r="R709" s="350"/>
      <c r="S709" s="350"/>
      <c r="T709" s="350"/>
      <c r="U709" s="350"/>
      <c r="V709" s="350"/>
      <c r="W709" s="350"/>
      <c r="X709" s="350"/>
      <c r="Y709" s="350"/>
      <c r="Z709" s="350"/>
      <c r="AA709" s="350"/>
    </row>
    <row r="710" spans="1:27" ht="12.75" customHeight="1">
      <c r="A710" s="350"/>
      <c r="B710" s="350"/>
      <c r="C710" s="350"/>
      <c r="D710" s="406"/>
      <c r="E710" s="402"/>
      <c r="F710" s="350"/>
      <c r="G710" s="350"/>
      <c r="H710" s="350"/>
      <c r="I710" s="350"/>
      <c r="J710" s="350"/>
      <c r="K710" s="350"/>
      <c r="L710" s="350"/>
      <c r="M710" s="350"/>
      <c r="N710" s="350"/>
      <c r="O710" s="350"/>
      <c r="P710" s="350"/>
      <c r="Q710" s="350"/>
      <c r="R710" s="350"/>
      <c r="S710" s="350"/>
      <c r="T710" s="350"/>
      <c r="U710" s="350"/>
      <c r="V710" s="350"/>
      <c r="W710" s="350"/>
      <c r="X710" s="350"/>
      <c r="Y710" s="350"/>
      <c r="Z710" s="350"/>
      <c r="AA710" s="350"/>
    </row>
    <row r="711" spans="1:27" ht="12.75" customHeight="1">
      <c r="A711" s="350"/>
      <c r="B711" s="350"/>
      <c r="C711" s="350"/>
      <c r="D711" s="406"/>
      <c r="E711" s="402"/>
      <c r="F711" s="350"/>
      <c r="G711" s="350"/>
      <c r="H711" s="350"/>
      <c r="I711" s="350"/>
      <c r="J711" s="350"/>
      <c r="K711" s="350"/>
      <c r="L711" s="350"/>
      <c r="M711" s="350"/>
      <c r="N711" s="350"/>
      <c r="O711" s="350"/>
      <c r="P711" s="350"/>
      <c r="Q711" s="350"/>
      <c r="R711" s="350"/>
      <c r="S711" s="350"/>
      <c r="T711" s="350"/>
      <c r="U711" s="350"/>
      <c r="V711" s="350"/>
      <c r="W711" s="350"/>
      <c r="X711" s="350"/>
      <c r="Y711" s="350"/>
      <c r="Z711" s="350"/>
      <c r="AA711" s="350"/>
    </row>
    <row r="712" spans="1:27" ht="12.75" customHeight="1">
      <c r="A712" s="350"/>
      <c r="B712" s="350"/>
      <c r="C712" s="350"/>
      <c r="D712" s="406"/>
      <c r="E712" s="402"/>
      <c r="F712" s="350"/>
      <c r="G712" s="350"/>
      <c r="H712" s="350"/>
      <c r="I712" s="350"/>
      <c r="J712" s="350"/>
      <c r="K712" s="350"/>
      <c r="L712" s="350"/>
      <c r="M712" s="350"/>
      <c r="N712" s="350"/>
      <c r="O712" s="350"/>
      <c r="P712" s="350"/>
      <c r="Q712" s="350"/>
      <c r="R712" s="350"/>
      <c r="S712" s="350"/>
      <c r="T712" s="350"/>
      <c r="U712" s="350"/>
      <c r="V712" s="350"/>
      <c r="W712" s="350"/>
      <c r="X712" s="350"/>
      <c r="Y712" s="350"/>
      <c r="Z712" s="350"/>
      <c r="AA712" s="350"/>
    </row>
    <row r="713" spans="1:27" ht="12.75" customHeight="1">
      <c r="A713" s="350"/>
      <c r="B713" s="350"/>
      <c r="C713" s="350"/>
      <c r="D713" s="406"/>
      <c r="E713" s="402"/>
      <c r="F713" s="350"/>
      <c r="G713" s="350"/>
      <c r="H713" s="350"/>
      <c r="I713" s="350"/>
      <c r="J713" s="350"/>
      <c r="K713" s="350"/>
      <c r="L713" s="350"/>
      <c r="M713" s="350"/>
      <c r="N713" s="350"/>
      <c r="O713" s="350"/>
      <c r="P713" s="350"/>
      <c r="Q713" s="350"/>
      <c r="R713" s="350"/>
      <c r="S713" s="350"/>
      <c r="T713" s="350"/>
      <c r="U713" s="350"/>
      <c r="V713" s="350"/>
      <c r="W713" s="350"/>
      <c r="X713" s="350"/>
      <c r="Y713" s="350"/>
      <c r="Z713" s="350"/>
      <c r="AA713" s="350"/>
    </row>
    <row r="714" spans="1:27" ht="12.75" customHeight="1">
      <c r="A714" s="350"/>
      <c r="B714" s="350"/>
      <c r="C714" s="350"/>
      <c r="D714" s="406"/>
      <c r="E714" s="402"/>
      <c r="F714" s="350"/>
      <c r="G714" s="350"/>
      <c r="H714" s="350"/>
      <c r="I714" s="350"/>
      <c r="J714" s="350"/>
      <c r="K714" s="350"/>
      <c r="L714" s="350"/>
      <c r="M714" s="350"/>
      <c r="N714" s="350"/>
      <c r="O714" s="350"/>
      <c r="P714" s="350"/>
      <c r="Q714" s="350"/>
      <c r="R714" s="350"/>
      <c r="S714" s="350"/>
      <c r="T714" s="350"/>
      <c r="U714" s="350"/>
      <c r="V714" s="350"/>
      <c r="W714" s="350"/>
      <c r="X714" s="350"/>
      <c r="Y714" s="350"/>
      <c r="Z714" s="350"/>
      <c r="AA714" s="350"/>
    </row>
    <row r="715" spans="1:27" ht="12.75" customHeight="1">
      <c r="A715" s="350"/>
      <c r="B715" s="350"/>
      <c r="C715" s="350"/>
      <c r="D715" s="406"/>
      <c r="E715" s="402"/>
      <c r="F715" s="350"/>
      <c r="G715" s="350"/>
      <c r="H715" s="350"/>
      <c r="I715" s="350"/>
      <c r="J715" s="350"/>
      <c r="K715" s="350"/>
      <c r="L715" s="350"/>
      <c r="M715" s="350"/>
      <c r="N715" s="350"/>
      <c r="O715" s="350"/>
      <c r="P715" s="350"/>
      <c r="Q715" s="350"/>
      <c r="R715" s="350"/>
      <c r="S715" s="350"/>
      <c r="T715" s="350"/>
      <c r="U715" s="350"/>
      <c r="V715" s="350"/>
      <c r="W715" s="350"/>
      <c r="X715" s="350"/>
      <c r="Y715" s="350"/>
      <c r="Z715" s="350"/>
      <c r="AA715" s="350"/>
    </row>
    <row r="716" spans="1:27" ht="12.75" customHeight="1">
      <c r="A716" s="350"/>
      <c r="B716" s="350"/>
      <c r="C716" s="350"/>
      <c r="D716" s="406"/>
      <c r="E716" s="402"/>
      <c r="F716" s="350"/>
      <c r="G716" s="350"/>
      <c r="H716" s="350"/>
      <c r="I716" s="350"/>
      <c r="J716" s="350"/>
      <c r="K716" s="350"/>
      <c r="L716" s="350"/>
      <c r="M716" s="350"/>
      <c r="N716" s="350"/>
      <c r="O716" s="350"/>
      <c r="P716" s="350"/>
      <c r="Q716" s="350"/>
      <c r="R716" s="350"/>
      <c r="S716" s="350"/>
      <c r="T716" s="350"/>
      <c r="U716" s="350"/>
      <c r="V716" s="350"/>
      <c r="W716" s="350"/>
      <c r="X716" s="350"/>
      <c r="Y716" s="350"/>
      <c r="Z716" s="350"/>
      <c r="AA716" s="350"/>
    </row>
    <row r="717" spans="1:27" ht="12.75" customHeight="1">
      <c r="A717" s="350"/>
      <c r="B717" s="350"/>
      <c r="C717" s="350"/>
      <c r="D717" s="406"/>
      <c r="E717" s="402"/>
      <c r="F717" s="350"/>
      <c r="G717" s="350"/>
      <c r="H717" s="350"/>
      <c r="I717" s="350"/>
      <c r="J717" s="350"/>
      <c r="K717" s="350"/>
      <c r="L717" s="350"/>
      <c r="M717" s="350"/>
      <c r="N717" s="350"/>
      <c r="O717" s="350"/>
      <c r="P717" s="350"/>
      <c r="Q717" s="350"/>
      <c r="R717" s="350"/>
      <c r="S717" s="350"/>
      <c r="T717" s="350"/>
      <c r="U717" s="350"/>
      <c r="V717" s="350"/>
      <c r="W717" s="350"/>
      <c r="X717" s="350"/>
      <c r="Y717" s="350"/>
      <c r="Z717" s="350"/>
      <c r="AA717" s="350"/>
    </row>
    <row r="718" spans="1:27" ht="12.75" customHeight="1">
      <c r="A718" s="350"/>
      <c r="B718" s="350"/>
      <c r="C718" s="350"/>
      <c r="D718" s="406"/>
      <c r="E718" s="402"/>
      <c r="F718" s="350"/>
      <c r="G718" s="350"/>
      <c r="H718" s="350"/>
      <c r="I718" s="350"/>
      <c r="J718" s="350"/>
      <c r="K718" s="350"/>
      <c r="L718" s="350"/>
      <c r="M718" s="350"/>
      <c r="N718" s="350"/>
      <c r="O718" s="350"/>
      <c r="P718" s="350"/>
      <c r="Q718" s="350"/>
      <c r="R718" s="350"/>
      <c r="S718" s="350"/>
      <c r="T718" s="350"/>
      <c r="U718" s="350"/>
      <c r="V718" s="350"/>
      <c r="W718" s="350"/>
      <c r="X718" s="350"/>
      <c r="Y718" s="350"/>
      <c r="Z718" s="350"/>
      <c r="AA718" s="350"/>
    </row>
    <row r="719" spans="1:27" ht="12.75" customHeight="1">
      <c r="A719" s="350"/>
      <c r="B719" s="350"/>
      <c r="C719" s="350"/>
      <c r="D719" s="406"/>
      <c r="E719" s="402"/>
      <c r="F719" s="350"/>
      <c r="G719" s="350"/>
      <c r="H719" s="350"/>
      <c r="I719" s="350"/>
      <c r="J719" s="350"/>
      <c r="K719" s="350"/>
      <c r="L719" s="350"/>
      <c r="M719" s="350"/>
      <c r="N719" s="350"/>
      <c r="O719" s="350"/>
      <c r="P719" s="350"/>
      <c r="Q719" s="350"/>
      <c r="R719" s="350"/>
      <c r="S719" s="350"/>
      <c r="T719" s="350"/>
      <c r="U719" s="350"/>
      <c r="V719" s="350"/>
      <c r="W719" s="350"/>
      <c r="X719" s="350"/>
      <c r="Y719" s="350"/>
      <c r="Z719" s="350"/>
      <c r="AA719" s="350"/>
    </row>
    <row r="720" spans="1:27" ht="12.75" customHeight="1">
      <c r="A720" s="350"/>
      <c r="B720" s="350"/>
      <c r="C720" s="350"/>
      <c r="D720" s="406"/>
      <c r="E720" s="402"/>
      <c r="F720" s="350"/>
      <c r="G720" s="350"/>
      <c r="H720" s="350"/>
      <c r="I720" s="350"/>
      <c r="J720" s="350"/>
      <c r="K720" s="350"/>
      <c r="L720" s="350"/>
      <c r="M720" s="350"/>
      <c r="N720" s="350"/>
      <c r="O720" s="350"/>
      <c r="P720" s="350"/>
      <c r="Q720" s="350"/>
      <c r="R720" s="350"/>
      <c r="S720" s="350"/>
      <c r="T720" s="350"/>
      <c r="U720" s="350"/>
      <c r="V720" s="350"/>
      <c r="W720" s="350"/>
      <c r="X720" s="350"/>
      <c r="Y720" s="350"/>
      <c r="Z720" s="350"/>
      <c r="AA720" s="350"/>
    </row>
    <row r="721" spans="1:27" ht="12.75" customHeight="1">
      <c r="A721" s="350"/>
      <c r="B721" s="350"/>
      <c r="C721" s="350"/>
      <c r="D721" s="406"/>
      <c r="E721" s="402"/>
      <c r="F721" s="350"/>
      <c r="G721" s="350"/>
      <c r="H721" s="350"/>
      <c r="I721" s="350"/>
      <c r="J721" s="350"/>
      <c r="K721" s="350"/>
      <c r="L721" s="350"/>
      <c r="M721" s="350"/>
      <c r="N721" s="350"/>
      <c r="O721" s="350"/>
      <c r="P721" s="350"/>
      <c r="Q721" s="350"/>
      <c r="R721" s="350"/>
      <c r="S721" s="350"/>
      <c r="T721" s="350"/>
      <c r="U721" s="350"/>
      <c r="V721" s="350"/>
      <c r="W721" s="350"/>
      <c r="X721" s="350"/>
      <c r="Y721" s="350"/>
      <c r="Z721" s="350"/>
      <c r="AA721" s="350"/>
    </row>
    <row r="722" spans="1:27" ht="12.75" customHeight="1">
      <c r="A722" s="350"/>
      <c r="B722" s="350"/>
      <c r="C722" s="350"/>
      <c r="D722" s="406"/>
      <c r="E722" s="402"/>
      <c r="F722" s="350"/>
      <c r="G722" s="350"/>
      <c r="H722" s="350"/>
      <c r="I722" s="350"/>
      <c r="J722" s="350"/>
      <c r="K722" s="350"/>
      <c r="L722" s="350"/>
      <c r="M722" s="350"/>
      <c r="N722" s="350"/>
      <c r="O722" s="350"/>
      <c r="P722" s="350"/>
      <c r="Q722" s="350"/>
      <c r="R722" s="350"/>
      <c r="S722" s="350"/>
      <c r="T722" s="350"/>
      <c r="U722" s="350"/>
      <c r="V722" s="350"/>
      <c r="W722" s="350"/>
      <c r="X722" s="350"/>
      <c r="Y722" s="350"/>
      <c r="Z722" s="350"/>
      <c r="AA722" s="350"/>
    </row>
    <row r="723" spans="1:27" ht="12.75" customHeight="1">
      <c r="A723" s="350"/>
      <c r="B723" s="350"/>
      <c r="C723" s="350"/>
      <c r="D723" s="406"/>
      <c r="E723" s="402"/>
      <c r="F723" s="350"/>
      <c r="G723" s="350"/>
      <c r="H723" s="350"/>
      <c r="I723" s="350"/>
      <c r="J723" s="350"/>
      <c r="K723" s="350"/>
      <c r="L723" s="350"/>
      <c r="M723" s="350"/>
      <c r="N723" s="350"/>
      <c r="O723" s="350"/>
      <c r="P723" s="350"/>
      <c r="Q723" s="350"/>
      <c r="R723" s="350"/>
      <c r="S723" s="350"/>
      <c r="T723" s="350"/>
      <c r="U723" s="350"/>
      <c r="V723" s="350"/>
      <c r="W723" s="350"/>
      <c r="X723" s="350"/>
      <c r="Y723" s="350"/>
      <c r="Z723" s="350"/>
      <c r="AA723" s="350"/>
    </row>
    <row r="724" spans="1:27" ht="12.75" customHeight="1">
      <c r="A724" s="350"/>
      <c r="B724" s="350"/>
      <c r="C724" s="350"/>
      <c r="D724" s="406"/>
      <c r="E724" s="402"/>
      <c r="F724" s="350"/>
      <c r="G724" s="350"/>
      <c r="H724" s="350"/>
      <c r="I724" s="350"/>
      <c r="J724" s="350"/>
      <c r="K724" s="350"/>
      <c r="L724" s="350"/>
      <c r="M724" s="350"/>
      <c r="N724" s="350"/>
      <c r="O724" s="350"/>
      <c r="P724" s="350"/>
      <c r="Q724" s="350"/>
      <c r="R724" s="350"/>
      <c r="S724" s="350"/>
      <c r="T724" s="350"/>
      <c r="U724" s="350"/>
      <c r="V724" s="350"/>
      <c r="W724" s="350"/>
      <c r="X724" s="350"/>
      <c r="Y724" s="350"/>
      <c r="Z724" s="350"/>
      <c r="AA724" s="350"/>
    </row>
    <row r="725" spans="1:27" ht="12.75" customHeight="1">
      <c r="A725" s="350"/>
      <c r="B725" s="350"/>
      <c r="C725" s="350"/>
      <c r="D725" s="406"/>
      <c r="E725" s="402"/>
      <c r="F725" s="350"/>
      <c r="G725" s="350"/>
      <c r="H725" s="350"/>
      <c r="I725" s="350"/>
      <c r="J725" s="350"/>
      <c r="K725" s="350"/>
      <c r="L725" s="350"/>
      <c r="M725" s="350"/>
      <c r="N725" s="350"/>
      <c r="O725" s="350"/>
      <c r="P725" s="350"/>
      <c r="Q725" s="350"/>
      <c r="R725" s="350"/>
      <c r="S725" s="350"/>
      <c r="T725" s="350"/>
      <c r="U725" s="350"/>
      <c r="V725" s="350"/>
      <c r="W725" s="350"/>
      <c r="X725" s="350"/>
      <c r="Y725" s="350"/>
      <c r="Z725" s="350"/>
      <c r="AA725" s="350"/>
    </row>
    <row r="726" spans="1:27" ht="12.75" customHeight="1">
      <c r="A726" s="350"/>
      <c r="B726" s="350"/>
      <c r="C726" s="350"/>
      <c r="D726" s="406"/>
      <c r="E726" s="402"/>
      <c r="F726" s="350"/>
      <c r="G726" s="350"/>
      <c r="H726" s="350"/>
      <c r="I726" s="350"/>
      <c r="J726" s="350"/>
      <c r="K726" s="350"/>
      <c r="L726" s="350"/>
      <c r="M726" s="350"/>
      <c r="N726" s="350"/>
      <c r="O726" s="350"/>
      <c r="P726" s="350"/>
      <c r="Q726" s="350"/>
      <c r="R726" s="350"/>
      <c r="S726" s="350"/>
      <c r="T726" s="350"/>
      <c r="U726" s="350"/>
      <c r="V726" s="350"/>
      <c r="W726" s="350"/>
      <c r="X726" s="350"/>
      <c r="Y726" s="350"/>
      <c r="Z726" s="350"/>
      <c r="AA726" s="350"/>
    </row>
    <row r="727" spans="1:27" ht="12.75" customHeight="1">
      <c r="A727" s="350"/>
      <c r="B727" s="350"/>
      <c r="C727" s="350"/>
      <c r="D727" s="406"/>
      <c r="E727" s="402"/>
      <c r="F727" s="350"/>
      <c r="G727" s="350"/>
      <c r="H727" s="350"/>
      <c r="I727" s="350"/>
      <c r="J727" s="350"/>
      <c r="K727" s="350"/>
      <c r="L727" s="350"/>
      <c r="M727" s="350"/>
      <c r="N727" s="350"/>
      <c r="O727" s="350"/>
      <c r="P727" s="350"/>
      <c r="Q727" s="350"/>
      <c r="R727" s="350"/>
      <c r="S727" s="350"/>
      <c r="T727" s="350"/>
      <c r="U727" s="350"/>
      <c r="V727" s="350"/>
      <c r="W727" s="350"/>
      <c r="X727" s="350"/>
      <c r="Y727" s="350"/>
      <c r="Z727" s="350"/>
      <c r="AA727" s="350"/>
    </row>
    <row r="728" spans="1:27" ht="12.75" customHeight="1">
      <c r="A728" s="350"/>
      <c r="B728" s="350"/>
      <c r="C728" s="350"/>
      <c r="D728" s="406"/>
      <c r="E728" s="402"/>
      <c r="F728" s="350"/>
      <c r="G728" s="350"/>
      <c r="H728" s="350"/>
      <c r="I728" s="350"/>
      <c r="J728" s="350"/>
      <c r="K728" s="350"/>
      <c r="L728" s="350"/>
      <c r="M728" s="350"/>
      <c r="N728" s="350"/>
      <c r="O728" s="350"/>
      <c r="P728" s="350"/>
      <c r="Q728" s="350"/>
      <c r="R728" s="350"/>
      <c r="S728" s="350"/>
      <c r="T728" s="350"/>
      <c r="U728" s="350"/>
      <c r="V728" s="350"/>
      <c r="W728" s="350"/>
      <c r="X728" s="350"/>
      <c r="Y728" s="350"/>
      <c r="Z728" s="350"/>
      <c r="AA728" s="350"/>
    </row>
    <row r="729" spans="1:27" ht="12.75" customHeight="1">
      <c r="A729" s="350"/>
      <c r="B729" s="350"/>
      <c r="C729" s="350"/>
      <c r="D729" s="406"/>
      <c r="E729" s="402"/>
      <c r="F729" s="350"/>
      <c r="G729" s="350"/>
      <c r="H729" s="350"/>
      <c r="I729" s="350"/>
      <c r="J729" s="350"/>
      <c r="K729" s="350"/>
      <c r="L729" s="350"/>
      <c r="M729" s="350"/>
      <c r="N729" s="350"/>
      <c r="O729" s="350"/>
      <c r="P729" s="350"/>
      <c r="Q729" s="350"/>
      <c r="R729" s="350"/>
      <c r="S729" s="350"/>
      <c r="T729" s="350"/>
      <c r="U729" s="350"/>
      <c r="V729" s="350"/>
      <c r="W729" s="350"/>
      <c r="X729" s="350"/>
      <c r="Y729" s="350"/>
      <c r="Z729" s="350"/>
      <c r="AA729" s="350"/>
    </row>
    <row r="730" spans="1:27" ht="12.75" customHeight="1">
      <c r="A730" s="350"/>
      <c r="B730" s="350"/>
      <c r="C730" s="350"/>
      <c r="D730" s="406"/>
      <c r="E730" s="402"/>
      <c r="F730" s="350"/>
      <c r="G730" s="350"/>
      <c r="H730" s="350"/>
      <c r="I730" s="350"/>
      <c r="J730" s="350"/>
      <c r="K730" s="350"/>
      <c r="L730" s="350"/>
      <c r="M730" s="350"/>
      <c r="N730" s="350"/>
      <c r="O730" s="350"/>
      <c r="P730" s="350"/>
      <c r="Q730" s="350"/>
      <c r="R730" s="350"/>
      <c r="S730" s="350"/>
      <c r="T730" s="350"/>
      <c r="U730" s="350"/>
      <c r="V730" s="350"/>
      <c r="W730" s="350"/>
      <c r="X730" s="350"/>
      <c r="Y730" s="350"/>
      <c r="Z730" s="350"/>
      <c r="AA730" s="350"/>
    </row>
    <row r="731" spans="1:27" ht="12.75" customHeight="1">
      <c r="A731" s="350"/>
      <c r="B731" s="350"/>
      <c r="C731" s="350"/>
      <c r="D731" s="406"/>
      <c r="E731" s="402"/>
      <c r="F731" s="350"/>
      <c r="G731" s="350"/>
      <c r="H731" s="350"/>
      <c r="I731" s="350"/>
      <c r="J731" s="350"/>
      <c r="K731" s="350"/>
      <c r="L731" s="350"/>
      <c r="M731" s="350"/>
      <c r="N731" s="350"/>
      <c r="O731" s="350"/>
      <c r="P731" s="350"/>
      <c r="Q731" s="350"/>
      <c r="R731" s="350"/>
      <c r="S731" s="350"/>
      <c r="T731" s="350"/>
      <c r="U731" s="350"/>
      <c r="V731" s="350"/>
      <c r="W731" s="350"/>
      <c r="X731" s="350"/>
      <c r="Y731" s="350"/>
      <c r="Z731" s="350"/>
      <c r="AA731" s="350"/>
    </row>
    <row r="732" spans="1:27" ht="12.75" customHeight="1">
      <c r="A732" s="350"/>
      <c r="B732" s="350"/>
      <c r="C732" s="350"/>
      <c r="D732" s="406"/>
      <c r="E732" s="402"/>
      <c r="F732" s="350"/>
      <c r="G732" s="350"/>
      <c r="H732" s="350"/>
      <c r="I732" s="350"/>
      <c r="J732" s="350"/>
      <c r="K732" s="350"/>
      <c r="L732" s="350"/>
      <c r="M732" s="350"/>
      <c r="N732" s="350"/>
      <c r="O732" s="350"/>
      <c r="P732" s="350"/>
      <c r="Q732" s="350"/>
      <c r="R732" s="350"/>
      <c r="S732" s="350"/>
      <c r="T732" s="350"/>
      <c r="U732" s="350"/>
      <c r="V732" s="350"/>
      <c r="W732" s="350"/>
      <c r="X732" s="350"/>
      <c r="Y732" s="350"/>
      <c r="Z732" s="350"/>
      <c r="AA732" s="350"/>
    </row>
    <row r="733" spans="1:27" ht="12.75" customHeight="1">
      <c r="A733" s="350"/>
      <c r="B733" s="350"/>
      <c r="C733" s="350"/>
      <c r="D733" s="406"/>
      <c r="E733" s="402"/>
      <c r="F733" s="350"/>
      <c r="G733" s="350"/>
      <c r="H733" s="350"/>
      <c r="I733" s="350"/>
      <c r="J733" s="350"/>
      <c r="K733" s="350"/>
      <c r="L733" s="350"/>
      <c r="M733" s="350"/>
      <c r="N733" s="350"/>
      <c r="O733" s="350"/>
      <c r="P733" s="350"/>
      <c r="Q733" s="350"/>
      <c r="R733" s="350"/>
      <c r="S733" s="350"/>
      <c r="T733" s="350"/>
      <c r="U733" s="350"/>
      <c r="V733" s="350"/>
      <c r="W733" s="350"/>
      <c r="X733" s="350"/>
      <c r="Y733" s="350"/>
      <c r="Z733" s="350"/>
      <c r="AA733" s="350"/>
    </row>
    <row r="734" spans="1:27" ht="12.75" customHeight="1">
      <c r="A734" s="350"/>
      <c r="B734" s="350"/>
      <c r="C734" s="350"/>
      <c r="D734" s="406"/>
      <c r="E734" s="402"/>
      <c r="F734" s="350"/>
      <c r="G734" s="350"/>
      <c r="H734" s="350"/>
      <c r="I734" s="350"/>
      <c r="J734" s="350"/>
      <c r="K734" s="350"/>
      <c r="L734" s="350"/>
      <c r="M734" s="350"/>
      <c r="N734" s="350"/>
      <c r="O734" s="350"/>
      <c r="P734" s="350"/>
      <c r="Q734" s="350"/>
      <c r="R734" s="350"/>
      <c r="S734" s="350"/>
      <c r="T734" s="350"/>
      <c r="U734" s="350"/>
      <c r="V734" s="350"/>
      <c r="W734" s="350"/>
      <c r="X734" s="350"/>
      <c r="Y734" s="350"/>
      <c r="Z734" s="350"/>
      <c r="AA734" s="350"/>
    </row>
    <row r="735" spans="1:27" ht="12.75" customHeight="1">
      <c r="A735" s="350"/>
      <c r="B735" s="350"/>
      <c r="C735" s="350"/>
      <c r="D735" s="406"/>
      <c r="E735" s="402"/>
      <c r="F735" s="350"/>
      <c r="G735" s="350"/>
      <c r="H735" s="350"/>
      <c r="I735" s="350"/>
      <c r="J735" s="350"/>
      <c r="K735" s="350"/>
      <c r="L735" s="350"/>
      <c r="M735" s="350"/>
      <c r="N735" s="350"/>
      <c r="O735" s="350"/>
      <c r="P735" s="350"/>
      <c r="Q735" s="350"/>
      <c r="R735" s="350"/>
      <c r="S735" s="350"/>
      <c r="T735" s="350"/>
      <c r="U735" s="350"/>
      <c r="V735" s="350"/>
      <c r="W735" s="350"/>
      <c r="X735" s="350"/>
      <c r="Y735" s="350"/>
      <c r="Z735" s="350"/>
      <c r="AA735" s="350"/>
    </row>
    <row r="736" spans="1:27" ht="12.75" customHeight="1">
      <c r="A736" s="350"/>
      <c r="B736" s="350"/>
      <c r="C736" s="350"/>
      <c r="D736" s="406"/>
      <c r="E736" s="402"/>
      <c r="F736" s="350"/>
      <c r="G736" s="350"/>
      <c r="H736" s="350"/>
      <c r="I736" s="350"/>
      <c r="J736" s="350"/>
      <c r="K736" s="350"/>
      <c r="L736" s="350"/>
      <c r="M736" s="350"/>
      <c r="N736" s="350"/>
      <c r="O736" s="350"/>
      <c r="P736" s="350"/>
      <c r="Q736" s="350"/>
      <c r="R736" s="350"/>
      <c r="S736" s="350"/>
      <c r="T736" s="350"/>
      <c r="U736" s="350"/>
      <c r="V736" s="350"/>
      <c r="W736" s="350"/>
      <c r="X736" s="350"/>
      <c r="Y736" s="350"/>
      <c r="Z736" s="350"/>
      <c r="AA736" s="350"/>
    </row>
    <row r="737" spans="1:27" ht="12.75" customHeight="1">
      <c r="A737" s="350"/>
      <c r="B737" s="350"/>
      <c r="C737" s="350"/>
      <c r="D737" s="406"/>
      <c r="E737" s="402"/>
      <c r="F737" s="350"/>
      <c r="G737" s="350"/>
      <c r="H737" s="350"/>
      <c r="I737" s="350"/>
      <c r="J737" s="350"/>
      <c r="K737" s="350"/>
      <c r="L737" s="350"/>
      <c r="M737" s="350"/>
      <c r="N737" s="350"/>
      <c r="O737" s="350"/>
      <c r="P737" s="350"/>
      <c r="Q737" s="350"/>
      <c r="R737" s="350"/>
      <c r="S737" s="350"/>
      <c r="T737" s="350"/>
      <c r="U737" s="350"/>
      <c r="V737" s="350"/>
      <c r="W737" s="350"/>
      <c r="X737" s="350"/>
      <c r="Y737" s="350"/>
      <c r="Z737" s="350"/>
      <c r="AA737" s="350"/>
    </row>
    <row r="738" spans="1:27" ht="12.75" customHeight="1">
      <c r="A738" s="350"/>
      <c r="B738" s="350"/>
      <c r="C738" s="350"/>
      <c r="D738" s="406"/>
      <c r="E738" s="402"/>
      <c r="F738" s="350"/>
      <c r="G738" s="350"/>
      <c r="H738" s="350"/>
      <c r="I738" s="350"/>
      <c r="J738" s="350"/>
      <c r="K738" s="350"/>
      <c r="L738" s="350"/>
      <c r="M738" s="350"/>
      <c r="N738" s="350"/>
      <c r="O738" s="350"/>
      <c r="P738" s="350"/>
      <c r="Q738" s="350"/>
      <c r="R738" s="350"/>
      <c r="S738" s="350"/>
      <c r="T738" s="350"/>
      <c r="U738" s="350"/>
      <c r="V738" s="350"/>
      <c r="W738" s="350"/>
      <c r="X738" s="350"/>
      <c r="Y738" s="350"/>
      <c r="Z738" s="350"/>
      <c r="AA738" s="350"/>
    </row>
    <row r="739" spans="1:27" ht="12.75" customHeight="1">
      <c r="A739" s="350"/>
      <c r="B739" s="350"/>
      <c r="C739" s="350"/>
      <c r="D739" s="406"/>
      <c r="E739" s="402"/>
      <c r="F739" s="350"/>
      <c r="G739" s="350"/>
      <c r="H739" s="350"/>
      <c r="I739" s="350"/>
      <c r="J739" s="350"/>
      <c r="K739" s="350"/>
      <c r="L739" s="350"/>
      <c r="M739" s="350"/>
      <c r="N739" s="350"/>
      <c r="O739" s="350"/>
      <c r="P739" s="350"/>
      <c r="Q739" s="350"/>
      <c r="R739" s="350"/>
      <c r="S739" s="350"/>
      <c r="T739" s="350"/>
      <c r="U739" s="350"/>
      <c r="V739" s="350"/>
      <c r="W739" s="350"/>
      <c r="X739" s="350"/>
      <c r="Y739" s="350"/>
      <c r="Z739" s="350"/>
      <c r="AA739" s="350"/>
    </row>
    <row r="740" spans="1:27" ht="12.75" customHeight="1">
      <c r="A740" s="350"/>
      <c r="B740" s="350"/>
      <c r="C740" s="350"/>
      <c r="D740" s="406"/>
      <c r="E740" s="402"/>
      <c r="F740" s="350"/>
      <c r="G740" s="350"/>
      <c r="H740" s="350"/>
      <c r="I740" s="350"/>
      <c r="J740" s="350"/>
      <c r="K740" s="350"/>
      <c r="L740" s="350"/>
      <c r="M740" s="350"/>
      <c r="N740" s="350"/>
      <c r="O740" s="350"/>
      <c r="P740" s="350"/>
      <c r="Q740" s="350"/>
      <c r="R740" s="350"/>
      <c r="S740" s="350"/>
      <c r="T740" s="350"/>
      <c r="U740" s="350"/>
      <c r="V740" s="350"/>
      <c r="W740" s="350"/>
      <c r="X740" s="350"/>
      <c r="Y740" s="350"/>
      <c r="Z740" s="350"/>
      <c r="AA740" s="350"/>
    </row>
    <row r="741" spans="1:27" ht="12.75" customHeight="1">
      <c r="A741" s="350"/>
      <c r="B741" s="350"/>
      <c r="C741" s="350"/>
      <c r="D741" s="406"/>
      <c r="E741" s="402"/>
      <c r="F741" s="350"/>
      <c r="G741" s="350"/>
      <c r="H741" s="350"/>
      <c r="I741" s="350"/>
      <c r="J741" s="350"/>
      <c r="K741" s="350"/>
      <c r="L741" s="350"/>
      <c r="M741" s="350"/>
      <c r="N741" s="350"/>
      <c r="O741" s="350"/>
      <c r="P741" s="350"/>
      <c r="Q741" s="350"/>
      <c r="R741" s="350"/>
      <c r="S741" s="350"/>
      <c r="T741" s="350"/>
      <c r="U741" s="350"/>
      <c r="V741" s="350"/>
      <c r="W741" s="350"/>
      <c r="X741" s="350"/>
      <c r="Y741" s="350"/>
      <c r="Z741" s="350"/>
      <c r="AA741" s="350"/>
    </row>
    <row r="742" spans="1:27" ht="12.75" customHeight="1">
      <c r="A742" s="350"/>
      <c r="B742" s="350"/>
      <c r="C742" s="350"/>
      <c r="D742" s="406"/>
      <c r="E742" s="402"/>
      <c r="F742" s="350"/>
      <c r="G742" s="350"/>
      <c r="H742" s="350"/>
      <c r="I742" s="350"/>
      <c r="J742" s="350"/>
      <c r="K742" s="350"/>
      <c r="L742" s="350"/>
      <c r="M742" s="350"/>
      <c r="N742" s="350"/>
      <c r="O742" s="350"/>
      <c r="P742" s="350"/>
      <c r="Q742" s="350"/>
      <c r="R742" s="350"/>
      <c r="S742" s="350"/>
      <c r="T742" s="350"/>
      <c r="U742" s="350"/>
      <c r="V742" s="350"/>
      <c r="W742" s="350"/>
      <c r="X742" s="350"/>
      <c r="Y742" s="350"/>
      <c r="Z742" s="350"/>
      <c r="AA742" s="350"/>
    </row>
    <row r="743" spans="1:27" ht="12.75" customHeight="1">
      <c r="A743" s="350"/>
      <c r="B743" s="350"/>
      <c r="C743" s="350"/>
      <c r="D743" s="406"/>
      <c r="E743" s="402"/>
      <c r="F743" s="350"/>
      <c r="G743" s="350"/>
      <c r="H743" s="350"/>
      <c r="I743" s="350"/>
      <c r="J743" s="350"/>
      <c r="K743" s="350"/>
      <c r="L743" s="350"/>
      <c r="M743" s="350"/>
      <c r="N743" s="350"/>
      <c r="O743" s="350"/>
      <c r="P743" s="350"/>
      <c r="Q743" s="350"/>
      <c r="R743" s="350"/>
      <c r="S743" s="350"/>
      <c r="T743" s="350"/>
      <c r="U743" s="350"/>
      <c r="V743" s="350"/>
      <c r="W743" s="350"/>
      <c r="X743" s="350"/>
      <c r="Y743" s="350"/>
      <c r="Z743" s="350"/>
      <c r="AA743" s="350"/>
    </row>
    <row r="744" spans="1:27" ht="12.75" customHeight="1">
      <c r="A744" s="350"/>
      <c r="B744" s="350"/>
      <c r="C744" s="350"/>
      <c r="D744" s="406"/>
      <c r="E744" s="402"/>
      <c r="F744" s="350"/>
      <c r="G744" s="350"/>
      <c r="H744" s="350"/>
      <c r="I744" s="350"/>
      <c r="J744" s="350"/>
      <c r="K744" s="350"/>
      <c r="L744" s="350"/>
      <c r="M744" s="350"/>
      <c r="N744" s="350"/>
      <c r="O744" s="350"/>
      <c r="P744" s="350"/>
      <c r="Q744" s="350"/>
      <c r="R744" s="350"/>
      <c r="S744" s="350"/>
      <c r="T744" s="350"/>
      <c r="U744" s="350"/>
      <c r="V744" s="350"/>
      <c r="W744" s="350"/>
      <c r="X744" s="350"/>
      <c r="Y744" s="350"/>
      <c r="Z744" s="350"/>
      <c r="AA744" s="350"/>
    </row>
    <row r="745" spans="1:27" ht="12.75" customHeight="1">
      <c r="A745" s="350"/>
      <c r="B745" s="350"/>
      <c r="C745" s="350"/>
      <c r="D745" s="406"/>
      <c r="E745" s="402"/>
      <c r="F745" s="350"/>
      <c r="G745" s="350"/>
      <c r="H745" s="350"/>
      <c r="I745" s="350"/>
      <c r="J745" s="350"/>
      <c r="K745" s="350"/>
      <c r="L745" s="350"/>
      <c r="M745" s="350"/>
      <c r="N745" s="350"/>
      <c r="O745" s="350"/>
      <c r="P745" s="350"/>
      <c r="Q745" s="350"/>
      <c r="R745" s="350"/>
      <c r="S745" s="350"/>
      <c r="T745" s="350"/>
      <c r="U745" s="350"/>
      <c r="V745" s="350"/>
      <c r="W745" s="350"/>
      <c r="X745" s="350"/>
      <c r="Y745" s="350"/>
      <c r="Z745" s="350"/>
      <c r="AA745" s="350"/>
    </row>
    <row r="746" spans="1:27" ht="12.75" customHeight="1">
      <c r="A746" s="350"/>
      <c r="B746" s="350"/>
      <c r="C746" s="350"/>
      <c r="D746" s="406"/>
      <c r="E746" s="402"/>
      <c r="F746" s="350"/>
      <c r="G746" s="350"/>
      <c r="H746" s="350"/>
      <c r="I746" s="350"/>
      <c r="J746" s="350"/>
      <c r="K746" s="350"/>
      <c r="L746" s="350"/>
      <c r="M746" s="350"/>
      <c r="N746" s="350"/>
      <c r="O746" s="350"/>
      <c r="P746" s="350"/>
      <c r="Q746" s="350"/>
      <c r="R746" s="350"/>
      <c r="S746" s="350"/>
      <c r="T746" s="350"/>
      <c r="U746" s="350"/>
      <c r="V746" s="350"/>
      <c r="W746" s="350"/>
      <c r="X746" s="350"/>
      <c r="Y746" s="350"/>
      <c r="Z746" s="350"/>
      <c r="AA746" s="350"/>
    </row>
    <row r="747" spans="1:27" ht="12.75" customHeight="1">
      <c r="A747" s="350"/>
      <c r="B747" s="350"/>
      <c r="C747" s="350"/>
      <c r="D747" s="406"/>
      <c r="E747" s="402"/>
      <c r="F747" s="350"/>
      <c r="G747" s="350"/>
      <c r="H747" s="350"/>
      <c r="I747" s="350"/>
      <c r="J747" s="350"/>
      <c r="K747" s="350"/>
      <c r="L747" s="350"/>
      <c r="M747" s="350"/>
      <c r="N747" s="350"/>
      <c r="O747" s="350"/>
      <c r="P747" s="350"/>
      <c r="Q747" s="350"/>
      <c r="R747" s="350"/>
      <c r="S747" s="350"/>
      <c r="T747" s="350"/>
      <c r="U747" s="350"/>
      <c r="V747" s="350"/>
      <c r="W747" s="350"/>
      <c r="X747" s="350"/>
      <c r="Y747" s="350"/>
      <c r="Z747" s="350"/>
      <c r="AA747" s="350"/>
    </row>
    <row r="748" spans="1:27" ht="12.75" customHeight="1">
      <c r="A748" s="350"/>
      <c r="B748" s="350"/>
      <c r="C748" s="350"/>
      <c r="D748" s="406"/>
      <c r="E748" s="402"/>
      <c r="F748" s="350"/>
      <c r="G748" s="350"/>
      <c r="H748" s="350"/>
      <c r="I748" s="350"/>
      <c r="J748" s="350"/>
      <c r="K748" s="350"/>
      <c r="L748" s="350"/>
      <c r="M748" s="350"/>
      <c r="N748" s="350"/>
      <c r="O748" s="350"/>
      <c r="P748" s="350"/>
      <c r="Q748" s="350"/>
      <c r="R748" s="350"/>
      <c r="S748" s="350"/>
      <c r="T748" s="350"/>
      <c r="U748" s="350"/>
      <c r="V748" s="350"/>
      <c r="W748" s="350"/>
      <c r="X748" s="350"/>
      <c r="Y748" s="350"/>
      <c r="Z748" s="350"/>
      <c r="AA748" s="350"/>
    </row>
    <row r="749" spans="1:27" ht="12.75" customHeight="1">
      <c r="A749" s="350"/>
      <c r="B749" s="350"/>
      <c r="C749" s="350"/>
      <c r="D749" s="406"/>
      <c r="E749" s="402"/>
      <c r="F749" s="350"/>
      <c r="G749" s="350"/>
      <c r="H749" s="350"/>
      <c r="I749" s="350"/>
      <c r="J749" s="350"/>
      <c r="K749" s="350"/>
      <c r="L749" s="350"/>
      <c r="M749" s="350"/>
      <c r="N749" s="350"/>
      <c r="O749" s="350"/>
      <c r="P749" s="350"/>
      <c r="Q749" s="350"/>
      <c r="R749" s="350"/>
      <c r="S749" s="350"/>
      <c r="T749" s="350"/>
      <c r="U749" s="350"/>
      <c r="V749" s="350"/>
      <c r="W749" s="350"/>
      <c r="X749" s="350"/>
      <c r="Y749" s="350"/>
      <c r="Z749" s="350"/>
      <c r="AA749" s="350"/>
    </row>
    <row r="750" spans="1:27" ht="12.75" customHeight="1">
      <c r="A750" s="350"/>
      <c r="B750" s="350"/>
      <c r="C750" s="350"/>
      <c r="D750" s="406"/>
      <c r="E750" s="402"/>
      <c r="F750" s="350"/>
      <c r="G750" s="350"/>
      <c r="H750" s="350"/>
      <c r="I750" s="350"/>
      <c r="J750" s="350"/>
      <c r="K750" s="350"/>
      <c r="L750" s="350"/>
      <c r="M750" s="350"/>
      <c r="N750" s="350"/>
      <c r="O750" s="350"/>
      <c r="P750" s="350"/>
      <c r="Q750" s="350"/>
      <c r="R750" s="350"/>
      <c r="S750" s="350"/>
      <c r="T750" s="350"/>
      <c r="U750" s="350"/>
      <c r="V750" s="350"/>
      <c r="W750" s="350"/>
      <c r="X750" s="350"/>
      <c r="Y750" s="350"/>
      <c r="Z750" s="350"/>
      <c r="AA750" s="350"/>
    </row>
    <row r="751" spans="1:27" ht="12.75" customHeight="1">
      <c r="A751" s="350"/>
      <c r="B751" s="350"/>
      <c r="C751" s="350"/>
      <c r="D751" s="406"/>
      <c r="E751" s="402"/>
      <c r="F751" s="350"/>
      <c r="G751" s="350"/>
      <c r="H751" s="350"/>
      <c r="I751" s="350"/>
      <c r="J751" s="350"/>
      <c r="K751" s="350"/>
      <c r="L751" s="350"/>
      <c r="M751" s="350"/>
      <c r="N751" s="350"/>
      <c r="O751" s="350"/>
      <c r="P751" s="350"/>
      <c r="Q751" s="350"/>
      <c r="R751" s="350"/>
      <c r="S751" s="350"/>
      <c r="T751" s="350"/>
      <c r="U751" s="350"/>
      <c r="V751" s="350"/>
      <c r="W751" s="350"/>
      <c r="X751" s="350"/>
      <c r="Y751" s="350"/>
      <c r="Z751" s="350"/>
      <c r="AA751" s="350"/>
    </row>
    <row r="752" spans="1:27" ht="12.75" customHeight="1">
      <c r="A752" s="350"/>
      <c r="B752" s="350"/>
      <c r="C752" s="350"/>
      <c r="D752" s="406"/>
      <c r="E752" s="402"/>
      <c r="F752" s="350"/>
      <c r="G752" s="350"/>
      <c r="H752" s="350"/>
      <c r="I752" s="350"/>
      <c r="J752" s="350"/>
      <c r="K752" s="350"/>
      <c r="L752" s="350"/>
      <c r="M752" s="350"/>
      <c r="N752" s="350"/>
      <c r="O752" s="350"/>
      <c r="P752" s="350"/>
      <c r="Q752" s="350"/>
      <c r="R752" s="350"/>
      <c r="S752" s="350"/>
      <c r="T752" s="350"/>
      <c r="U752" s="350"/>
      <c r="V752" s="350"/>
      <c r="W752" s="350"/>
      <c r="X752" s="350"/>
      <c r="Y752" s="350"/>
      <c r="Z752" s="350"/>
      <c r="AA752" s="350"/>
    </row>
    <row r="753" spans="1:27" ht="12.75" customHeight="1">
      <c r="A753" s="350"/>
      <c r="B753" s="350"/>
      <c r="C753" s="350"/>
      <c r="D753" s="406"/>
      <c r="E753" s="402"/>
      <c r="F753" s="350"/>
      <c r="G753" s="350"/>
      <c r="H753" s="350"/>
      <c r="I753" s="350"/>
      <c r="J753" s="350"/>
      <c r="K753" s="350"/>
      <c r="L753" s="350"/>
      <c r="M753" s="350"/>
      <c r="N753" s="350"/>
      <c r="O753" s="350"/>
      <c r="P753" s="350"/>
      <c r="Q753" s="350"/>
      <c r="R753" s="350"/>
      <c r="S753" s="350"/>
      <c r="T753" s="350"/>
      <c r="U753" s="350"/>
      <c r="V753" s="350"/>
      <c r="W753" s="350"/>
      <c r="X753" s="350"/>
      <c r="Y753" s="350"/>
      <c r="Z753" s="350"/>
      <c r="AA753" s="350"/>
    </row>
    <row r="754" spans="1:27" ht="12.75" customHeight="1">
      <c r="A754" s="350"/>
      <c r="B754" s="350"/>
      <c r="C754" s="350"/>
      <c r="D754" s="406"/>
      <c r="E754" s="402"/>
      <c r="F754" s="350"/>
      <c r="G754" s="350"/>
      <c r="H754" s="350"/>
      <c r="I754" s="350"/>
      <c r="J754" s="350"/>
      <c r="K754" s="350"/>
      <c r="L754" s="350"/>
      <c r="M754" s="350"/>
      <c r="N754" s="350"/>
      <c r="O754" s="350"/>
      <c r="P754" s="350"/>
      <c r="Q754" s="350"/>
      <c r="R754" s="350"/>
      <c r="S754" s="350"/>
      <c r="T754" s="350"/>
      <c r="U754" s="350"/>
      <c r="V754" s="350"/>
      <c r="W754" s="350"/>
      <c r="X754" s="350"/>
      <c r="Y754" s="350"/>
      <c r="Z754" s="350"/>
      <c r="AA754" s="350"/>
    </row>
    <row r="755" spans="1:27" ht="12.75" customHeight="1">
      <c r="A755" s="350"/>
      <c r="B755" s="350"/>
      <c r="C755" s="350"/>
      <c r="D755" s="406"/>
      <c r="E755" s="402"/>
      <c r="F755" s="350"/>
      <c r="G755" s="350"/>
      <c r="H755" s="350"/>
      <c r="I755" s="350"/>
      <c r="J755" s="350"/>
      <c r="K755" s="350"/>
      <c r="L755" s="350"/>
      <c r="M755" s="350"/>
      <c r="N755" s="350"/>
      <c r="O755" s="350"/>
      <c r="P755" s="350"/>
      <c r="Q755" s="350"/>
      <c r="R755" s="350"/>
      <c r="S755" s="350"/>
      <c r="T755" s="350"/>
      <c r="U755" s="350"/>
      <c r="V755" s="350"/>
      <c r="W755" s="350"/>
      <c r="X755" s="350"/>
      <c r="Y755" s="350"/>
      <c r="Z755" s="350"/>
      <c r="AA755" s="350"/>
    </row>
    <row r="756" spans="1:27" ht="12.75" customHeight="1">
      <c r="A756" s="350"/>
      <c r="B756" s="350"/>
      <c r="C756" s="350"/>
      <c r="D756" s="406"/>
      <c r="E756" s="402"/>
      <c r="F756" s="350"/>
      <c r="G756" s="350"/>
      <c r="H756" s="350"/>
      <c r="I756" s="350"/>
      <c r="J756" s="350"/>
      <c r="K756" s="350"/>
      <c r="L756" s="350"/>
      <c r="M756" s="350"/>
      <c r="N756" s="350"/>
      <c r="O756" s="350"/>
      <c r="P756" s="350"/>
      <c r="Q756" s="350"/>
      <c r="R756" s="350"/>
      <c r="S756" s="350"/>
      <c r="T756" s="350"/>
      <c r="U756" s="350"/>
      <c r="V756" s="350"/>
      <c r="W756" s="350"/>
      <c r="X756" s="350"/>
      <c r="Y756" s="350"/>
      <c r="Z756" s="350"/>
      <c r="AA756" s="350"/>
    </row>
    <row r="757" spans="1:27" ht="12.75" customHeight="1">
      <c r="A757" s="350"/>
      <c r="B757" s="350"/>
      <c r="C757" s="350"/>
      <c r="D757" s="406"/>
      <c r="E757" s="402"/>
      <c r="F757" s="350"/>
      <c r="G757" s="350"/>
      <c r="H757" s="350"/>
      <c r="I757" s="350"/>
      <c r="J757" s="350"/>
      <c r="K757" s="350"/>
      <c r="L757" s="350"/>
      <c r="M757" s="350"/>
      <c r="N757" s="350"/>
      <c r="O757" s="350"/>
      <c r="P757" s="350"/>
      <c r="Q757" s="350"/>
      <c r="R757" s="350"/>
      <c r="S757" s="350"/>
      <c r="T757" s="350"/>
      <c r="U757" s="350"/>
      <c r="V757" s="350"/>
      <c r="W757" s="350"/>
      <c r="X757" s="350"/>
      <c r="Y757" s="350"/>
      <c r="Z757" s="350"/>
      <c r="AA757" s="350"/>
    </row>
    <row r="758" spans="1:27" ht="12.75" customHeight="1">
      <c r="A758" s="350"/>
      <c r="B758" s="350"/>
      <c r="C758" s="350"/>
      <c r="D758" s="406"/>
      <c r="E758" s="402"/>
      <c r="F758" s="350"/>
      <c r="G758" s="350"/>
      <c r="H758" s="350"/>
      <c r="I758" s="350"/>
      <c r="J758" s="350"/>
      <c r="K758" s="350"/>
      <c r="L758" s="350"/>
      <c r="M758" s="350"/>
      <c r="N758" s="350"/>
      <c r="O758" s="350"/>
      <c r="P758" s="350"/>
      <c r="Q758" s="350"/>
      <c r="R758" s="350"/>
      <c r="S758" s="350"/>
      <c r="T758" s="350"/>
      <c r="U758" s="350"/>
      <c r="V758" s="350"/>
      <c r="W758" s="350"/>
      <c r="X758" s="350"/>
      <c r="Y758" s="350"/>
      <c r="Z758" s="350"/>
      <c r="AA758" s="350"/>
    </row>
    <row r="759" spans="1:27" ht="12.75" customHeight="1">
      <c r="A759" s="350"/>
      <c r="B759" s="350"/>
      <c r="C759" s="350"/>
      <c r="D759" s="406"/>
      <c r="E759" s="402"/>
      <c r="F759" s="350"/>
      <c r="G759" s="350"/>
      <c r="H759" s="350"/>
      <c r="I759" s="350"/>
      <c r="J759" s="350"/>
      <c r="K759" s="350"/>
      <c r="L759" s="350"/>
      <c r="M759" s="350"/>
      <c r="N759" s="350"/>
      <c r="O759" s="350"/>
      <c r="P759" s="350"/>
      <c r="Q759" s="350"/>
      <c r="R759" s="350"/>
      <c r="S759" s="350"/>
      <c r="T759" s="350"/>
      <c r="U759" s="350"/>
      <c r="V759" s="350"/>
      <c r="W759" s="350"/>
      <c r="X759" s="350"/>
      <c r="Y759" s="350"/>
      <c r="Z759" s="350"/>
      <c r="AA759" s="350"/>
    </row>
    <row r="760" spans="1:27" ht="12.75" customHeight="1">
      <c r="A760" s="350"/>
      <c r="B760" s="350"/>
      <c r="C760" s="350"/>
      <c r="D760" s="406"/>
      <c r="E760" s="402"/>
      <c r="F760" s="350"/>
      <c r="G760" s="350"/>
      <c r="H760" s="350"/>
      <c r="I760" s="350"/>
      <c r="J760" s="350"/>
      <c r="K760" s="350"/>
      <c r="L760" s="350"/>
      <c r="M760" s="350"/>
      <c r="N760" s="350"/>
      <c r="O760" s="350"/>
      <c r="P760" s="350"/>
      <c r="Q760" s="350"/>
      <c r="R760" s="350"/>
      <c r="S760" s="350"/>
      <c r="T760" s="350"/>
      <c r="U760" s="350"/>
      <c r="V760" s="350"/>
      <c r="W760" s="350"/>
      <c r="X760" s="350"/>
      <c r="Y760" s="350"/>
      <c r="Z760" s="350"/>
      <c r="AA760" s="350"/>
    </row>
    <row r="761" spans="1:27" ht="12.75" customHeight="1">
      <c r="A761" s="350"/>
      <c r="B761" s="350"/>
      <c r="C761" s="350"/>
      <c r="D761" s="406"/>
      <c r="E761" s="402"/>
      <c r="F761" s="350"/>
      <c r="G761" s="350"/>
      <c r="H761" s="350"/>
      <c r="I761" s="350"/>
      <c r="J761" s="350"/>
      <c r="K761" s="350"/>
      <c r="L761" s="350"/>
      <c r="M761" s="350"/>
      <c r="N761" s="350"/>
      <c r="O761" s="350"/>
      <c r="P761" s="350"/>
      <c r="Q761" s="350"/>
      <c r="R761" s="350"/>
      <c r="S761" s="350"/>
      <c r="T761" s="350"/>
      <c r="U761" s="350"/>
      <c r="V761" s="350"/>
      <c r="W761" s="350"/>
      <c r="X761" s="350"/>
      <c r="Y761" s="350"/>
      <c r="Z761" s="350"/>
      <c r="AA761" s="350"/>
    </row>
    <row r="762" spans="1:27" ht="12.75" customHeight="1">
      <c r="A762" s="350"/>
      <c r="B762" s="350"/>
      <c r="C762" s="350"/>
      <c r="D762" s="406"/>
      <c r="E762" s="402"/>
      <c r="F762" s="350"/>
      <c r="G762" s="350"/>
      <c r="H762" s="350"/>
      <c r="I762" s="350"/>
      <c r="J762" s="350"/>
      <c r="K762" s="350"/>
      <c r="L762" s="350"/>
      <c r="M762" s="350"/>
      <c r="N762" s="350"/>
      <c r="O762" s="350"/>
      <c r="P762" s="350"/>
      <c r="Q762" s="350"/>
      <c r="R762" s="350"/>
      <c r="S762" s="350"/>
      <c r="T762" s="350"/>
      <c r="U762" s="350"/>
      <c r="V762" s="350"/>
      <c r="W762" s="350"/>
      <c r="X762" s="350"/>
      <c r="Y762" s="350"/>
      <c r="Z762" s="350"/>
      <c r="AA762" s="350"/>
    </row>
    <row r="763" spans="1:27" ht="12.75" customHeight="1">
      <c r="A763" s="350"/>
      <c r="B763" s="350"/>
      <c r="C763" s="350"/>
      <c r="D763" s="406"/>
      <c r="E763" s="402"/>
      <c r="F763" s="350"/>
      <c r="G763" s="350"/>
      <c r="H763" s="350"/>
      <c r="I763" s="350"/>
      <c r="J763" s="350"/>
      <c r="K763" s="350"/>
      <c r="L763" s="350"/>
      <c r="M763" s="350"/>
      <c r="N763" s="350"/>
      <c r="O763" s="350"/>
      <c r="P763" s="350"/>
      <c r="Q763" s="350"/>
      <c r="R763" s="350"/>
      <c r="S763" s="350"/>
      <c r="T763" s="350"/>
      <c r="U763" s="350"/>
      <c r="V763" s="350"/>
      <c r="W763" s="350"/>
      <c r="X763" s="350"/>
      <c r="Y763" s="350"/>
      <c r="Z763" s="350"/>
      <c r="AA763" s="350"/>
    </row>
    <row r="764" spans="1:27" ht="12.75" customHeight="1">
      <c r="A764" s="350"/>
      <c r="B764" s="350"/>
      <c r="C764" s="350"/>
      <c r="D764" s="406"/>
      <c r="E764" s="402"/>
      <c r="F764" s="350"/>
      <c r="G764" s="350"/>
      <c r="H764" s="350"/>
      <c r="I764" s="350"/>
      <c r="J764" s="350"/>
      <c r="K764" s="350"/>
      <c r="L764" s="350"/>
      <c r="M764" s="350"/>
      <c r="N764" s="350"/>
      <c r="O764" s="350"/>
      <c r="P764" s="350"/>
      <c r="Q764" s="350"/>
      <c r="R764" s="350"/>
      <c r="S764" s="350"/>
      <c r="T764" s="350"/>
      <c r="U764" s="350"/>
      <c r="V764" s="350"/>
      <c r="W764" s="350"/>
      <c r="X764" s="350"/>
      <c r="Y764" s="350"/>
      <c r="Z764" s="350"/>
      <c r="AA764" s="350"/>
    </row>
    <row r="765" spans="1:27" ht="12.75" customHeight="1">
      <c r="A765" s="350"/>
      <c r="B765" s="350"/>
      <c r="C765" s="350"/>
      <c r="D765" s="406"/>
      <c r="E765" s="402"/>
      <c r="F765" s="350"/>
      <c r="G765" s="350"/>
      <c r="H765" s="350"/>
      <c r="I765" s="350"/>
      <c r="J765" s="350"/>
      <c r="K765" s="350"/>
      <c r="L765" s="350"/>
      <c r="M765" s="350"/>
      <c r="N765" s="350"/>
      <c r="O765" s="350"/>
      <c r="P765" s="350"/>
      <c r="Q765" s="350"/>
      <c r="R765" s="350"/>
      <c r="S765" s="350"/>
      <c r="T765" s="350"/>
      <c r="U765" s="350"/>
      <c r="V765" s="350"/>
      <c r="W765" s="350"/>
      <c r="X765" s="350"/>
      <c r="Y765" s="350"/>
      <c r="Z765" s="350"/>
      <c r="AA765" s="350"/>
    </row>
    <row r="766" spans="1:27" ht="12.75" customHeight="1">
      <c r="A766" s="350"/>
      <c r="B766" s="350"/>
      <c r="C766" s="350"/>
      <c r="D766" s="406"/>
      <c r="E766" s="402"/>
      <c r="F766" s="350"/>
      <c r="G766" s="350"/>
      <c r="H766" s="350"/>
      <c r="I766" s="350"/>
      <c r="J766" s="350"/>
      <c r="K766" s="350"/>
      <c r="L766" s="350"/>
      <c r="M766" s="350"/>
      <c r="N766" s="350"/>
      <c r="O766" s="350"/>
      <c r="P766" s="350"/>
      <c r="Q766" s="350"/>
      <c r="R766" s="350"/>
      <c r="S766" s="350"/>
      <c r="T766" s="350"/>
      <c r="U766" s="350"/>
      <c r="V766" s="350"/>
      <c r="W766" s="350"/>
      <c r="X766" s="350"/>
      <c r="Y766" s="350"/>
      <c r="Z766" s="350"/>
      <c r="AA766" s="350"/>
    </row>
    <row r="767" spans="1:27" ht="12.75" customHeight="1">
      <c r="A767" s="350"/>
      <c r="B767" s="350"/>
      <c r="C767" s="350"/>
      <c r="D767" s="406"/>
      <c r="E767" s="402"/>
      <c r="F767" s="350"/>
      <c r="G767" s="350"/>
      <c r="H767" s="350"/>
      <c r="I767" s="350"/>
      <c r="J767" s="350"/>
      <c r="K767" s="350"/>
      <c r="L767" s="350"/>
      <c r="M767" s="350"/>
      <c r="N767" s="350"/>
      <c r="O767" s="350"/>
      <c r="P767" s="350"/>
      <c r="Q767" s="350"/>
      <c r="R767" s="350"/>
      <c r="S767" s="350"/>
      <c r="T767" s="350"/>
      <c r="U767" s="350"/>
      <c r="V767" s="350"/>
      <c r="W767" s="350"/>
      <c r="X767" s="350"/>
      <c r="Y767" s="350"/>
      <c r="Z767" s="350"/>
      <c r="AA767" s="350"/>
    </row>
    <row r="768" spans="1:27" ht="12.75" customHeight="1">
      <c r="A768" s="350"/>
      <c r="B768" s="350"/>
      <c r="C768" s="350"/>
      <c r="D768" s="406"/>
      <c r="E768" s="402"/>
      <c r="F768" s="350"/>
      <c r="G768" s="350"/>
      <c r="H768" s="350"/>
      <c r="I768" s="350"/>
      <c r="J768" s="350"/>
      <c r="K768" s="350"/>
      <c r="L768" s="350"/>
      <c r="M768" s="350"/>
      <c r="N768" s="350"/>
      <c r="O768" s="350"/>
      <c r="P768" s="350"/>
      <c r="Q768" s="350"/>
      <c r="R768" s="350"/>
      <c r="S768" s="350"/>
      <c r="T768" s="350"/>
      <c r="U768" s="350"/>
      <c r="V768" s="350"/>
      <c r="W768" s="350"/>
      <c r="X768" s="350"/>
      <c r="Y768" s="350"/>
      <c r="Z768" s="350"/>
      <c r="AA768" s="350"/>
    </row>
    <row r="769" spans="1:27" ht="12.75" customHeight="1">
      <c r="A769" s="350"/>
      <c r="B769" s="350"/>
      <c r="C769" s="350"/>
      <c r="D769" s="406"/>
      <c r="E769" s="402"/>
      <c r="F769" s="350"/>
      <c r="G769" s="350"/>
      <c r="H769" s="350"/>
      <c r="I769" s="350"/>
      <c r="J769" s="350"/>
      <c r="K769" s="350"/>
      <c r="L769" s="350"/>
      <c r="M769" s="350"/>
      <c r="N769" s="350"/>
      <c r="O769" s="350"/>
      <c r="P769" s="350"/>
      <c r="Q769" s="350"/>
      <c r="R769" s="350"/>
      <c r="S769" s="350"/>
      <c r="T769" s="350"/>
      <c r="U769" s="350"/>
      <c r="V769" s="350"/>
      <c r="W769" s="350"/>
      <c r="X769" s="350"/>
      <c r="Y769" s="350"/>
      <c r="Z769" s="350"/>
      <c r="AA769" s="350"/>
    </row>
    <row r="770" spans="1:27" ht="12.75" customHeight="1">
      <c r="A770" s="350"/>
      <c r="B770" s="350"/>
      <c r="C770" s="350"/>
      <c r="D770" s="406"/>
      <c r="E770" s="402"/>
      <c r="F770" s="350"/>
      <c r="G770" s="350"/>
      <c r="H770" s="350"/>
      <c r="I770" s="350"/>
      <c r="J770" s="350"/>
      <c r="K770" s="350"/>
      <c r="L770" s="350"/>
      <c r="M770" s="350"/>
      <c r="N770" s="350"/>
      <c r="O770" s="350"/>
      <c r="P770" s="350"/>
      <c r="Q770" s="350"/>
      <c r="R770" s="350"/>
      <c r="S770" s="350"/>
      <c r="T770" s="350"/>
      <c r="U770" s="350"/>
      <c r="V770" s="350"/>
      <c r="W770" s="350"/>
      <c r="X770" s="350"/>
      <c r="Y770" s="350"/>
      <c r="Z770" s="350"/>
      <c r="AA770" s="350"/>
    </row>
    <row r="771" spans="1:27" ht="12.75" customHeight="1">
      <c r="A771" s="350"/>
      <c r="B771" s="350"/>
      <c r="C771" s="350"/>
      <c r="D771" s="406"/>
      <c r="E771" s="402"/>
      <c r="F771" s="350"/>
      <c r="G771" s="350"/>
      <c r="H771" s="350"/>
      <c r="I771" s="350"/>
      <c r="J771" s="350"/>
      <c r="K771" s="350"/>
      <c r="L771" s="350"/>
      <c r="M771" s="350"/>
      <c r="N771" s="350"/>
      <c r="O771" s="350"/>
      <c r="P771" s="350"/>
      <c r="Q771" s="350"/>
      <c r="R771" s="350"/>
      <c r="S771" s="350"/>
      <c r="T771" s="350"/>
      <c r="U771" s="350"/>
      <c r="V771" s="350"/>
      <c r="W771" s="350"/>
      <c r="X771" s="350"/>
      <c r="Y771" s="350"/>
      <c r="Z771" s="350"/>
      <c r="AA771" s="350"/>
    </row>
    <row r="772" spans="1:27" ht="12.75" customHeight="1">
      <c r="A772" s="350"/>
      <c r="B772" s="350"/>
      <c r="C772" s="350"/>
      <c r="D772" s="406"/>
      <c r="E772" s="402"/>
      <c r="F772" s="350"/>
      <c r="G772" s="350"/>
      <c r="H772" s="350"/>
      <c r="I772" s="350"/>
      <c r="J772" s="350"/>
      <c r="K772" s="350"/>
      <c r="L772" s="350"/>
      <c r="M772" s="350"/>
      <c r="N772" s="350"/>
      <c r="O772" s="350"/>
      <c r="P772" s="350"/>
      <c r="Q772" s="350"/>
      <c r="R772" s="350"/>
      <c r="S772" s="350"/>
      <c r="T772" s="350"/>
      <c r="U772" s="350"/>
      <c r="V772" s="350"/>
      <c r="W772" s="350"/>
      <c r="X772" s="350"/>
      <c r="Y772" s="350"/>
      <c r="Z772" s="350"/>
      <c r="AA772" s="350"/>
    </row>
    <row r="773" spans="1:27" ht="12.75" customHeight="1">
      <c r="A773" s="350"/>
      <c r="B773" s="350"/>
      <c r="C773" s="350"/>
      <c r="D773" s="406"/>
      <c r="E773" s="402"/>
      <c r="F773" s="350"/>
      <c r="G773" s="350"/>
      <c r="H773" s="350"/>
      <c r="I773" s="350"/>
      <c r="J773" s="350"/>
      <c r="K773" s="350"/>
      <c r="L773" s="350"/>
      <c r="M773" s="350"/>
      <c r="N773" s="350"/>
      <c r="O773" s="350"/>
      <c r="P773" s="350"/>
      <c r="Q773" s="350"/>
      <c r="R773" s="350"/>
      <c r="S773" s="350"/>
      <c r="T773" s="350"/>
      <c r="U773" s="350"/>
      <c r="V773" s="350"/>
      <c r="W773" s="350"/>
      <c r="X773" s="350"/>
      <c r="Y773" s="350"/>
      <c r="Z773" s="350"/>
      <c r="AA773" s="350"/>
    </row>
    <row r="774" spans="1:27" ht="12.75" customHeight="1">
      <c r="A774" s="350"/>
      <c r="B774" s="350"/>
      <c r="C774" s="350"/>
      <c r="D774" s="406"/>
      <c r="E774" s="402"/>
      <c r="F774" s="350"/>
      <c r="G774" s="350"/>
      <c r="H774" s="350"/>
      <c r="I774" s="350"/>
      <c r="J774" s="350"/>
      <c r="K774" s="350"/>
      <c r="L774" s="350"/>
      <c r="M774" s="350"/>
      <c r="N774" s="350"/>
      <c r="O774" s="350"/>
      <c r="P774" s="350"/>
      <c r="Q774" s="350"/>
      <c r="R774" s="350"/>
      <c r="S774" s="350"/>
      <c r="T774" s="350"/>
      <c r="U774" s="350"/>
      <c r="V774" s="350"/>
      <c r="W774" s="350"/>
      <c r="X774" s="350"/>
      <c r="Y774" s="350"/>
      <c r="Z774" s="350"/>
      <c r="AA774" s="350"/>
    </row>
    <row r="775" spans="1:27" ht="12.75" customHeight="1">
      <c r="A775" s="350"/>
      <c r="B775" s="350"/>
      <c r="C775" s="350"/>
      <c r="D775" s="406"/>
      <c r="E775" s="402"/>
      <c r="F775" s="350"/>
      <c r="G775" s="350"/>
      <c r="H775" s="350"/>
      <c r="I775" s="350"/>
      <c r="J775" s="350"/>
      <c r="K775" s="350"/>
      <c r="L775" s="350"/>
      <c r="M775" s="350"/>
      <c r="N775" s="350"/>
      <c r="O775" s="350"/>
      <c r="P775" s="350"/>
      <c r="Q775" s="350"/>
      <c r="R775" s="350"/>
      <c r="S775" s="350"/>
      <c r="T775" s="350"/>
      <c r="U775" s="350"/>
      <c r="V775" s="350"/>
      <c r="W775" s="350"/>
      <c r="X775" s="350"/>
      <c r="Y775" s="350"/>
      <c r="Z775" s="350"/>
      <c r="AA775" s="350"/>
    </row>
    <row r="776" spans="1:27" ht="12.75" customHeight="1">
      <c r="A776" s="350"/>
      <c r="B776" s="350"/>
      <c r="C776" s="350"/>
      <c r="D776" s="406"/>
      <c r="E776" s="402"/>
      <c r="F776" s="350"/>
      <c r="G776" s="350"/>
      <c r="H776" s="350"/>
      <c r="I776" s="350"/>
      <c r="J776" s="350"/>
      <c r="K776" s="350"/>
      <c r="L776" s="350"/>
      <c r="M776" s="350"/>
      <c r="N776" s="350"/>
      <c r="O776" s="350"/>
      <c r="P776" s="350"/>
      <c r="Q776" s="350"/>
      <c r="R776" s="350"/>
      <c r="S776" s="350"/>
      <c r="T776" s="350"/>
      <c r="U776" s="350"/>
      <c r="V776" s="350"/>
      <c r="W776" s="350"/>
      <c r="X776" s="350"/>
      <c r="Y776" s="350"/>
      <c r="Z776" s="350"/>
      <c r="AA776" s="350"/>
    </row>
    <row r="777" spans="1:27" ht="12.75" customHeight="1">
      <c r="A777" s="350"/>
      <c r="B777" s="350"/>
      <c r="C777" s="350"/>
      <c r="D777" s="406"/>
      <c r="E777" s="402"/>
      <c r="F777" s="350"/>
      <c r="G777" s="350"/>
      <c r="H777" s="350"/>
      <c r="I777" s="350"/>
      <c r="J777" s="350"/>
      <c r="K777" s="350"/>
      <c r="L777" s="350"/>
      <c r="M777" s="350"/>
      <c r="N777" s="350"/>
      <c r="O777" s="350"/>
      <c r="P777" s="350"/>
      <c r="Q777" s="350"/>
      <c r="R777" s="350"/>
      <c r="S777" s="350"/>
      <c r="T777" s="350"/>
      <c r="U777" s="350"/>
      <c r="V777" s="350"/>
      <c r="W777" s="350"/>
      <c r="X777" s="350"/>
      <c r="Y777" s="350"/>
      <c r="Z777" s="350"/>
      <c r="AA777" s="350"/>
    </row>
    <row r="778" spans="1:27" ht="12.75" customHeight="1">
      <c r="A778" s="350"/>
      <c r="B778" s="350"/>
      <c r="C778" s="350"/>
      <c r="D778" s="406"/>
      <c r="E778" s="402"/>
      <c r="F778" s="350"/>
      <c r="G778" s="350"/>
      <c r="H778" s="350"/>
      <c r="I778" s="350"/>
      <c r="J778" s="350"/>
      <c r="K778" s="350"/>
      <c r="L778" s="350"/>
      <c r="M778" s="350"/>
      <c r="N778" s="350"/>
      <c r="O778" s="350"/>
      <c r="P778" s="350"/>
      <c r="Q778" s="350"/>
      <c r="R778" s="350"/>
      <c r="S778" s="350"/>
      <c r="T778" s="350"/>
      <c r="U778" s="350"/>
      <c r="V778" s="350"/>
      <c r="W778" s="350"/>
      <c r="X778" s="350"/>
      <c r="Y778" s="350"/>
      <c r="Z778" s="350"/>
      <c r="AA778" s="350"/>
    </row>
    <row r="779" spans="1:27" ht="12.75" customHeight="1">
      <c r="A779" s="350"/>
      <c r="B779" s="350"/>
      <c r="C779" s="350"/>
      <c r="D779" s="406"/>
      <c r="E779" s="402"/>
      <c r="F779" s="350"/>
      <c r="G779" s="350"/>
      <c r="H779" s="350"/>
      <c r="I779" s="350"/>
      <c r="J779" s="350"/>
      <c r="K779" s="350"/>
      <c r="L779" s="350"/>
      <c r="M779" s="350"/>
      <c r="N779" s="350"/>
      <c r="O779" s="350"/>
      <c r="P779" s="350"/>
      <c r="Q779" s="350"/>
      <c r="R779" s="350"/>
      <c r="S779" s="350"/>
      <c r="T779" s="350"/>
      <c r="U779" s="350"/>
      <c r="V779" s="350"/>
      <c r="W779" s="350"/>
      <c r="X779" s="350"/>
      <c r="Y779" s="350"/>
      <c r="Z779" s="350"/>
      <c r="AA779" s="350"/>
    </row>
    <row r="780" spans="1:27" ht="12.75" customHeight="1">
      <c r="A780" s="350"/>
      <c r="B780" s="350"/>
      <c r="C780" s="350"/>
      <c r="D780" s="406"/>
      <c r="E780" s="402"/>
      <c r="F780" s="350"/>
      <c r="G780" s="350"/>
      <c r="H780" s="350"/>
      <c r="I780" s="350"/>
      <c r="J780" s="350"/>
      <c r="K780" s="350"/>
      <c r="L780" s="350"/>
      <c r="M780" s="350"/>
      <c r="N780" s="350"/>
      <c r="O780" s="350"/>
      <c r="P780" s="350"/>
      <c r="Q780" s="350"/>
      <c r="R780" s="350"/>
      <c r="S780" s="350"/>
      <c r="T780" s="350"/>
      <c r="U780" s="350"/>
      <c r="V780" s="350"/>
      <c r="W780" s="350"/>
      <c r="X780" s="350"/>
      <c r="Y780" s="350"/>
      <c r="Z780" s="350"/>
      <c r="AA780" s="350"/>
    </row>
    <row r="781" spans="1:27" ht="12.75" customHeight="1">
      <c r="A781" s="350"/>
      <c r="B781" s="350"/>
      <c r="C781" s="350"/>
      <c r="D781" s="406"/>
      <c r="E781" s="402"/>
      <c r="F781" s="350"/>
      <c r="G781" s="350"/>
      <c r="H781" s="350"/>
      <c r="I781" s="350"/>
      <c r="J781" s="350"/>
      <c r="K781" s="350"/>
      <c r="L781" s="350"/>
      <c r="M781" s="350"/>
      <c r="N781" s="350"/>
      <c r="O781" s="350"/>
      <c r="P781" s="350"/>
      <c r="Q781" s="350"/>
      <c r="R781" s="350"/>
      <c r="S781" s="350"/>
      <c r="T781" s="350"/>
      <c r="U781" s="350"/>
      <c r="V781" s="350"/>
      <c r="W781" s="350"/>
      <c r="X781" s="350"/>
      <c r="Y781" s="350"/>
      <c r="Z781" s="350"/>
      <c r="AA781" s="350"/>
    </row>
    <row r="782" spans="1:27" ht="12.75" customHeight="1">
      <c r="A782" s="350"/>
      <c r="B782" s="350"/>
      <c r="C782" s="350"/>
      <c r="D782" s="406"/>
      <c r="E782" s="402"/>
      <c r="F782" s="350"/>
      <c r="G782" s="350"/>
      <c r="H782" s="350"/>
      <c r="I782" s="350"/>
      <c r="J782" s="350"/>
      <c r="K782" s="350"/>
      <c r="L782" s="350"/>
      <c r="M782" s="350"/>
      <c r="N782" s="350"/>
      <c r="O782" s="350"/>
      <c r="P782" s="350"/>
      <c r="Q782" s="350"/>
      <c r="R782" s="350"/>
      <c r="S782" s="350"/>
      <c r="T782" s="350"/>
      <c r="U782" s="350"/>
      <c r="V782" s="350"/>
      <c r="W782" s="350"/>
      <c r="X782" s="350"/>
      <c r="Y782" s="350"/>
      <c r="Z782" s="350"/>
      <c r="AA782" s="350"/>
    </row>
    <row r="783" spans="1:27" ht="12.75" customHeight="1">
      <c r="A783" s="350"/>
      <c r="B783" s="350"/>
      <c r="C783" s="350"/>
      <c r="D783" s="406"/>
      <c r="E783" s="402"/>
      <c r="F783" s="350"/>
      <c r="G783" s="350"/>
      <c r="H783" s="350"/>
      <c r="I783" s="350"/>
      <c r="J783" s="350"/>
      <c r="K783" s="350"/>
      <c r="L783" s="350"/>
      <c r="M783" s="350"/>
      <c r="N783" s="350"/>
      <c r="O783" s="350"/>
      <c r="P783" s="350"/>
      <c r="Q783" s="350"/>
      <c r="R783" s="350"/>
      <c r="S783" s="350"/>
      <c r="T783" s="350"/>
      <c r="U783" s="350"/>
      <c r="V783" s="350"/>
      <c r="W783" s="350"/>
      <c r="X783" s="350"/>
      <c r="Y783" s="350"/>
      <c r="Z783" s="350"/>
      <c r="AA783" s="350"/>
    </row>
    <row r="784" spans="1:27" ht="12.75" customHeight="1">
      <c r="A784" s="350"/>
      <c r="B784" s="350"/>
      <c r="C784" s="350"/>
      <c r="D784" s="406"/>
      <c r="E784" s="402"/>
      <c r="F784" s="350"/>
      <c r="G784" s="350"/>
      <c r="H784" s="350"/>
      <c r="I784" s="350"/>
      <c r="J784" s="350"/>
      <c r="K784" s="350"/>
      <c r="L784" s="350"/>
      <c r="M784" s="350"/>
      <c r="N784" s="350"/>
      <c r="O784" s="350"/>
      <c r="P784" s="350"/>
      <c r="Q784" s="350"/>
      <c r="R784" s="350"/>
      <c r="S784" s="350"/>
      <c r="T784" s="350"/>
      <c r="U784" s="350"/>
      <c r="V784" s="350"/>
      <c r="W784" s="350"/>
      <c r="X784" s="350"/>
      <c r="Y784" s="350"/>
      <c r="Z784" s="350"/>
      <c r="AA784" s="350"/>
    </row>
    <row r="785" spans="1:27" ht="12.75" customHeight="1">
      <c r="A785" s="350"/>
      <c r="B785" s="350"/>
      <c r="C785" s="350"/>
      <c r="D785" s="406"/>
      <c r="E785" s="402"/>
      <c r="F785" s="350"/>
      <c r="G785" s="350"/>
      <c r="H785" s="350"/>
      <c r="I785" s="350"/>
      <c r="J785" s="350"/>
      <c r="K785" s="350"/>
      <c r="L785" s="350"/>
      <c r="M785" s="350"/>
      <c r="N785" s="350"/>
      <c r="O785" s="350"/>
      <c r="P785" s="350"/>
      <c r="Q785" s="350"/>
      <c r="R785" s="350"/>
      <c r="S785" s="350"/>
      <c r="T785" s="350"/>
      <c r="U785" s="350"/>
      <c r="V785" s="350"/>
      <c r="W785" s="350"/>
      <c r="X785" s="350"/>
      <c r="Y785" s="350"/>
      <c r="Z785" s="350"/>
      <c r="AA785" s="350"/>
    </row>
    <row r="786" spans="1:27" ht="12.75" customHeight="1">
      <c r="A786" s="350"/>
      <c r="B786" s="350"/>
      <c r="C786" s="350"/>
      <c r="D786" s="406"/>
      <c r="E786" s="402"/>
      <c r="F786" s="350"/>
      <c r="G786" s="350"/>
      <c r="H786" s="350"/>
      <c r="I786" s="350"/>
      <c r="J786" s="350"/>
      <c r="K786" s="350"/>
      <c r="L786" s="350"/>
      <c r="M786" s="350"/>
      <c r="N786" s="350"/>
      <c r="O786" s="350"/>
      <c r="P786" s="350"/>
      <c r="Q786" s="350"/>
      <c r="R786" s="350"/>
      <c r="S786" s="350"/>
      <c r="T786" s="350"/>
      <c r="U786" s="350"/>
      <c r="V786" s="350"/>
      <c r="W786" s="350"/>
      <c r="X786" s="350"/>
      <c r="Y786" s="350"/>
      <c r="Z786" s="350"/>
      <c r="AA786" s="350"/>
    </row>
    <row r="787" spans="1:27" ht="12.75" customHeight="1">
      <c r="A787" s="350"/>
      <c r="B787" s="350"/>
      <c r="C787" s="350"/>
      <c r="D787" s="406"/>
      <c r="E787" s="402"/>
      <c r="F787" s="350"/>
      <c r="G787" s="350"/>
      <c r="H787" s="350"/>
      <c r="I787" s="350"/>
      <c r="J787" s="350"/>
      <c r="K787" s="350"/>
      <c r="L787" s="350"/>
      <c r="M787" s="350"/>
      <c r="N787" s="350"/>
      <c r="O787" s="350"/>
      <c r="P787" s="350"/>
      <c r="Q787" s="350"/>
      <c r="R787" s="350"/>
      <c r="S787" s="350"/>
      <c r="T787" s="350"/>
      <c r="U787" s="350"/>
      <c r="V787" s="350"/>
      <c r="W787" s="350"/>
      <c r="X787" s="350"/>
      <c r="Y787" s="350"/>
      <c r="Z787" s="350"/>
      <c r="AA787" s="350"/>
    </row>
    <row r="788" spans="1:27" ht="12.75" customHeight="1">
      <c r="A788" s="350"/>
      <c r="B788" s="350"/>
      <c r="C788" s="350"/>
      <c r="D788" s="406"/>
      <c r="E788" s="402"/>
      <c r="F788" s="350"/>
      <c r="G788" s="350"/>
      <c r="H788" s="350"/>
      <c r="I788" s="350"/>
      <c r="J788" s="350"/>
      <c r="K788" s="350"/>
      <c r="L788" s="350"/>
      <c r="M788" s="350"/>
      <c r="N788" s="350"/>
      <c r="O788" s="350"/>
      <c r="P788" s="350"/>
      <c r="Q788" s="350"/>
      <c r="R788" s="350"/>
      <c r="S788" s="350"/>
      <c r="T788" s="350"/>
      <c r="U788" s="350"/>
      <c r="V788" s="350"/>
      <c r="W788" s="350"/>
      <c r="X788" s="350"/>
      <c r="Y788" s="350"/>
      <c r="Z788" s="350"/>
      <c r="AA788" s="350"/>
    </row>
    <row r="789" spans="1:27" ht="12.75" customHeight="1">
      <c r="A789" s="350"/>
      <c r="B789" s="350"/>
      <c r="C789" s="350"/>
      <c r="D789" s="406"/>
      <c r="E789" s="402"/>
      <c r="F789" s="350"/>
      <c r="G789" s="350"/>
      <c r="H789" s="350"/>
      <c r="I789" s="350"/>
      <c r="J789" s="350"/>
      <c r="K789" s="350"/>
      <c r="L789" s="350"/>
      <c r="M789" s="350"/>
      <c r="N789" s="350"/>
      <c r="O789" s="350"/>
      <c r="P789" s="350"/>
      <c r="Q789" s="350"/>
      <c r="R789" s="350"/>
      <c r="S789" s="350"/>
      <c r="T789" s="350"/>
      <c r="U789" s="350"/>
      <c r="V789" s="350"/>
      <c r="W789" s="350"/>
      <c r="X789" s="350"/>
      <c r="Y789" s="350"/>
      <c r="Z789" s="350"/>
      <c r="AA789" s="350"/>
    </row>
    <row r="790" spans="1:27" ht="12.75" customHeight="1">
      <c r="A790" s="350"/>
      <c r="B790" s="350"/>
      <c r="C790" s="350"/>
      <c r="D790" s="406"/>
      <c r="E790" s="402"/>
      <c r="F790" s="350"/>
      <c r="G790" s="350"/>
      <c r="H790" s="350"/>
      <c r="I790" s="350"/>
      <c r="J790" s="350"/>
      <c r="K790" s="350"/>
      <c r="L790" s="350"/>
      <c r="M790" s="350"/>
      <c r="N790" s="350"/>
      <c r="O790" s="350"/>
      <c r="P790" s="350"/>
      <c r="Q790" s="350"/>
      <c r="R790" s="350"/>
      <c r="S790" s="350"/>
      <c r="T790" s="350"/>
      <c r="U790" s="350"/>
      <c r="V790" s="350"/>
      <c r="W790" s="350"/>
      <c r="X790" s="350"/>
      <c r="Y790" s="350"/>
      <c r="Z790" s="350"/>
      <c r="AA790" s="350"/>
    </row>
    <row r="791" spans="1:27" ht="12.75" customHeight="1">
      <c r="A791" s="350"/>
      <c r="B791" s="350"/>
      <c r="C791" s="350"/>
      <c r="D791" s="406"/>
      <c r="E791" s="402"/>
      <c r="F791" s="350"/>
      <c r="G791" s="350"/>
      <c r="H791" s="350"/>
      <c r="I791" s="350"/>
      <c r="J791" s="350"/>
      <c r="K791" s="350"/>
      <c r="L791" s="350"/>
      <c r="M791" s="350"/>
      <c r="N791" s="350"/>
      <c r="O791" s="350"/>
      <c r="P791" s="350"/>
      <c r="Q791" s="350"/>
      <c r="R791" s="350"/>
      <c r="S791" s="350"/>
      <c r="T791" s="350"/>
      <c r="U791" s="350"/>
      <c r="V791" s="350"/>
      <c r="W791" s="350"/>
      <c r="X791" s="350"/>
      <c r="Y791" s="350"/>
      <c r="Z791" s="350"/>
      <c r="AA791" s="350"/>
    </row>
    <row r="792" spans="1:27" ht="12.75" customHeight="1">
      <c r="A792" s="350"/>
      <c r="B792" s="350"/>
      <c r="C792" s="350"/>
      <c r="D792" s="406"/>
      <c r="E792" s="402"/>
      <c r="F792" s="350"/>
      <c r="G792" s="350"/>
      <c r="H792" s="350"/>
      <c r="I792" s="350"/>
      <c r="J792" s="350"/>
      <c r="K792" s="350"/>
      <c r="L792" s="350"/>
      <c r="M792" s="350"/>
      <c r="N792" s="350"/>
      <c r="O792" s="350"/>
      <c r="P792" s="350"/>
      <c r="Q792" s="350"/>
      <c r="R792" s="350"/>
      <c r="S792" s="350"/>
      <c r="T792" s="350"/>
      <c r="U792" s="350"/>
      <c r="V792" s="350"/>
      <c r="W792" s="350"/>
      <c r="X792" s="350"/>
      <c r="Y792" s="350"/>
      <c r="Z792" s="350"/>
      <c r="AA792" s="350"/>
    </row>
    <row r="793" spans="1:27" ht="12.75" customHeight="1">
      <c r="A793" s="350"/>
      <c r="B793" s="350"/>
      <c r="C793" s="350"/>
      <c r="D793" s="406"/>
      <c r="E793" s="402"/>
      <c r="F793" s="350"/>
      <c r="G793" s="350"/>
      <c r="H793" s="350"/>
      <c r="I793" s="350"/>
      <c r="J793" s="350"/>
      <c r="K793" s="350"/>
      <c r="L793" s="350"/>
      <c r="M793" s="350"/>
      <c r="N793" s="350"/>
      <c r="O793" s="350"/>
      <c r="P793" s="350"/>
      <c r="Q793" s="350"/>
      <c r="R793" s="350"/>
      <c r="S793" s="350"/>
      <c r="T793" s="350"/>
      <c r="U793" s="350"/>
      <c r="V793" s="350"/>
      <c r="W793" s="350"/>
      <c r="X793" s="350"/>
      <c r="Y793" s="350"/>
      <c r="Z793" s="350"/>
      <c r="AA793" s="350"/>
    </row>
    <row r="794" spans="1:27" ht="12.75" customHeight="1">
      <c r="A794" s="350"/>
      <c r="B794" s="350"/>
      <c r="C794" s="350"/>
      <c r="D794" s="406"/>
      <c r="E794" s="402"/>
      <c r="F794" s="350"/>
      <c r="G794" s="350"/>
      <c r="H794" s="350"/>
      <c r="I794" s="350"/>
      <c r="J794" s="350"/>
      <c r="K794" s="350"/>
      <c r="L794" s="350"/>
      <c r="M794" s="350"/>
      <c r="N794" s="350"/>
      <c r="O794" s="350"/>
      <c r="P794" s="350"/>
      <c r="Q794" s="350"/>
      <c r="R794" s="350"/>
      <c r="S794" s="350"/>
      <c r="T794" s="350"/>
      <c r="U794" s="350"/>
      <c r="V794" s="350"/>
      <c r="W794" s="350"/>
      <c r="X794" s="350"/>
      <c r="Y794" s="350"/>
      <c r="Z794" s="350"/>
      <c r="AA794" s="350"/>
    </row>
    <row r="795" spans="1:27" ht="12.75" customHeight="1">
      <c r="A795" s="350"/>
      <c r="B795" s="350"/>
      <c r="C795" s="350"/>
      <c r="D795" s="406"/>
      <c r="E795" s="402"/>
      <c r="F795" s="350"/>
      <c r="G795" s="350"/>
      <c r="H795" s="350"/>
      <c r="I795" s="350"/>
      <c r="J795" s="350"/>
      <c r="K795" s="350"/>
      <c r="L795" s="350"/>
      <c r="M795" s="350"/>
      <c r="N795" s="350"/>
      <c r="O795" s="350"/>
      <c r="P795" s="350"/>
      <c r="Q795" s="350"/>
      <c r="R795" s="350"/>
      <c r="S795" s="350"/>
      <c r="T795" s="350"/>
      <c r="U795" s="350"/>
      <c r="V795" s="350"/>
      <c r="W795" s="350"/>
      <c r="X795" s="350"/>
      <c r="Y795" s="350"/>
      <c r="Z795" s="350"/>
      <c r="AA795" s="350"/>
    </row>
    <row r="796" spans="1:27" ht="12.75" customHeight="1">
      <c r="A796" s="350"/>
      <c r="B796" s="350"/>
      <c r="C796" s="350"/>
      <c r="D796" s="406"/>
      <c r="E796" s="402"/>
      <c r="F796" s="350"/>
      <c r="G796" s="350"/>
      <c r="H796" s="350"/>
      <c r="I796" s="350"/>
      <c r="J796" s="350"/>
      <c r="K796" s="350"/>
      <c r="L796" s="350"/>
      <c r="M796" s="350"/>
      <c r="N796" s="350"/>
      <c r="O796" s="350"/>
      <c r="P796" s="350"/>
      <c r="Q796" s="350"/>
      <c r="R796" s="350"/>
      <c r="S796" s="350"/>
      <c r="T796" s="350"/>
      <c r="U796" s="350"/>
      <c r="V796" s="350"/>
      <c r="W796" s="350"/>
      <c r="X796" s="350"/>
      <c r="Y796" s="350"/>
      <c r="Z796" s="350"/>
      <c r="AA796" s="350"/>
    </row>
    <row r="797" spans="1:27" ht="12.75" customHeight="1">
      <c r="A797" s="350"/>
      <c r="B797" s="350"/>
      <c r="C797" s="350"/>
      <c r="D797" s="406"/>
      <c r="E797" s="402"/>
      <c r="F797" s="350"/>
      <c r="G797" s="350"/>
      <c r="H797" s="350"/>
      <c r="I797" s="350"/>
      <c r="J797" s="350"/>
      <c r="K797" s="350"/>
      <c r="L797" s="350"/>
      <c r="M797" s="350"/>
      <c r="N797" s="350"/>
      <c r="O797" s="350"/>
      <c r="P797" s="350"/>
      <c r="Q797" s="350"/>
      <c r="R797" s="350"/>
      <c r="S797" s="350"/>
      <c r="T797" s="350"/>
      <c r="U797" s="350"/>
      <c r="V797" s="350"/>
      <c r="W797" s="350"/>
      <c r="X797" s="350"/>
      <c r="Y797" s="350"/>
      <c r="Z797" s="350"/>
      <c r="AA797" s="350"/>
    </row>
    <row r="798" spans="1:27" ht="12.75" customHeight="1">
      <c r="A798" s="350"/>
      <c r="B798" s="350"/>
      <c r="C798" s="350"/>
      <c r="D798" s="406"/>
      <c r="E798" s="402"/>
      <c r="F798" s="350"/>
      <c r="G798" s="350"/>
      <c r="H798" s="350"/>
      <c r="I798" s="350"/>
      <c r="J798" s="350"/>
      <c r="K798" s="350"/>
      <c r="L798" s="350"/>
      <c r="M798" s="350"/>
      <c r="N798" s="350"/>
      <c r="O798" s="350"/>
      <c r="P798" s="350"/>
      <c r="Q798" s="350"/>
      <c r="R798" s="350"/>
      <c r="S798" s="350"/>
      <c r="T798" s="350"/>
      <c r="U798" s="350"/>
      <c r="V798" s="350"/>
      <c r="W798" s="350"/>
      <c r="X798" s="350"/>
      <c r="Y798" s="350"/>
      <c r="Z798" s="350"/>
      <c r="AA798" s="350"/>
    </row>
    <row r="799" spans="1:27" ht="12.75" customHeight="1">
      <c r="A799" s="350"/>
      <c r="B799" s="350"/>
      <c r="C799" s="350"/>
      <c r="D799" s="406"/>
      <c r="E799" s="402"/>
      <c r="F799" s="350"/>
      <c r="G799" s="350"/>
      <c r="H799" s="350"/>
      <c r="I799" s="350"/>
      <c r="J799" s="350"/>
      <c r="K799" s="350"/>
      <c r="L799" s="350"/>
      <c r="M799" s="350"/>
      <c r="N799" s="350"/>
      <c r="O799" s="350"/>
      <c r="P799" s="350"/>
      <c r="Q799" s="350"/>
      <c r="R799" s="350"/>
      <c r="S799" s="350"/>
      <c r="T799" s="350"/>
      <c r="U799" s="350"/>
      <c r="V799" s="350"/>
      <c r="W799" s="350"/>
      <c r="X799" s="350"/>
      <c r="Y799" s="350"/>
      <c r="Z799" s="350"/>
      <c r="AA799" s="350"/>
    </row>
    <row r="800" spans="1:27" ht="12.75" customHeight="1">
      <c r="A800" s="350"/>
      <c r="B800" s="350"/>
      <c r="C800" s="350"/>
      <c r="D800" s="406"/>
      <c r="E800" s="402"/>
      <c r="F800" s="350"/>
      <c r="G800" s="350"/>
      <c r="H800" s="350"/>
      <c r="I800" s="350"/>
      <c r="J800" s="350"/>
      <c r="K800" s="350"/>
      <c r="L800" s="350"/>
      <c r="M800" s="350"/>
      <c r="N800" s="350"/>
      <c r="O800" s="350"/>
      <c r="P800" s="350"/>
      <c r="Q800" s="350"/>
      <c r="R800" s="350"/>
      <c r="S800" s="350"/>
      <c r="T800" s="350"/>
      <c r="U800" s="350"/>
      <c r="V800" s="350"/>
      <c r="W800" s="350"/>
      <c r="X800" s="350"/>
      <c r="Y800" s="350"/>
      <c r="Z800" s="350"/>
      <c r="AA800" s="350"/>
    </row>
    <row r="801" spans="1:27" ht="12.75" customHeight="1">
      <c r="A801" s="350"/>
      <c r="B801" s="350"/>
      <c r="C801" s="350"/>
      <c r="D801" s="406"/>
      <c r="E801" s="402"/>
      <c r="F801" s="350"/>
      <c r="G801" s="350"/>
      <c r="H801" s="350"/>
      <c r="I801" s="350"/>
      <c r="J801" s="350"/>
      <c r="K801" s="350"/>
      <c r="L801" s="350"/>
      <c r="M801" s="350"/>
      <c r="N801" s="350"/>
      <c r="O801" s="350"/>
      <c r="P801" s="350"/>
      <c r="Q801" s="350"/>
      <c r="R801" s="350"/>
      <c r="S801" s="350"/>
      <c r="T801" s="350"/>
      <c r="U801" s="350"/>
      <c r="V801" s="350"/>
      <c r="W801" s="350"/>
      <c r="X801" s="350"/>
      <c r="Y801" s="350"/>
      <c r="Z801" s="350"/>
      <c r="AA801" s="350"/>
    </row>
    <row r="802" spans="1:27" ht="12.75" customHeight="1">
      <c r="A802" s="350"/>
      <c r="B802" s="350"/>
      <c r="C802" s="350"/>
      <c r="D802" s="406"/>
      <c r="E802" s="402"/>
      <c r="F802" s="350"/>
      <c r="G802" s="350"/>
      <c r="H802" s="350"/>
      <c r="I802" s="350"/>
      <c r="J802" s="350"/>
      <c r="K802" s="350"/>
      <c r="L802" s="350"/>
      <c r="M802" s="350"/>
      <c r="N802" s="350"/>
      <c r="O802" s="350"/>
      <c r="P802" s="350"/>
      <c r="Q802" s="350"/>
      <c r="R802" s="350"/>
      <c r="S802" s="350"/>
      <c r="T802" s="350"/>
      <c r="U802" s="350"/>
      <c r="V802" s="350"/>
      <c r="W802" s="350"/>
      <c r="X802" s="350"/>
      <c r="Y802" s="350"/>
      <c r="Z802" s="350"/>
      <c r="AA802" s="350"/>
    </row>
    <row r="803" spans="1:27" ht="12.75" customHeight="1">
      <c r="A803" s="350"/>
      <c r="B803" s="350"/>
      <c r="C803" s="350"/>
      <c r="D803" s="406"/>
      <c r="E803" s="402"/>
      <c r="F803" s="350"/>
      <c r="G803" s="350"/>
      <c r="H803" s="350"/>
      <c r="I803" s="350"/>
      <c r="J803" s="350"/>
      <c r="K803" s="350"/>
      <c r="L803" s="350"/>
      <c r="M803" s="350"/>
      <c r="N803" s="350"/>
      <c r="O803" s="350"/>
      <c r="P803" s="350"/>
      <c r="Q803" s="350"/>
      <c r="R803" s="350"/>
      <c r="S803" s="350"/>
      <c r="T803" s="350"/>
      <c r="U803" s="350"/>
      <c r="V803" s="350"/>
      <c r="W803" s="350"/>
      <c r="X803" s="350"/>
      <c r="Y803" s="350"/>
      <c r="Z803" s="350"/>
      <c r="AA803" s="350"/>
    </row>
    <row r="804" spans="1:27" ht="12.75" customHeight="1">
      <c r="A804" s="350"/>
      <c r="B804" s="350"/>
      <c r="C804" s="350"/>
      <c r="D804" s="406"/>
      <c r="E804" s="402"/>
      <c r="F804" s="350"/>
      <c r="G804" s="350"/>
      <c r="H804" s="350"/>
      <c r="I804" s="350"/>
      <c r="J804" s="350"/>
      <c r="K804" s="350"/>
      <c r="L804" s="350"/>
      <c r="M804" s="350"/>
      <c r="N804" s="350"/>
      <c r="O804" s="350"/>
      <c r="P804" s="350"/>
      <c r="Q804" s="350"/>
      <c r="R804" s="350"/>
      <c r="S804" s="350"/>
      <c r="T804" s="350"/>
      <c r="U804" s="350"/>
      <c r="V804" s="350"/>
      <c r="W804" s="350"/>
      <c r="X804" s="350"/>
      <c r="Y804" s="350"/>
      <c r="Z804" s="350"/>
      <c r="AA804" s="350"/>
    </row>
    <row r="805" spans="1:27" ht="12.75" customHeight="1">
      <c r="A805" s="350"/>
      <c r="B805" s="350"/>
      <c r="C805" s="350"/>
      <c r="D805" s="406"/>
      <c r="E805" s="402"/>
      <c r="F805" s="350"/>
      <c r="G805" s="350"/>
      <c r="H805" s="350"/>
      <c r="I805" s="350"/>
      <c r="J805" s="350"/>
      <c r="K805" s="350"/>
      <c r="L805" s="350"/>
      <c r="M805" s="350"/>
      <c r="N805" s="350"/>
      <c r="O805" s="350"/>
      <c r="P805" s="350"/>
      <c r="Q805" s="350"/>
      <c r="R805" s="350"/>
      <c r="S805" s="350"/>
      <c r="T805" s="350"/>
      <c r="U805" s="350"/>
      <c r="V805" s="350"/>
      <c r="W805" s="350"/>
      <c r="X805" s="350"/>
      <c r="Y805" s="350"/>
      <c r="Z805" s="350"/>
      <c r="AA805" s="350"/>
    </row>
    <row r="806" spans="1:27" ht="12.75" customHeight="1">
      <c r="A806" s="350"/>
      <c r="B806" s="350"/>
      <c r="C806" s="350"/>
      <c r="D806" s="406"/>
      <c r="E806" s="402"/>
      <c r="F806" s="350"/>
      <c r="G806" s="350"/>
      <c r="H806" s="350"/>
      <c r="I806" s="350"/>
      <c r="J806" s="350"/>
      <c r="K806" s="350"/>
      <c r="L806" s="350"/>
      <c r="M806" s="350"/>
      <c r="N806" s="350"/>
      <c r="O806" s="350"/>
      <c r="P806" s="350"/>
      <c r="Q806" s="350"/>
      <c r="R806" s="350"/>
      <c r="S806" s="350"/>
      <c r="T806" s="350"/>
      <c r="U806" s="350"/>
      <c r="V806" s="350"/>
      <c r="W806" s="350"/>
      <c r="X806" s="350"/>
      <c r="Y806" s="350"/>
      <c r="Z806" s="350"/>
      <c r="AA806" s="350"/>
    </row>
    <row r="807" spans="1:27" ht="12.75" customHeight="1">
      <c r="A807" s="350"/>
      <c r="B807" s="350"/>
      <c r="C807" s="350"/>
      <c r="D807" s="406"/>
      <c r="E807" s="402"/>
      <c r="F807" s="350"/>
      <c r="G807" s="350"/>
      <c r="H807" s="350"/>
      <c r="I807" s="350"/>
      <c r="J807" s="350"/>
      <c r="K807" s="350"/>
      <c r="L807" s="350"/>
      <c r="M807" s="350"/>
      <c r="N807" s="350"/>
      <c r="O807" s="350"/>
      <c r="P807" s="350"/>
      <c r="Q807" s="350"/>
      <c r="R807" s="350"/>
      <c r="S807" s="350"/>
      <c r="T807" s="350"/>
      <c r="U807" s="350"/>
      <c r="V807" s="350"/>
      <c r="W807" s="350"/>
      <c r="X807" s="350"/>
      <c r="Y807" s="350"/>
      <c r="Z807" s="350"/>
      <c r="AA807" s="350"/>
    </row>
    <row r="808" spans="1:27" ht="12.75" customHeight="1">
      <c r="A808" s="350"/>
      <c r="B808" s="350"/>
      <c r="C808" s="350"/>
      <c r="D808" s="406"/>
      <c r="E808" s="402"/>
      <c r="F808" s="350"/>
      <c r="G808" s="350"/>
      <c r="H808" s="350"/>
      <c r="I808" s="350"/>
      <c r="J808" s="350"/>
      <c r="K808" s="350"/>
      <c r="L808" s="350"/>
      <c r="M808" s="350"/>
      <c r="N808" s="350"/>
      <c r="O808" s="350"/>
      <c r="P808" s="350"/>
      <c r="Q808" s="350"/>
      <c r="R808" s="350"/>
      <c r="S808" s="350"/>
      <c r="T808" s="350"/>
      <c r="U808" s="350"/>
      <c r="V808" s="350"/>
      <c r="W808" s="350"/>
      <c r="X808" s="350"/>
      <c r="Y808" s="350"/>
      <c r="Z808" s="350"/>
      <c r="AA808" s="350"/>
    </row>
    <row r="809" spans="1:27" ht="12.75" customHeight="1">
      <c r="A809" s="350"/>
      <c r="B809" s="350"/>
      <c r="C809" s="350"/>
      <c r="D809" s="406"/>
      <c r="E809" s="402"/>
      <c r="F809" s="350"/>
      <c r="G809" s="350"/>
      <c r="H809" s="350"/>
      <c r="I809" s="350"/>
      <c r="J809" s="350"/>
      <c r="K809" s="350"/>
      <c r="L809" s="350"/>
      <c r="M809" s="350"/>
      <c r="N809" s="350"/>
      <c r="O809" s="350"/>
      <c r="P809" s="350"/>
      <c r="Q809" s="350"/>
      <c r="R809" s="350"/>
      <c r="S809" s="350"/>
      <c r="T809" s="350"/>
      <c r="U809" s="350"/>
      <c r="V809" s="350"/>
      <c r="W809" s="350"/>
      <c r="X809" s="350"/>
      <c r="Y809" s="350"/>
      <c r="Z809" s="350"/>
      <c r="AA809" s="350"/>
    </row>
    <row r="810" spans="1:27" ht="12.75" customHeight="1">
      <c r="A810" s="350"/>
      <c r="B810" s="350"/>
      <c r="C810" s="350"/>
      <c r="D810" s="406"/>
      <c r="E810" s="402"/>
      <c r="F810" s="350"/>
      <c r="G810" s="350"/>
      <c r="H810" s="350"/>
      <c r="I810" s="350"/>
      <c r="J810" s="350"/>
      <c r="K810" s="350"/>
      <c r="L810" s="350"/>
      <c r="M810" s="350"/>
      <c r="N810" s="350"/>
      <c r="O810" s="350"/>
      <c r="P810" s="350"/>
      <c r="Q810" s="350"/>
      <c r="R810" s="350"/>
      <c r="S810" s="350"/>
      <c r="T810" s="350"/>
      <c r="U810" s="350"/>
      <c r="V810" s="350"/>
      <c r="W810" s="350"/>
      <c r="X810" s="350"/>
      <c r="Y810" s="350"/>
      <c r="Z810" s="350"/>
      <c r="AA810" s="350"/>
    </row>
    <row r="811" spans="1:27" ht="12.75" customHeight="1">
      <c r="A811" s="350"/>
      <c r="B811" s="350"/>
      <c r="C811" s="350"/>
      <c r="D811" s="406"/>
      <c r="E811" s="402"/>
      <c r="F811" s="350"/>
      <c r="G811" s="350"/>
      <c r="H811" s="350"/>
      <c r="I811" s="350"/>
      <c r="J811" s="350"/>
      <c r="K811" s="350"/>
      <c r="L811" s="350"/>
      <c r="M811" s="350"/>
      <c r="N811" s="350"/>
      <c r="O811" s="350"/>
      <c r="P811" s="350"/>
      <c r="Q811" s="350"/>
      <c r="R811" s="350"/>
      <c r="S811" s="350"/>
      <c r="T811" s="350"/>
      <c r="U811" s="350"/>
      <c r="V811" s="350"/>
      <c r="W811" s="350"/>
      <c r="X811" s="350"/>
      <c r="Y811" s="350"/>
      <c r="Z811" s="350"/>
      <c r="AA811" s="350"/>
    </row>
    <row r="812" spans="1:27" ht="12.75" customHeight="1">
      <c r="A812" s="350"/>
      <c r="B812" s="350"/>
      <c r="C812" s="350"/>
      <c r="D812" s="406"/>
      <c r="E812" s="402"/>
      <c r="F812" s="350"/>
      <c r="G812" s="350"/>
      <c r="H812" s="350"/>
      <c r="I812" s="350"/>
      <c r="J812" s="350"/>
      <c r="K812" s="350"/>
      <c r="L812" s="350"/>
      <c r="M812" s="350"/>
      <c r="N812" s="350"/>
      <c r="O812" s="350"/>
      <c r="P812" s="350"/>
      <c r="Q812" s="350"/>
      <c r="R812" s="350"/>
      <c r="S812" s="350"/>
      <c r="T812" s="350"/>
      <c r="U812" s="350"/>
      <c r="V812" s="350"/>
      <c r="W812" s="350"/>
      <c r="X812" s="350"/>
      <c r="Y812" s="350"/>
      <c r="Z812" s="350"/>
      <c r="AA812" s="350"/>
    </row>
    <row r="813" spans="1:27" ht="12.75" customHeight="1">
      <c r="A813" s="350"/>
      <c r="B813" s="350"/>
      <c r="C813" s="350"/>
      <c r="D813" s="406"/>
      <c r="E813" s="402"/>
      <c r="F813" s="350"/>
      <c r="G813" s="350"/>
      <c r="H813" s="350"/>
      <c r="I813" s="350"/>
      <c r="J813" s="350"/>
      <c r="K813" s="350"/>
      <c r="L813" s="350"/>
      <c r="M813" s="350"/>
      <c r="N813" s="350"/>
      <c r="O813" s="350"/>
      <c r="P813" s="350"/>
      <c r="Q813" s="350"/>
      <c r="R813" s="350"/>
      <c r="S813" s="350"/>
      <c r="T813" s="350"/>
      <c r="U813" s="350"/>
      <c r="V813" s="350"/>
      <c r="W813" s="350"/>
      <c r="X813" s="350"/>
      <c r="Y813" s="350"/>
      <c r="Z813" s="350"/>
      <c r="AA813" s="350"/>
    </row>
    <row r="814" spans="1:27" ht="12.75" customHeight="1">
      <c r="A814" s="350"/>
      <c r="B814" s="350"/>
      <c r="C814" s="350"/>
      <c r="D814" s="406"/>
      <c r="E814" s="402"/>
      <c r="F814" s="350"/>
      <c r="G814" s="350"/>
      <c r="H814" s="350"/>
      <c r="I814" s="350"/>
      <c r="J814" s="350"/>
      <c r="K814" s="350"/>
      <c r="L814" s="350"/>
      <c r="M814" s="350"/>
      <c r="N814" s="350"/>
      <c r="O814" s="350"/>
      <c r="P814" s="350"/>
      <c r="Q814" s="350"/>
      <c r="R814" s="350"/>
      <c r="S814" s="350"/>
      <c r="T814" s="350"/>
      <c r="U814" s="350"/>
      <c r="V814" s="350"/>
      <c r="W814" s="350"/>
      <c r="X814" s="350"/>
      <c r="Y814" s="350"/>
      <c r="Z814" s="350"/>
      <c r="AA814" s="350"/>
    </row>
    <row r="815" spans="1:27" ht="12.75" customHeight="1">
      <c r="A815" s="350"/>
      <c r="B815" s="350"/>
      <c r="C815" s="350"/>
      <c r="D815" s="406"/>
      <c r="E815" s="402"/>
      <c r="F815" s="350"/>
      <c r="G815" s="350"/>
      <c r="H815" s="350"/>
      <c r="I815" s="350"/>
      <c r="J815" s="350"/>
      <c r="K815" s="350"/>
      <c r="L815" s="350"/>
      <c r="M815" s="350"/>
      <c r="N815" s="350"/>
      <c r="O815" s="350"/>
      <c r="P815" s="350"/>
      <c r="Q815" s="350"/>
      <c r="R815" s="350"/>
      <c r="S815" s="350"/>
      <c r="T815" s="350"/>
      <c r="U815" s="350"/>
      <c r="V815" s="350"/>
      <c r="W815" s="350"/>
      <c r="X815" s="350"/>
      <c r="Y815" s="350"/>
      <c r="Z815" s="350"/>
      <c r="AA815" s="350"/>
    </row>
    <row r="816" spans="1:27" ht="12.75" customHeight="1">
      <c r="A816" s="350"/>
      <c r="B816" s="350"/>
      <c r="C816" s="350"/>
      <c r="D816" s="406"/>
      <c r="E816" s="402"/>
      <c r="F816" s="350"/>
      <c r="G816" s="350"/>
      <c r="H816" s="350"/>
      <c r="I816" s="350"/>
      <c r="J816" s="350"/>
      <c r="K816" s="350"/>
      <c r="L816" s="350"/>
      <c r="M816" s="350"/>
      <c r="N816" s="350"/>
      <c r="O816" s="350"/>
      <c r="P816" s="350"/>
      <c r="Q816" s="350"/>
      <c r="R816" s="350"/>
      <c r="S816" s="350"/>
      <c r="T816" s="350"/>
      <c r="U816" s="350"/>
      <c r="V816" s="350"/>
      <c r="W816" s="350"/>
      <c r="X816" s="350"/>
      <c r="Y816" s="350"/>
      <c r="Z816" s="350"/>
      <c r="AA816" s="350"/>
    </row>
    <row r="817" spans="1:27" ht="12.75" customHeight="1">
      <c r="A817" s="350"/>
      <c r="B817" s="350"/>
      <c r="C817" s="350"/>
      <c r="D817" s="406"/>
      <c r="E817" s="402"/>
      <c r="F817" s="350"/>
      <c r="G817" s="350"/>
      <c r="H817" s="350"/>
      <c r="I817" s="350"/>
      <c r="J817" s="350"/>
      <c r="K817" s="350"/>
      <c r="L817" s="350"/>
      <c r="M817" s="350"/>
      <c r="N817" s="350"/>
      <c r="O817" s="350"/>
      <c r="P817" s="350"/>
      <c r="Q817" s="350"/>
      <c r="R817" s="350"/>
      <c r="S817" s="350"/>
      <c r="T817" s="350"/>
      <c r="U817" s="350"/>
      <c r="V817" s="350"/>
      <c r="W817" s="350"/>
      <c r="X817" s="350"/>
      <c r="Y817" s="350"/>
      <c r="Z817" s="350"/>
      <c r="AA817" s="350"/>
    </row>
    <row r="818" spans="1:27" ht="12.75" customHeight="1">
      <c r="A818" s="350"/>
      <c r="B818" s="350"/>
      <c r="C818" s="350"/>
      <c r="D818" s="406"/>
      <c r="E818" s="402"/>
      <c r="F818" s="350"/>
      <c r="G818" s="350"/>
      <c r="H818" s="350"/>
      <c r="I818" s="350"/>
      <c r="J818" s="350"/>
      <c r="K818" s="350"/>
      <c r="L818" s="350"/>
      <c r="M818" s="350"/>
      <c r="N818" s="350"/>
      <c r="O818" s="350"/>
      <c r="P818" s="350"/>
      <c r="Q818" s="350"/>
      <c r="R818" s="350"/>
      <c r="S818" s="350"/>
      <c r="T818" s="350"/>
      <c r="U818" s="350"/>
      <c r="V818" s="350"/>
      <c r="W818" s="350"/>
      <c r="X818" s="350"/>
      <c r="Y818" s="350"/>
      <c r="Z818" s="350"/>
      <c r="AA818" s="350"/>
    </row>
    <row r="819" spans="1:27" ht="12.75" customHeight="1">
      <c r="A819" s="350"/>
      <c r="B819" s="350"/>
      <c r="C819" s="350"/>
      <c r="D819" s="406"/>
      <c r="E819" s="402"/>
      <c r="F819" s="350"/>
      <c r="G819" s="350"/>
      <c r="H819" s="350"/>
      <c r="I819" s="350"/>
      <c r="J819" s="350"/>
      <c r="K819" s="350"/>
      <c r="L819" s="350"/>
      <c r="M819" s="350"/>
      <c r="N819" s="350"/>
      <c r="O819" s="350"/>
      <c r="P819" s="350"/>
      <c r="Q819" s="350"/>
      <c r="R819" s="350"/>
      <c r="S819" s="350"/>
      <c r="T819" s="350"/>
      <c r="U819" s="350"/>
      <c r="V819" s="350"/>
      <c r="W819" s="350"/>
      <c r="X819" s="350"/>
      <c r="Y819" s="350"/>
      <c r="Z819" s="350"/>
      <c r="AA819" s="350"/>
    </row>
    <row r="820" spans="1:27" ht="12.75" customHeight="1">
      <c r="A820" s="350"/>
      <c r="B820" s="350"/>
      <c r="C820" s="350"/>
      <c r="D820" s="406"/>
      <c r="E820" s="402"/>
      <c r="F820" s="350"/>
      <c r="G820" s="350"/>
      <c r="H820" s="350"/>
      <c r="I820" s="350"/>
      <c r="J820" s="350"/>
      <c r="K820" s="350"/>
      <c r="L820" s="350"/>
      <c r="M820" s="350"/>
      <c r="N820" s="350"/>
      <c r="O820" s="350"/>
      <c r="P820" s="350"/>
      <c r="Q820" s="350"/>
      <c r="R820" s="350"/>
      <c r="S820" s="350"/>
      <c r="T820" s="350"/>
      <c r="U820" s="350"/>
      <c r="V820" s="350"/>
      <c r="W820" s="350"/>
      <c r="X820" s="350"/>
      <c r="Y820" s="350"/>
      <c r="Z820" s="350"/>
      <c r="AA820" s="350"/>
    </row>
    <row r="821" spans="1:27" ht="12.75" customHeight="1">
      <c r="A821" s="350"/>
      <c r="B821" s="350"/>
      <c r="C821" s="350"/>
      <c r="D821" s="406"/>
      <c r="E821" s="402"/>
      <c r="F821" s="350"/>
      <c r="G821" s="350"/>
      <c r="H821" s="350"/>
      <c r="I821" s="350"/>
      <c r="J821" s="350"/>
      <c r="K821" s="350"/>
      <c r="L821" s="350"/>
      <c r="M821" s="350"/>
      <c r="N821" s="350"/>
      <c r="O821" s="350"/>
      <c r="P821" s="350"/>
      <c r="Q821" s="350"/>
      <c r="R821" s="350"/>
      <c r="S821" s="350"/>
      <c r="T821" s="350"/>
      <c r="U821" s="350"/>
      <c r="V821" s="350"/>
      <c r="W821" s="350"/>
      <c r="X821" s="350"/>
      <c r="Y821" s="350"/>
      <c r="Z821" s="350"/>
      <c r="AA821" s="350"/>
    </row>
    <row r="822" spans="1:27" ht="12.75" customHeight="1">
      <c r="A822" s="350"/>
      <c r="B822" s="350"/>
      <c r="C822" s="350"/>
      <c r="D822" s="406"/>
      <c r="E822" s="402"/>
      <c r="F822" s="350"/>
      <c r="G822" s="350"/>
      <c r="H822" s="350"/>
      <c r="I822" s="350"/>
      <c r="J822" s="350"/>
      <c r="K822" s="350"/>
      <c r="L822" s="350"/>
      <c r="M822" s="350"/>
      <c r="N822" s="350"/>
      <c r="O822" s="350"/>
      <c r="P822" s="350"/>
      <c r="Q822" s="350"/>
      <c r="R822" s="350"/>
      <c r="S822" s="350"/>
      <c r="T822" s="350"/>
      <c r="U822" s="350"/>
      <c r="V822" s="350"/>
      <c r="W822" s="350"/>
      <c r="X822" s="350"/>
      <c r="Y822" s="350"/>
      <c r="Z822" s="350"/>
      <c r="AA822" s="350"/>
    </row>
    <row r="823" spans="1:27" ht="12.75" customHeight="1">
      <c r="A823" s="350"/>
      <c r="B823" s="350"/>
      <c r="C823" s="350"/>
      <c r="D823" s="406"/>
      <c r="E823" s="402"/>
      <c r="F823" s="350"/>
      <c r="G823" s="350"/>
      <c r="H823" s="350"/>
      <c r="I823" s="350"/>
      <c r="J823" s="350"/>
      <c r="K823" s="350"/>
      <c r="L823" s="350"/>
      <c r="M823" s="350"/>
      <c r="N823" s="350"/>
      <c r="O823" s="350"/>
      <c r="P823" s="350"/>
      <c r="Q823" s="350"/>
      <c r="R823" s="350"/>
      <c r="S823" s="350"/>
      <c r="T823" s="350"/>
      <c r="U823" s="350"/>
      <c r="V823" s="350"/>
      <c r="W823" s="350"/>
      <c r="X823" s="350"/>
      <c r="Y823" s="350"/>
      <c r="Z823" s="350"/>
      <c r="AA823" s="350"/>
    </row>
    <row r="824" spans="1:27" ht="12.75" customHeight="1">
      <c r="A824" s="350"/>
      <c r="B824" s="350"/>
      <c r="C824" s="350"/>
      <c r="D824" s="406"/>
      <c r="E824" s="402"/>
      <c r="F824" s="350"/>
      <c r="G824" s="350"/>
      <c r="H824" s="350"/>
      <c r="I824" s="350"/>
      <c r="J824" s="350"/>
      <c r="K824" s="350"/>
      <c r="L824" s="350"/>
      <c r="M824" s="350"/>
      <c r="N824" s="350"/>
      <c r="O824" s="350"/>
      <c r="P824" s="350"/>
      <c r="Q824" s="350"/>
      <c r="R824" s="350"/>
      <c r="S824" s="350"/>
      <c r="T824" s="350"/>
      <c r="U824" s="350"/>
      <c r="V824" s="350"/>
      <c r="W824" s="350"/>
      <c r="X824" s="350"/>
      <c r="Y824" s="350"/>
      <c r="Z824" s="350"/>
      <c r="AA824" s="350"/>
    </row>
    <row r="825" spans="1:27" ht="12.75" customHeight="1">
      <c r="A825" s="350"/>
      <c r="B825" s="350"/>
      <c r="C825" s="350"/>
      <c r="D825" s="406"/>
      <c r="E825" s="402"/>
      <c r="F825" s="350"/>
      <c r="G825" s="350"/>
      <c r="H825" s="350"/>
      <c r="I825" s="350"/>
      <c r="J825" s="350"/>
      <c r="K825" s="350"/>
      <c r="L825" s="350"/>
      <c r="M825" s="350"/>
      <c r="N825" s="350"/>
      <c r="O825" s="350"/>
      <c r="P825" s="350"/>
      <c r="Q825" s="350"/>
      <c r="R825" s="350"/>
      <c r="S825" s="350"/>
      <c r="T825" s="350"/>
      <c r="U825" s="350"/>
      <c r="V825" s="350"/>
      <c r="W825" s="350"/>
      <c r="X825" s="350"/>
      <c r="Y825" s="350"/>
      <c r="Z825" s="350"/>
      <c r="AA825" s="350"/>
    </row>
    <row r="826" spans="1:27" ht="12.75" customHeight="1">
      <c r="A826" s="350"/>
      <c r="B826" s="350"/>
      <c r="C826" s="350"/>
      <c r="D826" s="406"/>
      <c r="E826" s="402"/>
      <c r="F826" s="350"/>
      <c r="G826" s="350"/>
      <c r="H826" s="350"/>
      <c r="I826" s="350"/>
      <c r="J826" s="350"/>
      <c r="K826" s="350"/>
      <c r="L826" s="350"/>
      <c r="M826" s="350"/>
      <c r="N826" s="350"/>
      <c r="O826" s="350"/>
      <c r="P826" s="350"/>
      <c r="Q826" s="350"/>
      <c r="R826" s="350"/>
      <c r="S826" s="350"/>
      <c r="T826" s="350"/>
      <c r="U826" s="350"/>
      <c r="V826" s="350"/>
      <c r="W826" s="350"/>
      <c r="X826" s="350"/>
      <c r="Y826" s="350"/>
      <c r="Z826" s="350"/>
      <c r="AA826" s="350"/>
    </row>
    <row r="827" spans="1:27" ht="12.75" customHeight="1">
      <c r="A827" s="350"/>
      <c r="B827" s="350"/>
      <c r="C827" s="350"/>
      <c r="D827" s="406"/>
      <c r="E827" s="402"/>
      <c r="F827" s="350"/>
      <c r="G827" s="350"/>
      <c r="H827" s="350"/>
      <c r="I827" s="350"/>
      <c r="J827" s="350"/>
      <c r="K827" s="350"/>
      <c r="L827" s="350"/>
      <c r="M827" s="350"/>
      <c r="N827" s="350"/>
      <c r="O827" s="350"/>
      <c r="P827" s="350"/>
      <c r="Q827" s="350"/>
      <c r="R827" s="350"/>
      <c r="S827" s="350"/>
      <c r="T827" s="350"/>
      <c r="U827" s="350"/>
      <c r="V827" s="350"/>
      <c r="W827" s="350"/>
      <c r="X827" s="350"/>
      <c r="Y827" s="350"/>
      <c r="Z827" s="350"/>
      <c r="AA827" s="350"/>
    </row>
    <row r="828" spans="1:27" ht="12.75" customHeight="1">
      <c r="A828" s="350"/>
      <c r="B828" s="350"/>
      <c r="C828" s="350"/>
      <c r="D828" s="406"/>
      <c r="E828" s="402"/>
      <c r="F828" s="350"/>
      <c r="G828" s="350"/>
      <c r="H828" s="350"/>
      <c r="I828" s="350"/>
      <c r="J828" s="350"/>
      <c r="K828" s="350"/>
      <c r="L828" s="350"/>
      <c r="M828" s="350"/>
      <c r="N828" s="350"/>
      <c r="O828" s="350"/>
      <c r="P828" s="350"/>
      <c r="Q828" s="350"/>
      <c r="R828" s="350"/>
      <c r="S828" s="350"/>
      <c r="T828" s="350"/>
      <c r="U828" s="350"/>
      <c r="V828" s="350"/>
      <c r="W828" s="350"/>
      <c r="X828" s="350"/>
      <c r="Y828" s="350"/>
      <c r="Z828" s="350"/>
      <c r="AA828" s="350"/>
    </row>
    <row r="829" spans="1:27" ht="12.75" customHeight="1">
      <c r="A829" s="350"/>
      <c r="B829" s="350"/>
      <c r="C829" s="350"/>
      <c r="D829" s="406"/>
      <c r="E829" s="402"/>
      <c r="F829" s="350"/>
      <c r="G829" s="350"/>
      <c r="H829" s="350"/>
      <c r="I829" s="350"/>
      <c r="J829" s="350"/>
      <c r="K829" s="350"/>
      <c r="L829" s="350"/>
      <c r="M829" s="350"/>
      <c r="N829" s="350"/>
      <c r="O829" s="350"/>
      <c r="P829" s="350"/>
      <c r="Q829" s="350"/>
      <c r="R829" s="350"/>
      <c r="S829" s="350"/>
      <c r="T829" s="350"/>
      <c r="U829" s="350"/>
      <c r="V829" s="350"/>
      <c r="W829" s="350"/>
      <c r="X829" s="350"/>
      <c r="Y829" s="350"/>
      <c r="Z829" s="350"/>
      <c r="AA829" s="350"/>
    </row>
    <row r="830" spans="1:27" ht="12.75" customHeight="1">
      <c r="A830" s="350"/>
      <c r="B830" s="350"/>
      <c r="C830" s="350"/>
      <c r="D830" s="406"/>
      <c r="E830" s="402"/>
      <c r="F830" s="350"/>
      <c r="G830" s="350"/>
      <c r="H830" s="350"/>
      <c r="I830" s="350"/>
      <c r="J830" s="350"/>
      <c r="K830" s="350"/>
      <c r="L830" s="350"/>
      <c r="M830" s="350"/>
      <c r="N830" s="350"/>
      <c r="O830" s="350"/>
      <c r="P830" s="350"/>
      <c r="Q830" s="350"/>
      <c r="R830" s="350"/>
      <c r="S830" s="350"/>
      <c r="T830" s="350"/>
      <c r="U830" s="350"/>
      <c r="V830" s="350"/>
      <c r="W830" s="350"/>
      <c r="X830" s="350"/>
      <c r="Y830" s="350"/>
      <c r="Z830" s="350"/>
      <c r="AA830" s="350"/>
    </row>
    <row r="831" spans="1:27" ht="12.75" customHeight="1">
      <c r="A831" s="350"/>
      <c r="B831" s="350"/>
      <c r="C831" s="350"/>
      <c r="D831" s="406"/>
      <c r="E831" s="402"/>
      <c r="F831" s="350"/>
      <c r="G831" s="350"/>
      <c r="H831" s="350"/>
      <c r="I831" s="350"/>
      <c r="J831" s="350"/>
      <c r="K831" s="350"/>
      <c r="L831" s="350"/>
      <c r="M831" s="350"/>
      <c r="N831" s="350"/>
      <c r="O831" s="350"/>
      <c r="P831" s="350"/>
      <c r="Q831" s="350"/>
      <c r="R831" s="350"/>
      <c r="S831" s="350"/>
      <c r="T831" s="350"/>
      <c r="U831" s="350"/>
      <c r="V831" s="350"/>
      <c r="W831" s="350"/>
      <c r="X831" s="350"/>
      <c r="Y831" s="350"/>
      <c r="Z831" s="350"/>
      <c r="AA831" s="350"/>
    </row>
    <row r="832" spans="1:27" ht="12.75" customHeight="1">
      <c r="A832" s="350"/>
      <c r="B832" s="350"/>
      <c r="C832" s="350"/>
      <c r="D832" s="406"/>
      <c r="E832" s="402"/>
      <c r="F832" s="350"/>
      <c r="G832" s="350"/>
      <c r="H832" s="350"/>
      <c r="I832" s="350"/>
      <c r="J832" s="350"/>
      <c r="K832" s="350"/>
      <c r="L832" s="350"/>
      <c r="M832" s="350"/>
      <c r="N832" s="350"/>
      <c r="O832" s="350"/>
      <c r="P832" s="350"/>
      <c r="Q832" s="350"/>
      <c r="R832" s="350"/>
      <c r="S832" s="350"/>
      <c r="T832" s="350"/>
      <c r="U832" s="350"/>
      <c r="V832" s="350"/>
      <c r="W832" s="350"/>
      <c r="X832" s="350"/>
      <c r="Y832" s="350"/>
      <c r="Z832" s="350"/>
      <c r="AA832" s="350"/>
    </row>
    <row r="833" spans="1:27" ht="12.75" customHeight="1">
      <c r="A833" s="350"/>
      <c r="B833" s="350"/>
      <c r="C833" s="350"/>
      <c r="D833" s="406"/>
      <c r="E833" s="402"/>
      <c r="F833" s="350"/>
      <c r="G833" s="350"/>
      <c r="H833" s="350"/>
      <c r="I833" s="350"/>
      <c r="J833" s="350"/>
      <c r="K833" s="350"/>
      <c r="L833" s="350"/>
      <c r="M833" s="350"/>
      <c r="N833" s="350"/>
      <c r="O833" s="350"/>
      <c r="P833" s="350"/>
      <c r="Q833" s="350"/>
      <c r="R833" s="350"/>
      <c r="S833" s="350"/>
      <c r="T833" s="350"/>
      <c r="U833" s="350"/>
      <c r="V833" s="350"/>
      <c r="W833" s="350"/>
      <c r="X833" s="350"/>
      <c r="Y833" s="350"/>
      <c r="Z833" s="350"/>
      <c r="AA833" s="350"/>
    </row>
    <row r="834" spans="1:27" ht="12.75" customHeight="1">
      <c r="A834" s="350"/>
      <c r="B834" s="350"/>
      <c r="C834" s="350"/>
      <c r="D834" s="406"/>
      <c r="E834" s="402"/>
      <c r="F834" s="350"/>
      <c r="G834" s="350"/>
      <c r="H834" s="350"/>
      <c r="I834" s="350"/>
      <c r="J834" s="350"/>
      <c r="K834" s="350"/>
      <c r="L834" s="350"/>
      <c r="M834" s="350"/>
      <c r="N834" s="350"/>
      <c r="O834" s="350"/>
      <c r="P834" s="350"/>
      <c r="Q834" s="350"/>
      <c r="R834" s="350"/>
      <c r="S834" s="350"/>
      <c r="T834" s="350"/>
      <c r="U834" s="350"/>
      <c r="V834" s="350"/>
      <c r="W834" s="350"/>
      <c r="X834" s="350"/>
      <c r="Y834" s="350"/>
      <c r="Z834" s="350"/>
      <c r="AA834" s="350"/>
    </row>
    <row r="835" spans="1:27" ht="12.75" customHeight="1">
      <c r="A835" s="350"/>
      <c r="B835" s="350"/>
      <c r="C835" s="350"/>
      <c r="D835" s="406"/>
      <c r="E835" s="402"/>
      <c r="F835" s="350"/>
      <c r="G835" s="350"/>
      <c r="H835" s="350"/>
      <c r="I835" s="350"/>
      <c r="J835" s="350"/>
      <c r="K835" s="350"/>
      <c r="L835" s="350"/>
      <c r="M835" s="350"/>
      <c r="N835" s="350"/>
      <c r="O835" s="350"/>
      <c r="P835" s="350"/>
      <c r="Q835" s="350"/>
      <c r="R835" s="350"/>
      <c r="S835" s="350"/>
      <c r="T835" s="350"/>
      <c r="U835" s="350"/>
      <c r="V835" s="350"/>
      <c r="W835" s="350"/>
      <c r="X835" s="350"/>
      <c r="Y835" s="350"/>
      <c r="Z835" s="350"/>
      <c r="AA835" s="350"/>
    </row>
    <row r="836" spans="1:27" ht="12.75" customHeight="1">
      <c r="A836" s="350"/>
      <c r="B836" s="350"/>
      <c r="C836" s="350"/>
      <c r="D836" s="406"/>
      <c r="E836" s="402"/>
      <c r="F836" s="350"/>
      <c r="G836" s="350"/>
      <c r="H836" s="350"/>
      <c r="I836" s="350"/>
      <c r="J836" s="350"/>
      <c r="K836" s="350"/>
      <c r="L836" s="350"/>
      <c r="M836" s="350"/>
      <c r="N836" s="350"/>
      <c r="O836" s="350"/>
      <c r="P836" s="350"/>
      <c r="Q836" s="350"/>
      <c r="R836" s="350"/>
      <c r="S836" s="350"/>
      <c r="T836" s="350"/>
      <c r="U836" s="350"/>
      <c r="V836" s="350"/>
      <c r="W836" s="350"/>
      <c r="X836" s="350"/>
      <c r="Y836" s="350"/>
      <c r="Z836" s="350"/>
      <c r="AA836" s="350"/>
    </row>
    <row r="837" spans="1:27" ht="12.75" customHeight="1">
      <c r="A837" s="350"/>
      <c r="B837" s="350"/>
      <c r="C837" s="350"/>
      <c r="D837" s="406"/>
      <c r="E837" s="402"/>
      <c r="F837" s="350"/>
      <c r="G837" s="350"/>
      <c r="H837" s="350"/>
      <c r="I837" s="350"/>
      <c r="J837" s="350"/>
      <c r="K837" s="350"/>
      <c r="L837" s="350"/>
      <c r="M837" s="350"/>
      <c r="N837" s="350"/>
      <c r="O837" s="350"/>
      <c r="P837" s="350"/>
      <c r="Q837" s="350"/>
      <c r="R837" s="350"/>
      <c r="S837" s="350"/>
      <c r="T837" s="350"/>
      <c r="U837" s="350"/>
      <c r="V837" s="350"/>
      <c r="W837" s="350"/>
      <c r="X837" s="350"/>
      <c r="Y837" s="350"/>
      <c r="Z837" s="350"/>
      <c r="AA837" s="350"/>
    </row>
    <row r="838" spans="1:27" ht="12.75" customHeight="1">
      <c r="A838" s="350"/>
      <c r="B838" s="350"/>
      <c r="C838" s="350"/>
      <c r="D838" s="406"/>
      <c r="E838" s="402"/>
      <c r="F838" s="350"/>
      <c r="G838" s="350"/>
      <c r="H838" s="350"/>
      <c r="I838" s="350"/>
      <c r="J838" s="350"/>
      <c r="K838" s="350"/>
      <c r="L838" s="350"/>
      <c r="M838" s="350"/>
      <c r="N838" s="350"/>
      <c r="O838" s="350"/>
      <c r="P838" s="350"/>
      <c r="Q838" s="350"/>
      <c r="R838" s="350"/>
      <c r="S838" s="350"/>
      <c r="T838" s="350"/>
      <c r="U838" s="350"/>
      <c r="V838" s="350"/>
      <c r="W838" s="350"/>
      <c r="X838" s="350"/>
      <c r="Y838" s="350"/>
      <c r="Z838" s="350"/>
      <c r="AA838" s="350"/>
    </row>
    <row r="839" spans="1:27" ht="12.75" customHeight="1">
      <c r="A839" s="350"/>
      <c r="B839" s="350"/>
      <c r="C839" s="350"/>
      <c r="D839" s="406"/>
      <c r="E839" s="402"/>
      <c r="F839" s="350"/>
      <c r="G839" s="350"/>
      <c r="H839" s="350"/>
      <c r="I839" s="350"/>
      <c r="J839" s="350"/>
      <c r="K839" s="350"/>
      <c r="L839" s="350"/>
      <c r="M839" s="350"/>
      <c r="N839" s="350"/>
      <c r="O839" s="350"/>
      <c r="P839" s="350"/>
      <c r="Q839" s="350"/>
      <c r="R839" s="350"/>
      <c r="S839" s="350"/>
      <c r="T839" s="350"/>
      <c r="U839" s="350"/>
      <c r="V839" s="350"/>
      <c r="W839" s="350"/>
      <c r="X839" s="350"/>
      <c r="Y839" s="350"/>
      <c r="Z839" s="350"/>
      <c r="AA839" s="350"/>
    </row>
    <row r="840" spans="1:27" ht="12.75" customHeight="1">
      <c r="A840" s="350"/>
      <c r="B840" s="350"/>
      <c r="C840" s="350"/>
      <c r="D840" s="406"/>
      <c r="E840" s="402"/>
      <c r="F840" s="350"/>
      <c r="G840" s="350"/>
      <c r="H840" s="350"/>
      <c r="I840" s="350"/>
      <c r="J840" s="350"/>
      <c r="K840" s="350"/>
      <c r="L840" s="350"/>
      <c r="M840" s="350"/>
      <c r="N840" s="350"/>
      <c r="O840" s="350"/>
      <c r="P840" s="350"/>
      <c r="Q840" s="350"/>
      <c r="R840" s="350"/>
      <c r="S840" s="350"/>
      <c r="T840" s="350"/>
      <c r="U840" s="350"/>
      <c r="V840" s="350"/>
      <c r="W840" s="350"/>
      <c r="X840" s="350"/>
      <c r="Y840" s="350"/>
      <c r="Z840" s="350"/>
      <c r="AA840" s="350"/>
    </row>
    <row r="841" spans="1:27" ht="12.75" customHeight="1">
      <c r="A841" s="350"/>
      <c r="B841" s="350"/>
      <c r="C841" s="350"/>
      <c r="D841" s="406"/>
      <c r="E841" s="402"/>
      <c r="F841" s="350"/>
      <c r="G841" s="350"/>
      <c r="H841" s="350"/>
      <c r="I841" s="350"/>
      <c r="J841" s="350"/>
      <c r="K841" s="350"/>
      <c r="L841" s="350"/>
      <c r="M841" s="350"/>
      <c r="N841" s="350"/>
      <c r="O841" s="350"/>
      <c r="P841" s="350"/>
      <c r="Q841" s="350"/>
      <c r="R841" s="350"/>
      <c r="S841" s="350"/>
      <c r="T841" s="350"/>
      <c r="U841" s="350"/>
      <c r="V841" s="350"/>
      <c r="W841" s="350"/>
      <c r="X841" s="350"/>
      <c r="Y841" s="350"/>
      <c r="Z841" s="350"/>
      <c r="AA841" s="350"/>
    </row>
    <row r="842" spans="1:27" ht="12.75" customHeight="1">
      <c r="A842" s="350"/>
      <c r="B842" s="350"/>
      <c r="C842" s="350"/>
      <c r="D842" s="406"/>
      <c r="E842" s="402"/>
      <c r="F842" s="350"/>
      <c r="G842" s="350"/>
      <c r="H842" s="350"/>
      <c r="I842" s="350"/>
      <c r="J842" s="350"/>
      <c r="K842" s="350"/>
      <c r="L842" s="350"/>
      <c r="M842" s="350"/>
      <c r="N842" s="350"/>
      <c r="O842" s="350"/>
      <c r="P842" s="350"/>
      <c r="Q842" s="350"/>
      <c r="R842" s="350"/>
      <c r="S842" s="350"/>
      <c r="T842" s="350"/>
      <c r="U842" s="350"/>
      <c r="V842" s="350"/>
      <c r="W842" s="350"/>
      <c r="X842" s="350"/>
      <c r="Y842" s="350"/>
      <c r="Z842" s="350"/>
      <c r="AA842" s="350"/>
    </row>
    <row r="843" spans="1:27" ht="12.75" customHeight="1">
      <c r="A843" s="350"/>
      <c r="B843" s="350"/>
      <c r="C843" s="350"/>
      <c r="D843" s="406"/>
      <c r="E843" s="402"/>
      <c r="F843" s="350"/>
      <c r="G843" s="350"/>
      <c r="H843" s="350"/>
      <c r="I843" s="350"/>
      <c r="J843" s="350"/>
      <c r="K843" s="350"/>
      <c r="L843" s="350"/>
      <c r="M843" s="350"/>
      <c r="N843" s="350"/>
      <c r="O843" s="350"/>
      <c r="P843" s="350"/>
      <c r="Q843" s="350"/>
      <c r="R843" s="350"/>
      <c r="S843" s="350"/>
      <c r="T843" s="350"/>
      <c r="U843" s="350"/>
      <c r="V843" s="350"/>
      <c r="W843" s="350"/>
      <c r="X843" s="350"/>
      <c r="Y843" s="350"/>
      <c r="Z843" s="350"/>
      <c r="AA843" s="350"/>
    </row>
    <row r="844" spans="1:27" ht="12.75" customHeight="1">
      <c r="A844" s="350"/>
      <c r="B844" s="350"/>
      <c r="C844" s="350"/>
      <c r="D844" s="406"/>
      <c r="E844" s="402"/>
      <c r="F844" s="350"/>
      <c r="G844" s="350"/>
      <c r="H844" s="350"/>
      <c r="I844" s="350"/>
      <c r="J844" s="350"/>
      <c r="K844" s="350"/>
      <c r="L844" s="350"/>
      <c r="M844" s="350"/>
      <c r="N844" s="350"/>
      <c r="O844" s="350"/>
      <c r="P844" s="350"/>
      <c r="Q844" s="350"/>
      <c r="R844" s="350"/>
      <c r="S844" s="350"/>
      <c r="T844" s="350"/>
      <c r="U844" s="350"/>
      <c r="V844" s="350"/>
      <c r="W844" s="350"/>
      <c r="X844" s="350"/>
      <c r="Y844" s="350"/>
      <c r="Z844" s="350"/>
      <c r="AA844" s="350"/>
    </row>
    <row r="845" spans="1:27" ht="12.75" customHeight="1">
      <c r="A845" s="350"/>
      <c r="B845" s="350"/>
      <c r="C845" s="350"/>
      <c r="D845" s="406"/>
      <c r="E845" s="402"/>
      <c r="F845" s="350"/>
      <c r="G845" s="350"/>
      <c r="H845" s="350"/>
      <c r="I845" s="350"/>
      <c r="J845" s="350"/>
      <c r="K845" s="350"/>
      <c r="L845" s="350"/>
      <c r="M845" s="350"/>
      <c r="N845" s="350"/>
      <c r="O845" s="350"/>
      <c r="P845" s="350"/>
      <c r="Q845" s="350"/>
      <c r="R845" s="350"/>
      <c r="S845" s="350"/>
      <c r="T845" s="350"/>
      <c r="U845" s="350"/>
      <c r="V845" s="350"/>
      <c r="W845" s="350"/>
      <c r="X845" s="350"/>
      <c r="Y845" s="350"/>
      <c r="Z845" s="350"/>
      <c r="AA845" s="350"/>
    </row>
    <row r="846" spans="1:27" ht="12.75" customHeight="1">
      <c r="A846" s="350"/>
      <c r="B846" s="350"/>
      <c r="C846" s="350"/>
      <c r="D846" s="406"/>
      <c r="E846" s="402"/>
      <c r="F846" s="350"/>
      <c r="G846" s="350"/>
      <c r="H846" s="350"/>
      <c r="I846" s="350"/>
      <c r="J846" s="350"/>
      <c r="K846" s="350"/>
      <c r="L846" s="350"/>
      <c r="M846" s="350"/>
      <c r="N846" s="350"/>
      <c r="O846" s="350"/>
      <c r="P846" s="350"/>
      <c r="Q846" s="350"/>
      <c r="R846" s="350"/>
      <c r="S846" s="350"/>
      <c r="T846" s="350"/>
      <c r="U846" s="350"/>
      <c r="V846" s="350"/>
      <c r="W846" s="350"/>
      <c r="X846" s="350"/>
      <c r="Y846" s="350"/>
      <c r="Z846" s="350"/>
      <c r="AA846" s="350"/>
    </row>
    <row r="847" spans="1:27" ht="12.75" customHeight="1">
      <c r="A847" s="350"/>
      <c r="B847" s="350"/>
      <c r="C847" s="350"/>
      <c r="D847" s="406"/>
      <c r="E847" s="402"/>
      <c r="F847" s="350"/>
      <c r="G847" s="350"/>
      <c r="H847" s="350"/>
      <c r="I847" s="350"/>
      <c r="J847" s="350"/>
      <c r="K847" s="350"/>
      <c r="L847" s="350"/>
      <c r="M847" s="350"/>
      <c r="N847" s="350"/>
      <c r="O847" s="350"/>
      <c r="P847" s="350"/>
      <c r="Q847" s="350"/>
      <c r="R847" s="350"/>
      <c r="S847" s="350"/>
      <c r="T847" s="350"/>
      <c r="U847" s="350"/>
      <c r="V847" s="350"/>
      <c r="W847" s="350"/>
      <c r="X847" s="350"/>
      <c r="Y847" s="350"/>
      <c r="Z847" s="350"/>
      <c r="AA847" s="350"/>
    </row>
    <row r="848" spans="1:27" ht="12.75" customHeight="1">
      <c r="A848" s="350"/>
      <c r="B848" s="350"/>
      <c r="C848" s="350"/>
      <c r="D848" s="406"/>
      <c r="E848" s="402"/>
      <c r="F848" s="350"/>
      <c r="G848" s="350"/>
      <c r="H848" s="350"/>
      <c r="I848" s="350"/>
      <c r="J848" s="350"/>
      <c r="K848" s="350"/>
      <c r="L848" s="350"/>
      <c r="M848" s="350"/>
      <c r="N848" s="350"/>
      <c r="O848" s="350"/>
      <c r="P848" s="350"/>
      <c r="Q848" s="350"/>
      <c r="R848" s="350"/>
      <c r="S848" s="350"/>
      <c r="T848" s="350"/>
      <c r="U848" s="350"/>
      <c r="V848" s="350"/>
      <c r="W848" s="350"/>
      <c r="X848" s="350"/>
      <c r="Y848" s="350"/>
      <c r="Z848" s="350"/>
      <c r="AA848" s="350"/>
    </row>
    <row r="849" spans="1:27" ht="12.75" customHeight="1">
      <c r="A849" s="350"/>
      <c r="B849" s="350"/>
      <c r="C849" s="350"/>
      <c r="D849" s="406"/>
      <c r="E849" s="402"/>
      <c r="F849" s="350"/>
      <c r="G849" s="350"/>
      <c r="H849" s="350"/>
      <c r="I849" s="350"/>
      <c r="J849" s="350"/>
      <c r="K849" s="350"/>
      <c r="L849" s="350"/>
      <c r="M849" s="350"/>
      <c r="N849" s="350"/>
      <c r="O849" s="350"/>
      <c r="P849" s="350"/>
      <c r="Q849" s="350"/>
      <c r="R849" s="350"/>
      <c r="S849" s="350"/>
      <c r="T849" s="350"/>
      <c r="U849" s="350"/>
      <c r="V849" s="350"/>
      <c r="W849" s="350"/>
      <c r="X849" s="350"/>
      <c r="Y849" s="350"/>
      <c r="Z849" s="350"/>
      <c r="AA849" s="350"/>
    </row>
    <row r="850" spans="1:27" ht="12.75" customHeight="1">
      <c r="A850" s="350"/>
      <c r="B850" s="350"/>
      <c r="C850" s="350"/>
      <c r="D850" s="406"/>
      <c r="E850" s="402"/>
      <c r="F850" s="350"/>
      <c r="G850" s="350"/>
      <c r="H850" s="350"/>
      <c r="I850" s="350"/>
      <c r="J850" s="350"/>
      <c r="K850" s="350"/>
      <c r="L850" s="350"/>
      <c r="M850" s="350"/>
      <c r="N850" s="350"/>
      <c r="O850" s="350"/>
      <c r="P850" s="350"/>
      <c r="Q850" s="350"/>
      <c r="R850" s="350"/>
      <c r="S850" s="350"/>
      <c r="T850" s="350"/>
      <c r="U850" s="350"/>
      <c r="V850" s="350"/>
      <c r="W850" s="350"/>
      <c r="X850" s="350"/>
      <c r="Y850" s="350"/>
      <c r="Z850" s="350"/>
      <c r="AA850" s="350"/>
    </row>
    <row r="851" spans="1:27" ht="12.75" customHeight="1">
      <c r="A851" s="350"/>
      <c r="B851" s="350"/>
      <c r="C851" s="350"/>
      <c r="D851" s="406"/>
      <c r="E851" s="402"/>
      <c r="F851" s="350"/>
      <c r="G851" s="350"/>
      <c r="H851" s="350"/>
      <c r="I851" s="350"/>
      <c r="J851" s="350"/>
      <c r="K851" s="350"/>
      <c r="L851" s="350"/>
      <c r="M851" s="350"/>
      <c r="N851" s="350"/>
      <c r="O851" s="350"/>
      <c r="P851" s="350"/>
      <c r="Q851" s="350"/>
      <c r="R851" s="350"/>
      <c r="S851" s="350"/>
      <c r="T851" s="350"/>
      <c r="U851" s="350"/>
      <c r="V851" s="350"/>
      <c r="W851" s="350"/>
      <c r="X851" s="350"/>
      <c r="Y851" s="350"/>
      <c r="Z851" s="350"/>
      <c r="AA851" s="350"/>
    </row>
    <row r="852" spans="1:27" ht="12.75" customHeight="1">
      <c r="A852" s="350"/>
      <c r="B852" s="350"/>
      <c r="C852" s="350"/>
      <c r="D852" s="406"/>
      <c r="E852" s="402"/>
      <c r="F852" s="350"/>
      <c r="G852" s="350"/>
      <c r="H852" s="350"/>
      <c r="I852" s="350"/>
      <c r="J852" s="350"/>
      <c r="K852" s="350"/>
      <c r="L852" s="350"/>
      <c r="M852" s="350"/>
      <c r="N852" s="350"/>
      <c r="O852" s="350"/>
      <c r="P852" s="350"/>
      <c r="Q852" s="350"/>
      <c r="R852" s="350"/>
      <c r="S852" s="350"/>
      <c r="T852" s="350"/>
      <c r="U852" s="350"/>
      <c r="V852" s="350"/>
      <c r="W852" s="350"/>
      <c r="X852" s="350"/>
      <c r="Y852" s="350"/>
      <c r="Z852" s="350"/>
      <c r="AA852" s="350"/>
    </row>
    <row r="853" spans="1:27" ht="12.75" customHeight="1">
      <c r="A853" s="350"/>
      <c r="B853" s="350"/>
      <c r="C853" s="350"/>
      <c r="D853" s="406"/>
      <c r="E853" s="402"/>
      <c r="F853" s="350"/>
      <c r="G853" s="350"/>
      <c r="H853" s="350"/>
      <c r="I853" s="350"/>
      <c r="J853" s="350"/>
      <c r="K853" s="350"/>
      <c r="L853" s="350"/>
      <c r="M853" s="350"/>
      <c r="N853" s="350"/>
      <c r="O853" s="350"/>
      <c r="P853" s="350"/>
      <c r="Q853" s="350"/>
      <c r="R853" s="350"/>
      <c r="S853" s="350"/>
      <c r="T853" s="350"/>
      <c r="U853" s="350"/>
      <c r="V853" s="350"/>
      <c r="W853" s="350"/>
      <c r="X853" s="350"/>
      <c r="Y853" s="350"/>
      <c r="Z853" s="350"/>
      <c r="AA853" s="350"/>
    </row>
    <row r="854" spans="1:27" ht="12.75" customHeight="1">
      <c r="A854" s="350"/>
      <c r="B854" s="350"/>
      <c r="C854" s="350"/>
      <c r="D854" s="406"/>
      <c r="E854" s="402"/>
      <c r="F854" s="350"/>
      <c r="G854" s="350"/>
      <c r="H854" s="350"/>
      <c r="I854" s="350"/>
      <c r="J854" s="350"/>
      <c r="K854" s="350"/>
      <c r="L854" s="350"/>
      <c r="M854" s="350"/>
      <c r="N854" s="350"/>
      <c r="O854" s="350"/>
      <c r="P854" s="350"/>
      <c r="Q854" s="350"/>
      <c r="R854" s="350"/>
      <c r="S854" s="350"/>
      <c r="T854" s="350"/>
      <c r="U854" s="350"/>
      <c r="V854" s="350"/>
      <c r="W854" s="350"/>
      <c r="X854" s="350"/>
      <c r="Y854" s="350"/>
      <c r="Z854" s="350"/>
      <c r="AA854" s="350"/>
    </row>
    <row r="855" spans="1:27" ht="12.75" customHeight="1">
      <c r="A855" s="350"/>
      <c r="B855" s="350"/>
      <c r="C855" s="350"/>
      <c r="D855" s="406"/>
      <c r="E855" s="402"/>
      <c r="F855" s="350"/>
      <c r="G855" s="350"/>
      <c r="H855" s="350"/>
      <c r="I855" s="350"/>
      <c r="J855" s="350"/>
      <c r="K855" s="350"/>
      <c r="L855" s="350"/>
      <c r="M855" s="350"/>
      <c r="N855" s="350"/>
      <c r="O855" s="350"/>
      <c r="P855" s="350"/>
      <c r="Q855" s="350"/>
      <c r="R855" s="350"/>
      <c r="S855" s="350"/>
      <c r="T855" s="350"/>
      <c r="U855" s="350"/>
      <c r="V855" s="350"/>
      <c r="W855" s="350"/>
      <c r="X855" s="350"/>
      <c r="Y855" s="350"/>
      <c r="Z855" s="350"/>
      <c r="AA855" s="350"/>
    </row>
    <row r="856" spans="1:27" ht="12.75" customHeight="1">
      <c r="A856" s="350"/>
      <c r="B856" s="350"/>
      <c r="C856" s="350"/>
      <c r="D856" s="406"/>
      <c r="E856" s="402"/>
      <c r="F856" s="350"/>
      <c r="G856" s="350"/>
      <c r="H856" s="350"/>
      <c r="I856" s="350"/>
      <c r="J856" s="350"/>
      <c r="K856" s="350"/>
      <c r="L856" s="350"/>
      <c r="M856" s="350"/>
      <c r="N856" s="350"/>
      <c r="O856" s="350"/>
      <c r="P856" s="350"/>
      <c r="Q856" s="350"/>
      <c r="R856" s="350"/>
      <c r="S856" s="350"/>
      <c r="T856" s="350"/>
      <c r="U856" s="350"/>
      <c r="V856" s="350"/>
      <c r="W856" s="350"/>
      <c r="X856" s="350"/>
      <c r="Y856" s="350"/>
      <c r="Z856" s="350"/>
      <c r="AA856" s="350"/>
    </row>
    <row r="857" spans="1:27" ht="12.75" customHeight="1">
      <c r="A857" s="350"/>
      <c r="B857" s="350"/>
      <c r="C857" s="350"/>
      <c r="D857" s="406"/>
      <c r="E857" s="402"/>
      <c r="F857" s="350"/>
      <c r="G857" s="350"/>
      <c r="H857" s="350"/>
      <c r="I857" s="350"/>
      <c r="J857" s="350"/>
      <c r="K857" s="350"/>
      <c r="L857" s="350"/>
      <c r="M857" s="350"/>
      <c r="N857" s="350"/>
      <c r="O857" s="350"/>
      <c r="P857" s="350"/>
      <c r="Q857" s="350"/>
      <c r="R857" s="350"/>
      <c r="S857" s="350"/>
      <c r="T857" s="350"/>
      <c r="U857" s="350"/>
      <c r="V857" s="350"/>
      <c r="W857" s="350"/>
      <c r="X857" s="350"/>
      <c r="Y857" s="350"/>
      <c r="Z857" s="350"/>
      <c r="AA857" s="350"/>
    </row>
    <row r="858" spans="1:27" ht="12.75" customHeight="1">
      <c r="A858" s="350"/>
      <c r="B858" s="350"/>
      <c r="C858" s="350"/>
      <c r="D858" s="406"/>
      <c r="E858" s="402"/>
      <c r="F858" s="350"/>
      <c r="G858" s="350"/>
      <c r="H858" s="350"/>
      <c r="I858" s="350"/>
      <c r="J858" s="350"/>
      <c r="K858" s="350"/>
      <c r="L858" s="350"/>
      <c r="M858" s="350"/>
      <c r="N858" s="350"/>
      <c r="O858" s="350"/>
      <c r="P858" s="350"/>
      <c r="Q858" s="350"/>
      <c r="R858" s="350"/>
      <c r="S858" s="350"/>
      <c r="T858" s="350"/>
      <c r="U858" s="350"/>
      <c r="V858" s="350"/>
      <c r="W858" s="350"/>
      <c r="X858" s="350"/>
      <c r="Y858" s="350"/>
      <c r="Z858" s="350"/>
      <c r="AA858" s="350"/>
    </row>
    <row r="859" spans="1:27" ht="12.75" customHeight="1">
      <c r="A859" s="350"/>
      <c r="B859" s="350"/>
      <c r="C859" s="350"/>
      <c r="D859" s="406"/>
      <c r="E859" s="402"/>
      <c r="F859" s="350"/>
      <c r="G859" s="350"/>
      <c r="H859" s="350"/>
      <c r="I859" s="350"/>
      <c r="J859" s="350"/>
      <c r="K859" s="350"/>
      <c r="L859" s="350"/>
      <c r="M859" s="350"/>
      <c r="N859" s="350"/>
      <c r="O859" s="350"/>
      <c r="P859" s="350"/>
      <c r="Q859" s="350"/>
      <c r="R859" s="350"/>
      <c r="S859" s="350"/>
      <c r="T859" s="350"/>
      <c r="U859" s="350"/>
      <c r="V859" s="350"/>
      <c r="W859" s="350"/>
      <c r="X859" s="350"/>
      <c r="Y859" s="350"/>
      <c r="Z859" s="350"/>
      <c r="AA859" s="350"/>
    </row>
    <row r="860" spans="1:27" ht="12.75" customHeight="1">
      <c r="A860" s="350"/>
      <c r="B860" s="350"/>
      <c r="C860" s="350"/>
      <c r="D860" s="406"/>
      <c r="E860" s="402"/>
      <c r="F860" s="350"/>
      <c r="G860" s="350"/>
      <c r="H860" s="350"/>
      <c r="I860" s="350"/>
      <c r="J860" s="350"/>
      <c r="K860" s="350"/>
      <c r="L860" s="350"/>
      <c r="M860" s="350"/>
      <c r="N860" s="350"/>
      <c r="O860" s="350"/>
      <c r="P860" s="350"/>
      <c r="Q860" s="350"/>
      <c r="R860" s="350"/>
      <c r="S860" s="350"/>
      <c r="T860" s="350"/>
      <c r="U860" s="350"/>
      <c r="V860" s="350"/>
      <c r="W860" s="350"/>
      <c r="X860" s="350"/>
      <c r="Y860" s="350"/>
      <c r="Z860" s="350"/>
      <c r="AA860" s="350"/>
    </row>
    <row r="861" spans="1:27" ht="12.75" customHeight="1">
      <c r="A861" s="350"/>
      <c r="B861" s="350"/>
      <c r="C861" s="350"/>
      <c r="D861" s="406"/>
      <c r="E861" s="402"/>
      <c r="F861" s="350"/>
      <c r="G861" s="350"/>
      <c r="H861" s="350"/>
      <c r="I861" s="350"/>
      <c r="J861" s="350"/>
      <c r="K861" s="350"/>
      <c r="L861" s="350"/>
      <c r="M861" s="350"/>
      <c r="N861" s="350"/>
      <c r="O861" s="350"/>
      <c r="P861" s="350"/>
      <c r="Q861" s="350"/>
      <c r="R861" s="350"/>
      <c r="S861" s="350"/>
      <c r="T861" s="350"/>
      <c r="U861" s="350"/>
      <c r="V861" s="350"/>
      <c r="W861" s="350"/>
      <c r="X861" s="350"/>
      <c r="Y861" s="350"/>
      <c r="Z861" s="350"/>
      <c r="AA861" s="350"/>
    </row>
    <row r="862" spans="1:27" ht="12.75" customHeight="1">
      <c r="A862" s="350"/>
      <c r="B862" s="350"/>
      <c r="C862" s="350"/>
      <c r="D862" s="406"/>
      <c r="E862" s="402"/>
      <c r="F862" s="350"/>
      <c r="G862" s="350"/>
      <c r="H862" s="350"/>
      <c r="I862" s="350"/>
      <c r="J862" s="350"/>
      <c r="K862" s="350"/>
      <c r="L862" s="350"/>
      <c r="M862" s="350"/>
      <c r="N862" s="350"/>
      <c r="O862" s="350"/>
      <c r="P862" s="350"/>
      <c r="Q862" s="350"/>
      <c r="R862" s="350"/>
      <c r="S862" s="350"/>
      <c r="T862" s="350"/>
      <c r="U862" s="350"/>
      <c r="V862" s="350"/>
      <c r="W862" s="350"/>
      <c r="X862" s="350"/>
      <c r="Y862" s="350"/>
      <c r="Z862" s="350"/>
      <c r="AA862" s="350"/>
    </row>
    <row r="863" spans="1:27" ht="12.75" customHeight="1">
      <c r="A863" s="350"/>
      <c r="B863" s="350"/>
      <c r="C863" s="350"/>
      <c r="D863" s="406"/>
      <c r="E863" s="402"/>
      <c r="F863" s="350"/>
      <c r="G863" s="350"/>
      <c r="H863" s="350"/>
      <c r="I863" s="350"/>
      <c r="J863" s="350"/>
      <c r="K863" s="350"/>
      <c r="L863" s="350"/>
      <c r="M863" s="350"/>
      <c r="N863" s="350"/>
      <c r="O863" s="350"/>
      <c r="P863" s="350"/>
      <c r="Q863" s="350"/>
      <c r="R863" s="350"/>
      <c r="S863" s="350"/>
      <c r="T863" s="350"/>
      <c r="U863" s="350"/>
      <c r="V863" s="350"/>
      <c r="W863" s="350"/>
      <c r="X863" s="350"/>
      <c r="Y863" s="350"/>
      <c r="Z863" s="350"/>
      <c r="AA863" s="350"/>
    </row>
    <row r="864" spans="1:27" ht="12.75" customHeight="1">
      <c r="A864" s="350"/>
      <c r="B864" s="350"/>
      <c r="C864" s="350"/>
      <c r="D864" s="406"/>
      <c r="E864" s="402"/>
      <c r="F864" s="350"/>
      <c r="G864" s="350"/>
      <c r="H864" s="350"/>
      <c r="I864" s="350"/>
      <c r="J864" s="350"/>
      <c r="K864" s="350"/>
      <c r="L864" s="350"/>
      <c r="M864" s="350"/>
      <c r="N864" s="350"/>
      <c r="O864" s="350"/>
      <c r="P864" s="350"/>
      <c r="Q864" s="350"/>
      <c r="R864" s="350"/>
      <c r="S864" s="350"/>
      <c r="T864" s="350"/>
      <c r="U864" s="350"/>
      <c r="V864" s="350"/>
      <c r="W864" s="350"/>
      <c r="X864" s="350"/>
      <c r="Y864" s="350"/>
      <c r="Z864" s="350"/>
      <c r="AA864" s="350"/>
    </row>
    <row r="865" spans="1:27" ht="12.75" customHeight="1">
      <c r="A865" s="350"/>
      <c r="B865" s="350"/>
      <c r="C865" s="350"/>
      <c r="D865" s="406"/>
      <c r="E865" s="402"/>
      <c r="F865" s="350"/>
      <c r="G865" s="350"/>
      <c r="H865" s="350"/>
      <c r="I865" s="350"/>
      <c r="J865" s="350"/>
      <c r="K865" s="350"/>
      <c r="L865" s="350"/>
      <c r="M865" s="350"/>
      <c r="N865" s="350"/>
      <c r="O865" s="350"/>
      <c r="P865" s="350"/>
      <c r="Q865" s="350"/>
      <c r="R865" s="350"/>
      <c r="S865" s="350"/>
      <c r="T865" s="350"/>
      <c r="U865" s="350"/>
      <c r="V865" s="350"/>
      <c r="W865" s="350"/>
      <c r="X865" s="350"/>
      <c r="Y865" s="350"/>
      <c r="Z865" s="350"/>
      <c r="AA865" s="350"/>
    </row>
    <row r="866" spans="1:27" ht="12.75" customHeight="1">
      <c r="A866" s="350"/>
      <c r="B866" s="350"/>
      <c r="C866" s="350"/>
      <c r="D866" s="406"/>
      <c r="E866" s="402"/>
      <c r="F866" s="350"/>
      <c r="G866" s="350"/>
      <c r="H866" s="350"/>
      <c r="I866" s="350"/>
      <c r="J866" s="350"/>
      <c r="K866" s="350"/>
      <c r="L866" s="350"/>
      <c r="M866" s="350"/>
      <c r="N866" s="350"/>
      <c r="O866" s="350"/>
      <c r="P866" s="350"/>
      <c r="Q866" s="350"/>
      <c r="R866" s="350"/>
      <c r="S866" s="350"/>
      <c r="T866" s="350"/>
      <c r="U866" s="350"/>
      <c r="V866" s="350"/>
      <c r="W866" s="350"/>
      <c r="X866" s="350"/>
      <c r="Y866" s="350"/>
      <c r="Z866" s="350"/>
      <c r="AA866" s="350"/>
    </row>
    <row r="867" spans="1:27" ht="12.75" customHeight="1">
      <c r="A867" s="350"/>
      <c r="B867" s="350"/>
      <c r="C867" s="350"/>
      <c r="D867" s="406"/>
      <c r="E867" s="402"/>
      <c r="F867" s="350"/>
      <c r="G867" s="350"/>
      <c r="H867" s="350"/>
      <c r="I867" s="350"/>
      <c r="J867" s="350"/>
      <c r="K867" s="350"/>
      <c r="L867" s="350"/>
      <c r="M867" s="350"/>
      <c r="N867" s="350"/>
      <c r="O867" s="350"/>
      <c r="P867" s="350"/>
      <c r="Q867" s="350"/>
      <c r="R867" s="350"/>
      <c r="S867" s="350"/>
      <c r="T867" s="350"/>
      <c r="U867" s="350"/>
      <c r="V867" s="350"/>
      <c r="W867" s="350"/>
      <c r="X867" s="350"/>
      <c r="Y867" s="350"/>
      <c r="Z867" s="350"/>
      <c r="AA867" s="350"/>
    </row>
    <row r="868" spans="1:27" ht="12.75" customHeight="1">
      <c r="A868" s="350"/>
      <c r="B868" s="350"/>
      <c r="C868" s="350"/>
      <c r="D868" s="406"/>
      <c r="E868" s="402"/>
      <c r="F868" s="350"/>
      <c r="G868" s="350"/>
      <c r="H868" s="350"/>
      <c r="I868" s="350"/>
      <c r="J868" s="350"/>
      <c r="K868" s="350"/>
      <c r="L868" s="350"/>
      <c r="M868" s="350"/>
      <c r="N868" s="350"/>
      <c r="O868" s="350"/>
      <c r="P868" s="350"/>
      <c r="Q868" s="350"/>
      <c r="R868" s="350"/>
      <c r="S868" s="350"/>
      <c r="T868" s="350"/>
      <c r="U868" s="350"/>
      <c r="V868" s="350"/>
      <c r="W868" s="350"/>
      <c r="X868" s="350"/>
      <c r="Y868" s="350"/>
      <c r="Z868" s="350"/>
      <c r="AA868" s="350"/>
    </row>
    <row r="869" spans="1:27" ht="12.75" customHeight="1">
      <c r="A869" s="350"/>
      <c r="B869" s="350"/>
      <c r="C869" s="350"/>
      <c r="D869" s="406"/>
      <c r="E869" s="402"/>
      <c r="F869" s="350"/>
      <c r="G869" s="350"/>
      <c r="H869" s="350"/>
      <c r="I869" s="350"/>
      <c r="J869" s="350"/>
      <c r="K869" s="350"/>
      <c r="L869" s="350"/>
      <c r="M869" s="350"/>
      <c r="N869" s="350"/>
      <c r="O869" s="350"/>
      <c r="P869" s="350"/>
      <c r="Q869" s="350"/>
      <c r="R869" s="350"/>
      <c r="S869" s="350"/>
      <c r="T869" s="350"/>
      <c r="U869" s="350"/>
      <c r="V869" s="350"/>
      <c r="W869" s="350"/>
      <c r="X869" s="350"/>
      <c r="Y869" s="350"/>
      <c r="Z869" s="350"/>
      <c r="AA869" s="350"/>
    </row>
    <row r="870" spans="1:27" ht="12.75" customHeight="1">
      <c r="A870" s="350"/>
      <c r="B870" s="350"/>
      <c r="C870" s="350"/>
      <c r="D870" s="406"/>
      <c r="E870" s="402"/>
      <c r="F870" s="350"/>
      <c r="G870" s="350"/>
      <c r="H870" s="350"/>
      <c r="I870" s="350"/>
      <c r="J870" s="350"/>
      <c r="K870" s="350"/>
      <c r="L870" s="350"/>
      <c r="M870" s="350"/>
      <c r="N870" s="350"/>
      <c r="O870" s="350"/>
      <c r="P870" s="350"/>
      <c r="Q870" s="350"/>
      <c r="R870" s="350"/>
      <c r="S870" s="350"/>
      <c r="T870" s="350"/>
      <c r="U870" s="350"/>
      <c r="V870" s="350"/>
      <c r="W870" s="350"/>
      <c r="X870" s="350"/>
      <c r="Y870" s="350"/>
      <c r="Z870" s="350"/>
      <c r="AA870" s="350"/>
    </row>
    <row r="871" spans="1:27" ht="12.75" customHeight="1">
      <c r="A871" s="350"/>
      <c r="B871" s="350"/>
      <c r="C871" s="350"/>
      <c r="D871" s="406"/>
      <c r="E871" s="402"/>
      <c r="F871" s="350"/>
      <c r="G871" s="350"/>
      <c r="H871" s="350"/>
      <c r="I871" s="350"/>
      <c r="J871" s="350"/>
      <c r="K871" s="350"/>
      <c r="L871" s="350"/>
      <c r="M871" s="350"/>
      <c r="N871" s="350"/>
      <c r="O871" s="350"/>
      <c r="P871" s="350"/>
      <c r="Q871" s="350"/>
      <c r="R871" s="350"/>
      <c r="S871" s="350"/>
      <c r="T871" s="350"/>
      <c r="U871" s="350"/>
      <c r="V871" s="350"/>
      <c r="W871" s="350"/>
      <c r="X871" s="350"/>
      <c r="Y871" s="350"/>
      <c r="Z871" s="350"/>
      <c r="AA871" s="350"/>
    </row>
    <row r="872" spans="1:27" ht="12.75" customHeight="1">
      <c r="A872" s="350"/>
      <c r="B872" s="350"/>
      <c r="C872" s="350"/>
      <c r="D872" s="406"/>
      <c r="E872" s="402"/>
      <c r="F872" s="350"/>
      <c r="G872" s="350"/>
      <c r="H872" s="350"/>
      <c r="I872" s="350"/>
      <c r="J872" s="350"/>
      <c r="K872" s="350"/>
      <c r="L872" s="350"/>
      <c r="M872" s="350"/>
      <c r="N872" s="350"/>
      <c r="O872" s="350"/>
      <c r="P872" s="350"/>
      <c r="Q872" s="350"/>
      <c r="R872" s="350"/>
      <c r="S872" s="350"/>
      <c r="T872" s="350"/>
      <c r="U872" s="350"/>
      <c r="V872" s="350"/>
      <c r="W872" s="350"/>
      <c r="X872" s="350"/>
      <c r="Y872" s="350"/>
      <c r="Z872" s="350"/>
      <c r="AA872" s="350"/>
    </row>
    <row r="873" spans="1:27" ht="12.75" customHeight="1">
      <c r="A873" s="350"/>
      <c r="B873" s="350"/>
      <c r="C873" s="350"/>
      <c r="D873" s="406"/>
      <c r="E873" s="402"/>
      <c r="F873" s="350"/>
      <c r="G873" s="350"/>
      <c r="H873" s="350"/>
      <c r="I873" s="350"/>
      <c r="J873" s="350"/>
      <c r="K873" s="350"/>
      <c r="L873" s="350"/>
      <c r="M873" s="350"/>
      <c r="N873" s="350"/>
      <c r="O873" s="350"/>
      <c r="P873" s="350"/>
      <c r="Q873" s="350"/>
      <c r="R873" s="350"/>
      <c r="S873" s="350"/>
      <c r="T873" s="350"/>
      <c r="U873" s="350"/>
      <c r="V873" s="350"/>
      <c r="W873" s="350"/>
      <c r="X873" s="350"/>
      <c r="Y873" s="350"/>
      <c r="Z873" s="350"/>
      <c r="AA873" s="350"/>
    </row>
    <row r="874" spans="1:27" ht="12.75" customHeight="1">
      <c r="A874" s="350"/>
      <c r="B874" s="350"/>
      <c r="C874" s="350"/>
      <c r="D874" s="406"/>
      <c r="E874" s="402"/>
      <c r="F874" s="350"/>
      <c r="G874" s="350"/>
      <c r="H874" s="350"/>
      <c r="I874" s="350"/>
      <c r="J874" s="350"/>
      <c r="K874" s="350"/>
      <c r="L874" s="350"/>
      <c r="M874" s="350"/>
      <c r="N874" s="350"/>
      <c r="O874" s="350"/>
      <c r="P874" s="350"/>
      <c r="Q874" s="350"/>
      <c r="R874" s="350"/>
      <c r="S874" s="350"/>
      <c r="T874" s="350"/>
      <c r="U874" s="350"/>
      <c r="V874" s="350"/>
      <c r="W874" s="350"/>
      <c r="X874" s="350"/>
      <c r="Y874" s="350"/>
      <c r="Z874" s="350"/>
      <c r="AA874" s="350"/>
    </row>
    <row r="875" spans="1:27" ht="12.75" customHeight="1">
      <c r="A875" s="350"/>
      <c r="B875" s="350"/>
      <c r="C875" s="350"/>
      <c r="D875" s="406"/>
      <c r="E875" s="402"/>
      <c r="F875" s="350"/>
      <c r="G875" s="350"/>
      <c r="H875" s="350"/>
      <c r="I875" s="350"/>
      <c r="J875" s="350"/>
      <c r="K875" s="350"/>
      <c r="L875" s="350"/>
      <c r="M875" s="350"/>
      <c r="N875" s="350"/>
      <c r="O875" s="350"/>
      <c r="P875" s="350"/>
      <c r="Q875" s="350"/>
      <c r="R875" s="350"/>
      <c r="S875" s="350"/>
      <c r="T875" s="350"/>
      <c r="U875" s="350"/>
      <c r="V875" s="350"/>
      <c r="W875" s="350"/>
      <c r="X875" s="350"/>
      <c r="Y875" s="350"/>
      <c r="Z875" s="350"/>
      <c r="AA875" s="350"/>
    </row>
    <row r="876" spans="1:27" ht="12.75" customHeight="1">
      <c r="A876" s="350"/>
      <c r="B876" s="350"/>
      <c r="C876" s="350"/>
      <c r="D876" s="406"/>
      <c r="E876" s="402"/>
      <c r="F876" s="350"/>
      <c r="G876" s="350"/>
      <c r="H876" s="350"/>
      <c r="I876" s="350"/>
      <c r="J876" s="350"/>
      <c r="K876" s="350"/>
      <c r="L876" s="350"/>
      <c r="M876" s="350"/>
      <c r="N876" s="350"/>
      <c r="O876" s="350"/>
      <c r="P876" s="350"/>
      <c r="Q876" s="350"/>
      <c r="R876" s="350"/>
      <c r="S876" s="350"/>
      <c r="T876" s="350"/>
      <c r="U876" s="350"/>
      <c r="V876" s="350"/>
      <c r="W876" s="350"/>
      <c r="X876" s="350"/>
      <c r="Y876" s="350"/>
      <c r="Z876" s="350"/>
      <c r="AA876" s="350"/>
    </row>
    <row r="877" spans="1:27" ht="12.75" customHeight="1">
      <c r="A877" s="350"/>
      <c r="B877" s="350"/>
      <c r="C877" s="350"/>
      <c r="D877" s="406"/>
      <c r="E877" s="402"/>
      <c r="F877" s="350"/>
      <c r="G877" s="350"/>
      <c r="H877" s="350"/>
      <c r="I877" s="350"/>
      <c r="J877" s="350"/>
      <c r="K877" s="350"/>
      <c r="L877" s="350"/>
      <c r="M877" s="350"/>
      <c r="N877" s="350"/>
      <c r="O877" s="350"/>
      <c r="P877" s="350"/>
      <c r="Q877" s="350"/>
      <c r="R877" s="350"/>
      <c r="S877" s="350"/>
      <c r="T877" s="350"/>
      <c r="U877" s="350"/>
      <c r="V877" s="350"/>
      <c r="W877" s="350"/>
      <c r="X877" s="350"/>
      <c r="Y877" s="350"/>
      <c r="Z877" s="350"/>
      <c r="AA877" s="350"/>
    </row>
    <row r="878" spans="1:27" ht="12.75" customHeight="1">
      <c r="A878" s="350"/>
      <c r="B878" s="350"/>
      <c r="C878" s="350"/>
      <c r="D878" s="406"/>
      <c r="E878" s="402"/>
      <c r="F878" s="350"/>
      <c r="G878" s="350"/>
      <c r="H878" s="350"/>
      <c r="I878" s="350"/>
      <c r="J878" s="350"/>
      <c r="K878" s="350"/>
      <c r="L878" s="350"/>
      <c r="M878" s="350"/>
      <c r="N878" s="350"/>
      <c r="O878" s="350"/>
      <c r="P878" s="350"/>
      <c r="Q878" s="350"/>
      <c r="R878" s="350"/>
      <c r="S878" s="350"/>
      <c r="T878" s="350"/>
      <c r="U878" s="350"/>
      <c r="V878" s="350"/>
      <c r="W878" s="350"/>
      <c r="X878" s="350"/>
      <c r="Y878" s="350"/>
      <c r="Z878" s="350"/>
      <c r="AA878" s="350"/>
    </row>
    <row r="879" spans="1:27" ht="12.75" customHeight="1">
      <c r="A879" s="350"/>
      <c r="B879" s="350"/>
      <c r="C879" s="350"/>
      <c r="D879" s="406"/>
      <c r="E879" s="402"/>
      <c r="F879" s="350"/>
      <c r="G879" s="350"/>
      <c r="H879" s="350"/>
      <c r="I879" s="350"/>
      <c r="J879" s="350"/>
      <c r="K879" s="350"/>
      <c r="L879" s="350"/>
      <c r="M879" s="350"/>
      <c r="N879" s="350"/>
      <c r="O879" s="350"/>
      <c r="P879" s="350"/>
      <c r="Q879" s="350"/>
      <c r="R879" s="350"/>
      <c r="S879" s="350"/>
      <c r="T879" s="350"/>
      <c r="U879" s="350"/>
      <c r="V879" s="350"/>
      <c r="W879" s="350"/>
      <c r="X879" s="350"/>
      <c r="Y879" s="350"/>
      <c r="Z879" s="350"/>
      <c r="AA879" s="350"/>
    </row>
    <row r="880" spans="1:27" ht="12.75" customHeight="1">
      <c r="A880" s="350"/>
      <c r="B880" s="350"/>
      <c r="C880" s="350"/>
      <c r="D880" s="406"/>
      <c r="E880" s="402"/>
      <c r="F880" s="350"/>
      <c r="G880" s="350"/>
      <c r="H880" s="350"/>
      <c r="I880" s="350"/>
      <c r="J880" s="350"/>
      <c r="K880" s="350"/>
      <c r="L880" s="350"/>
      <c r="M880" s="350"/>
      <c r="N880" s="350"/>
      <c r="O880" s="350"/>
      <c r="P880" s="350"/>
      <c r="Q880" s="350"/>
      <c r="R880" s="350"/>
      <c r="S880" s="350"/>
      <c r="T880" s="350"/>
      <c r="U880" s="350"/>
      <c r="V880" s="350"/>
      <c r="W880" s="350"/>
      <c r="X880" s="350"/>
      <c r="Y880" s="350"/>
      <c r="Z880" s="350"/>
      <c r="AA880" s="350"/>
    </row>
    <row r="881" spans="1:27" ht="12.75" customHeight="1">
      <c r="A881" s="350"/>
      <c r="B881" s="350"/>
      <c r="C881" s="350"/>
      <c r="D881" s="406"/>
      <c r="E881" s="402"/>
      <c r="F881" s="350"/>
      <c r="G881" s="350"/>
      <c r="H881" s="350"/>
      <c r="I881" s="350"/>
      <c r="J881" s="350"/>
      <c r="K881" s="350"/>
      <c r="L881" s="350"/>
      <c r="M881" s="350"/>
      <c r="N881" s="350"/>
      <c r="O881" s="350"/>
      <c r="P881" s="350"/>
      <c r="Q881" s="350"/>
      <c r="R881" s="350"/>
      <c r="S881" s="350"/>
      <c r="T881" s="350"/>
      <c r="U881" s="350"/>
      <c r="V881" s="350"/>
      <c r="W881" s="350"/>
      <c r="X881" s="350"/>
      <c r="Y881" s="350"/>
      <c r="Z881" s="350"/>
      <c r="AA881" s="350"/>
    </row>
    <row r="882" spans="1:27" ht="12.75" customHeight="1">
      <c r="A882" s="350"/>
      <c r="B882" s="350"/>
      <c r="C882" s="350"/>
      <c r="D882" s="406"/>
      <c r="E882" s="402"/>
      <c r="F882" s="350"/>
      <c r="G882" s="350"/>
      <c r="H882" s="350"/>
      <c r="I882" s="350"/>
      <c r="J882" s="350"/>
      <c r="K882" s="350"/>
      <c r="L882" s="350"/>
      <c r="M882" s="350"/>
      <c r="N882" s="350"/>
      <c r="O882" s="350"/>
      <c r="P882" s="350"/>
      <c r="Q882" s="350"/>
      <c r="R882" s="350"/>
      <c r="S882" s="350"/>
      <c r="T882" s="350"/>
      <c r="U882" s="350"/>
      <c r="V882" s="350"/>
      <c r="W882" s="350"/>
      <c r="X882" s="350"/>
      <c r="Y882" s="350"/>
      <c r="Z882" s="350"/>
      <c r="AA882" s="350"/>
    </row>
    <row r="883" spans="1:27" ht="12.75" customHeight="1">
      <c r="A883" s="350"/>
      <c r="B883" s="350"/>
      <c r="C883" s="350"/>
      <c r="D883" s="406"/>
      <c r="E883" s="402"/>
      <c r="F883" s="350"/>
      <c r="G883" s="350"/>
      <c r="H883" s="350"/>
      <c r="I883" s="350"/>
      <c r="J883" s="350"/>
      <c r="K883" s="350"/>
      <c r="L883" s="350"/>
      <c r="M883" s="350"/>
      <c r="N883" s="350"/>
      <c r="O883" s="350"/>
      <c r="P883" s="350"/>
      <c r="Q883" s="350"/>
      <c r="R883" s="350"/>
      <c r="S883" s="350"/>
      <c r="T883" s="350"/>
      <c r="U883" s="350"/>
      <c r="V883" s="350"/>
      <c r="W883" s="350"/>
      <c r="X883" s="350"/>
      <c r="Y883" s="350"/>
      <c r="Z883" s="350"/>
      <c r="AA883" s="350"/>
    </row>
    <row r="884" spans="1:27" ht="12.75" customHeight="1">
      <c r="A884" s="350"/>
      <c r="B884" s="350"/>
      <c r="C884" s="350"/>
      <c r="D884" s="406"/>
      <c r="E884" s="402"/>
      <c r="F884" s="350"/>
      <c r="G884" s="350"/>
      <c r="H884" s="350"/>
      <c r="I884" s="350"/>
      <c r="J884" s="350"/>
      <c r="K884" s="350"/>
      <c r="L884" s="350"/>
      <c r="M884" s="350"/>
      <c r="N884" s="350"/>
      <c r="O884" s="350"/>
      <c r="P884" s="350"/>
      <c r="Q884" s="350"/>
      <c r="R884" s="350"/>
      <c r="S884" s="350"/>
      <c r="T884" s="350"/>
      <c r="U884" s="350"/>
      <c r="V884" s="350"/>
      <c r="W884" s="350"/>
      <c r="X884" s="350"/>
      <c r="Y884" s="350"/>
      <c r="Z884" s="350"/>
      <c r="AA884" s="350"/>
    </row>
    <row r="885" spans="1:27" ht="12.75" customHeight="1">
      <c r="A885" s="350"/>
      <c r="B885" s="350"/>
      <c r="C885" s="350"/>
      <c r="D885" s="406"/>
      <c r="E885" s="402"/>
      <c r="F885" s="350"/>
      <c r="G885" s="350"/>
      <c r="H885" s="350"/>
      <c r="I885" s="350"/>
      <c r="J885" s="350"/>
      <c r="K885" s="350"/>
      <c r="L885" s="350"/>
      <c r="M885" s="350"/>
      <c r="N885" s="350"/>
      <c r="O885" s="350"/>
      <c r="P885" s="350"/>
      <c r="Q885" s="350"/>
      <c r="R885" s="350"/>
      <c r="S885" s="350"/>
      <c r="T885" s="350"/>
      <c r="U885" s="350"/>
      <c r="V885" s="350"/>
      <c r="W885" s="350"/>
      <c r="X885" s="350"/>
      <c r="Y885" s="350"/>
      <c r="Z885" s="350"/>
      <c r="AA885" s="350"/>
    </row>
    <row r="886" spans="1:27" ht="12.75" customHeight="1">
      <c r="A886" s="350"/>
      <c r="B886" s="350"/>
      <c r="C886" s="350"/>
      <c r="D886" s="406"/>
      <c r="E886" s="402"/>
      <c r="F886" s="350"/>
      <c r="G886" s="350"/>
      <c r="H886" s="350"/>
      <c r="I886" s="350"/>
      <c r="J886" s="350"/>
      <c r="K886" s="350"/>
      <c r="L886" s="350"/>
      <c r="M886" s="350"/>
      <c r="N886" s="350"/>
      <c r="O886" s="350"/>
      <c r="P886" s="350"/>
      <c r="Q886" s="350"/>
      <c r="R886" s="350"/>
      <c r="S886" s="350"/>
      <c r="T886" s="350"/>
      <c r="U886" s="350"/>
      <c r="V886" s="350"/>
      <c r="W886" s="350"/>
      <c r="X886" s="350"/>
      <c r="Y886" s="350"/>
      <c r="Z886" s="350"/>
      <c r="AA886" s="350"/>
    </row>
    <row r="887" spans="1:27" ht="12.75" customHeight="1">
      <c r="A887" s="350"/>
      <c r="B887" s="350"/>
      <c r="C887" s="350"/>
      <c r="D887" s="406"/>
      <c r="E887" s="402"/>
      <c r="F887" s="350"/>
      <c r="G887" s="350"/>
      <c r="H887" s="350"/>
      <c r="I887" s="350"/>
      <c r="J887" s="350"/>
      <c r="K887" s="350"/>
      <c r="L887" s="350"/>
      <c r="M887" s="350"/>
      <c r="N887" s="350"/>
      <c r="O887" s="350"/>
      <c r="P887" s="350"/>
      <c r="Q887" s="350"/>
      <c r="R887" s="350"/>
      <c r="S887" s="350"/>
      <c r="T887" s="350"/>
      <c r="U887" s="350"/>
      <c r="V887" s="350"/>
      <c r="W887" s="350"/>
      <c r="X887" s="350"/>
      <c r="Y887" s="350"/>
      <c r="Z887" s="350"/>
      <c r="AA887" s="350"/>
    </row>
    <row r="888" spans="1:27" ht="12.75" customHeight="1">
      <c r="A888" s="350"/>
      <c r="B888" s="350"/>
      <c r="C888" s="350"/>
      <c r="D888" s="406"/>
      <c r="E888" s="402"/>
      <c r="F888" s="350"/>
      <c r="G888" s="350"/>
      <c r="H888" s="350"/>
      <c r="I888" s="350"/>
      <c r="J888" s="350"/>
      <c r="K888" s="350"/>
      <c r="L888" s="350"/>
      <c r="M888" s="350"/>
      <c r="N888" s="350"/>
      <c r="O888" s="350"/>
      <c r="P888" s="350"/>
      <c r="Q888" s="350"/>
      <c r="R888" s="350"/>
      <c r="S888" s="350"/>
      <c r="T888" s="350"/>
      <c r="U888" s="350"/>
      <c r="V888" s="350"/>
      <c r="W888" s="350"/>
      <c r="X888" s="350"/>
      <c r="Y888" s="350"/>
      <c r="Z888" s="350"/>
      <c r="AA888" s="350"/>
    </row>
    <row r="889" spans="1:27" ht="12.75" customHeight="1">
      <c r="A889" s="350"/>
      <c r="B889" s="350"/>
      <c r="C889" s="350"/>
      <c r="D889" s="406"/>
      <c r="E889" s="402"/>
      <c r="F889" s="350"/>
      <c r="G889" s="350"/>
      <c r="H889" s="350"/>
      <c r="I889" s="350"/>
      <c r="J889" s="350"/>
      <c r="K889" s="350"/>
      <c r="L889" s="350"/>
      <c r="M889" s="350"/>
      <c r="N889" s="350"/>
      <c r="O889" s="350"/>
      <c r="P889" s="350"/>
      <c r="Q889" s="350"/>
      <c r="R889" s="350"/>
      <c r="S889" s="350"/>
      <c r="T889" s="350"/>
      <c r="U889" s="350"/>
      <c r="V889" s="350"/>
      <c r="W889" s="350"/>
      <c r="X889" s="350"/>
      <c r="Y889" s="350"/>
      <c r="Z889" s="350"/>
      <c r="AA889" s="350"/>
    </row>
    <row r="890" spans="1:27" ht="12.75" customHeight="1">
      <c r="A890" s="350"/>
      <c r="B890" s="350"/>
      <c r="C890" s="350"/>
      <c r="D890" s="406"/>
      <c r="E890" s="402"/>
      <c r="F890" s="350"/>
      <c r="G890" s="350"/>
      <c r="H890" s="350"/>
      <c r="I890" s="350"/>
      <c r="J890" s="350"/>
      <c r="K890" s="350"/>
      <c r="L890" s="350"/>
      <c r="M890" s="350"/>
      <c r="N890" s="350"/>
      <c r="O890" s="350"/>
      <c r="P890" s="350"/>
      <c r="Q890" s="350"/>
      <c r="R890" s="350"/>
      <c r="S890" s="350"/>
      <c r="T890" s="350"/>
      <c r="U890" s="350"/>
      <c r="V890" s="350"/>
      <c r="W890" s="350"/>
      <c r="X890" s="350"/>
      <c r="Y890" s="350"/>
      <c r="Z890" s="350"/>
      <c r="AA890" s="350"/>
    </row>
    <row r="891" spans="1:27" ht="12.75" customHeight="1">
      <c r="A891" s="350"/>
      <c r="B891" s="350"/>
      <c r="C891" s="350"/>
      <c r="D891" s="406"/>
      <c r="E891" s="402"/>
      <c r="F891" s="350"/>
      <c r="G891" s="350"/>
      <c r="H891" s="350"/>
      <c r="I891" s="350"/>
      <c r="J891" s="350"/>
      <c r="K891" s="350"/>
      <c r="L891" s="350"/>
      <c r="M891" s="350"/>
      <c r="N891" s="350"/>
      <c r="O891" s="350"/>
      <c r="P891" s="350"/>
      <c r="Q891" s="350"/>
      <c r="R891" s="350"/>
      <c r="S891" s="350"/>
      <c r="T891" s="350"/>
      <c r="U891" s="350"/>
      <c r="V891" s="350"/>
      <c r="W891" s="350"/>
      <c r="X891" s="350"/>
      <c r="Y891" s="350"/>
      <c r="Z891" s="350"/>
      <c r="AA891" s="350"/>
    </row>
    <row r="892" spans="1:27" ht="12.75" customHeight="1">
      <c r="A892" s="350"/>
      <c r="B892" s="350"/>
      <c r="C892" s="350"/>
      <c r="D892" s="406"/>
      <c r="E892" s="402"/>
      <c r="F892" s="350"/>
      <c r="G892" s="350"/>
      <c r="H892" s="350"/>
      <c r="I892" s="350"/>
      <c r="J892" s="350"/>
      <c r="K892" s="350"/>
      <c r="L892" s="350"/>
      <c r="M892" s="350"/>
      <c r="N892" s="350"/>
      <c r="O892" s="350"/>
      <c r="P892" s="350"/>
      <c r="Q892" s="350"/>
      <c r="R892" s="350"/>
      <c r="S892" s="350"/>
      <c r="T892" s="350"/>
      <c r="U892" s="350"/>
      <c r="V892" s="350"/>
      <c r="W892" s="350"/>
      <c r="X892" s="350"/>
      <c r="Y892" s="350"/>
      <c r="Z892" s="350"/>
      <c r="AA892" s="350"/>
    </row>
    <row r="893" spans="1:27" ht="12.75" customHeight="1">
      <c r="A893" s="350"/>
      <c r="B893" s="350"/>
      <c r="C893" s="350"/>
      <c r="D893" s="406"/>
      <c r="E893" s="402"/>
      <c r="F893" s="350"/>
      <c r="G893" s="350"/>
      <c r="H893" s="350"/>
      <c r="I893" s="350"/>
      <c r="J893" s="350"/>
      <c r="K893" s="350"/>
      <c r="L893" s="350"/>
      <c r="M893" s="350"/>
      <c r="N893" s="350"/>
      <c r="O893" s="350"/>
      <c r="P893" s="350"/>
      <c r="Q893" s="350"/>
      <c r="R893" s="350"/>
      <c r="S893" s="350"/>
      <c r="T893" s="350"/>
      <c r="U893" s="350"/>
      <c r="V893" s="350"/>
      <c r="W893" s="350"/>
      <c r="X893" s="350"/>
      <c r="Y893" s="350"/>
      <c r="Z893" s="350"/>
      <c r="AA893" s="350"/>
    </row>
    <row r="894" spans="1:27" ht="12.75" customHeight="1">
      <c r="A894" s="350"/>
      <c r="B894" s="350"/>
      <c r="C894" s="350"/>
      <c r="D894" s="406"/>
      <c r="E894" s="402"/>
      <c r="F894" s="350"/>
      <c r="G894" s="350"/>
      <c r="H894" s="350"/>
      <c r="I894" s="350"/>
      <c r="J894" s="350"/>
      <c r="K894" s="350"/>
      <c r="L894" s="350"/>
      <c r="M894" s="350"/>
      <c r="N894" s="350"/>
      <c r="O894" s="350"/>
      <c r="P894" s="350"/>
      <c r="Q894" s="350"/>
      <c r="R894" s="350"/>
      <c r="S894" s="350"/>
      <c r="T894" s="350"/>
      <c r="U894" s="350"/>
      <c r="V894" s="350"/>
      <c r="W894" s="350"/>
      <c r="X894" s="350"/>
      <c r="Y894" s="350"/>
      <c r="Z894" s="350"/>
      <c r="AA894" s="350"/>
    </row>
    <row r="895" spans="1:27" ht="12.75" customHeight="1">
      <c r="A895" s="350"/>
      <c r="B895" s="350"/>
      <c r="C895" s="350"/>
      <c r="D895" s="406"/>
      <c r="E895" s="402"/>
      <c r="F895" s="350"/>
      <c r="G895" s="350"/>
      <c r="H895" s="350"/>
      <c r="I895" s="350"/>
      <c r="J895" s="350"/>
      <c r="K895" s="350"/>
      <c r="L895" s="350"/>
      <c r="M895" s="350"/>
      <c r="N895" s="350"/>
      <c r="O895" s="350"/>
      <c r="P895" s="350"/>
      <c r="Q895" s="350"/>
      <c r="R895" s="350"/>
      <c r="S895" s="350"/>
      <c r="T895" s="350"/>
      <c r="U895" s="350"/>
      <c r="V895" s="350"/>
      <c r="W895" s="350"/>
      <c r="X895" s="350"/>
      <c r="Y895" s="350"/>
      <c r="Z895" s="350"/>
      <c r="AA895" s="350"/>
    </row>
    <row r="896" spans="1:27" ht="12.75" customHeight="1">
      <c r="A896" s="350"/>
      <c r="B896" s="350"/>
      <c r="C896" s="350"/>
      <c r="D896" s="406"/>
      <c r="E896" s="402"/>
      <c r="F896" s="350"/>
      <c r="G896" s="350"/>
      <c r="H896" s="350"/>
      <c r="I896" s="350"/>
      <c r="J896" s="350"/>
      <c r="K896" s="350"/>
      <c r="L896" s="350"/>
      <c r="M896" s="350"/>
      <c r="N896" s="350"/>
      <c r="O896" s="350"/>
      <c r="P896" s="350"/>
      <c r="Q896" s="350"/>
      <c r="R896" s="350"/>
      <c r="S896" s="350"/>
      <c r="T896" s="350"/>
      <c r="U896" s="350"/>
      <c r="V896" s="350"/>
      <c r="W896" s="350"/>
      <c r="X896" s="350"/>
      <c r="Y896" s="350"/>
      <c r="Z896" s="350"/>
      <c r="AA896" s="350"/>
    </row>
    <row r="897" spans="1:27" ht="12.75" customHeight="1">
      <c r="A897" s="350"/>
      <c r="B897" s="350"/>
      <c r="C897" s="350"/>
      <c r="D897" s="406"/>
      <c r="E897" s="402"/>
      <c r="F897" s="350"/>
      <c r="G897" s="350"/>
      <c r="H897" s="350"/>
      <c r="I897" s="350"/>
      <c r="J897" s="350"/>
      <c r="K897" s="350"/>
      <c r="L897" s="350"/>
      <c r="M897" s="350"/>
      <c r="N897" s="350"/>
      <c r="O897" s="350"/>
      <c r="P897" s="350"/>
      <c r="Q897" s="350"/>
      <c r="R897" s="350"/>
      <c r="S897" s="350"/>
      <c r="T897" s="350"/>
      <c r="U897" s="350"/>
      <c r="V897" s="350"/>
      <c r="W897" s="350"/>
      <c r="X897" s="350"/>
      <c r="Y897" s="350"/>
      <c r="Z897" s="350"/>
      <c r="AA897" s="350"/>
    </row>
    <row r="898" spans="1:27" ht="12.75" customHeight="1">
      <c r="A898" s="350"/>
      <c r="B898" s="350"/>
      <c r="C898" s="350"/>
      <c r="D898" s="406"/>
      <c r="E898" s="402"/>
      <c r="F898" s="350"/>
      <c r="G898" s="350"/>
      <c r="H898" s="350"/>
      <c r="I898" s="350"/>
      <c r="J898" s="350"/>
      <c r="K898" s="350"/>
      <c r="L898" s="350"/>
      <c r="M898" s="350"/>
      <c r="N898" s="350"/>
      <c r="O898" s="350"/>
      <c r="P898" s="350"/>
      <c r="Q898" s="350"/>
      <c r="R898" s="350"/>
      <c r="S898" s="350"/>
      <c r="T898" s="350"/>
      <c r="U898" s="350"/>
      <c r="V898" s="350"/>
      <c r="W898" s="350"/>
      <c r="X898" s="350"/>
      <c r="Y898" s="350"/>
      <c r="Z898" s="350"/>
      <c r="AA898" s="350"/>
    </row>
    <row r="899" spans="1:27" ht="12.75" customHeight="1">
      <c r="A899" s="350"/>
      <c r="B899" s="350"/>
      <c r="C899" s="350"/>
      <c r="D899" s="406"/>
      <c r="E899" s="402"/>
      <c r="F899" s="350"/>
      <c r="G899" s="350"/>
      <c r="H899" s="350"/>
      <c r="I899" s="350"/>
      <c r="J899" s="350"/>
      <c r="K899" s="350"/>
      <c r="L899" s="350"/>
      <c r="M899" s="350"/>
      <c r="N899" s="350"/>
      <c r="O899" s="350"/>
      <c r="P899" s="350"/>
      <c r="Q899" s="350"/>
      <c r="R899" s="350"/>
      <c r="S899" s="350"/>
      <c r="T899" s="350"/>
      <c r="U899" s="350"/>
      <c r="V899" s="350"/>
      <c r="W899" s="350"/>
      <c r="X899" s="350"/>
      <c r="Y899" s="350"/>
      <c r="Z899" s="350"/>
      <c r="AA899" s="350"/>
    </row>
    <row r="900" spans="1:27" ht="12.75" customHeight="1">
      <c r="A900" s="350"/>
      <c r="B900" s="350"/>
      <c r="C900" s="350"/>
      <c r="D900" s="406"/>
      <c r="E900" s="402"/>
      <c r="F900" s="350"/>
      <c r="G900" s="350"/>
      <c r="H900" s="350"/>
      <c r="I900" s="350"/>
      <c r="J900" s="350"/>
      <c r="K900" s="350"/>
      <c r="L900" s="350"/>
      <c r="M900" s="350"/>
      <c r="N900" s="350"/>
      <c r="O900" s="350"/>
      <c r="P900" s="350"/>
      <c r="Q900" s="350"/>
      <c r="R900" s="350"/>
      <c r="S900" s="350"/>
      <c r="T900" s="350"/>
      <c r="U900" s="350"/>
      <c r="V900" s="350"/>
      <c r="W900" s="350"/>
      <c r="X900" s="350"/>
      <c r="Y900" s="350"/>
      <c r="Z900" s="350"/>
      <c r="AA900" s="350"/>
    </row>
    <row r="901" spans="1:27" ht="12.75" customHeight="1">
      <c r="A901" s="350"/>
      <c r="B901" s="350"/>
      <c r="C901" s="350"/>
      <c r="D901" s="406"/>
      <c r="E901" s="402"/>
      <c r="F901" s="350"/>
      <c r="G901" s="350"/>
      <c r="H901" s="350"/>
      <c r="I901" s="350"/>
      <c r="J901" s="350"/>
      <c r="K901" s="350"/>
      <c r="L901" s="350"/>
      <c r="M901" s="350"/>
      <c r="N901" s="350"/>
      <c r="O901" s="350"/>
      <c r="P901" s="350"/>
      <c r="Q901" s="350"/>
      <c r="R901" s="350"/>
      <c r="S901" s="350"/>
      <c r="T901" s="350"/>
      <c r="U901" s="350"/>
      <c r="V901" s="350"/>
      <c r="W901" s="350"/>
      <c r="X901" s="350"/>
      <c r="Y901" s="350"/>
      <c r="Z901" s="350"/>
      <c r="AA901" s="350"/>
    </row>
    <row r="902" spans="1:27" ht="12.75" customHeight="1">
      <c r="A902" s="350"/>
      <c r="B902" s="350"/>
      <c r="C902" s="350"/>
      <c r="D902" s="406"/>
      <c r="E902" s="402"/>
      <c r="F902" s="350"/>
      <c r="G902" s="350"/>
      <c r="H902" s="350"/>
      <c r="I902" s="350"/>
      <c r="J902" s="350"/>
      <c r="K902" s="350"/>
      <c r="L902" s="350"/>
      <c r="M902" s="350"/>
      <c r="N902" s="350"/>
      <c r="O902" s="350"/>
      <c r="P902" s="350"/>
      <c r="Q902" s="350"/>
      <c r="R902" s="350"/>
      <c r="S902" s="350"/>
      <c r="T902" s="350"/>
      <c r="U902" s="350"/>
      <c r="V902" s="350"/>
      <c r="W902" s="350"/>
      <c r="X902" s="350"/>
      <c r="Y902" s="350"/>
      <c r="Z902" s="350"/>
      <c r="AA902" s="350"/>
    </row>
    <row r="903" spans="1:27" ht="12.75" customHeight="1">
      <c r="A903" s="350"/>
      <c r="B903" s="350"/>
      <c r="C903" s="350"/>
      <c r="D903" s="406"/>
      <c r="E903" s="402"/>
      <c r="F903" s="350"/>
      <c r="G903" s="350"/>
      <c r="H903" s="350"/>
      <c r="I903" s="350"/>
      <c r="J903" s="350"/>
      <c r="K903" s="350"/>
      <c r="L903" s="350"/>
      <c r="M903" s="350"/>
      <c r="N903" s="350"/>
      <c r="O903" s="350"/>
      <c r="P903" s="350"/>
      <c r="Q903" s="350"/>
      <c r="R903" s="350"/>
      <c r="S903" s="350"/>
      <c r="T903" s="350"/>
      <c r="U903" s="350"/>
      <c r="V903" s="350"/>
      <c r="W903" s="350"/>
      <c r="X903" s="350"/>
      <c r="Y903" s="350"/>
      <c r="Z903" s="350"/>
      <c r="AA903" s="350"/>
    </row>
    <row r="904" spans="1:27" ht="12.75" customHeight="1">
      <c r="A904" s="350"/>
      <c r="B904" s="350"/>
      <c r="C904" s="350"/>
      <c r="D904" s="406"/>
      <c r="E904" s="402"/>
      <c r="F904" s="350"/>
      <c r="G904" s="350"/>
      <c r="H904" s="350"/>
      <c r="I904" s="350"/>
      <c r="J904" s="350"/>
      <c r="K904" s="350"/>
      <c r="L904" s="350"/>
      <c r="M904" s="350"/>
      <c r="N904" s="350"/>
      <c r="O904" s="350"/>
      <c r="P904" s="350"/>
      <c r="Q904" s="350"/>
      <c r="R904" s="350"/>
      <c r="S904" s="350"/>
      <c r="T904" s="350"/>
      <c r="U904" s="350"/>
      <c r="V904" s="350"/>
      <c r="W904" s="350"/>
      <c r="X904" s="350"/>
      <c r="Y904" s="350"/>
      <c r="Z904" s="350"/>
      <c r="AA904" s="350"/>
    </row>
    <row r="905" spans="1:27" ht="12.75" customHeight="1">
      <c r="A905" s="350"/>
      <c r="B905" s="350"/>
      <c r="C905" s="350"/>
      <c r="D905" s="406"/>
      <c r="E905" s="402"/>
      <c r="F905" s="350"/>
      <c r="G905" s="350"/>
      <c r="H905" s="350"/>
      <c r="I905" s="350"/>
      <c r="J905" s="350"/>
      <c r="K905" s="350"/>
      <c r="L905" s="350"/>
      <c r="M905" s="350"/>
      <c r="N905" s="350"/>
      <c r="O905" s="350"/>
      <c r="P905" s="350"/>
      <c r="Q905" s="350"/>
      <c r="R905" s="350"/>
      <c r="S905" s="350"/>
      <c r="T905" s="350"/>
      <c r="U905" s="350"/>
      <c r="V905" s="350"/>
      <c r="W905" s="350"/>
      <c r="X905" s="350"/>
      <c r="Y905" s="350"/>
      <c r="Z905" s="350"/>
      <c r="AA905" s="350"/>
    </row>
    <row r="906" spans="1:27" ht="12.75" customHeight="1">
      <c r="A906" s="350"/>
      <c r="B906" s="350"/>
      <c r="C906" s="350"/>
      <c r="D906" s="406"/>
      <c r="E906" s="402"/>
      <c r="F906" s="350"/>
      <c r="G906" s="350"/>
      <c r="H906" s="350"/>
      <c r="I906" s="350"/>
      <c r="J906" s="350"/>
      <c r="K906" s="350"/>
      <c r="L906" s="350"/>
      <c r="M906" s="350"/>
      <c r="N906" s="350"/>
      <c r="O906" s="350"/>
      <c r="P906" s="350"/>
      <c r="Q906" s="350"/>
      <c r="R906" s="350"/>
      <c r="S906" s="350"/>
      <c r="T906" s="350"/>
      <c r="U906" s="350"/>
      <c r="V906" s="350"/>
      <c r="W906" s="350"/>
      <c r="X906" s="350"/>
      <c r="Y906" s="350"/>
      <c r="Z906" s="350"/>
      <c r="AA906" s="350"/>
    </row>
    <row r="907" spans="1:27" ht="12.75" customHeight="1">
      <c r="A907" s="350"/>
      <c r="B907" s="350"/>
      <c r="C907" s="350"/>
      <c r="D907" s="406"/>
      <c r="E907" s="402"/>
      <c r="F907" s="350"/>
      <c r="G907" s="350"/>
      <c r="H907" s="350"/>
      <c r="I907" s="350"/>
      <c r="J907" s="350"/>
      <c r="K907" s="350"/>
      <c r="L907" s="350"/>
      <c r="M907" s="350"/>
      <c r="N907" s="350"/>
      <c r="O907" s="350"/>
      <c r="P907" s="350"/>
      <c r="Q907" s="350"/>
      <c r="R907" s="350"/>
      <c r="S907" s="350"/>
      <c r="T907" s="350"/>
      <c r="U907" s="350"/>
      <c r="V907" s="350"/>
      <c r="W907" s="350"/>
      <c r="X907" s="350"/>
      <c r="Y907" s="350"/>
      <c r="Z907" s="350"/>
      <c r="AA907" s="350"/>
    </row>
    <row r="908" spans="1:27" ht="12.75" customHeight="1">
      <c r="A908" s="350"/>
      <c r="B908" s="350"/>
      <c r="C908" s="350"/>
      <c r="D908" s="406"/>
      <c r="E908" s="402"/>
      <c r="F908" s="350"/>
      <c r="G908" s="350"/>
      <c r="H908" s="350"/>
      <c r="I908" s="350"/>
      <c r="J908" s="350"/>
      <c r="K908" s="350"/>
      <c r="L908" s="350"/>
      <c r="M908" s="350"/>
      <c r="N908" s="350"/>
      <c r="O908" s="350"/>
      <c r="P908" s="350"/>
      <c r="Q908" s="350"/>
      <c r="R908" s="350"/>
      <c r="S908" s="350"/>
      <c r="T908" s="350"/>
      <c r="U908" s="350"/>
      <c r="V908" s="350"/>
      <c r="W908" s="350"/>
      <c r="X908" s="350"/>
      <c r="Y908" s="350"/>
      <c r="Z908" s="350"/>
      <c r="AA908" s="350"/>
    </row>
    <row r="909" spans="1:27" ht="12.75" customHeight="1">
      <c r="A909" s="350"/>
      <c r="B909" s="350"/>
      <c r="C909" s="350"/>
      <c r="D909" s="406"/>
      <c r="E909" s="402"/>
      <c r="F909" s="350"/>
      <c r="G909" s="350"/>
      <c r="H909" s="350"/>
      <c r="I909" s="350"/>
      <c r="J909" s="350"/>
      <c r="K909" s="350"/>
      <c r="L909" s="350"/>
      <c r="M909" s="350"/>
      <c r="N909" s="350"/>
      <c r="O909" s="350"/>
      <c r="P909" s="350"/>
      <c r="Q909" s="350"/>
      <c r="R909" s="350"/>
      <c r="S909" s="350"/>
      <c r="T909" s="350"/>
      <c r="U909" s="350"/>
      <c r="V909" s="350"/>
      <c r="W909" s="350"/>
      <c r="X909" s="350"/>
      <c r="Y909" s="350"/>
      <c r="Z909" s="350"/>
      <c r="AA909" s="350"/>
    </row>
    <row r="910" spans="1:27" ht="12.75" customHeight="1">
      <c r="A910" s="350"/>
      <c r="B910" s="350"/>
      <c r="C910" s="350"/>
      <c r="D910" s="406"/>
      <c r="E910" s="402"/>
      <c r="F910" s="350"/>
      <c r="G910" s="350"/>
      <c r="H910" s="350"/>
      <c r="I910" s="350"/>
      <c r="J910" s="350"/>
      <c r="K910" s="350"/>
      <c r="L910" s="350"/>
      <c r="M910" s="350"/>
      <c r="N910" s="350"/>
      <c r="O910" s="350"/>
      <c r="P910" s="350"/>
      <c r="Q910" s="350"/>
      <c r="R910" s="350"/>
      <c r="S910" s="350"/>
      <c r="T910" s="350"/>
      <c r="U910" s="350"/>
      <c r="V910" s="350"/>
      <c r="W910" s="350"/>
      <c r="X910" s="350"/>
      <c r="Y910" s="350"/>
      <c r="Z910" s="350"/>
      <c r="AA910" s="350"/>
    </row>
    <row r="911" spans="1:27" ht="12.75" customHeight="1">
      <c r="A911" s="350"/>
      <c r="B911" s="350"/>
      <c r="C911" s="350"/>
      <c r="D911" s="406"/>
      <c r="E911" s="402"/>
      <c r="F911" s="350"/>
      <c r="G911" s="350"/>
      <c r="H911" s="350"/>
      <c r="I911" s="350"/>
      <c r="J911" s="350"/>
      <c r="K911" s="350"/>
      <c r="L911" s="350"/>
      <c r="M911" s="350"/>
      <c r="N911" s="350"/>
      <c r="O911" s="350"/>
      <c r="P911" s="350"/>
      <c r="Q911" s="350"/>
      <c r="R911" s="350"/>
      <c r="S911" s="350"/>
      <c r="T911" s="350"/>
      <c r="U911" s="350"/>
      <c r="V911" s="350"/>
      <c r="W911" s="350"/>
      <c r="X911" s="350"/>
      <c r="Y911" s="350"/>
      <c r="Z911" s="350"/>
      <c r="AA911" s="350"/>
    </row>
    <row r="912" spans="1:27" ht="12.75" customHeight="1">
      <c r="A912" s="350"/>
      <c r="B912" s="350"/>
      <c r="C912" s="350"/>
      <c r="D912" s="406"/>
      <c r="E912" s="402"/>
      <c r="F912" s="350"/>
      <c r="G912" s="350"/>
      <c r="H912" s="350"/>
      <c r="I912" s="350"/>
      <c r="J912" s="350"/>
      <c r="K912" s="350"/>
      <c r="L912" s="350"/>
      <c r="M912" s="350"/>
      <c r="N912" s="350"/>
      <c r="O912" s="350"/>
      <c r="P912" s="350"/>
      <c r="Q912" s="350"/>
      <c r="R912" s="350"/>
      <c r="S912" s="350"/>
      <c r="T912" s="350"/>
      <c r="U912" s="350"/>
      <c r="V912" s="350"/>
      <c r="W912" s="350"/>
      <c r="X912" s="350"/>
      <c r="Y912" s="350"/>
      <c r="Z912" s="350"/>
      <c r="AA912" s="350"/>
    </row>
    <row r="913" spans="1:27" ht="12.75" customHeight="1">
      <c r="A913" s="350"/>
      <c r="B913" s="350"/>
      <c r="C913" s="350"/>
      <c r="D913" s="406"/>
      <c r="E913" s="402"/>
      <c r="F913" s="350"/>
      <c r="G913" s="350"/>
      <c r="H913" s="350"/>
      <c r="I913" s="350"/>
      <c r="J913" s="350"/>
      <c r="K913" s="350"/>
      <c r="L913" s="350"/>
      <c r="M913" s="350"/>
      <c r="N913" s="350"/>
      <c r="O913" s="350"/>
      <c r="P913" s="350"/>
      <c r="Q913" s="350"/>
      <c r="R913" s="350"/>
      <c r="S913" s="350"/>
      <c r="T913" s="350"/>
      <c r="U913" s="350"/>
      <c r="V913" s="350"/>
      <c r="W913" s="350"/>
      <c r="X913" s="350"/>
      <c r="Y913" s="350"/>
      <c r="Z913" s="350"/>
      <c r="AA913" s="350"/>
    </row>
    <row r="914" spans="1:27" ht="12.75" customHeight="1">
      <c r="A914" s="350"/>
      <c r="B914" s="350"/>
      <c r="C914" s="350"/>
      <c r="D914" s="406"/>
      <c r="E914" s="402"/>
      <c r="F914" s="350"/>
      <c r="G914" s="350"/>
      <c r="H914" s="350"/>
      <c r="I914" s="350"/>
      <c r="J914" s="350"/>
      <c r="K914" s="350"/>
      <c r="L914" s="350"/>
      <c r="M914" s="350"/>
      <c r="N914" s="350"/>
      <c r="O914" s="350"/>
      <c r="P914" s="350"/>
      <c r="Q914" s="350"/>
      <c r="R914" s="350"/>
      <c r="S914" s="350"/>
      <c r="T914" s="350"/>
      <c r="U914" s="350"/>
      <c r="V914" s="350"/>
      <c r="W914" s="350"/>
      <c r="X914" s="350"/>
      <c r="Y914" s="350"/>
      <c r="Z914" s="350"/>
      <c r="AA914" s="350"/>
    </row>
    <row r="915" spans="1:27" ht="12.75" customHeight="1">
      <c r="A915" s="350"/>
      <c r="B915" s="350"/>
      <c r="C915" s="350"/>
      <c r="D915" s="406"/>
      <c r="E915" s="402"/>
      <c r="F915" s="350"/>
      <c r="G915" s="350"/>
      <c r="H915" s="350"/>
      <c r="I915" s="350"/>
      <c r="J915" s="350"/>
      <c r="K915" s="350"/>
      <c r="L915" s="350"/>
      <c r="M915" s="350"/>
      <c r="N915" s="350"/>
      <c r="O915" s="350"/>
      <c r="P915" s="350"/>
      <c r="Q915" s="350"/>
      <c r="R915" s="350"/>
      <c r="S915" s="350"/>
      <c r="T915" s="350"/>
      <c r="U915" s="350"/>
      <c r="V915" s="350"/>
      <c r="W915" s="350"/>
      <c r="X915" s="350"/>
      <c r="Y915" s="350"/>
      <c r="Z915" s="350"/>
      <c r="AA915" s="350"/>
    </row>
    <row r="916" spans="1:27" ht="12.75" customHeight="1">
      <c r="A916" s="350"/>
      <c r="B916" s="350"/>
      <c r="C916" s="350"/>
      <c r="D916" s="406"/>
      <c r="E916" s="402"/>
      <c r="F916" s="350"/>
      <c r="G916" s="350"/>
      <c r="H916" s="350"/>
      <c r="I916" s="350"/>
      <c r="J916" s="350"/>
      <c r="K916" s="350"/>
      <c r="L916" s="350"/>
      <c r="M916" s="350"/>
      <c r="N916" s="350"/>
      <c r="O916" s="350"/>
      <c r="P916" s="350"/>
      <c r="Q916" s="350"/>
      <c r="R916" s="350"/>
      <c r="S916" s="350"/>
      <c r="T916" s="350"/>
      <c r="U916" s="350"/>
      <c r="V916" s="350"/>
      <c r="W916" s="350"/>
      <c r="X916" s="350"/>
      <c r="Y916" s="350"/>
      <c r="Z916" s="350"/>
      <c r="AA916" s="350"/>
    </row>
    <row r="917" spans="1:27" ht="12.75" customHeight="1">
      <c r="A917" s="350"/>
      <c r="B917" s="350"/>
      <c r="C917" s="350"/>
      <c r="D917" s="406"/>
      <c r="E917" s="402"/>
      <c r="F917" s="350"/>
      <c r="G917" s="350"/>
      <c r="H917" s="350"/>
      <c r="I917" s="350"/>
      <c r="J917" s="350"/>
      <c r="K917" s="350"/>
      <c r="L917" s="350"/>
      <c r="M917" s="350"/>
      <c r="N917" s="350"/>
      <c r="O917" s="350"/>
      <c r="P917" s="350"/>
      <c r="Q917" s="350"/>
      <c r="R917" s="350"/>
      <c r="S917" s="350"/>
      <c r="T917" s="350"/>
      <c r="U917" s="350"/>
      <c r="V917" s="350"/>
      <c r="W917" s="350"/>
      <c r="X917" s="350"/>
      <c r="Y917" s="350"/>
      <c r="Z917" s="350"/>
      <c r="AA917" s="350"/>
    </row>
    <row r="918" spans="1:27" ht="12.75" customHeight="1">
      <c r="A918" s="350"/>
      <c r="B918" s="350"/>
      <c r="C918" s="350"/>
      <c r="D918" s="406"/>
      <c r="E918" s="402"/>
      <c r="F918" s="350"/>
      <c r="G918" s="350"/>
      <c r="H918" s="350"/>
      <c r="I918" s="350"/>
      <c r="J918" s="350"/>
      <c r="K918" s="350"/>
      <c r="L918" s="350"/>
      <c r="M918" s="350"/>
      <c r="N918" s="350"/>
      <c r="O918" s="350"/>
      <c r="P918" s="350"/>
      <c r="Q918" s="350"/>
      <c r="R918" s="350"/>
      <c r="S918" s="350"/>
      <c r="T918" s="350"/>
      <c r="U918" s="350"/>
      <c r="V918" s="350"/>
      <c r="W918" s="350"/>
      <c r="X918" s="350"/>
      <c r="Y918" s="350"/>
      <c r="Z918" s="350"/>
      <c r="AA918" s="350"/>
    </row>
    <row r="919" spans="1:27" ht="12.75" customHeight="1">
      <c r="A919" s="350"/>
      <c r="B919" s="350"/>
      <c r="C919" s="350"/>
      <c r="D919" s="406"/>
      <c r="E919" s="402"/>
      <c r="F919" s="350"/>
      <c r="G919" s="350"/>
      <c r="H919" s="350"/>
      <c r="I919" s="350"/>
      <c r="J919" s="350"/>
      <c r="K919" s="350"/>
      <c r="L919" s="350"/>
      <c r="M919" s="350"/>
      <c r="N919" s="350"/>
      <c r="O919" s="350"/>
      <c r="P919" s="350"/>
      <c r="Q919" s="350"/>
      <c r="R919" s="350"/>
      <c r="S919" s="350"/>
      <c r="T919" s="350"/>
      <c r="U919" s="350"/>
      <c r="V919" s="350"/>
      <c r="W919" s="350"/>
      <c r="X919" s="350"/>
      <c r="Y919" s="350"/>
      <c r="Z919" s="350"/>
      <c r="AA919" s="350"/>
    </row>
    <row r="920" spans="1:27" ht="12.75" customHeight="1">
      <c r="A920" s="350"/>
      <c r="B920" s="350"/>
      <c r="C920" s="350"/>
      <c r="D920" s="406"/>
      <c r="E920" s="402"/>
      <c r="F920" s="350"/>
      <c r="G920" s="350"/>
      <c r="H920" s="350"/>
      <c r="I920" s="350"/>
      <c r="J920" s="350"/>
      <c r="K920" s="350"/>
      <c r="L920" s="350"/>
      <c r="M920" s="350"/>
      <c r="N920" s="350"/>
      <c r="O920" s="350"/>
      <c r="P920" s="350"/>
      <c r="Q920" s="350"/>
      <c r="R920" s="350"/>
      <c r="S920" s="350"/>
      <c r="T920" s="350"/>
      <c r="U920" s="350"/>
      <c r="V920" s="350"/>
      <c r="W920" s="350"/>
      <c r="X920" s="350"/>
      <c r="Y920" s="350"/>
      <c r="Z920" s="350"/>
      <c r="AA920" s="350"/>
    </row>
    <row r="921" spans="1:27" ht="12.75" customHeight="1">
      <c r="A921" s="350"/>
      <c r="B921" s="350"/>
      <c r="C921" s="350"/>
      <c r="D921" s="406"/>
      <c r="E921" s="402"/>
      <c r="F921" s="350"/>
      <c r="G921" s="350"/>
      <c r="H921" s="350"/>
      <c r="I921" s="350"/>
      <c r="J921" s="350"/>
      <c r="K921" s="350"/>
      <c r="L921" s="350"/>
      <c r="M921" s="350"/>
      <c r="N921" s="350"/>
      <c r="O921" s="350"/>
      <c r="P921" s="350"/>
      <c r="Q921" s="350"/>
      <c r="R921" s="350"/>
      <c r="S921" s="350"/>
      <c r="T921" s="350"/>
      <c r="U921" s="350"/>
      <c r="V921" s="350"/>
      <c r="W921" s="350"/>
      <c r="X921" s="350"/>
      <c r="Y921" s="350"/>
      <c r="Z921" s="350"/>
      <c r="AA921" s="350"/>
    </row>
    <row r="922" spans="1:27" ht="12.75" customHeight="1">
      <c r="A922" s="350"/>
      <c r="B922" s="350"/>
      <c r="C922" s="350"/>
      <c r="D922" s="406"/>
      <c r="E922" s="402"/>
      <c r="F922" s="350"/>
      <c r="G922" s="350"/>
      <c r="H922" s="350"/>
      <c r="I922" s="350"/>
      <c r="J922" s="350"/>
      <c r="K922" s="350"/>
      <c r="L922" s="350"/>
      <c r="M922" s="350"/>
      <c r="N922" s="350"/>
      <c r="O922" s="350"/>
      <c r="P922" s="350"/>
      <c r="Q922" s="350"/>
      <c r="R922" s="350"/>
      <c r="S922" s="350"/>
      <c r="T922" s="350"/>
      <c r="U922" s="350"/>
      <c r="V922" s="350"/>
      <c r="W922" s="350"/>
      <c r="X922" s="350"/>
      <c r="Y922" s="350"/>
      <c r="Z922" s="350"/>
      <c r="AA922" s="350"/>
    </row>
    <row r="923" spans="1:27" ht="12.75" customHeight="1">
      <c r="A923" s="350"/>
      <c r="B923" s="350"/>
      <c r="C923" s="350"/>
      <c r="D923" s="406"/>
      <c r="E923" s="402"/>
      <c r="F923" s="350"/>
      <c r="G923" s="350"/>
      <c r="H923" s="350"/>
      <c r="I923" s="350"/>
      <c r="J923" s="350"/>
      <c r="K923" s="350"/>
      <c r="L923" s="350"/>
      <c r="M923" s="350"/>
      <c r="N923" s="350"/>
      <c r="O923" s="350"/>
      <c r="P923" s="350"/>
      <c r="Q923" s="350"/>
      <c r="R923" s="350"/>
      <c r="S923" s="350"/>
      <c r="T923" s="350"/>
      <c r="U923" s="350"/>
      <c r="V923" s="350"/>
      <c r="W923" s="350"/>
      <c r="X923" s="350"/>
      <c r="Y923" s="350"/>
      <c r="Z923" s="350"/>
      <c r="AA923" s="350"/>
    </row>
    <row r="924" spans="1:27" ht="12.75" customHeight="1">
      <c r="A924" s="350"/>
      <c r="B924" s="350"/>
      <c r="C924" s="350"/>
      <c r="D924" s="406"/>
      <c r="E924" s="402"/>
      <c r="F924" s="350"/>
      <c r="G924" s="350"/>
      <c r="H924" s="350"/>
      <c r="I924" s="350"/>
      <c r="J924" s="350"/>
      <c r="K924" s="350"/>
      <c r="L924" s="350"/>
      <c r="M924" s="350"/>
      <c r="N924" s="350"/>
      <c r="O924" s="350"/>
      <c r="P924" s="350"/>
      <c r="Q924" s="350"/>
      <c r="R924" s="350"/>
      <c r="S924" s="350"/>
      <c r="T924" s="350"/>
      <c r="U924" s="350"/>
      <c r="V924" s="350"/>
      <c r="W924" s="350"/>
      <c r="X924" s="350"/>
      <c r="Y924" s="350"/>
      <c r="Z924" s="350"/>
      <c r="AA924" s="350"/>
    </row>
    <row r="925" spans="1:27" ht="12.75" customHeight="1">
      <c r="A925" s="350"/>
      <c r="B925" s="350"/>
      <c r="C925" s="350"/>
      <c r="D925" s="406"/>
      <c r="E925" s="402"/>
      <c r="F925" s="350"/>
      <c r="G925" s="350"/>
      <c r="H925" s="350"/>
      <c r="I925" s="350"/>
      <c r="J925" s="350"/>
      <c r="K925" s="350"/>
      <c r="L925" s="350"/>
      <c r="M925" s="350"/>
      <c r="N925" s="350"/>
      <c r="O925" s="350"/>
      <c r="P925" s="350"/>
      <c r="Q925" s="350"/>
      <c r="R925" s="350"/>
      <c r="S925" s="350"/>
      <c r="T925" s="350"/>
      <c r="U925" s="350"/>
      <c r="V925" s="350"/>
      <c r="W925" s="350"/>
      <c r="X925" s="350"/>
      <c r="Y925" s="350"/>
      <c r="Z925" s="350"/>
      <c r="AA925" s="350"/>
    </row>
    <row r="926" spans="1:27" ht="12.75" customHeight="1">
      <c r="A926" s="350"/>
      <c r="B926" s="350"/>
      <c r="C926" s="350"/>
      <c r="D926" s="406"/>
      <c r="E926" s="402"/>
      <c r="F926" s="350"/>
      <c r="G926" s="350"/>
      <c r="H926" s="350"/>
      <c r="I926" s="350"/>
      <c r="J926" s="350"/>
      <c r="K926" s="350"/>
      <c r="L926" s="350"/>
      <c r="M926" s="350"/>
      <c r="N926" s="350"/>
      <c r="O926" s="350"/>
      <c r="P926" s="350"/>
      <c r="Q926" s="350"/>
      <c r="R926" s="350"/>
      <c r="S926" s="350"/>
      <c r="T926" s="350"/>
      <c r="U926" s="350"/>
      <c r="V926" s="350"/>
      <c r="W926" s="350"/>
      <c r="X926" s="350"/>
      <c r="Y926" s="350"/>
      <c r="Z926" s="350"/>
      <c r="AA926" s="350"/>
    </row>
    <row r="927" spans="1:27" ht="12.75" customHeight="1">
      <c r="A927" s="350"/>
      <c r="B927" s="350"/>
      <c r="C927" s="350"/>
      <c r="D927" s="406"/>
      <c r="E927" s="402"/>
      <c r="F927" s="350"/>
      <c r="G927" s="350"/>
      <c r="H927" s="350"/>
      <c r="I927" s="350"/>
      <c r="J927" s="350"/>
      <c r="K927" s="350"/>
      <c r="L927" s="350"/>
      <c r="M927" s="350"/>
      <c r="N927" s="350"/>
      <c r="O927" s="350"/>
      <c r="P927" s="350"/>
      <c r="Q927" s="350"/>
      <c r="R927" s="350"/>
      <c r="S927" s="350"/>
      <c r="T927" s="350"/>
      <c r="U927" s="350"/>
      <c r="V927" s="350"/>
      <c r="W927" s="350"/>
      <c r="X927" s="350"/>
      <c r="Y927" s="350"/>
      <c r="Z927" s="350"/>
      <c r="AA927" s="350"/>
    </row>
    <row r="928" spans="1:27" ht="12.75" customHeight="1">
      <c r="A928" s="350"/>
      <c r="B928" s="350"/>
      <c r="C928" s="350"/>
      <c r="D928" s="406"/>
      <c r="E928" s="402"/>
      <c r="F928" s="350"/>
      <c r="G928" s="350"/>
      <c r="H928" s="350"/>
      <c r="I928" s="350"/>
      <c r="J928" s="350"/>
      <c r="K928" s="350"/>
      <c r="L928" s="350"/>
      <c r="M928" s="350"/>
      <c r="N928" s="350"/>
      <c r="O928" s="350"/>
      <c r="P928" s="350"/>
      <c r="Q928" s="350"/>
      <c r="R928" s="350"/>
      <c r="S928" s="350"/>
      <c r="T928" s="350"/>
      <c r="U928" s="350"/>
      <c r="V928" s="350"/>
      <c r="W928" s="350"/>
      <c r="X928" s="350"/>
      <c r="Y928" s="350"/>
      <c r="Z928" s="350"/>
      <c r="AA928" s="350"/>
    </row>
    <row r="929" spans="1:27" ht="12.75" customHeight="1">
      <c r="A929" s="350"/>
      <c r="B929" s="350"/>
      <c r="C929" s="350"/>
      <c r="D929" s="406"/>
      <c r="E929" s="402"/>
      <c r="F929" s="350"/>
      <c r="G929" s="350"/>
      <c r="H929" s="350"/>
      <c r="I929" s="350"/>
      <c r="J929" s="350"/>
      <c r="K929" s="350"/>
      <c r="L929" s="350"/>
      <c r="M929" s="350"/>
      <c r="N929" s="350"/>
      <c r="O929" s="350"/>
      <c r="P929" s="350"/>
      <c r="Q929" s="350"/>
      <c r="R929" s="350"/>
      <c r="S929" s="350"/>
      <c r="T929" s="350"/>
      <c r="U929" s="350"/>
      <c r="V929" s="350"/>
      <c r="W929" s="350"/>
      <c r="X929" s="350"/>
      <c r="Y929" s="350"/>
      <c r="Z929" s="350"/>
      <c r="AA929" s="350"/>
    </row>
    <row r="930" spans="1:27" ht="12.75" customHeight="1">
      <c r="A930" s="350"/>
      <c r="B930" s="350"/>
      <c r="C930" s="350"/>
      <c r="D930" s="406"/>
      <c r="E930" s="402"/>
      <c r="F930" s="350"/>
      <c r="G930" s="350"/>
      <c r="H930" s="350"/>
      <c r="I930" s="350"/>
      <c r="J930" s="350"/>
      <c r="K930" s="350"/>
      <c r="L930" s="350"/>
      <c r="M930" s="350"/>
      <c r="N930" s="350"/>
      <c r="O930" s="350"/>
      <c r="P930" s="350"/>
      <c r="Q930" s="350"/>
      <c r="R930" s="350"/>
      <c r="S930" s="350"/>
      <c r="T930" s="350"/>
      <c r="U930" s="350"/>
      <c r="V930" s="350"/>
      <c r="W930" s="350"/>
      <c r="X930" s="350"/>
      <c r="Y930" s="350"/>
      <c r="Z930" s="350"/>
      <c r="AA930" s="350"/>
    </row>
    <row r="931" spans="1:27" ht="12.75" customHeight="1">
      <c r="A931" s="350"/>
      <c r="B931" s="350"/>
      <c r="C931" s="350"/>
      <c r="D931" s="406"/>
      <c r="E931" s="402"/>
      <c r="F931" s="350"/>
      <c r="G931" s="350"/>
      <c r="H931" s="350"/>
      <c r="I931" s="350"/>
      <c r="J931" s="350"/>
      <c r="K931" s="350"/>
      <c r="L931" s="350"/>
      <c r="M931" s="350"/>
      <c r="N931" s="350"/>
      <c r="O931" s="350"/>
      <c r="P931" s="350"/>
      <c r="Q931" s="350"/>
      <c r="R931" s="350"/>
      <c r="S931" s="350"/>
      <c r="T931" s="350"/>
      <c r="U931" s="350"/>
      <c r="V931" s="350"/>
      <c r="W931" s="350"/>
      <c r="X931" s="350"/>
      <c r="Y931" s="350"/>
      <c r="Z931" s="350"/>
      <c r="AA931" s="350"/>
    </row>
    <row r="932" spans="1:27" ht="12.75" customHeight="1">
      <c r="A932" s="350"/>
      <c r="B932" s="350"/>
      <c r="C932" s="350"/>
      <c r="D932" s="406"/>
      <c r="E932" s="402"/>
      <c r="F932" s="350"/>
      <c r="G932" s="350"/>
      <c r="H932" s="350"/>
      <c r="I932" s="350"/>
      <c r="J932" s="350"/>
      <c r="K932" s="350"/>
      <c r="L932" s="350"/>
      <c r="M932" s="350"/>
      <c r="N932" s="350"/>
      <c r="O932" s="350"/>
      <c r="P932" s="350"/>
      <c r="Q932" s="350"/>
      <c r="R932" s="350"/>
      <c r="S932" s="350"/>
      <c r="T932" s="350"/>
      <c r="U932" s="350"/>
      <c r="V932" s="350"/>
      <c r="W932" s="350"/>
      <c r="X932" s="350"/>
      <c r="Y932" s="350"/>
      <c r="Z932" s="350"/>
      <c r="AA932" s="350"/>
    </row>
    <row r="933" spans="1:27" ht="12.75" customHeight="1">
      <c r="A933" s="350"/>
      <c r="B933" s="350"/>
      <c r="C933" s="350"/>
      <c r="D933" s="406"/>
      <c r="E933" s="402"/>
      <c r="F933" s="350"/>
      <c r="G933" s="350"/>
      <c r="H933" s="350"/>
      <c r="I933" s="350"/>
      <c r="J933" s="350"/>
      <c r="K933" s="350"/>
      <c r="L933" s="350"/>
      <c r="M933" s="350"/>
      <c r="N933" s="350"/>
      <c r="O933" s="350"/>
      <c r="P933" s="350"/>
      <c r="Q933" s="350"/>
      <c r="R933" s="350"/>
      <c r="S933" s="350"/>
      <c r="T933" s="350"/>
      <c r="U933" s="350"/>
      <c r="V933" s="350"/>
      <c r="W933" s="350"/>
      <c r="X933" s="350"/>
      <c r="Y933" s="350"/>
      <c r="Z933" s="350"/>
      <c r="AA933" s="350"/>
    </row>
    <row r="934" spans="1:27" ht="12.75" customHeight="1">
      <c r="A934" s="350"/>
      <c r="B934" s="350"/>
      <c r="C934" s="350"/>
      <c r="D934" s="406"/>
      <c r="E934" s="402"/>
      <c r="F934" s="350"/>
      <c r="G934" s="350"/>
      <c r="H934" s="350"/>
      <c r="I934" s="350"/>
      <c r="J934" s="350"/>
      <c r="K934" s="350"/>
      <c r="L934" s="350"/>
      <c r="M934" s="350"/>
      <c r="N934" s="350"/>
      <c r="O934" s="350"/>
      <c r="P934" s="350"/>
      <c r="Q934" s="350"/>
      <c r="R934" s="350"/>
      <c r="S934" s="350"/>
      <c r="T934" s="350"/>
      <c r="U934" s="350"/>
      <c r="V934" s="350"/>
      <c r="W934" s="350"/>
      <c r="X934" s="350"/>
      <c r="Y934" s="350"/>
      <c r="Z934" s="350"/>
      <c r="AA934" s="350"/>
    </row>
    <row r="935" spans="1:27" ht="12.75" customHeight="1">
      <c r="A935" s="350"/>
      <c r="B935" s="350"/>
      <c r="C935" s="350"/>
      <c r="D935" s="406"/>
      <c r="E935" s="402"/>
      <c r="F935" s="350"/>
      <c r="G935" s="350"/>
      <c r="H935" s="350"/>
      <c r="I935" s="350"/>
      <c r="J935" s="350"/>
      <c r="K935" s="350"/>
      <c r="L935" s="350"/>
      <c r="M935" s="350"/>
      <c r="N935" s="350"/>
      <c r="O935" s="350"/>
      <c r="P935" s="350"/>
      <c r="Q935" s="350"/>
      <c r="R935" s="350"/>
      <c r="S935" s="350"/>
      <c r="T935" s="350"/>
      <c r="U935" s="350"/>
      <c r="V935" s="350"/>
      <c r="W935" s="350"/>
      <c r="X935" s="350"/>
      <c r="Y935" s="350"/>
      <c r="Z935" s="350"/>
      <c r="AA935" s="350"/>
    </row>
    <row r="936" spans="1:27" ht="12.75" customHeight="1">
      <c r="A936" s="350"/>
      <c r="B936" s="350"/>
      <c r="C936" s="350"/>
      <c r="D936" s="406"/>
      <c r="E936" s="402"/>
      <c r="F936" s="350"/>
      <c r="G936" s="350"/>
      <c r="H936" s="350"/>
      <c r="I936" s="350"/>
      <c r="J936" s="350"/>
      <c r="K936" s="350"/>
      <c r="L936" s="350"/>
      <c r="M936" s="350"/>
      <c r="N936" s="350"/>
      <c r="O936" s="350"/>
      <c r="P936" s="350"/>
      <c r="Q936" s="350"/>
      <c r="R936" s="350"/>
      <c r="S936" s="350"/>
      <c r="T936" s="350"/>
      <c r="U936" s="350"/>
      <c r="V936" s="350"/>
      <c r="W936" s="350"/>
      <c r="X936" s="350"/>
      <c r="Y936" s="350"/>
      <c r="Z936" s="350"/>
      <c r="AA936" s="350"/>
    </row>
    <row r="937" spans="1:27" ht="12.75" customHeight="1">
      <c r="A937" s="350"/>
      <c r="B937" s="350"/>
      <c r="C937" s="350"/>
      <c r="D937" s="406"/>
      <c r="E937" s="402"/>
      <c r="F937" s="350"/>
      <c r="G937" s="350"/>
      <c r="H937" s="350"/>
      <c r="I937" s="350"/>
      <c r="J937" s="350"/>
      <c r="K937" s="350"/>
      <c r="L937" s="350"/>
      <c r="M937" s="350"/>
      <c r="N937" s="350"/>
      <c r="O937" s="350"/>
      <c r="P937" s="350"/>
      <c r="Q937" s="350"/>
      <c r="R937" s="350"/>
      <c r="S937" s="350"/>
      <c r="T937" s="350"/>
      <c r="U937" s="350"/>
      <c r="V937" s="350"/>
      <c r="W937" s="350"/>
      <c r="X937" s="350"/>
      <c r="Y937" s="350"/>
      <c r="Z937" s="350"/>
      <c r="AA937" s="350"/>
    </row>
    <row r="938" spans="1:27" ht="12.75" customHeight="1">
      <c r="A938" s="350"/>
      <c r="B938" s="350"/>
      <c r="C938" s="350"/>
      <c r="D938" s="406"/>
      <c r="E938" s="402"/>
      <c r="F938" s="350"/>
      <c r="G938" s="350"/>
      <c r="H938" s="350"/>
      <c r="I938" s="350"/>
      <c r="J938" s="350"/>
      <c r="K938" s="350"/>
      <c r="L938" s="350"/>
      <c r="M938" s="350"/>
      <c r="N938" s="350"/>
      <c r="O938" s="350"/>
      <c r="P938" s="350"/>
      <c r="Q938" s="350"/>
      <c r="R938" s="350"/>
      <c r="S938" s="350"/>
      <c r="T938" s="350"/>
      <c r="U938" s="350"/>
      <c r="V938" s="350"/>
      <c r="W938" s="350"/>
      <c r="X938" s="350"/>
      <c r="Y938" s="350"/>
      <c r="Z938" s="350"/>
      <c r="AA938" s="350"/>
    </row>
    <row r="939" spans="1:27" ht="12.75" customHeight="1">
      <c r="A939" s="350"/>
      <c r="B939" s="350"/>
      <c r="C939" s="350"/>
      <c r="D939" s="406"/>
      <c r="E939" s="402"/>
      <c r="F939" s="350"/>
      <c r="G939" s="350"/>
      <c r="H939" s="350"/>
      <c r="I939" s="350"/>
      <c r="J939" s="350"/>
      <c r="K939" s="350"/>
      <c r="L939" s="350"/>
      <c r="M939" s="350"/>
      <c r="N939" s="350"/>
      <c r="O939" s="350"/>
      <c r="P939" s="350"/>
      <c r="Q939" s="350"/>
      <c r="R939" s="350"/>
      <c r="S939" s="350"/>
      <c r="T939" s="350"/>
      <c r="U939" s="350"/>
      <c r="V939" s="350"/>
      <c r="W939" s="350"/>
      <c r="X939" s="350"/>
      <c r="Y939" s="350"/>
      <c r="Z939" s="350"/>
      <c r="AA939" s="350"/>
    </row>
    <row r="940" spans="1:27" ht="12.75" customHeight="1">
      <c r="A940" s="350"/>
      <c r="B940" s="350"/>
      <c r="C940" s="350"/>
      <c r="D940" s="406"/>
      <c r="E940" s="402"/>
      <c r="F940" s="350"/>
      <c r="G940" s="350"/>
      <c r="H940" s="350"/>
      <c r="I940" s="350"/>
      <c r="J940" s="350"/>
      <c r="K940" s="350"/>
      <c r="L940" s="350"/>
      <c r="M940" s="350"/>
      <c r="N940" s="350"/>
      <c r="O940" s="350"/>
      <c r="P940" s="350"/>
      <c r="Q940" s="350"/>
      <c r="R940" s="350"/>
      <c r="S940" s="350"/>
      <c r="T940" s="350"/>
      <c r="U940" s="350"/>
      <c r="V940" s="350"/>
      <c r="W940" s="350"/>
      <c r="X940" s="350"/>
      <c r="Y940" s="350"/>
      <c r="Z940" s="350"/>
      <c r="AA940" s="350"/>
    </row>
    <row r="941" spans="1:27" ht="12.75" customHeight="1">
      <c r="A941" s="350"/>
      <c r="B941" s="350"/>
      <c r="C941" s="350"/>
      <c r="D941" s="406"/>
      <c r="E941" s="402"/>
      <c r="F941" s="350"/>
      <c r="G941" s="350"/>
      <c r="H941" s="350"/>
      <c r="I941" s="350"/>
      <c r="J941" s="350"/>
      <c r="K941" s="350"/>
      <c r="L941" s="350"/>
      <c r="M941" s="350"/>
      <c r="N941" s="350"/>
      <c r="O941" s="350"/>
      <c r="P941" s="350"/>
      <c r="Q941" s="350"/>
      <c r="R941" s="350"/>
      <c r="S941" s="350"/>
      <c r="T941" s="350"/>
      <c r="U941" s="350"/>
      <c r="V941" s="350"/>
      <c r="W941" s="350"/>
      <c r="X941" s="350"/>
      <c r="Y941" s="350"/>
      <c r="Z941" s="350"/>
      <c r="AA941" s="350"/>
    </row>
    <row r="942" spans="1:27" ht="12.75" customHeight="1">
      <c r="A942" s="350"/>
      <c r="B942" s="350"/>
      <c r="C942" s="350"/>
      <c r="D942" s="406"/>
      <c r="E942" s="402"/>
      <c r="F942" s="350"/>
      <c r="G942" s="350"/>
      <c r="H942" s="350"/>
      <c r="I942" s="350"/>
      <c r="J942" s="350"/>
      <c r="K942" s="350"/>
      <c r="L942" s="350"/>
      <c r="M942" s="350"/>
      <c r="N942" s="350"/>
      <c r="O942" s="350"/>
      <c r="P942" s="350"/>
      <c r="Q942" s="350"/>
      <c r="R942" s="350"/>
      <c r="S942" s="350"/>
      <c r="T942" s="350"/>
      <c r="U942" s="350"/>
      <c r="V942" s="350"/>
      <c r="W942" s="350"/>
      <c r="X942" s="350"/>
      <c r="Y942" s="350"/>
      <c r="Z942" s="350"/>
      <c r="AA942" s="350"/>
    </row>
    <row r="943" spans="1:27" ht="12.75" customHeight="1">
      <c r="A943" s="350"/>
      <c r="B943" s="350"/>
      <c r="C943" s="350"/>
      <c r="D943" s="406"/>
      <c r="E943" s="402"/>
      <c r="F943" s="350"/>
      <c r="G943" s="350"/>
      <c r="H943" s="350"/>
      <c r="I943" s="350"/>
      <c r="J943" s="350"/>
      <c r="K943" s="350"/>
      <c r="L943" s="350"/>
      <c r="M943" s="350"/>
      <c r="N943" s="350"/>
      <c r="O943" s="350"/>
      <c r="P943" s="350"/>
      <c r="Q943" s="350"/>
      <c r="R943" s="350"/>
      <c r="S943" s="350"/>
      <c r="T943" s="350"/>
      <c r="U943" s="350"/>
      <c r="V943" s="350"/>
      <c r="W943" s="350"/>
      <c r="X943" s="350"/>
      <c r="Y943" s="350"/>
      <c r="Z943" s="350"/>
      <c r="AA943" s="350"/>
    </row>
    <row r="944" spans="1:27" ht="12.75" customHeight="1">
      <c r="A944" s="350"/>
      <c r="B944" s="350"/>
      <c r="C944" s="350"/>
      <c r="D944" s="406"/>
      <c r="E944" s="402"/>
      <c r="F944" s="350"/>
      <c r="G944" s="350"/>
      <c r="H944" s="350"/>
      <c r="I944" s="350"/>
      <c r="J944" s="350"/>
      <c r="K944" s="350"/>
      <c r="L944" s="350"/>
      <c r="M944" s="350"/>
      <c r="N944" s="350"/>
      <c r="O944" s="350"/>
      <c r="P944" s="350"/>
      <c r="Q944" s="350"/>
      <c r="R944" s="350"/>
      <c r="S944" s="350"/>
      <c r="T944" s="350"/>
      <c r="U944" s="350"/>
      <c r="V944" s="350"/>
      <c r="W944" s="350"/>
      <c r="X944" s="350"/>
      <c r="Y944" s="350"/>
      <c r="Z944" s="350"/>
      <c r="AA944" s="350"/>
    </row>
    <row r="945" spans="1:27" ht="12.75" customHeight="1">
      <c r="A945" s="350"/>
      <c r="B945" s="350"/>
      <c r="C945" s="350"/>
      <c r="D945" s="406"/>
      <c r="E945" s="402"/>
      <c r="F945" s="350"/>
      <c r="G945" s="350"/>
      <c r="H945" s="350"/>
      <c r="I945" s="350"/>
      <c r="J945" s="350"/>
      <c r="K945" s="350"/>
      <c r="L945" s="350"/>
      <c r="M945" s="350"/>
      <c r="N945" s="350"/>
      <c r="O945" s="350"/>
      <c r="P945" s="350"/>
      <c r="Q945" s="350"/>
      <c r="R945" s="350"/>
      <c r="S945" s="350"/>
      <c r="T945" s="350"/>
      <c r="U945" s="350"/>
      <c r="V945" s="350"/>
      <c r="W945" s="350"/>
      <c r="X945" s="350"/>
      <c r="Y945" s="350"/>
      <c r="Z945" s="350"/>
      <c r="AA945" s="350"/>
    </row>
    <row r="946" spans="1:27" ht="12.75" customHeight="1">
      <c r="A946" s="350"/>
      <c r="B946" s="350"/>
      <c r="C946" s="350"/>
      <c r="D946" s="406"/>
      <c r="E946" s="402"/>
      <c r="F946" s="350"/>
      <c r="G946" s="350"/>
      <c r="H946" s="350"/>
      <c r="I946" s="350"/>
      <c r="J946" s="350"/>
      <c r="K946" s="350"/>
      <c r="L946" s="350"/>
      <c r="M946" s="350"/>
      <c r="N946" s="350"/>
      <c r="O946" s="350"/>
      <c r="P946" s="350"/>
      <c r="Q946" s="350"/>
      <c r="R946" s="350"/>
      <c r="S946" s="350"/>
      <c r="T946" s="350"/>
      <c r="U946" s="350"/>
      <c r="V946" s="350"/>
      <c r="W946" s="350"/>
      <c r="X946" s="350"/>
      <c r="Y946" s="350"/>
      <c r="Z946" s="350"/>
      <c r="AA946" s="350"/>
    </row>
    <row r="947" spans="1:27" ht="12.75" customHeight="1">
      <c r="A947" s="350"/>
      <c r="B947" s="350"/>
      <c r="C947" s="350"/>
      <c r="D947" s="406"/>
      <c r="E947" s="402"/>
      <c r="F947" s="350"/>
      <c r="G947" s="350"/>
      <c r="H947" s="350"/>
      <c r="I947" s="350"/>
      <c r="J947" s="350"/>
      <c r="K947" s="350"/>
      <c r="L947" s="350"/>
      <c r="M947" s="350"/>
      <c r="N947" s="350"/>
      <c r="O947" s="350"/>
      <c r="P947" s="350"/>
      <c r="Q947" s="350"/>
      <c r="R947" s="350"/>
      <c r="S947" s="350"/>
      <c r="T947" s="350"/>
      <c r="U947" s="350"/>
      <c r="V947" s="350"/>
      <c r="W947" s="350"/>
      <c r="X947" s="350"/>
      <c r="Y947" s="350"/>
      <c r="Z947" s="350"/>
      <c r="AA947" s="350"/>
    </row>
    <row r="948" spans="1:27" ht="12.75" customHeight="1">
      <c r="A948" s="350"/>
      <c r="B948" s="350"/>
      <c r="C948" s="350"/>
      <c r="D948" s="406"/>
      <c r="E948" s="402"/>
      <c r="F948" s="350"/>
      <c r="G948" s="350"/>
      <c r="H948" s="350"/>
      <c r="I948" s="350"/>
      <c r="J948" s="350"/>
      <c r="K948" s="350"/>
      <c r="L948" s="350"/>
      <c r="M948" s="350"/>
      <c r="N948" s="350"/>
      <c r="O948" s="350"/>
      <c r="P948" s="350"/>
      <c r="Q948" s="350"/>
      <c r="R948" s="350"/>
      <c r="S948" s="350"/>
      <c r="T948" s="350"/>
      <c r="U948" s="350"/>
      <c r="V948" s="350"/>
      <c r="W948" s="350"/>
      <c r="X948" s="350"/>
      <c r="Y948" s="350"/>
      <c r="Z948" s="350"/>
      <c r="AA948" s="350"/>
    </row>
    <row r="949" spans="1:27" ht="12.75" customHeight="1">
      <c r="A949" s="350"/>
      <c r="B949" s="350"/>
      <c r="C949" s="350"/>
      <c r="D949" s="406"/>
      <c r="E949" s="402"/>
      <c r="F949" s="350"/>
      <c r="G949" s="350"/>
      <c r="H949" s="350"/>
      <c r="I949" s="350"/>
      <c r="J949" s="350"/>
      <c r="K949" s="350"/>
      <c r="L949" s="350"/>
      <c r="M949" s="350"/>
      <c r="N949" s="350"/>
      <c r="O949" s="350"/>
      <c r="P949" s="350"/>
      <c r="Q949" s="350"/>
      <c r="R949" s="350"/>
      <c r="S949" s="350"/>
      <c r="T949" s="350"/>
      <c r="U949" s="350"/>
      <c r="V949" s="350"/>
      <c r="W949" s="350"/>
      <c r="X949" s="350"/>
      <c r="Y949" s="350"/>
      <c r="Z949" s="350"/>
      <c r="AA949" s="350"/>
    </row>
    <row r="950" spans="1:27" ht="12.75" customHeight="1">
      <c r="A950" s="350"/>
      <c r="B950" s="350"/>
      <c r="C950" s="350"/>
      <c r="D950" s="406"/>
      <c r="E950" s="402"/>
      <c r="F950" s="350"/>
      <c r="G950" s="350"/>
      <c r="H950" s="350"/>
      <c r="I950" s="350"/>
      <c r="J950" s="350"/>
      <c r="K950" s="350"/>
      <c r="L950" s="350"/>
      <c r="M950" s="350"/>
      <c r="N950" s="350"/>
      <c r="O950" s="350"/>
      <c r="P950" s="350"/>
      <c r="Q950" s="350"/>
      <c r="R950" s="350"/>
      <c r="S950" s="350"/>
      <c r="T950" s="350"/>
      <c r="U950" s="350"/>
      <c r="V950" s="350"/>
      <c r="W950" s="350"/>
      <c r="X950" s="350"/>
      <c r="Y950" s="350"/>
      <c r="Z950" s="350"/>
      <c r="AA950" s="350"/>
    </row>
    <row r="951" spans="1:27" ht="12.75" customHeight="1">
      <c r="A951" s="350"/>
      <c r="B951" s="350"/>
      <c r="C951" s="350"/>
      <c r="D951" s="406"/>
      <c r="E951" s="402"/>
      <c r="F951" s="350"/>
      <c r="G951" s="350"/>
      <c r="H951" s="350"/>
      <c r="I951" s="350"/>
      <c r="J951" s="350"/>
      <c r="K951" s="350"/>
      <c r="L951" s="350"/>
      <c r="M951" s="350"/>
      <c r="N951" s="350"/>
      <c r="O951" s="350"/>
      <c r="P951" s="350"/>
      <c r="Q951" s="350"/>
      <c r="R951" s="350"/>
      <c r="S951" s="350"/>
      <c r="T951" s="350"/>
      <c r="U951" s="350"/>
      <c r="V951" s="350"/>
      <c r="W951" s="350"/>
      <c r="X951" s="350"/>
      <c r="Y951" s="350"/>
      <c r="Z951" s="350"/>
      <c r="AA951" s="350"/>
    </row>
    <row r="952" spans="1:27" ht="12.75" customHeight="1">
      <c r="A952" s="350"/>
      <c r="B952" s="350"/>
      <c r="C952" s="350"/>
      <c r="D952" s="406"/>
      <c r="E952" s="402"/>
      <c r="F952" s="350"/>
      <c r="G952" s="350"/>
      <c r="H952" s="350"/>
      <c r="I952" s="350"/>
      <c r="J952" s="350"/>
      <c r="K952" s="350"/>
      <c r="L952" s="350"/>
      <c r="M952" s="350"/>
      <c r="N952" s="350"/>
      <c r="O952" s="350"/>
      <c r="P952" s="350"/>
      <c r="Q952" s="350"/>
      <c r="R952" s="350"/>
      <c r="S952" s="350"/>
      <c r="T952" s="350"/>
      <c r="U952" s="350"/>
      <c r="V952" s="350"/>
      <c r="W952" s="350"/>
      <c r="X952" s="350"/>
      <c r="Y952" s="350"/>
      <c r="Z952" s="350"/>
      <c r="AA952" s="350"/>
    </row>
    <row r="953" spans="1:27" ht="12.75" customHeight="1">
      <c r="A953" s="350"/>
      <c r="B953" s="350"/>
      <c r="C953" s="350"/>
      <c r="D953" s="406"/>
      <c r="E953" s="402"/>
      <c r="F953" s="350"/>
      <c r="G953" s="350"/>
      <c r="H953" s="350"/>
      <c r="I953" s="350"/>
      <c r="J953" s="350"/>
      <c r="K953" s="350"/>
      <c r="L953" s="350"/>
      <c r="M953" s="350"/>
      <c r="N953" s="350"/>
      <c r="O953" s="350"/>
      <c r="P953" s="350"/>
      <c r="Q953" s="350"/>
      <c r="R953" s="350"/>
      <c r="S953" s="350"/>
      <c r="T953" s="350"/>
      <c r="U953" s="350"/>
      <c r="V953" s="350"/>
      <c r="W953" s="350"/>
      <c r="X953" s="350"/>
      <c r="Y953" s="350"/>
      <c r="Z953" s="350"/>
      <c r="AA953" s="350"/>
    </row>
    <row r="954" spans="1:27" ht="12.75" customHeight="1">
      <c r="A954" s="350"/>
      <c r="B954" s="350"/>
      <c r="C954" s="350"/>
      <c r="D954" s="406"/>
      <c r="E954" s="402"/>
      <c r="F954" s="350"/>
      <c r="G954" s="350"/>
      <c r="H954" s="350"/>
      <c r="I954" s="350"/>
      <c r="J954" s="350"/>
      <c r="K954" s="350"/>
      <c r="L954" s="350"/>
      <c r="M954" s="350"/>
      <c r="N954" s="350"/>
      <c r="O954" s="350"/>
      <c r="P954" s="350"/>
      <c r="Q954" s="350"/>
      <c r="R954" s="350"/>
      <c r="S954" s="350"/>
      <c r="T954" s="350"/>
      <c r="U954" s="350"/>
      <c r="V954" s="350"/>
      <c r="W954" s="350"/>
      <c r="X954" s="350"/>
      <c r="Y954" s="350"/>
      <c r="Z954" s="350"/>
      <c r="AA954" s="350"/>
    </row>
    <row r="955" spans="1:27" ht="12.75" customHeight="1">
      <c r="A955" s="350"/>
      <c r="B955" s="350"/>
      <c r="C955" s="350"/>
      <c r="D955" s="406"/>
      <c r="E955" s="402"/>
      <c r="F955" s="350"/>
      <c r="G955" s="350"/>
      <c r="H955" s="350"/>
      <c r="I955" s="350"/>
      <c r="J955" s="350"/>
      <c r="K955" s="350"/>
      <c r="L955" s="350"/>
      <c r="M955" s="350"/>
      <c r="N955" s="350"/>
      <c r="O955" s="350"/>
      <c r="P955" s="350"/>
      <c r="Q955" s="350"/>
      <c r="R955" s="350"/>
      <c r="S955" s="350"/>
      <c r="T955" s="350"/>
      <c r="U955" s="350"/>
      <c r="V955" s="350"/>
      <c r="W955" s="350"/>
      <c r="X955" s="350"/>
      <c r="Y955" s="350"/>
      <c r="Z955" s="350"/>
      <c r="AA955" s="350"/>
    </row>
    <row r="956" spans="1:27" ht="12.75" customHeight="1">
      <c r="A956" s="350"/>
      <c r="B956" s="350"/>
      <c r="C956" s="350"/>
      <c r="D956" s="406"/>
      <c r="E956" s="402"/>
      <c r="F956" s="350"/>
      <c r="G956" s="350"/>
      <c r="H956" s="350"/>
      <c r="I956" s="350"/>
      <c r="J956" s="350"/>
      <c r="K956" s="350"/>
      <c r="L956" s="350"/>
      <c r="M956" s="350"/>
      <c r="N956" s="350"/>
      <c r="O956" s="350"/>
      <c r="P956" s="350"/>
      <c r="Q956" s="350"/>
      <c r="R956" s="350"/>
      <c r="S956" s="350"/>
      <c r="T956" s="350"/>
      <c r="U956" s="350"/>
      <c r="V956" s="350"/>
      <c r="W956" s="350"/>
      <c r="X956" s="350"/>
      <c r="Y956" s="350"/>
      <c r="Z956" s="350"/>
      <c r="AA956" s="350"/>
    </row>
    <row r="957" spans="1:27" ht="12.75" customHeight="1">
      <c r="A957" s="350"/>
      <c r="B957" s="350"/>
      <c r="C957" s="350"/>
      <c r="D957" s="406"/>
      <c r="E957" s="402"/>
      <c r="F957" s="350"/>
      <c r="G957" s="350"/>
      <c r="H957" s="350"/>
      <c r="I957" s="350"/>
      <c r="J957" s="350"/>
      <c r="K957" s="350"/>
      <c r="L957" s="350"/>
      <c r="M957" s="350"/>
      <c r="N957" s="350"/>
      <c r="O957" s="350"/>
      <c r="P957" s="350"/>
      <c r="Q957" s="350"/>
      <c r="R957" s="350"/>
      <c r="S957" s="350"/>
      <c r="T957" s="350"/>
      <c r="U957" s="350"/>
      <c r="V957" s="350"/>
      <c r="W957" s="350"/>
      <c r="X957" s="350"/>
      <c r="Y957" s="350"/>
      <c r="Z957" s="350"/>
      <c r="AA957" s="350"/>
    </row>
    <row r="958" spans="1:27" ht="12.75" customHeight="1">
      <c r="A958" s="350"/>
      <c r="B958" s="350"/>
      <c r="C958" s="350"/>
      <c r="D958" s="406"/>
      <c r="E958" s="402"/>
      <c r="F958" s="350"/>
      <c r="G958" s="350"/>
      <c r="H958" s="350"/>
      <c r="I958" s="350"/>
      <c r="J958" s="350"/>
      <c r="K958" s="350"/>
      <c r="L958" s="350"/>
      <c r="M958" s="350"/>
      <c r="N958" s="350"/>
      <c r="O958" s="350"/>
      <c r="P958" s="350"/>
      <c r="Q958" s="350"/>
      <c r="R958" s="350"/>
      <c r="S958" s="350"/>
      <c r="T958" s="350"/>
      <c r="U958" s="350"/>
      <c r="V958" s="350"/>
      <c r="W958" s="350"/>
      <c r="X958" s="350"/>
      <c r="Y958" s="350"/>
      <c r="Z958" s="350"/>
      <c r="AA958" s="350"/>
    </row>
    <row r="959" spans="1:27" ht="12.75" customHeight="1">
      <c r="A959" s="350"/>
      <c r="B959" s="350"/>
      <c r="C959" s="350"/>
      <c r="D959" s="406"/>
      <c r="E959" s="402"/>
      <c r="F959" s="350"/>
      <c r="G959" s="350"/>
      <c r="H959" s="350"/>
      <c r="I959" s="350"/>
      <c r="J959" s="350"/>
      <c r="K959" s="350"/>
      <c r="L959" s="350"/>
      <c r="M959" s="350"/>
      <c r="N959" s="350"/>
      <c r="O959" s="350"/>
      <c r="P959" s="350"/>
      <c r="Q959" s="350"/>
      <c r="R959" s="350"/>
      <c r="S959" s="350"/>
      <c r="T959" s="350"/>
      <c r="U959" s="350"/>
      <c r="V959" s="350"/>
      <c r="W959" s="350"/>
      <c r="X959" s="350"/>
      <c r="Y959" s="350"/>
      <c r="Z959" s="350"/>
      <c r="AA959" s="350"/>
    </row>
    <row r="960" spans="1:27" ht="12.75" customHeight="1">
      <c r="A960" s="350"/>
      <c r="B960" s="350"/>
      <c r="C960" s="350"/>
      <c r="D960" s="406"/>
      <c r="E960" s="402"/>
      <c r="F960" s="350"/>
      <c r="G960" s="350"/>
      <c r="H960" s="350"/>
      <c r="I960" s="350"/>
      <c r="J960" s="350"/>
      <c r="K960" s="350"/>
      <c r="L960" s="350"/>
      <c r="M960" s="350"/>
      <c r="N960" s="350"/>
      <c r="O960" s="350"/>
      <c r="P960" s="350"/>
      <c r="Q960" s="350"/>
      <c r="R960" s="350"/>
      <c r="S960" s="350"/>
      <c r="T960" s="350"/>
      <c r="U960" s="350"/>
      <c r="V960" s="350"/>
      <c r="W960" s="350"/>
      <c r="X960" s="350"/>
      <c r="Y960" s="350"/>
      <c r="Z960" s="350"/>
      <c r="AA960" s="350"/>
    </row>
    <row r="961" spans="1:27" ht="12.75" customHeight="1">
      <c r="A961" s="350"/>
      <c r="B961" s="350"/>
      <c r="C961" s="350"/>
      <c r="D961" s="406"/>
      <c r="E961" s="402"/>
      <c r="F961" s="350"/>
      <c r="G961" s="350"/>
      <c r="H961" s="350"/>
      <c r="I961" s="350"/>
      <c r="J961" s="350"/>
      <c r="K961" s="350"/>
      <c r="L961" s="350"/>
      <c r="M961" s="350"/>
      <c r="N961" s="350"/>
      <c r="O961" s="350"/>
      <c r="P961" s="350"/>
      <c r="Q961" s="350"/>
      <c r="R961" s="350"/>
      <c r="S961" s="350"/>
      <c r="T961" s="350"/>
      <c r="U961" s="350"/>
      <c r="V961" s="350"/>
      <c r="W961" s="350"/>
      <c r="X961" s="350"/>
      <c r="Y961" s="350"/>
      <c r="Z961" s="350"/>
      <c r="AA961" s="350"/>
    </row>
    <row r="962" spans="1:27" ht="12.75" customHeight="1">
      <c r="A962" s="350"/>
      <c r="B962" s="350"/>
      <c r="C962" s="350"/>
      <c r="D962" s="406"/>
      <c r="E962" s="402"/>
      <c r="F962" s="350"/>
      <c r="G962" s="350"/>
      <c r="H962" s="350"/>
      <c r="I962" s="350"/>
      <c r="J962" s="350"/>
      <c r="K962" s="350"/>
      <c r="L962" s="350"/>
      <c r="M962" s="350"/>
      <c r="N962" s="350"/>
      <c r="O962" s="350"/>
      <c r="P962" s="350"/>
      <c r="Q962" s="350"/>
      <c r="R962" s="350"/>
      <c r="S962" s="350"/>
      <c r="T962" s="350"/>
      <c r="U962" s="350"/>
      <c r="V962" s="350"/>
      <c r="W962" s="350"/>
      <c r="X962" s="350"/>
      <c r="Y962" s="350"/>
      <c r="Z962" s="350"/>
      <c r="AA962" s="350"/>
    </row>
    <row r="963" spans="1:27" ht="12.75" customHeight="1">
      <c r="A963" s="350"/>
      <c r="B963" s="350"/>
      <c r="C963" s="350"/>
      <c r="D963" s="406"/>
      <c r="E963" s="402"/>
      <c r="F963" s="350"/>
      <c r="G963" s="350"/>
      <c r="H963" s="350"/>
      <c r="I963" s="350"/>
      <c r="J963" s="350"/>
      <c r="K963" s="350"/>
      <c r="L963" s="350"/>
      <c r="M963" s="350"/>
      <c r="N963" s="350"/>
      <c r="O963" s="350"/>
      <c r="P963" s="350"/>
      <c r="Q963" s="350"/>
      <c r="R963" s="350"/>
      <c r="S963" s="350"/>
      <c r="T963" s="350"/>
      <c r="U963" s="350"/>
      <c r="V963" s="350"/>
      <c r="W963" s="350"/>
      <c r="X963" s="350"/>
      <c r="Y963" s="350"/>
      <c r="Z963" s="350"/>
      <c r="AA963" s="350"/>
    </row>
    <row r="964" spans="1:27" ht="12.75" customHeight="1">
      <c r="A964" s="350"/>
      <c r="B964" s="350"/>
      <c r="C964" s="350"/>
      <c r="D964" s="406"/>
      <c r="E964" s="402"/>
      <c r="F964" s="350"/>
      <c r="G964" s="350"/>
      <c r="H964" s="350"/>
      <c r="I964" s="350"/>
      <c r="J964" s="350"/>
      <c r="K964" s="350"/>
      <c r="L964" s="350"/>
      <c r="M964" s="350"/>
      <c r="N964" s="350"/>
      <c r="O964" s="350"/>
      <c r="P964" s="350"/>
      <c r="Q964" s="350"/>
      <c r="R964" s="350"/>
      <c r="S964" s="350"/>
      <c r="T964" s="350"/>
      <c r="U964" s="350"/>
      <c r="V964" s="350"/>
      <c r="W964" s="350"/>
      <c r="X964" s="350"/>
      <c r="Y964" s="350"/>
      <c r="Z964" s="350"/>
      <c r="AA964" s="350"/>
    </row>
    <row r="965" spans="1:27" ht="12.75" customHeight="1">
      <c r="A965" s="350"/>
      <c r="B965" s="350"/>
      <c r="C965" s="350"/>
      <c r="D965" s="406"/>
      <c r="E965" s="402"/>
      <c r="F965" s="350"/>
      <c r="G965" s="350"/>
      <c r="H965" s="350"/>
      <c r="I965" s="350"/>
      <c r="J965" s="350"/>
      <c r="K965" s="350"/>
      <c r="L965" s="350"/>
      <c r="M965" s="350"/>
      <c r="N965" s="350"/>
      <c r="O965" s="350"/>
      <c r="P965" s="350"/>
      <c r="Q965" s="350"/>
      <c r="R965" s="350"/>
      <c r="S965" s="350"/>
      <c r="T965" s="350"/>
      <c r="U965" s="350"/>
      <c r="V965" s="350"/>
      <c r="W965" s="350"/>
      <c r="X965" s="350"/>
      <c r="Y965" s="350"/>
      <c r="Z965" s="350"/>
      <c r="AA965" s="350"/>
    </row>
    <row r="966" spans="1:27" ht="12.75" customHeight="1">
      <c r="A966" s="350"/>
      <c r="B966" s="350"/>
      <c r="C966" s="350"/>
      <c r="D966" s="406"/>
      <c r="E966" s="402"/>
      <c r="F966" s="350"/>
      <c r="G966" s="350"/>
      <c r="H966" s="350"/>
      <c r="I966" s="350"/>
      <c r="J966" s="350"/>
      <c r="K966" s="350"/>
      <c r="L966" s="350"/>
      <c r="M966" s="350"/>
      <c r="N966" s="350"/>
      <c r="O966" s="350"/>
      <c r="P966" s="350"/>
      <c r="Q966" s="350"/>
      <c r="R966" s="350"/>
      <c r="S966" s="350"/>
      <c r="T966" s="350"/>
      <c r="U966" s="350"/>
      <c r="V966" s="350"/>
      <c r="W966" s="350"/>
      <c r="X966" s="350"/>
      <c r="Y966" s="350"/>
      <c r="Z966" s="350"/>
      <c r="AA966" s="350"/>
    </row>
    <row r="967" spans="1:27" ht="12.75" customHeight="1">
      <c r="A967" s="350"/>
      <c r="B967" s="350"/>
      <c r="C967" s="350"/>
      <c r="D967" s="406"/>
      <c r="E967" s="402"/>
      <c r="F967" s="350"/>
      <c r="G967" s="350"/>
      <c r="H967" s="350"/>
      <c r="I967" s="350"/>
      <c r="J967" s="350"/>
      <c r="K967" s="350"/>
      <c r="L967" s="350"/>
      <c r="M967" s="350"/>
      <c r="N967" s="350"/>
      <c r="O967" s="350"/>
      <c r="P967" s="350"/>
      <c r="Q967" s="350"/>
      <c r="R967" s="350"/>
      <c r="S967" s="350"/>
      <c r="T967" s="350"/>
      <c r="U967" s="350"/>
      <c r="V967" s="350"/>
      <c r="W967" s="350"/>
      <c r="X967" s="350"/>
      <c r="Y967" s="350"/>
      <c r="Z967" s="350"/>
      <c r="AA967" s="350"/>
    </row>
    <row r="968" spans="1:27" ht="12.75" customHeight="1">
      <c r="A968" s="350"/>
      <c r="B968" s="350"/>
      <c r="C968" s="350"/>
      <c r="D968" s="406"/>
      <c r="E968" s="402"/>
      <c r="F968" s="350"/>
      <c r="G968" s="350"/>
      <c r="H968" s="350"/>
      <c r="I968" s="350"/>
      <c r="J968" s="350"/>
      <c r="K968" s="350"/>
      <c r="L968" s="350"/>
      <c r="M968" s="350"/>
      <c r="N968" s="350"/>
      <c r="O968" s="350"/>
      <c r="P968" s="350"/>
      <c r="Q968" s="350"/>
      <c r="R968" s="350"/>
      <c r="S968" s="350"/>
      <c r="T968" s="350"/>
      <c r="U968" s="350"/>
      <c r="V968" s="350"/>
      <c r="W968" s="350"/>
      <c r="X968" s="350"/>
      <c r="Y968" s="350"/>
      <c r="Z968" s="350"/>
      <c r="AA968" s="350"/>
    </row>
    <row r="969" spans="1:27" ht="12.75" customHeight="1">
      <c r="A969" s="350"/>
      <c r="B969" s="350"/>
      <c r="C969" s="350"/>
      <c r="D969" s="406"/>
      <c r="E969" s="402"/>
      <c r="F969" s="350"/>
      <c r="G969" s="350"/>
      <c r="H969" s="350"/>
      <c r="I969" s="350"/>
      <c r="J969" s="350"/>
      <c r="K969" s="350"/>
      <c r="L969" s="350"/>
      <c r="M969" s="350"/>
      <c r="N969" s="350"/>
      <c r="O969" s="350"/>
      <c r="P969" s="350"/>
      <c r="Q969" s="350"/>
      <c r="R969" s="350"/>
      <c r="S969" s="350"/>
      <c r="T969" s="350"/>
      <c r="U969" s="350"/>
      <c r="V969" s="350"/>
      <c r="W969" s="350"/>
      <c r="X969" s="350"/>
      <c r="Y969" s="350"/>
      <c r="Z969" s="350"/>
      <c r="AA969" s="350"/>
    </row>
    <row r="970" spans="1:27" ht="12.75" customHeight="1">
      <c r="A970" s="350"/>
      <c r="B970" s="350"/>
      <c r="C970" s="350"/>
      <c r="D970" s="406"/>
      <c r="E970" s="402"/>
      <c r="F970" s="350"/>
      <c r="G970" s="350"/>
      <c r="H970" s="350"/>
      <c r="I970" s="350"/>
      <c r="J970" s="350"/>
      <c r="K970" s="350"/>
      <c r="L970" s="350"/>
      <c r="M970" s="350"/>
      <c r="N970" s="350"/>
      <c r="O970" s="350"/>
      <c r="P970" s="350"/>
      <c r="Q970" s="350"/>
      <c r="R970" s="350"/>
      <c r="S970" s="350"/>
      <c r="T970" s="350"/>
      <c r="U970" s="350"/>
      <c r="V970" s="350"/>
      <c r="W970" s="350"/>
      <c r="X970" s="350"/>
      <c r="Y970" s="350"/>
      <c r="Z970" s="350"/>
      <c r="AA970" s="350"/>
    </row>
    <row r="971" spans="1:27" ht="12.75" customHeight="1">
      <c r="A971" s="350"/>
      <c r="B971" s="350"/>
      <c r="C971" s="350"/>
      <c r="D971" s="406"/>
      <c r="E971" s="402"/>
      <c r="F971" s="350"/>
      <c r="G971" s="350"/>
      <c r="H971" s="350"/>
      <c r="I971" s="350"/>
      <c r="J971" s="350"/>
      <c r="K971" s="350"/>
      <c r="L971" s="350"/>
      <c r="M971" s="350"/>
      <c r="N971" s="350"/>
      <c r="O971" s="350"/>
      <c r="P971" s="350"/>
      <c r="Q971" s="350"/>
      <c r="R971" s="350"/>
      <c r="S971" s="350"/>
      <c r="T971" s="350"/>
      <c r="U971" s="350"/>
      <c r="V971" s="350"/>
      <c r="W971" s="350"/>
      <c r="X971" s="350"/>
      <c r="Y971" s="350"/>
      <c r="Z971" s="350"/>
      <c r="AA971" s="350"/>
    </row>
    <row r="972" spans="1:27" ht="12.75" customHeight="1">
      <c r="A972" s="350"/>
      <c r="B972" s="350"/>
      <c r="C972" s="350"/>
      <c r="D972" s="406"/>
      <c r="E972" s="402"/>
      <c r="F972" s="350"/>
      <c r="G972" s="350"/>
      <c r="H972" s="350"/>
      <c r="I972" s="350"/>
      <c r="J972" s="350"/>
      <c r="K972" s="350"/>
      <c r="L972" s="350"/>
      <c r="M972" s="350"/>
      <c r="N972" s="350"/>
      <c r="O972" s="350"/>
      <c r="P972" s="350"/>
      <c r="Q972" s="350"/>
      <c r="R972" s="350"/>
      <c r="S972" s="350"/>
      <c r="T972" s="350"/>
      <c r="U972" s="350"/>
      <c r="V972" s="350"/>
      <c r="W972" s="350"/>
      <c r="X972" s="350"/>
      <c r="Y972" s="350"/>
      <c r="Z972" s="350"/>
      <c r="AA972" s="350"/>
    </row>
    <row r="973" spans="1:27" ht="12.75" customHeight="1">
      <c r="A973" s="350"/>
      <c r="B973" s="350"/>
      <c r="C973" s="350"/>
      <c r="D973" s="406"/>
      <c r="E973" s="402"/>
      <c r="F973" s="350"/>
      <c r="G973" s="350"/>
      <c r="H973" s="350"/>
      <c r="I973" s="350"/>
      <c r="J973" s="350"/>
      <c r="K973" s="350"/>
      <c r="L973" s="350"/>
      <c r="M973" s="350"/>
      <c r="N973" s="350"/>
      <c r="O973" s="350"/>
      <c r="P973" s="350"/>
      <c r="Q973" s="350"/>
      <c r="R973" s="350"/>
      <c r="S973" s="350"/>
      <c r="T973" s="350"/>
      <c r="U973" s="350"/>
      <c r="V973" s="350"/>
      <c r="W973" s="350"/>
      <c r="X973" s="350"/>
      <c r="Y973" s="350"/>
      <c r="Z973" s="350"/>
      <c r="AA973" s="350"/>
    </row>
    <row r="974" spans="1:27" ht="12.75" customHeight="1">
      <c r="A974" s="350"/>
      <c r="B974" s="350"/>
      <c r="C974" s="350"/>
      <c r="D974" s="406"/>
      <c r="E974" s="402"/>
      <c r="F974" s="350"/>
      <c r="G974" s="350"/>
      <c r="H974" s="350"/>
      <c r="I974" s="350"/>
      <c r="J974" s="350"/>
      <c r="K974" s="350"/>
      <c r="L974" s="350"/>
      <c r="M974" s="350"/>
      <c r="N974" s="350"/>
      <c r="O974" s="350"/>
      <c r="P974" s="350"/>
      <c r="Q974" s="350"/>
      <c r="R974" s="350"/>
      <c r="S974" s="350"/>
      <c r="T974" s="350"/>
      <c r="U974" s="350"/>
      <c r="V974" s="350"/>
      <c r="W974" s="350"/>
      <c r="X974" s="350"/>
      <c r="Y974" s="350"/>
      <c r="Z974" s="350"/>
      <c r="AA974" s="350"/>
    </row>
    <row r="975" spans="1:27" ht="12.75" customHeight="1">
      <c r="A975" s="350"/>
      <c r="B975" s="350"/>
      <c r="C975" s="350"/>
      <c r="D975" s="406"/>
      <c r="E975" s="402"/>
      <c r="F975" s="350"/>
      <c r="G975" s="350"/>
      <c r="H975" s="350"/>
      <c r="I975" s="350"/>
      <c r="J975" s="350"/>
      <c r="K975" s="350"/>
      <c r="L975" s="350"/>
      <c r="M975" s="350"/>
      <c r="N975" s="350"/>
      <c r="O975" s="350"/>
      <c r="P975" s="350"/>
      <c r="Q975" s="350"/>
      <c r="R975" s="350"/>
      <c r="S975" s="350"/>
      <c r="T975" s="350"/>
      <c r="U975" s="350"/>
      <c r="V975" s="350"/>
      <c r="W975" s="350"/>
      <c r="X975" s="350"/>
      <c r="Y975" s="350"/>
      <c r="Z975" s="350"/>
      <c r="AA975" s="350"/>
    </row>
    <row r="976" spans="1:27" ht="12.75" customHeight="1">
      <c r="A976" s="350"/>
      <c r="B976" s="350"/>
      <c r="C976" s="350"/>
      <c r="D976" s="406"/>
      <c r="E976" s="402"/>
      <c r="F976" s="350"/>
      <c r="G976" s="350"/>
      <c r="H976" s="350"/>
      <c r="I976" s="350"/>
      <c r="J976" s="350"/>
      <c r="K976" s="350"/>
      <c r="L976" s="350"/>
      <c r="M976" s="350"/>
      <c r="N976" s="350"/>
      <c r="O976" s="350"/>
      <c r="P976" s="350"/>
      <c r="Q976" s="350"/>
      <c r="R976" s="350"/>
      <c r="S976" s="350"/>
      <c r="T976" s="350"/>
      <c r="U976" s="350"/>
      <c r="V976" s="350"/>
      <c r="W976" s="350"/>
      <c r="X976" s="350"/>
      <c r="Y976" s="350"/>
      <c r="Z976" s="350"/>
      <c r="AA976" s="350"/>
    </row>
    <row r="977" spans="1:27" ht="12.75" customHeight="1">
      <c r="A977" s="350"/>
      <c r="B977" s="350"/>
      <c r="C977" s="350"/>
      <c r="D977" s="406"/>
      <c r="E977" s="402"/>
      <c r="F977" s="350"/>
      <c r="G977" s="350"/>
      <c r="H977" s="350"/>
      <c r="I977" s="350"/>
      <c r="J977" s="350"/>
      <c r="K977" s="350"/>
      <c r="L977" s="350"/>
      <c r="M977" s="350"/>
      <c r="N977" s="350"/>
      <c r="O977" s="350"/>
      <c r="P977" s="350"/>
      <c r="Q977" s="350"/>
      <c r="R977" s="350"/>
      <c r="S977" s="350"/>
      <c r="T977" s="350"/>
      <c r="U977" s="350"/>
      <c r="V977" s="350"/>
      <c r="W977" s="350"/>
      <c r="X977" s="350"/>
      <c r="Y977" s="350"/>
      <c r="Z977" s="350"/>
      <c r="AA977" s="350"/>
    </row>
    <row r="978" spans="1:27" ht="12.75" customHeight="1">
      <c r="A978" s="350"/>
      <c r="B978" s="350"/>
      <c r="C978" s="350"/>
      <c r="D978" s="406"/>
      <c r="E978" s="402"/>
      <c r="F978" s="350"/>
      <c r="G978" s="350"/>
      <c r="H978" s="350"/>
      <c r="I978" s="350"/>
      <c r="J978" s="350"/>
      <c r="K978" s="350"/>
      <c r="L978" s="350"/>
      <c r="M978" s="350"/>
      <c r="N978" s="350"/>
      <c r="O978" s="350"/>
      <c r="P978" s="350"/>
      <c r="Q978" s="350"/>
      <c r="R978" s="350"/>
      <c r="S978" s="350"/>
      <c r="T978" s="350"/>
      <c r="U978" s="350"/>
      <c r="V978" s="350"/>
      <c r="W978" s="350"/>
      <c r="X978" s="350"/>
      <c r="Y978" s="350"/>
      <c r="Z978" s="350"/>
      <c r="AA978" s="350"/>
    </row>
    <row r="979" spans="1:27" ht="12.75" customHeight="1">
      <c r="A979" s="350"/>
      <c r="B979" s="350"/>
      <c r="C979" s="350"/>
      <c r="D979" s="406"/>
      <c r="E979" s="402"/>
      <c r="F979" s="350"/>
      <c r="G979" s="350"/>
      <c r="H979" s="350"/>
      <c r="I979" s="350"/>
      <c r="J979" s="350"/>
      <c r="K979" s="350"/>
      <c r="L979" s="350"/>
      <c r="M979" s="350"/>
      <c r="N979" s="350"/>
      <c r="O979" s="350"/>
      <c r="P979" s="350"/>
      <c r="Q979" s="350"/>
      <c r="R979" s="350"/>
      <c r="S979" s="350"/>
      <c r="T979" s="350"/>
      <c r="U979" s="350"/>
      <c r="V979" s="350"/>
      <c r="W979" s="350"/>
      <c r="X979" s="350"/>
      <c r="Y979" s="350"/>
      <c r="Z979" s="350"/>
      <c r="AA979" s="350"/>
    </row>
    <row r="980" spans="1:27" ht="12.75" customHeight="1">
      <c r="A980" s="350"/>
      <c r="B980" s="350"/>
      <c r="C980" s="350"/>
      <c r="D980" s="406"/>
      <c r="E980" s="402"/>
      <c r="F980" s="350"/>
      <c r="G980" s="350"/>
      <c r="H980" s="350"/>
      <c r="I980" s="350"/>
      <c r="J980" s="350"/>
      <c r="K980" s="350"/>
      <c r="L980" s="350"/>
      <c r="M980" s="350"/>
      <c r="N980" s="350"/>
      <c r="O980" s="350"/>
      <c r="P980" s="350"/>
      <c r="Q980" s="350"/>
      <c r="R980" s="350"/>
      <c r="S980" s="350"/>
      <c r="T980" s="350"/>
      <c r="U980" s="350"/>
      <c r="V980" s="350"/>
      <c r="W980" s="350"/>
      <c r="X980" s="350"/>
      <c r="Y980" s="350"/>
      <c r="Z980" s="350"/>
      <c r="AA980" s="350"/>
    </row>
    <row r="981" spans="1:27" ht="12.75" customHeight="1">
      <c r="A981" s="350"/>
      <c r="B981" s="350"/>
      <c r="C981" s="350"/>
      <c r="D981" s="406"/>
      <c r="E981" s="402"/>
      <c r="F981" s="350"/>
      <c r="G981" s="350"/>
      <c r="H981" s="350"/>
      <c r="I981" s="350"/>
      <c r="J981" s="350"/>
      <c r="K981" s="350"/>
      <c r="L981" s="350"/>
      <c r="M981" s="350"/>
      <c r="N981" s="350"/>
      <c r="O981" s="350"/>
      <c r="P981" s="350"/>
      <c r="Q981" s="350"/>
      <c r="R981" s="350"/>
      <c r="S981" s="350"/>
      <c r="T981" s="350"/>
      <c r="U981" s="350"/>
      <c r="V981" s="350"/>
      <c r="W981" s="350"/>
      <c r="X981" s="350"/>
      <c r="Y981" s="350"/>
      <c r="Z981" s="350"/>
      <c r="AA981" s="350"/>
    </row>
    <row r="982" spans="1:27" ht="12.75" customHeight="1">
      <c r="A982" s="350"/>
      <c r="B982" s="350"/>
      <c r="C982" s="350"/>
      <c r="D982" s="406"/>
      <c r="E982" s="402"/>
      <c r="F982" s="350"/>
      <c r="G982" s="350"/>
      <c r="H982" s="350"/>
      <c r="I982" s="350"/>
      <c r="J982" s="350"/>
      <c r="K982" s="350"/>
      <c r="L982" s="350"/>
      <c r="M982" s="350"/>
      <c r="N982" s="350"/>
      <c r="O982" s="350"/>
      <c r="P982" s="350"/>
      <c r="Q982" s="350"/>
      <c r="R982" s="350"/>
      <c r="S982" s="350"/>
      <c r="T982" s="350"/>
      <c r="U982" s="350"/>
      <c r="V982" s="350"/>
      <c r="W982" s="350"/>
      <c r="X982" s="350"/>
      <c r="Y982" s="350"/>
      <c r="Z982" s="350"/>
      <c r="AA982" s="350"/>
    </row>
    <row r="983" spans="1:27" ht="12.75" customHeight="1">
      <c r="A983" s="350"/>
      <c r="B983" s="350"/>
      <c r="C983" s="350"/>
      <c r="D983" s="406"/>
      <c r="E983" s="402"/>
      <c r="F983" s="350"/>
      <c r="G983" s="350"/>
      <c r="H983" s="350"/>
      <c r="I983" s="350"/>
      <c r="J983" s="350"/>
      <c r="K983" s="350"/>
      <c r="L983" s="350"/>
      <c r="M983" s="350"/>
      <c r="N983" s="350"/>
      <c r="O983" s="350"/>
      <c r="P983" s="350"/>
      <c r="Q983" s="350"/>
      <c r="R983" s="350"/>
      <c r="S983" s="350"/>
      <c r="T983" s="350"/>
      <c r="U983" s="350"/>
      <c r="V983" s="350"/>
      <c r="W983" s="350"/>
      <c r="X983" s="350"/>
      <c r="Y983" s="350"/>
      <c r="Z983" s="350"/>
      <c r="AA983" s="350"/>
    </row>
    <row r="984" spans="1:27" ht="12.75" customHeight="1">
      <c r="A984" s="350"/>
      <c r="B984" s="350"/>
      <c r="C984" s="350"/>
      <c r="D984" s="406"/>
      <c r="E984" s="402"/>
      <c r="F984" s="350"/>
      <c r="G984" s="350"/>
      <c r="H984" s="350"/>
      <c r="I984" s="350"/>
      <c r="J984" s="350"/>
      <c r="K984" s="350"/>
      <c r="L984" s="350"/>
      <c r="M984" s="350"/>
      <c r="N984" s="350"/>
      <c r="O984" s="350"/>
      <c r="P984" s="350"/>
      <c r="Q984" s="350"/>
      <c r="R984" s="350"/>
      <c r="S984" s="350"/>
      <c r="T984" s="350"/>
      <c r="U984" s="350"/>
      <c r="V984" s="350"/>
      <c r="W984" s="350"/>
      <c r="X984" s="350"/>
      <c r="Y984" s="350"/>
      <c r="Z984" s="350"/>
      <c r="AA984" s="350"/>
    </row>
    <row r="985" spans="1:27" ht="12.75" customHeight="1">
      <c r="A985" s="350"/>
      <c r="B985" s="350"/>
      <c r="C985" s="350"/>
      <c r="D985" s="406"/>
      <c r="E985" s="402"/>
      <c r="F985" s="350"/>
      <c r="G985" s="350"/>
      <c r="H985" s="350"/>
      <c r="I985" s="350"/>
      <c r="J985" s="350"/>
      <c r="K985" s="350"/>
      <c r="L985" s="350"/>
      <c r="M985" s="350"/>
      <c r="N985" s="350"/>
      <c r="O985" s="350"/>
      <c r="P985" s="350"/>
      <c r="Q985" s="350"/>
      <c r="R985" s="350"/>
      <c r="S985" s="350"/>
      <c r="T985" s="350"/>
      <c r="U985" s="350"/>
      <c r="V985" s="350"/>
      <c r="W985" s="350"/>
      <c r="X985" s="350"/>
      <c r="Y985" s="350"/>
      <c r="Z985" s="350"/>
      <c r="AA985" s="350"/>
    </row>
    <row r="986" spans="1:27" ht="12.75" customHeight="1">
      <c r="A986" s="350"/>
      <c r="B986" s="350"/>
      <c r="C986" s="350"/>
      <c r="D986" s="406"/>
      <c r="E986" s="402"/>
      <c r="F986" s="350"/>
      <c r="G986" s="350"/>
      <c r="H986" s="350"/>
      <c r="I986" s="350"/>
      <c r="J986" s="350"/>
      <c r="K986" s="350"/>
      <c r="L986" s="350"/>
      <c r="M986" s="350"/>
      <c r="N986" s="350"/>
      <c r="O986" s="350"/>
      <c r="P986" s="350"/>
      <c r="Q986" s="350"/>
      <c r="R986" s="350"/>
      <c r="S986" s="350"/>
      <c r="T986" s="350"/>
      <c r="U986" s="350"/>
      <c r="V986" s="350"/>
      <c r="W986" s="350"/>
      <c r="X986" s="350"/>
      <c r="Y986" s="350"/>
      <c r="Z986" s="350"/>
      <c r="AA986" s="350"/>
    </row>
    <row r="987" spans="1:27" ht="12.75" customHeight="1">
      <c r="A987" s="350"/>
      <c r="B987" s="350"/>
      <c r="C987" s="350"/>
      <c r="D987" s="406"/>
      <c r="E987" s="402"/>
      <c r="F987" s="350"/>
      <c r="G987" s="350"/>
      <c r="H987" s="350"/>
      <c r="I987" s="350"/>
      <c r="J987" s="350"/>
      <c r="K987" s="350"/>
      <c r="L987" s="350"/>
      <c r="M987" s="350"/>
      <c r="N987" s="350"/>
      <c r="O987" s="350"/>
      <c r="P987" s="350"/>
      <c r="Q987" s="350"/>
      <c r="R987" s="350"/>
      <c r="S987" s="350"/>
      <c r="T987" s="350"/>
      <c r="U987" s="350"/>
      <c r="V987" s="350"/>
      <c r="W987" s="350"/>
      <c r="X987" s="350"/>
      <c r="Y987" s="350"/>
      <c r="Z987" s="350"/>
      <c r="AA987" s="350"/>
    </row>
    <row r="988" spans="1:27" ht="12.75" customHeight="1">
      <c r="A988" s="350"/>
      <c r="B988" s="350"/>
      <c r="C988" s="350"/>
      <c r="D988" s="406"/>
      <c r="E988" s="402"/>
      <c r="F988" s="350"/>
      <c r="G988" s="350"/>
      <c r="H988" s="350"/>
      <c r="I988" s="350"/>
      <c r="J988" s="350"/>
      <c r="K988" s="350"/>
      <c r="L988" s="350"/>
      <c r="M988" s="350"/>
      <c r="N988" s="350"/>
      <c r="O988" s="350"/>
      <c r="P988" s="350"/>
      <c r="Q988" s="350"/>
      <c r="R988" s="350"/>
      <c r="S988" s="350"/>
      <c r="T988" s="350"/>
      <c r="U988" s="350"/>
      <c r="V988" s="350"/>
      <c r="W988" s="350"/>
      <c r="X988" s="350"/>
      <c r="Y988" s="350"/>
      <c r="Z988" s="350"/>
      <c r="AA988" s="350"/>
    </row>
    <row r="989" spans="1:27" ht="12.75" customHeight="1">
      <c r="A989" s="350"/>
      <c r="B989" s="350"/>
      <c r="C989" s="350"/>
      <c r="D989" s="406"/>
      <c r="E989" s="402"/>
      <c r="F989" s="350"/>
      <c r="G989" s="350"/>
      <c r="H989" s="350"/>
      <c r="I989" s="350"/>
      <c r="J989" s="350"/>
      <c r="K989" s="350"/>
      <c r="L989" s="350"/>
      <c r="M989" s="350"/>
      <c r="N989" s="350"/>
      <c r="O989" s="350"/>
      <c r="P989" s="350"/>
      <c r="Q989" s="350"/>
      <c r="R989" s="350"/>
      <c r="S989" s="350"/>
      <c r="T989" s="350"/>
      <c r="U989" s="350"/>
      <c r="V989" s="350"/>
      <c r="W989" s="350"/>
      <c r="X989" s="350"/>
      <c r="Y989" s="350"/>
      <c r="Z989" s="350"/>
      <c r="AA989" s="350"/>
    </row>
    <row r="990" spans="1:27" ht="12.75" customHeight="1">
      <c r="A990" s="350"/>
      <c r="B990" s="350"/>
      <c r="C990" s="350"/>
      <c r="D990" s="406"/>
      <c r="E990" s="402"/>
      <c r="F990" s="350"/>
      <c r="G990" s="350"/>
      <c r="H990" s="350"/>
      <c r="I990" s="350"/>
      <c r="J990" s="350"/>
      <c r="K990" s="350"/>
      <c r="L990" s="350"/>
      <c r="M990" s="350"/>
      <c r="N990" s="350"/>
      <c r="O990" s="350"/>
      <c r="P990" s="350"/>
      <c r="Q990" s="350"/>
      <c r="R990" s="350"/>
      <c r="S990" s="350"/>
      <c r="T990" s="350"/>
      <c r="U990" s="350"/>
      <c r="V990" s="350"/>
      <c r="W990" s="350"/>
      <c r="X990" s="350"/>
      <c r="Y990" s="350"/>
      <c r="Z990" s="350"/>
      <c r="AA990" s="350"/>
    </row>
    <row r="991" spans="1:27" ht="12.75" customHeight="1">
      <c r="A991" s="350"/>
      <c r="B991" s="350"/>
      <c r="C991" s="350"/>
      <c r="D991" s="406"/>
      <c r="E991" s="402"/>
      <c r="F991" s="350"/>
      <c r="G991" s="350"/>
      <c r="H991" s="350"/>
      <c r="I991" s="350"/>
      <c r="J991" s="350"/>
      <c r="K991" s="350"/>
      <c r="L991" s="350"/>
      <c r="M991" s="350"/>
      <c r="N991" s="350"/>
      <c r="O991" s="350"/>
      <c r="P991" s="350"/>
      <c r="Q991" s="350"/>
      <c r="R991" s="350"/>
      <c r="S991" s="350"/>
      <c r="T991" s="350"/>
      <c r="U991" s="350"/>
      <c r="V991" s="350"/>
      <c r="W991" s="350"/>
      <c r="X991" s="350"/>
      <c r="Y991" s="350"/>
      <c r="Z991" s="350"/>
      <c r="AA991" s="350"/>
    </row>
    <row r="992" spans="1:27" ht="12.75" customHeight="1">
      <c r="A992" s="350"/>
      <c r="B992" s="350"/>
      <c r="C992" s="350"/>
      <c r="D992" s="406"/>
      <c r="E992" s="402"/>
      <c r="F992" s="350"/>
      <c r="G992" s="350"/>
      <c r="H992" s="350"/>
      <c r="I992" s="350"/>
      <c r="J992" s="350"/>
      <c r="K992" s="350"/>
      <c r="L992" s="350"/>
      <c r="M992" s="350"/>
      <c r="N992" s="350"/>
      <c r="O992" s="350"/>
      <c r="P992" s="350"/>
      <c r="Q992" s="350"/>
      <c r="R992" s="350"/>
      <c r="S992" s="350"/>
      <c r="T992" s="350"/>
      <c r="U992" s="350"/>
      <c r="V992" s="350"/>
      <c r="W992" s="350"/>
      <c r="X992" s="350"/>
      <c r="Y992" s="350"/>
      <c r="Z992" s="350"/>
      <c r="AA992" s="350"/>
    </row>
    <row r="993" spans="1:27" ht="12.75" customHeight="1">
      <c r="A993" s="350"/>
      <c r="B993" s="350"/>
      <c r="C993" s="350"/>
      <c r="D993" s="406"/>
      <c r="E993" s="402"/>
      <c r="F993" s="350"/>
      <c r="G993" s="350"/>
      <c r="H993" s="350"/>
      <c r="I993" s="350"/>
      <c r="J993" s="350"/>
      <c r="K993" s="350"/>
      <c r="L993" s="350"/>
      <c r="M993" s="350"/>
      <c r="N993" s="350"/>
      <c r="O993" s="350"/>
      <c r="P993" s="350"/>
      <c r="Q993" s="350"/>
      <c r="R993" s="350"/>
      <c r="S993" s="350"/>
      <c r="T993" s="350"/>
      <c r="U993" s="350"/>
      <c r="V993" s="350"/>
      <c r="W993" s="350"/>
      <c r="X993" s="350"/>
      <c r="Y993" s="350"/>
      <c r="Z993" s="350"/>
      <c r="AA993" s="350"/>
    </row>
    <row r="994" spans="1:27" ht="12.75" customHeight="1">
      <c r="A994" s="350"/>
      <c r="B994" s="350"/>
      <c r="C994" s="350"/>
      <c r="D994" s="406"/>
      <c r="E994" s="402"/>
      <c r="F994" s="350"/>
      <c r="G994" s="350"/>
      <c r="H994" s="350"/>
      <c r="I994" s="350"/>
      <c r="J994" s="350"/>
      <c r="K994" s="350"/>
      <c r="L994" s="350"/>
      <c r="M994" s="350"/>
      <c r="N994" s="350"/>
      <c r="O994" s="350"/>
      <c r="P994" s="350"/>
      <c r="Q994" s="350"/>
      <c r="R994" s="350"/>
      <c r="S994" s="350"/>
      <c r="T994" s="350"/>
      <c r="U994" s="350"/>
      <c r="V994" s="350"/>
      <c r="W994" s="350"/>
      <c r="X994" s="350"/>
      <c r="Y994" s="350"/>
      <c r="Z994" s="350"/>
      <c r="AA994" s="350"/>
    </row>
    <row r="995" spans="1:27" ht="12.75" customHeight="1">
      <c r="A995" s="350"/>
      <c r="B995" s="350"/>
      <c r="C995" s="350"/>
      <c r="D995" s="406"/>
      <c r="E995" s="402"/>
      <c r="F995" s="350"/>
      <c r="G995" s="350"/>
      <c r="H995" s="350"/>
      <c r="I995" s="350"/>
      <c r="J995" s="350"/>
      <c r="K995" s="350"/>
      <c r="L995" s="350"/>
      <c r="M995" s="350"/>
      <c r="N995" s="350"/>
      <c r="O995" s="350"/>
      <c r="P995" s="350"/>
      <c r="Q995" s="350"/>
      <c r="R995" s="350"/>
      <c r="S995" s="350"/>
      <c r="T995" s="350"/>
      <c r="U995" s="350"/>
      <c r="V995" s="350"/>
      <c r="W995" s="350"/>
      <c r="X995" s="350"/>
      <c r="Y995" s="350"/>
      <c r="Z995" s="350"/>
      <c r="AA995" s="350"/>
    </row>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mergeCells count="12">
    <mergeCell ref="C68:I68"/>
    <mergeCell ref="C69:I69"/>
    <mergeCell ref="C70:I70"/>
    <mergeCell ref="C71:I71"/>
    <mergeCell ref="C72:I72"/>
    <mergeCell ref="C73:I73"/>
    <mergeCell ref="C2:E2"/>
    <mergeCell ref="F2:G2"/>
    <mergeCell ref="C3:E3"/>
    <mergeCell ref="C65:I65"/>
    <mergeCell ref="C66:I66"/>
    <mergeCell ref="C67:I67"/>
  </mergeCells>
  <pageMargins left="0.70000000000000007" right="0.70000000000000007" top="1.361023622047244" bottom="1.361023622047244" header="0" footer="0"/>
  <pageSetup paperSize="0" fitToWidth="0" fitToHeight="0" orientation="landscape" horizontalDpi="0" verticalDpi="0" copies="0"/>
  <headerFooter alignWithMargins="0">
    <oddHeader>&amp;L&amp;"Arial1,Regular"&amp;10&amp;K000000Rozšíření parku u muzea Moravská Třebová Výkaz výměr DPS</oddHeader>
    <oddFooter>&amp;R&amp;"Arial1,Regular"&amp;10&amp;K000000&amp;P/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2B57-1065-446C-B57C-076B37EBC58A}">
  <dimension ref="A1:XFD992"/>
  <sheetViews>
    <sheetView workbookViewId="0"/>
  </sheetViews>
  <sheetFormatPr defaultRowHeight="15" customHeight="1"/>
  <cols>
    <col min="1" max="1" width="1.5" style="5" customWidth="1"/>
    <col min="2" max="2" width="3.25" style="5" customWidth="1"/>
    <col min="3" max="3" width="71.75" style="5" customWidth="1"/>
    <col min="4" max="4" width="4.125" style="5" customWidth="1"/>
    <col min="5" max="5" width="7.75" style="5" customWidth="1"/>
    <col min="6" max="6" width="8.5" style="5" customWidth="1"/>
    <col min="7" max="7" width="16" style="5" customWidth="1"/>
    <col min="8" max="27" width="8.5" style="5" customWidth="1"/>
    <col min="28" max="1024" width="11.625" style="5" customWidth="1"/>
  </cols>
  <sheetData>
    <row r="1" spans="1:27" ht="26.25" customHeight="1">
      <c r="A1" s="350"/>
      <c r="B1" s="351" t="s">
        <v>1430</v>
      </c>
      <c r="C1" s="352" t="s">
        <v>1431</v>
      </c>
      <c r="D1" s="352" t="s">
        <v>1432</v>
      </c>
      <c r="E1" s="352" t="s">
        <v>1433</v>
      </c>
      <c r="F1" s="352" t="s">
        <v>1434</v>
      </c>
      <c r="G1" s="352" t="s">
        <v>1435</v>
      </c>
      <c r="H1" s="350"/>
      <c r="I1" s="350"/>
      <c r="J1" s="350"/>
      <c r="K1" s="350"/>
      <c r="L1" s="350"/>
      <c r="M1" s="350"/>
      <c r="N1" s="350"/>
      <c r="O1" s="350"/>
      <c r="P1" s="350"/>
      <c r="Q1" s="350"/>
      <c r="R1" s="350"/>
      <c r="S1" s="350"/>
      <c r="T1" s="350"/>
      <c r="U1" s="350"/>
      <c r="V1" s="350"/>
      <c r="W1" s="350"/>
      <c r="X1" s="350"/>
      <c r="Y1" s="350"/>
      <c r="Z1" s="350"/>
      <c r="AA1" s="350"/>
    </row>
    <row r="2" spans="1:27" ht="15.75" customHeight="1">
      <c r="A2" s="350"/>
      <c r="B2" s="353"/>
      <c r="C2" s="407" t="s">
        <v>24</v>
      </c>
      <c r="D2" s="407"/>
      <c r="E2" s="407"/>
      <c r="F2" s="29"/>
      <c r="G2" s="29"/>
      <c r="H2" s="350"/>
      <c r="I2" s="350"/>
      <c r="J2" s="350"/>
      <c r="K2" s="350"/>
      <c r="L2" s="350"/>
      <c r="M2" s="350"/>
      <c r="N2" s="350"/>
      <c r="O2" s="350"/>
      <c r="P2" s="350"/>
      <c r="Q2" s="350"/>
      <c r="R2" s="350"/>
      <c r="S2" s="350"/>
      <c r="T2" s="350"/>
      <c r="U2" s="350"/>
      <c r="V2" s="350"/>
      <c r="W2" s="350"/>
      <c r="X2" s="350"/>
      <c r="Y2" s="350"/>
      <c r="Z2" s="350"/>
      <c r="AA2" s="350"/>
    </row>
    <row r="3" spans="1:27" ht="15.75" customHeight="1">
      <c r="A3" s="350"/>
      <c r="B3" s="353"/>
      <c r="C3" s="407" t="s">
        <v>1497</v>
      </c>
      <c r="D3" s="407"/>
      <c r="E3" s="407"/>
      <c r="F3" s="354"/>
      <c r="G3" s="411">
        <f>SUBTOTAL(9,G4:G57)</f>
        <v>0</v>
      </c>
      <c r="H3" s="350"/>
      <c r="I3" s="350"/>
      <c r="J3" s="350"/>
      <c r="K3" s="350"/>
      <c r="L3" s="350"/>
      <c r="M3" s="350"/>
      <c r="N3" s="350"/>
      <c r="O3" s="350"/>
      <c r="P3" s="350"/>
      <c r="Q3" s="350"/>
      <c r="R3" s="350"/>
      <c r="S3" s="350"/>
      <c r="T3" s="350"/>
      <c r="U3" s="350"/>
      <c r="V3" s="350"/>
      <c r="W3" s="350"/>
      <c r="X3" s="350"/>
      <c r="Y3" s="350"/>
      <c r="Z3" s="350"/>
      <c r="AA3" s="350"/>
    </row>
    <row r="4" spans="1:27" ht="15" customHeight="1">
      <c r="A4" s="357"/>
      <c r="B4" s="358"/>
      <c r="C4" s="359"/>
      <c r="D4" s="360"/>
      <c r="E4" s="361"/>
      <c r="F4" s="362"/>
      <c r="G4" s="363"/>
      <c r="H4" s="357"/>
      <c r="I4" s="357"/>
      <c r="J4" s="357"/>
      <c r="K4" s="357"/>
      <c r="L4" s="357"/>
      <c r="M4" s="357"/>
      <c r="N4" s="357"/>
      <c r="O4" s="357"/>
      <c r="P4" s="357"/>
      <c r="Q4" s="357"/>
      <c r="R4" s="357"/>
      <c r="S4" s="357"/>
      <c r="T4" s="357"/>
      <c r="U4" s="357"/>
      <c r="V4" s="357"/>
      <c r="W4" s="357"/>
      <c r="X4" s="357"/>
      <c r="Y4" s="357"/>
      <c r="Z4" s="357"/>
      <c r="AA4" s="357"/>
    </row>
    <row r="5" spans="1:27" ht="12" customHeight="1">
      <c r="A5" s="350"/>
      <c r="B5" s="364"/>
      <c r="C5" s="365" t="s">
        <v>1498</v>
      </c>
      <c r="D5" s="366"/>
      <c r="E5" s="367"/>
      <c r="F5" s="368"/>
      <c r="G5" s="412">
        <f>SUBTOTAL(9,G6:G15)</f>
        <v>0</v>
      </c>
      <c r="H5" s="370"/>
      <c r="I5" s="370"/>
      <c r="J5" s="370"/>
      <c r="K5" s="370"/>
      <c r="L5" s="370"/>
      <c r="M5" s="370"/>
      <c r="N5" s="370"/>
      <c r="O5" s="370"/>
      <c r="P5" s="370"/>
      <c r="Q5" s="370"/>
      <c r="R5" s="370"/>
      <c r="S5" s="370"/>
      <c r="T5" s="370"/>
      <c r="U5" s="370"/>
      <c r="V5" s="370"/>
      <c r="W5" s="370"/>
      <c r="X5" s="370"/>
      <c r="Y5" s="370"/>
      <c r="Z5" s="370"/>
      <c r="AA5" s="370"/>
    </row>
    <row r="6" spans="1:27" ht="26.25" customHeight="1">
      <c r="A6" s="350"/>
      <c r="B6" s="371">
        <v>1</v>
      </c>
      <c r="C6" s="372" t="s">
        <v>1499</v>
      </c>
      <c r="D6" s="373" t="s">
        <v>276</v>
      </c>
      <c r="E6" s="374">
        <v>1250</v>
      </c>
      <c r="F6" s="375"/>
      <c r="G6" s="413">
        <f t="shared" ref="G6:G15" si="0">F6*E6</f>
        <v>0</v>
      </c>
      <c r="H6" s="370"/>
      <c r="I6" s="370"/>
      <c r="J6" s="370"/>
      <c r="K6" s="370"/>
      <c r="L6" s="370"/>
      <c r="M6" s="370"/>
      <c r="N6" s="370"/>
      <c r="O6" s="370"/>
      <c r="P6" s="370"/>
      <c r="Q6" s="370"/>
      <c r="R6" s="370"/>
      <c r="S6" s="370"/>
      <c r="T6" s="370"/>
      <c r="U6" s="370"/>
      <c r="V6" s="370"/>
      <c r="W6" s="370"/>
      <c r="X6" s="370"/>
      <c r="Y6" s="370"/>
      <c r="Z6" s="370"/>
      <c r="AA6" s="370"/>
    </row>
    <row r="7" spans="1:27" ht="26.25" customHeight="1">
      <c r="A7" s="350"/>
      <c r="B7" s="371">
        <v>2</v>
      </c>
      <c r="C7" s="372" t="s">
        <v>1500</v>
      </c>
      <c r="D7" s="373" t="s">
        <v>276</v>
      </c>
      <c r="E7" s="374">
        <v>30</v>
      </c>
      <c r="F7" s="375"/>
      <c r="G7" s="413">
        <f t="shared" si="0"/>
        <v>0</v>
      </c>
      <c r="H7" s="370"/>
      <c r="I7" s="370"/>
      <c r="J7" s="370"/>
      <c r="K7" s="370"/>
      <c r="L7" s="370"/>
      <c r="M7" s="370"/>
      <c r="N7" s="370"/>
      <c r="O7" s="370"/>
      <c r="P7" s="370"/>
      <c r="Q7" s="370"/>
      <c r="R7" s="370"/>
      <c r="S7" s="370"/>
      <c r="T7" s="370"/>
      <c r="U7" s="370"/>
      <c r="V7" s="370"/>
      <c r="W7" s="370"/>
      <c r="X7" s="370"/>
      <c r="Y7" s="370"/>
      <c r="Z7" s="370"/>
      <c r="AA7" s="370"/>
    </row>
    <row r="8" spans="1:27" ht="52.5" customHeight="1">
      <c r="A8" s="350"/>
      <c r="B8" s="371">
        <v>3</v>
      </c>
      <c r="C8" s="372" t="s">
        <v>1501</v>
      </c>
      <c r="D8" s="373" t="s">
        <v>1399</v>
      </c>
      <c r="E8" s="374">
        <v>5</v>
      </c>
      <c r="F8" s="375"/>
      <c r="G8" s="413">
        <f t="shared" si="0"/>
        <v>0</v>
      </c>
      <c r="H8" s="370"/>
      <c r="I8" s="370"/>
      <c r="J8" s="370"/>
      <c r="K8" s="370"/>
      <c r="L8" s="370"/>
      <c r="M8" s="370"/>
      <c r="N8" s="370"/>
      <c r="O8" s="370"/>
      <c r="P8" s="370"/>
      <c r="Q8" s="370"/>
      <c r="R8" s="370"/>
      <c r="S8" s="370"/>
      <c r="T8" s="370"/>
      <c r="U8" s="370"/>
      <c r="V8" s="370"/>
      <c r="W8" s="370"/>
      <c r="X8" s="370"/>
      <c r="Y8" s="370"/>
      <c r="Z8" s="370"/>
      <c r="AA8" s="370"/>
    </row>
    <row r="9" spans="1:27" ht="12.75" customHeight="1">
      <c r="A9" s="350"/>
      <c r="B9" s="371">
        <v>4</v>
      </c>
      <c r="C9" s="372" t="s">
        <v>1502</v>
      </c>
      <c r="D9" s="373" t="s">
        <v>1399</v>
      </c>
      <c r="E9" s="374">
        <v>80</v>
      </c>
      <c r="F9" s="375"/>
      <c r="G9" s="413">
        <f t="shared" si="0"/>
        <v>0</v>
      </c>
      <c r="H9" s="370"/>
      <c r="I9" s="370"/>
      <c r="J9" s="370"/>
      <c r="K9" s="370"/>
      <c r="L9" s="370"/>
      <c r="M9" s="370"/>
      <c r="N9" s="370"/>
      <c r="O9" s="370"/>
      <c r="P9" s="370"/>
      <c r="Q9" s="370"/>
      <c r="R9" s="370"/>
      <c r="S9" s="370"/>
      <c r="T9" s="370"/>
      <c r="U9" s="370"/>
      <c r="V9" s="370"/>
      <c r="W9" s="370"/>
      <c r="X9" s="370"/>
      <c r="Y9" s="370"/>
      <c r="Z9" s="370"/>
      <c r="AA9" s="370"/>
    </row>
    <row r="10" spans="1:27" ht="12.75" customHeight="1">
      <c r="A10" s="350"/>
      <c r="B10" s="371">
        <v>5</v>
      </c>
      <c r="C10" s="372" t="s">
        <v>1503</v>
      </c>
      <c r="D10" s="373" t="s">
        <v>1399</v>
      </c>
      <c r="E10" s="374">
        <v>4</v>
      </c>
      <c r="F10" s="375"/>
      <c r="G10" s="413">
        <f t="shared" si="0"/>
        <v>0</v>
      </c>
      <c r="H10" s="370"/>
      <c r="I10" s="370"/>
      <c r="J10" s="370"/>
      <c r="K10" s="370"/>
      <c r="L10" s="370"/>
      <c r="M10" s="370"/>
      <c r="N10" s="370"/>
      <c r="O10" s="370"/>
      <c r="P10" s="370"/>
      <c r="Q10" s="370"/>
      <c r="R10" s="370"/>
      <c r="S10" s="370"/>
      <c r="T10" s="370"/>
      <c r="U10" s="370"/>
      <c r="V10" s="370"/>
      <c r="W10" s="370"/>
      <c r="X10" s="370"/>
      <c r="Y10" s="370"/>
      <c r="Z10" s="370"/>
      <c r="AA10" s="370"/>
    </row>
    <row r="11" spans="1:27" ht="26.25" customHeight="1">
      <c r="A11" s="350"/>
      <c r="B11" s="371">
        <v>6</v>
      </c>
      <c r="C11" s="372" t="s">
        <v>1504</v>
      </c>
      <c r="D11" s="373" t="s">
        <v>276</v>
      </c>
      <c r="E11" s="374">
        <v>180</v>
      </c>
      <c r="F11" s="375"/>
      <c r="G11" s="413">
        <f t="shared" si="0"/>
        <v>0</v>
      </c>
      <c r="H11" s="370"/>
      <c r="I11" s="370"/>
      <c r="J11" s="370"/>
      <c r="K11" s="370"/>
      <c r="L11" s="370"/>
      <c r="M11" s="370"/>
      <c r="N11" s="370"/>
      <c r="O11" s="370"/>
      <c r="P11" s="370"/>
      <c r="Q11" s="370"/>
      <c r="R11" s="370"/>
      <c r="S11" s="370"/>
      <c r="T11" s="370"/>
      <c r="U11" s="370"/>
      <c r="V11" s="370"/>
      <c r="W11" s="370"/>
      <c r="X11" s="370"/>
      <c r="Y11" s="370"/>
      <c r="Z11" s="370"/>
      <c r="AA11" s="370"/>
    </row>
    <row r="12" spans="1:27" ht="26.25" customHeight="1">
      <c r="A12" s="350"/>
      <c r="B12" s="371">
        <v>7</v>
      </c>
      <c r="C12" s="372" t="s">
        <v>1505</v>
      </c>
      <c r="D12" s="373" t="s">
        <v>276</v>
      </c>
      <c r="E12" s="374">
        <v>30</v>
      </c>
      <c r="F12" s="375"/>
      <c r="G12" s="413">
        <f t="shared" si="0"/>
        <v>0</v>
      </c>
      <c r="H12" s="370"/>
      <c r="I12" s="370"/>
      <c r="J12" s="370"/>
      <c r="K12" s="370"/>
      <c r="L12" s="370"/>
      <c r="M12" s="370"/>
      <c r="N12" s="370"/>
      <c r="O12" s="370"/>
      <c r="P12" s="370"/>
      <c r="Q12" s="370"/>
      <c r="R12" s="370"/>
      <c r="S12" s="370"/>
      <c r="T12" s="370"/>
      <c r="U12" s="370"/>
      <c r="V12" s="370"/>
      <c r="W12" s="370"/>
      <c r="X12" s="370"/>
      <c r="Y12" s="370"/>
      <c r="Z12" s="370"/>
      <c r="AA12" s="370"/>
    </row>
    <row r="13" spans="1:27" ht="12.75" customHeight="1">
      <c r="A13" s="350"/>
      <c r="B13" s="371">
        <v>8</v>
      </c>
      <c r="C13" s="372" t="s">
        <v>1506</v>
      </c>
      <c r="D13" s="373" t="s">
        <v>1399</v>
      </c>
      <c r="E13" s="374">
        <v>1</v>
      </c>
      <c r="F13" s="375"/>
      <c r="G13" s="413">
        <f t="shared" si="0"/>
        <v>0</v>
      </c>
      <c r="H13" s="370"/>
      <c r="I13" s="370"/>
      <c r="J13" s="370"/>
      <c r="K13" s="370"/>
      <c r="L13" s="370"/>
      <c r="M13" s="370"/>
      <c r="N13" s="370"/>
      <c r="O13" s="370"/>
      <c r="P13" s="370"/>
      <c r="Q13" s="370"/>
      <c r="R13" s="370"/>
      <c r="S13" s="370"/>
      <c r="T13" s="370"/>
      <c r="U13" s="370"/>
      <c r="V13" s="370"/>
      <c r="W13" s="370"/>
      <c r="X13" s="370"/>
      <c r="Y13" s="370"/>
      <c r="Z13" s="370"/>
      <c r="AA13" s="370"/>
    </row>
    <row r="14" spans="1:27" ht="12.75" customHeight="1">
      <c r="A14" s="350"/>
      <c r="B14" s="371">
        <v>9</v>
      </c>
      <c r="C14" s="372" t="s">
        <v>1507</v>
      </c>
      <c r="D14" s="373" t="s">
        <v>1399</v>
      </c>
      <c r="E14" s="374">
        <v>1</v>
      </c>
      <c r="F14" s="375"/>
      <c r="G14" s="413">
        <f t="shared" si="0"/>
        <v>0</v>
      </c>
      <c r="H14" s="370"/>
      <c r="I14" s="370"/>
      <c r="J14" s="370"/>
      <c r="K14" s="370"/>
      <c r="L14" s="370"/>
      <c r="M14" s="370"/>
      <c r="N14" s="370"/>
      <c r="O14" s="370"/>
      <c r="P14" s="370"/>
      <c r="Q14" s="370"/>
      <c r="R14" s="370"/>
      <c r="S14" s="370"/>
      <c r="T14" s="370"/>
      <c r="U14" s="370"/>
      <c r="V14" s="370"/>
      <c r="W14" s="370"/>
      <c r="X14" s="370"/>
      <c r="Y14" s="370"/>
      <c r="Z14" s="370"/>
      <c r="AA14" s="370"/>
    </row>
    <row r="15" spans="1:27" ht="26.25" customHeight="1">
      <c r="A15" s="350"/>
      <c r="B15" s="371">
        <v>10</v>
      </c>
      <c r="C15" s="372" t="s">
        <v>1508</v>
      </c>
      <c r="D15" s="373" t="s">
        <v>1399</v>
      </c>
      <c r="E15" s="374">
        <v>1</v>
      </c>
      <c r="F15" s="375"/>
      <c r="G15" s="413">
        <f t="shared" si="0"/>
        <v>0</v>
      </c>
      <c r="H15" s="370"/>
      <c r="I15" s="370"/>
      <c r="J15" s="370"/>
      <c r="K15" s="370"/>
      <c r="L15" s="370"/>
      <c r="M15" s="370"/>
      <c r="N15" s="370"/>
      <c r="O15" s="370"/>
      <c r="P15" s="370"/>
      <c r="Q15" s="370"/>
      <c r="R15" s="370"/>
      <c r="S15" s="370"/>
      <c r="T15" s="370"/>
      <c r="U15" s="370"/>
      <c r="V15" s="370"/>
      <c r="W15" s="370"/>
      <c r="X15" s="370"/>
      <c r="Y15" s="370"/>
      <c r="Z15" s="370"/>
      <c r="AA15" s="370"/>
    </row>
    <row r="16" spans="1:27" ht="12.75" customHeight="1">
      <c r="A16" s="350"/>
      <c r="B16" s="358"/>
      <c r="C16" s="377"/>
      <c r="D16" s="378"/>
      <c r="E16" s="379"/>
      <c r="F16" s="380"/>
      <c r="G16" s="414"/>
      <c r="H16" s="350"/>
      <c r="I16" s="350"/>
      <c r="J16" s="350"/>
      <c r="K16" s="350"/>
      <c r="L16" s="350"/>
      <c r="M16" s="350"/>
      <c r="N16" s="350"/>
      <c r="O16" s="350"/>
      <c r="P16" s="350"/>
      <c r="Q16" s="350"/>
      <c r="R16" s="350"/>
      <c r="S16" s="350"/>
      <c r="T16" s="350"/>
      <c r="U16" s="350"/>
      <c r="V16" s="350"/>
      <c r="W16" s="350"/>
      <c r="X16" s="350"/>
      <c r="Y16" s="350"/>
      <c r="Z16" s="350"/>
      <c r="AA16" s="350"/>
    </row>
    <row r="17" spans="1:27" ht="12" customHeight="1">
      <c r="A17" s="350"/>
      <c r="B17" s="364"/>
      <c r="C17" s="365" t="s">
        <v>1509</v>
      </c>
      <c r="D17" s="366"/>
      <c r="E17" s="367"/>
      <c r="F17" s="368"/>
      <c r="G17" s="412">
        <f>SUBTOTAL(9,G18:G31)</f>
        <v>0</v>
      </c>
      <c r="H17" s="370"/>
      <c r="I17" s="370"/>
      <c r="J17" s="370"/>
      <c r="K17" s="370"/>
      <c r="L17" s="370"/>
      <c r="M17" s="370"/>
      <c r="N17" s="370"/>
      <c r="O17" s="370"/>
      <c r="P17" s="370"/>
      <c r="Q17" s="370"/>
      <c r="R17" s="370"/>
      <c r="S17" s="370"/>
      <c r="T17" s="370"/>
      <c r="U17" s="370"/>
      <c r="V17" s="370"/>
      <c r="W17" s="370"/>
      <c r="X17" s="370"/>
      <c r="Y17" s="370"/>
      <c r="Z17" s="370"/>
      <c r="AA17" s="370"/>
    </row>
    <row r="18" spans="1:27" ht="39" customHeight="1">
      <c r="A18" s="350"/>
      <c r="B18" s="371">
        <v>1</v>
      </c>
      <c r="C18" s="372" t="s">
        <v>1510</v>
      </c>
      <c r="D18" s="373" t="s">
        <v>1399</v>
      </c>
      <c r="E18" s="374">
        <v>2</v>
      </c>
      <c r="F18" s="375"/>
      <c r="G18" s="413">
        <f t="shared" ref="G18:G31" si="1">F18*E18</f>
        <v>0</v>
      </c>
      <c r="H18" s="370"/>
      <c r="I18" s="370"/>
      <c r="J18" s="370"/>
      <c r="K18" s="370"/>
      <c r="L18" s="370"/>
      <c r="M18" s="370"/>
      <c r="N18" s="370"/>
      <c r="O18" s="370"/>
      <c r="P18" s="370"/>
      <c r="Q18" s="370"/>
      <c r="R18" s="370"/>
      <c r="S18" s="370"/>
      <c r="T18" s="370"/>
      <c r="U18" s="370"/>
      <c r="V18" s="370"/>
      <c r="W18" s="370"/>
      <c r="X18" s="370"/>
      <c r="Y18" s="370"/>
      <c r="Z18" s="370"/>
      <c r="AA18" s="370"/>
    </row>
    <row r="19" spans="1:27" ht="12.75" customHeight="1">
      <c r="A19" s="350"/>
      <c r="B19" s="371">
        <v>2</v>
      </c>
      <c r="C19" s="372" t="s">
        <v>1511</v>
      </c>
      <c r="D19" s="373" t="s">
        <v>1399</v>
      </c>
      <c r="E19" s="374">
        <v>1</v>
      </c>
      <c r="F19" s="375"/>
      <c r="G19" s="413">
        <f t="shared" si="1"/>
        <v>0</v>
      </c>
      <c r="H19" s="370"/>
      <c r="I19" s="370"/>
      <c r="J19" s="370"/>
      <c r="K19" s="370"/>
      <c r="L19" s="370"/>
      <c r="M19" s="370"/>
      <c r="N19" s="370"/>
      <c r="O19" s="370"/>
      <c r="P19" s="370"/>
      <c r="Q19" s="370"/>
      <c r="R19" s="370"/>
      <c r="S19" s="370"/>
      <c r="T19" s="370"/>
      <c r="U19" s="370"/>
      <c r="V19" s="370"/>
      <c r="W19" s="370"/>
      <c r="X19" s="370"/>
      <c r="Y19" s="370"/>
      <c r="Z19" s="370"/>
      <c r="AA19" s="370"/>
    </row>
    <row r="20" spans="1:27" ht="12.75" customHeight="1">
      <c r="A20" s="350"/>
      <c r="B20" s="371">
        <v>3</v>
      </c>
      <c r="C20" s="372" t="s">
        <v>1512</v>
      </c>
      <c r="D20" s="373" t="s">
        <v>1399</v>
      </c>
      <c r="E20" s="374">
        <v>1</v>
      </c>
      <c r="F20" s="375"/>
      <c r="G20" s="413">
        <f t="shared" si="1"/>
        <v>0</v>
      </c>
      <c r="H20" s="370"/>
      <c r="I20" s="370"/>
      <c r="J20" s="370"/>
      <c r="K20" s="370"/>
      <c r="L20" s="370"/>
      <c r="M20" s="370"/>
      <c r="N20" s="370"/>
      <c r="O20" s="370"/>
      <c r="P20" s="370"/>
      <c r="Q20" s="370"/>
      <c r="R20" s="370"/>
      <c r="S20" s="370"/>
      <c r="T20" s="370"/>
      <c r="U20" s="370"/>
      <c r="V20" s="370"/>
      <c r="W20" s="370"/>
      <c r="X20" s="370"/>
      <c r="Y20" s="370"/>
      <c r="Z20" s="370"/>
      <c r="AA20" s="370"/>
    </row>
    <row r="21" spans="1:27" ht="12.75" customHeight="1">
      <c r="A21" s="350"/>
      <c r="B21" s="371">
        <v>4</v>
      </c>
      <c r="C21" s="372" t="s">
        <v>1513</v>
      </c>
      <c r="D21" s="373" t="s">
        <v>276</v>
      </c>
      <c r="E21" s="374">
        <v>280</v>
      </c>
      <c r="F21" s="375"/>
      <c r="G21" s="413">
        <f t="shared" si="1"/>
        <v>0</v>
      </c>
      <c r="H21" s="370"/>
      <c r="I21" s="370"/>
      <c r="J21" s="370"/>
      <c r="K21" s="370"/>
      <c r="L21" s="370"/>
      <c r="M21" s="370"/>
      <c r="N21" s="370"/>
      <c r="O21" s="370"/>
      <c r="P21" s="370"/>
      <c r="Q21" s="370"/>
      <c r="R21" s="370"/>
      <c r="S21" s="370"/>
      <c r="T21" s="370"/>
      <c r="U21" s="370"/>
      <c r="V21" s="370"/>
      <c r="W21" s="370"/>
      <c r="X21" s="370"/>
      <c r="Y21" s="370"/>
      <c r="Z21" s="370"/>
      <c r="AA21" s="370"/>
    </row>
    <row r="22" spans="1:27" ht="12.75" customHeight="1">
      <c r="A22" s="350"/>
      <c r="B22" s="371">
        <v>5</v>
      </c>
      <c r="C22" s="372" t="s">
        <v>1514</v>
      </c>
      <c r="D22" s="373" t="s">
        <v>276</v>
      </c>
      <c r="E22" s="374">
        <v>260</v>
      </c>
      <c r="F22" s="375"/>
      <c r="G22" s="413">
        <f t="shared" si="1"/>
        <v>0</v>
      </c>
      <c r="H22" s="370"/>
      <c r="I22" s="370"/>
      <c r="J22" s="370"/>
      <c r="K22" s="370"/>
      <c r="L22" s="370"/>
      <c r="M22" s="370"/>
      <c r="N22" s="370"/>
      <c r="O22" s="370"/>
      <c r="P22" s="370"/>
      <c r="Q22" s="370"/>
      <c r="R22" s="370"/>
      <c r="S22" s="370"/>
      <c r="T22" s="370"/>
      <c r="U22" s="370"/>
      <c r="V22" s="370"/>
      <c r="W22" s="370"/>
      <c r="X22" s="370"/>
      <c r="Y22" s="370"/>
      <c r="Z22" s="370"/>
      <c r="AA22" s="370"/>
    </row>
    <row r="23" spans="1:27" ht="12.75" customHeight="1">
      <c r="A23" s="350"/>
      <c r="B23" s="371">
        <v>6</v>
      </c>
      <c r="C23" s="372" t="s">
        <v>1515</v>
      </c>
      <c r="D23" s="373" t="s">
        <v>276</v>
      </c>
      <c r="E23" s="374">
        <v>40</v>
      </c>
      <c r="F23" s="375"/>
      <c r="G23" s="413">
        <f t="shared" si="1"/>
        <v>0</v>
      </c>
      <c r="H23" s="370"/>
      <c r="I23" s="370"/>
      <c r="J23" s="370"/>
      <c r="K23" s="370"/>
      <c r="L23" s="370"/>
      <c r="M23" s="370"/>
      <c r="N23" s="370"/>
      <c r="O23" s="370"/>
      <c r="P23" s="370"/>
      <c r="Q23" s="370"/>
      <c r="R23" s="370"/>
      <c r="S23" s="370"/>
      <c r="T23" s="370"/>
      <c r="U23" s="370"/>
      <c r="V23" s="370"/>
      <c r="W23" s="370"/>
      <c r="X23" s="370"/>
      <c r="Y23" s="370"/>
      <c r="Z23" s="370"/>
      <c r="AA23" s="370"/>
    </row>
    <row r="24" spans="1:27" ht="12.75" customHeight="1">
      <c r="A24" s="350"/>
      <c r="B24" s="371">
        <v>7</v>
      </c>
      <c r="C24" s="372" t="s">
        <v>1516</v>
      </c>
      <c r="D24" s="373" t="s">
        <v>276</v>
      </c>
      <c r="E24" s="374">
        <v>25</v>
      </c>
      <c r="F24" s="375"/>
      <c r="G24" s="413">
        <f t="shared" si="1"/>
        <v>0</v>
      </c>
      <c r="H24" s="370"/>
      <c r="I24" s="370"/>
      <c r="J24" s="370"/>
      <c r="K24" s="370"/>
      <c r="L24" s="370"/>
      <c r="M24" s="370"/>
      <c r="N24" s="370"/>
      <c r="O24" s="370"/>
      <c r="P24" s="370"/>
      <c r="Q24" s="370"/>
      <c r="R24" s="370"/>
      <c r="S24" s="370"/>
      <c r="T24" s="370"/>
      <c r="U24" s="370"/>
      <c r="V24" s="370"/>
      <c r="W24" s="370"/>
      <c r="X24" s="370"/>
      <c r="Y24" s="370"/>
      <c r="Z24" s="370"/>
      <c r="AA24" s="370"/>
    </row>
    <row r="25" spans="1:27" ht="52.5" customHeight="1">
      <c r="A25" s="350"/>
      <c r="B25" s="371">
        <v>8</v>
      </c>
      <c r="C25" s="372" t="s">
        <v>1517</v>
      </c>
      <c r="D25" s="373" t="s">
        <v>1399</v>
      </c>
      <c r="E25" s="374">
        <v>1</v>
      </c>
      <c r="F25" s="375"/>
      <c r="G25" s="413">
        <f t="shared" si="1"/>
        <v>0</v>
      </c>
      <c r="H25" s="370"/>
      <c r="I25" s="370"/>
      <c r="J25" s="370"/>
      <c r="K25" s="370"/>
      <c r="L25" s="370"/>
      <c r="M25" s="370"/>
      <c r="N25" s="370"/>
      <c r="O25" s="370"/>
      <c r="P25" s="370"/>
      <c r="Q25" s="370"/>
      <c r="R25" s="370"/>
      <c r="S25" s="370"/>
      <c r="T25" s="370"/>
      <c r="U25" s="370"/>
      <c r="V25" s="370"/>
      <c r="W25" s="370"/>
      <c r="X25" s="370"/>
      <c r="Y25" s="370"/>
      <c r="Z25" s="370"/>
      <c r="AA25" s="370"/>
    </row>
    <row r="26" spans="1:27" ht="52.5" customHeight="1">
      <c r="A26" s="350"/>
      <c r="B26" s="371">
        <v>9</v>
      </c>
      <c r="C26" s="372" t="s">
        <v>1518</v>
      </c>
      <c r="D26" s="373" t="s">
        <v>1399</v>
      </c>
      <c r="E26" s="374">
        <v>1</v>
      </c>
      <c r="F26" s="375"/>
      <c r="G26" s="413">
        <f t="shared" si="1"/>
        <v>0</v>
      </c>
      <c r="H26" s="370"/>
      <c r="I26" s="370"/>
      <c r="J26" s="370"/>
      <c r="K26" s="370"/>
      <c r="L26" s="370"/>
      <c r="M26" s="370"/>
      <c r="N26" s="370"/>
      <c r="O26" s="370"/>
      <c r="P26" s="370"/>
      <c r="Q26" s="370"/>
      <c r="R26" s="370"/>
      <c r="S26" s="370"/>
      <c r="T26" s="370"/>
      <c r="U26" s="370"/>
      <c r="V26" s="370"/>
      <c r="W26" s="370"/>
      <c r="X26" s="370"/>
      <c r="Y26" s="370"/>
      <c r="Z26" s="370"/>
      <c r="AA26" s="370"/>
    </row>
    <row r="27" spans="1:27" ht="26.25" customHeight="1">
      <c r="A27" s="350"/>
      <c r="B27" s="371">
        <v>10</v>
      </c>
      <c r="C27" s="372" t="s">
        <v>1519</v>
      </c>
      <c r="D27" s="373" t="s">
        <v>1399</v>
      </c>
      <c r="E27" s="374">
        <v>1</v>
      </c>
      <c r="F27" s="375"/>
      <c r="G27" s="413">
        <f t="shared" si="1"/>
        <v>0</v>
      </c>
      <c r="H27" s="370"/>
      <c r="I27" s="370"/>
      <c r="J27" s="370"/>
      <c r="K27" s="370"/>
      <c r="L27" s="370"/>
      <c r="M27" s="370"/>
      <c r="N27" s="370"/>
      <c r="O27" s="370"/>
      <c r="P27" s="370"/>
      <c r="Q27" s="370"/>
      <c r="R27" s="370"/>
      <c r="S27" s="370"/>
      <c r="T27" s="370"/>
      <c r="U27" s="370"/>
      <c r="V27" s="370"/>
      <c r="W27" s="370"/>
      <c r="X27" s="370"/>
      <c r="Y27" s="370"/>
      <c r="Z27" s="370"/>
      <c r="AA27" s="370"/>
    </row>
    <row r="28" spans="1:27" ht="13.5" customHeight="1">
      <c r="A28" s="350"/>
      <c r="B28" s="371">
        <v>11</v>
      </c>
      <c r="C28" s="372" t="s">
        <v>1520</v>
      </c>
      <c r="D28" s="373" t="s">
        <v>1399</v>
      </c>
      <c r="E28" s="374">
        <v>2</v>
      </c>
      <c r="F28" s="375"/>
      <c r="G28" s="413">
        <f t="shared" si="1"/>
        <v>0</v>
      </c>
      <c r="H28" s="370"/>
      <c r="I28" s="370"/>
      <c r="J28" s="370"/>
      <c r="K28" s="370"/>
      <c r="L28" s="370"/>
      <c r="M28" s="370"/>
      <c r="N28" s="370"/>
      <c r="O28" s="370"/>
      <c r="P28" s="370"/>
      <c r="Q28" s="370"/>
      <c r="R28" s="370"/>
      <c r="S28" s="370"/>
      <c r="T28" s="370"/>
      <c r="U28" s="370"/>
      <c r="V28" s="370"/>
      <c r="W28" s="370"/>
      <c r="X28" s="370"/>
      <c r="Y28" s="370"/>
      <c r="Z28" s="370"/>
      <c r="AA28" s="370"/>
    </row>
    <row r="29" spans="1:27" ht="13.5" customHeight="1">
      <c r="A29" s="350"/>
      <c r="B29" s="371">
        <v>12</v>
      </c>
      <c r="C29" s="372" t="s">
        <v>1521</v>
      </c>
      <c r="D29" s="373" t="s">
        <v>1399</v>
      </c>
      <c r="E29" s="374">
        <v>1</v>
      </c>
      <c r="F29" s="375"/>
      <c r="G29" s="413">
        <f t="shared" si="1"/>
        <v>0</v>
      </c>
      <c r="H29" s="370"/>
      <c r="I29" s="370"/>
      <c r="J29" s="370"/>
      <c r="K29" s="370"/>
      <c r="L29" s="370"/>
      <c r="M29" s="370"/>
      <c r="N29" s="370"/>
      <c r="O29" s="370"/>
      <c r="P29" s="370"/>
      <c r="Q29" s="370"/>
      <c r="R29" s="370"/>
      <c r="S29" s="370"/>
      <c r="T29" s="370"/>
      <c r="U29" s="370"/>
      <c r="V29" s="370"/>
      <c r="W29" s="370"/>
      <c r="X29" s="370"/>
      <c r="Y29" s="370"/>
      <c r="Z29" s="370"/>
      <c r="AA29" s="370"/>
    </row>
    <row r="30" spans="1:27" ht="13.5" customHeight="1">
      <c r="A30" s="350"/>
      <c r="B30" s="371">
        <v>13</v>
      </c>
      <c r="C30" s="372" t="s">
        <v>1507</v>
      </c>
      <c r="D30" s="373" t="s">
        <v>1399</v>
      </c>
      <c r="E30" s="374">
        <v>1</v>
      </c>
      <c r="F30" s="375"/>
      <c r="G30" s="413">
        <f t="shared" si="1"/>
        <v>0</v>
      </c>
      <c r="H30" s="370"/>
      <c r="I30" s="370"/>
      <c r="J30" s="370"/>
      <c r="K30" s="370"/>
      <c r="L30" s="370"/>
      <c r="M30" s="370"/>
      <c r="N30" s="370"/>
      <c r="O30" s="370"/>
      <c r="P30" s="370"/>
      <c r="Q30" s="370"/>
      <c r="R30" s="370"/>
      <c r="S30" s="370"/>
      <c r="T30" s="370"/>
      <c r="U30" s="370"/>
      <c r="V30" s="370"/>
      <c r="W30" s="370"/>
      <c r="X30" s="370"/>
      <c r="Y30" s="370"/>
      <c r="Z30" s="370"/>
      <c r="AA30" s="370"/>
    </row>
    <row r="31" spans="1:27" ht="13.5" customHeight="1">
      <c r="A31" s="350"/>
      <c r="B31" s="371">
        <v>14</v>
      </c>
      <c r="C31" s="372" t="s">
        <v>1508</v>
      </c>
      <c r="D31" s="373" t="s">
        <v>1399</v>
      </c>
      <c r="E31" s="374">
        <v>1</v>
      </c>
      <c r="F31" s="375"/>
      <c r="G31" s="413">
        <f t="shared" si="1"/>
        <v>0</v>
      </c>
      <c r="H31" s="370"/>
      <c r="I31" s="370"/>
      <c r="J31" s="370"/>
      <c r="K31" s="370"/>
      <c r="L31" s="370"/>
      <c r="M31" s="370"/>
      <c r="N31" s="370"/>
      <c r="O31" s="370"/>
      <c r="P31" s="370"/>
      <c r="Q31" s="370"/>
      <c r="R31" s="370"/>
      <c r="S31" s="370"/>
      <c r="T31" s="370"/>
      <c r="U31" s="370"/>
      <c r="V31" s="370"/>
      <c r="W31" s="370"/>
      <c r="X31" s="370"/>
      <c r="Y31" s="370"/>
      <c r="Z31" s="370"/>
      <c r="AA31" s="370"/>
    </row>
    <row r="32" spans="1:27" ht="13.5" customHeight="1">
      <c r="A32" s="350"/>
      <c r="B32" s="384"/>
      <c r="C32" s="385"/>
      <c r="D32" s="378"/>
      <c r="E32" s="415"/>
      <c r="F32" s="380"/>
      <c r="G32" s="414"/>
      <c r="H32" s="370"/>
      <c r="I32" s="370"/>
      <c r="J32" s="370"/>
      <c r="K32" s="370"/>
      <c r="L32" s="370"/>
      <c r="M32" s="370"/>
      <c r="N32" s="370"/>
      <c r="O32" s="370"/>
      <c r="P32" s="370"/>
      <c r="Q32" s="370"/>
      <c r="R32" s="370"/>
      <c r="S32" s="370"/>
      <c r="T32" s="370"/>
      <c r="U32" s="370"/>
      <c r="V32" s="370"/>
      <c r="W32" s="370"/>
      <c r="X32" s="370"/>
      <c r="Y32" s="370"/>
      <c r="Z32" s="370"/>
      <c r="AA32" s="370"/>
    </row>
    <row r="33" spans="1:27" ht="12" customHeight="1">
      <c r="A33" s="350"/>
      <c r="B33" s="364"/>
      <c r="C33" s="365" t="s">
        <v>1522</v>
      </c>
      <c r="D33" s="366"/>
      <c r="E33" s="367"/>
      <c r="F33" s="368"/>
      <c r="G33" s="412">
        <f>SUBTOTAL(9,G34:G42)</f>
        <v>0</v>
      </c>
      <c r="H33" s="370"/>
      <c r="I33" s="370"/>
      <c r="J33" s="370"/>
      <c r="K33" s="370"/>
      <c r="L33" s="370"/>
      <c r="M33" s="370"/>
      <c r="N33" s="370"/>
      <c r="O33" s="370"/>
      <c r="P33" s="370"/>
      <c r="Q33" s="370"/>
      <c r="R33" s="370"/>
      <c r="S33" s="370"/>
      <c r="T33" s="370"/>
      <c r="U33" s="370"/>
      <c r="V33" s="370"/>
      <c r="W33" s="370"/>
      <c r="X33" s="370"/>
      <c r="Y33" s="370"/>
      <c r="Z33" s="370"/>
      <c r="AA33" s="370"/>
    </row>
    <row r="34" spans="1:27" ht="12.75" customHeight="1">
      <c r="A34" s="350"/>
      <c r="B34" s="371">
        <v>1</v>
      </c>
      <c r="C34" s="372" t="s">
        <v>1523</v>
      </c>
      <c r="D34" s="373" t="s">
        <v>1399</v>
      </c>
      <c r="E34" s="374">
        <v>0</v>
      </c>
      <c r="F34" s="413"/>
      <c r="G34" s="413">
        <f t="shared" ref="G34:G42" si="2">F34*E34</f>
        <v>0</v>
      </c>
      <c r="H34" s="370"/>
      <c r="I34" s="370"/>
      <c r="J34" s="370"/>
      <c r="K34" s="370"/>
      <c r="L34" s="370"/>
      <c r="M34" s="370"/>
      <c r="N34" s="370"/>
      <c r="O34" s="370"/>
      <c r="P34" s="370"/>
      <c r="Q34" s="370"/>
      <c r="R34" s="370"/>
      <c r="S34" s="370"/>
      <c r="T34" s="370"/>
      <c r="U34" s="370"/>
      <c r="V34" s="370"/>
      <c r="W34" s="370"/>
      <c r="X34" s="370"/>
      <c r="Y34" s="370"/>
      <c r="Z34" s="370"/>
      <c r="AA34" s="370"/>
    </row>
    <row r="35" spans="1:27" ht="12.75" customHeight="1">
      <c r="A35" s="350"/>
      <c r="B35" s="371">
        <v>2</v>
      </c>
      <c r="C35" s="372" t="s">
        <v>1513</v>
      </c>
      <c r="D35" s="373" t="s">
        <v>276</v>
      </c>
      <c r="E35" s="374">
        <v>210</v>
      </c>
      <c r="F35" s="375"/>
      <c r="G35" s="413">
        <f t="shared" si="2"/>
        <v>0</v>
      </c>
      <c r="H35" s="370"/>
      <c r="I35" s="370"/>
      <c r="J35" s="370"/>
      <c r="K35" s="370"/>
      <c r="L35" s="370"/>
      <c r="M35" s="370"/>
      <c r="N35" s="370"/>
      <c r="O35" s="370"/>
      <c r="P35" s="370"/>
      <c r="Q35" s="370"/>
      <c r="R35" s="370"/>
      <c r="S35" s="370"/>
      <c r="T35" s="370"/>
      <c r="U35" s="370"/>
      <c r="V35" s="370"/>
      <c r="W35" s="370"/>
      <c r="X35" s="370"/>
      <c r="Y35" s="370"/>
      <c r="Z35" s="370"/>
      <c r="AA35" s="370"/>
    </row>
    <row r="36" spans="1:27" ht="12.75" customHeight="1">
      <c r="A36" s="350"/>
      <c r="B36" s="371">
        <v>3</v>
      </c>
      <c r="C36" s="372" t="s">
        <v>1514</v>
      </c>
      <c r="D36" s="373" t="s">
        <v>276</v>
      </c>
      <c r="E36" s="374">
        <v>190</v>
      </c>
      <c r="F36" s="375"/>
      <c r="G36" s="413">
        <f t="shared" si="2"/>
        <v>0</v>
      </c>
      <c r="H36" s="370"/>
      <c r="I36" s="370"/>
      <c r="J36" s="370"/>
      <c r="K36" s="370"/>
      <c r="L36" s="370"/>
      <c r="M36" s="370"/>
      <c r="N36" s="370"/>
      <c r="O36" s="370"/>
      <c r="P36" s="370"/>
      <c r="Q36" s="370"/>
      <c r="R36" s="370"/>
      <c r="S36" s="370"/>
      <c r="T36" s="370"/>
      <c r="U36" s="370"/>
      <c r="V36" s="370"/>
      <c r="W36" s="370"/>
      <c r="X36" s="370"/>
      <c r="Y36" s="370"/>
      <c r="Z36" s="370"/>
      <c r="AA36" s="370"/>
    </row>
    <row r="37" spans="1:27" ht="12.75" customHeight="1">
      <c r="A37" s="350"/>
      <c r="B37" s="371">
        <v>4</v>
      </c>
      <c r="C37" s="372" t="s">
        <v>1524</v>
      </c>
      <c r="D37" s="373" t="s">
        <v>1399</v>
      </c>
      <c r="E37" s="374">
        <v>2</v>
      </c>
      <c r="F37" s="375"/>
      <c r="G37" s="413">
        <f t="shared" si="2"/>
        <v>0</v>
      </c>
      <c r="H37" s="370"/>
      <c r="I37" s="370"/>
      <c r="J37" s="370"/>
      <c r="K37" s="370"/>
      <c r="L37" s="370"/>
      <c r="M37" s="370"/>
      <c r="N37" s="370"/>
      <c r="O37" s="370"/>
      <c r="P37" s="370"/>
      <c r="Q37" s="370"/>
      <c r="R37" s="370"/>
      <c r="S37" s="370"/>
      <c r="T37" s="370"/>
      <c r="U37" s="370"/>
      <c r="V37" s="370"/>
      <c r="W37" s="370"/>
      <c r="X37" s="370"/>
      <c r="Y37" s="370"/>
      <c r="Z37" s="370"/>
      <c r="AA37" s="370"/>
    </row>
    <row r="38" spans="1:27" ht="12.75" customHeight="1">
      <c r="A38" s="350"/>
      <c r="B38" s="371">
        <v>5</v>
      </c>
      <c r="C38" s="372" t="s">
        <v>1525</v>
      </c>
      <c r="D38" s="373" t="s">
        <v>1399</v>
      </c>
      <c r="E38" s="374">
        <v>0</v>
      </c>
      <c r="F38" s="413"/>
      <c r="G38" s="413">
        <f t="shared" si="2"/>
        <v>0</v>
      </c>
      <c r="H38" s="370"/>
      <c r="I38" s="370"/>
      <c r="J38" s="370"/>
      <c r="K38" s="370"/>
      <c r="L38" s="370"/>
      <c r="M38" s="370"/>
      <c r="N38" s="370"/>
      <c r="O38" s="370"/>
      <c r="P38" s="370"/>
      <c r="Q38" s="370"/>
      <c r="R38" s="370"/>
      <c r="S38" s="370"/>
      <c r="T38" s="370"/>
      <c r="U38" s="370"/>
      <c r="V38" s="370"/>
      <c r="W38" s="370"/>
      <c r="X38" s="370"/>
      <c r="Y38" s="370"/>
      <c r="Z38" s="370"/>
      <c r="AA38" s="370"/>
    </row>
    <row r="39" spans="1:27" ht="26.25" customHeight="1">
      <c r="A39" s="350"/>
      <c r="B39" s="371">
        <v>6</v>
      </c>
      <c r="C39" s="372" t="s">
        <v>1519</v>
      </c>
      <c r="D39" s="373" t="s">
        <v>1399</v>
      </c>
      <c r="E39" s="374">
        <v>1</v>
      </c>
      <c r="F39" s="375"/>
      <c r="G39" s="413">
        <f t="shared" si="2"/>
        <v>0</v>
      </c>
      <c r="H39" s="370"/>
      <c r="I39" s="370"/>
      <c r="J39" s="370"/>
      <c r="K39" s="370"/>
      <c r="L39" s="370"/>
      <c r="M39" s="370"/>
      <c r="N39" s="370"/>
      <c r="O39" s="370"/>
      <c r="P39" s="370"/>
      <c r="Q39" s="370"/>
      <c r="R39" s="370"/>
      <c r="S39" s="370"/>
      <c r="T39" s="370"/>
      <c r="U39" s="370"/>
      <c r="V39" s="370"/>
      <c r="W39" s="370"/>
      <c r="X39" s="370"/>
      <c r="Y39" s="370"/>
      <c r="Z39" s="370"/>
      <c r="AA39" s="370"/>
    </row>
    <row r="40" spans="1:27" ht="13.5" customHeight="1">
      <c r="A40" s="350"/>
      <c r="B40" s="371">
        <v>7</v>
      </c>
      <c r="C40" s="372" t="s">
        <v>1520</v>
      </c>
      <c r="D40" s="373" t="s">
        <v>1399</v>
      </c>
      <c r="E40" s="374">
        <v>4</v>
      </c>
      <c r="F40" s="375"/>
      <c r="G40" s="413">
        <f t="shared" si="2"/>
        <v>0</v>
      </c>
      <c r="H40" s="370"/>
      <c r="I40" s="370"/>
      <c r="J40" s="370"/>
      <c r="K40" s="370"/>
      <c r="L40" s="370"/>
      <c r="M40" s="370"/>
      <c r="N40" s="370"/>
      <c r="O40" s="370"/>
      <c r="P40" s="370"/>
      <c r="Q40" s="370"/>
      <c r="R40" s="370"/>
      <c r="S40" s="370"/>
      <c r="T40" s="370"/>
      <c r="U40" s="370"/>
      <c r="V40" s="370"/>
      <c r="W40" s="370"/>
      <c r="X40" s="370"/>
      <c r="Y40" s="370"/>
      <c r="Z40" s="370"/>
      <c r="AA40" s="370"/>
    </row>
    <row r="41" spans="1:27" ht="13.5" customHeight="1">
      <c r="A41" s="350"/>
      <c r="B41" s="371">
        <v>8</v>
      </c>
      <c r="C41" s="372" t="s">
        <v>1526</v>
      </c>
      <c r="D41" s="373" t="s">
        <v>1399</v>
      </c>
      <c r="E41" s="374">
        <v>1</v>
      </c>
      <c r="F41" s="375"/>
      <c r="G41" s="413">
        <f t="shared" si="2"/>
        <v>0</v>
      </c>
      <c r="H41" s="370"/>
      <c r="I41" s="370"/>
      <c r="J41" s="370"/>
      <c r="K41" s="370"/>
      <c r="L41" s="370"/>
      <c r="M41" s="370"/>
      <c r="N41" s="370"/>
      <c r="O41" s="370"/>
      <c r="P41" s="370"/>
      <c r="Q41" s="370"/>
      <c r="R41" s="370"/>
      <c r="S41" s="370"/>
      <c r="T41" s="370"/>
      <c r="U41" s="370"/>
      <c r="V41" s="370"/>
      <c r="W41" s="370"/>
      <c r="X41" s="370"/>
      <c r="Y41" s="370"/>
      <c r="Z41" s="370"/>
      <c r="AA41" s="370"/>
    </row>
    <row r="42" spans="1:27" ht="13.5" customHeight="1">
      <c r="A42" s="350"/>
      <c r="B42" s="371">
        <v>9</v>
      </c>
      <c r="C42" s="372" t="s">
        <v>1507</v>
      </c>
      <c r="D42" s="373" t="s">
        <v>1399</v>
      </c>
      <c r="E42" s="374">
        <v>1</v>
      </c>
      <c r="F42" s="375"/>
      <c r="G42" s="413">
        <f t="shared" si="2"/>
        <v>0</v>
      </c>
      <c r="H42" s="370"/>
      <c r="I42" s="370"/>
      <c r="J42" s="370"/>
      <c r="K42" s="370"/>
      <c r="L42" s="370"/>
      <c r="M42" s="370"/>
      <c r="N42" s="370"/>
      <c r="O42" s="370"/>
      <c r="P42" s="370"/>
      <c r="Q42" s="370"/>
      <c r="R42" s="370"/>
      <c r="S42" s="370"/>
      <c r="T42" s="370"/>
      <c r="U42" s="370"/>
      <c r="V42" s="370"/>
      <c r="W42" s="370"/>
      <c r="X42" s="370"/>
      <c r="Y42" s="370"/>
      <c r="Z42" s="370"/>
      <c r="AA42" s="370"/>
    </row>
    <row r="43" spans="1:27" ht="13.5" customHeight="1">
      <c r="A43" s="350"/>
      <c r="B43" s="384"/>
      <c r="C43" s="385"/>
      <c r="D43" s="378"/>
      <c r="E43" s="415"/>
      <c r="F43" s="380"/>
      <c r="G43" s="414"/>
      <c r="H43" s="370"/>
      <c r="I43" s="370"/>
      <c r="J43" s="370"/>
      <c r="K43" s="370"/>
      <c r="L43" s="370"/>
      <c r="M43" s="370"/>
      <c r="N43" s="370"/>
      <c r="O43" s="370"/>
      <c r="P43" s="370"/>
      <c r="Q43" s="370"/>
      <c r="R43" s="370"/>
      <c r="S43" s="370"/>
      <c r="T43" s="370"/>
      <c r="U43" s="370"/>
      <c r="V43" s="370"/>
      <c r="W43" s="370"/>
      <c r="X43" s="370"/>
      <c r="Y43" s="370"/>
      <c r="Z43" s="370"/>
      <c r="AA43" s="370"/>
    </row>
    <row r="44" spans="1:27" ht="13.5" customHeight="1">
      <c r="A44" s="350"/>
      <c r="B44" s="364"/>
      <c r="C44" s="365" t="s">
        <v>1527</v>
      </c>
      <c r="D44" s="366"/>
      <c r="E44" s="367"/>
      <c r="F44" s="368"/>
      <c r="G44" s="412">
        <f>SUBTOTAL(9,G45:G56)</f>
        <v>0</v>
      </c>
      <c r="H44" s="370"/>
      <c r="I44" s="370"/>
      <c r="J44" s="370"/>
      <c r="K44" s="370"/>
      <c r="L44" s="370"/>
      <c r="M44" s="370"/>
      <c r="N44" s="370"/>
      <c r="O44" s="370"/>
      <c r="P44" s="370"/>
      <c r="Q44" s="370"/>
      <c r="R44" s="370"/>
      <c r="S44" s="370"/>
      <c r="T44" s="370"/>
      <c r="U44" s="370"/>
      <c r="V44" s="370"/>
      <c r="W44" s="370"/>
      <c r="X44" s="370"/>
      <c r="Y44" s="370"/>
      <c r="Z44" s="370"/>
      <c r="AA44" s="370"/>
    </row>
    <row r="45" spans="1:27" ht="39" customHeight="1">
      <c r="A45" s="350"/>
      <c r="B45" s="371">
        <v>1</v>
      </c>
      <c r="C45" s="372" t="s">
        <v>1528</v>
      </c>
      <c r="D45" s="373" t="s">
        <v>1399</v>
      </c>
      <c r="E45" s="374">
        <v>0</v>
      </c>
      <c r="F45" s="413"/>
      <c r="G45" s="413">
        <f t="shared" ref="G45:G56" si="3">F45*E45</f>
        <v>0</v>
      </c>
      <c r="H45" s="370"/>
      <c r="I45" s="370"/>
      <c r="J45" s="370"/>
      <c r="K45" s="370"/>
      <c r="L45" s="370"/>
      <c r="M45" s="370"/>
      <c r="N45" s="370"/>
      <c r="O45" s="370"/>
      <c r="P45" s="370"/>
      <c r="Q45" s="370"/>
      <c r="R45" s="370"/>
      <c r="S45" s="370"/>
      <c r="T45" s="370"/>
      <c r="U45" s="370"/>
      <c r="V45" s="370"/>
      <c r="W45" s="370"/>
      <c r="X45" s="370"/>
      <c r="Y45" s="370"/>
      <c r="Z45" s="370"/>
      <c r="AA45" s="370"/>
    </row>
    <row r="46" spans="1:27" ht="39" customHeight="1">
      <c r="A46" s="350"/>
      <c r="B46" s="371">
        <v>2</v>
      </c>
      <c r="C46" s="372" t="s">
        <v>1529</v>
      </c>
      <c r="D46" s="373" t="s">
        <v>1399</v>
      </c>
      <c r="E46" s="374">
        <v>1</v>
      </c>
      <c r="F46" s="375"/>
      <c r="G46" s="413">
        <f t="shared" si="3"/>
        <v>0</v>
      </c>
      <c r="H46" s="370"/>
      <c r="I46" s="370"/>
      <c r="J46" s="370"/>
      <c r="K46" s="370"/>
      <c r="L46" s="370"/>
      <c r="M46" s="370"/>
      <c r="N46" s="370"/>
      <c r="O46" s="370"/>
      <c r="P46" s="370"/>
      <c r="Q46" s="370"/>
      <c r="R46" s="370"/>
      <c r="S46" s="370"/>
      <c r="T46" s="370"/>
      <c r="U46" s="370"/>
      <c r="V46" s="370"/>
      <c r="W46" s="370"/>
      <c r="X46" s="370"/>
      <c r="Y46" s="370"/>
      <c r="Z46" s="370"/>
      <c r="AA46" s="370"/>
    </row>
    <row r="47" spans="1:27" ht="12.75" customHeight="1">
      <c r="A47" s="350"/>
      <c r="B47" s="371">
        <v>3</v>
      </c>
      <c r="C47" s="372" t="s">
        <v>1530</v>
      </c>
      <c r="D47" s="373" t="s">
        <v>1399</v>
      </c>
      <c r="E47" s="374">
        <v>1</v>
      </c>
      <c r="F47" s="375"/>
      <c r="G47" s="413">
        <f t="shared" si="3"/>
        <v>0</v>
      </c>
      <c r="H47" s="370"/>
      <c r="I47" s="370"/>
      <c r="J47" s="370"/>
      <c r="K47" s="370"/>
      <c r="L47" s="370"/>
      <c r="M47" s="370"/>
      <c r="N47" s="370"/>
      <c r="O47" s="370"/>
      <c r="P47" s="370"/>
      <c r="Q47" s="370"/>
      <c r="R47" s="370"/>
      <c r="S47" s="370"/>
      <c r="T47" s="370"/>
      <c r="U47" s="370"/>
      <c r="V47" s="370"/>
      <c r="W47" s="370"/>
      <c r="X47" s="370"/>
      <c r="Y47" s="370"/>
      <c r="Z47" s="370"/>
      <c r="AA47" s="370"/>
    </row>
    <row r="48" spans="1:27" ht="12.75" customHeight="1">
      <c r="A48" s="350"/>
      <c r="B48" s="371">
        <v>4</v>
      </c>
      <c r="C48" s="372" t="s">
        <v>1531</v>
      </c>
      <c r="D48" s="373" t="s">
        <v>1399</v>
      </c>
      <c r="E48" s="374">
        <v>1</v>
      </c>
      <c r="F48" s="375"/>
      <c r="G48" s="413">
        <f t="shared" si="3"/>
        <v>0</v>
      </c>
      <c r="H48" s="370"/>
      <c r="I48" s="370"/>
      <c r="J48" s="370"/>
      <c r="K48" s="370"/>
      <c r="L48" s="370"/>
      <c r="M48" s="370"/>
      <c r="N48" s="370"/>
      <c r="O48" s="370"/>
      <c r="P48" s="370"/>
      <c r="Q48" s="370"/>
      <c r="R48" s="370"/>
      <c r="S48" s="370"/>
      <c r="T48" s="370"/>
      <c r="U48" s="370"/>
      <c r="V48" s="370"/>
      <c r="W48" s="370"/>
      <c r="X48" s="370"/>
      <c r="Y48" s="370"/>
      <c r="Z48" s="370"/>
      <c r="AA48" s="370"/>
    </row>
    <row r="49" spans="1:27" ht="13.5" customHeight="1">
      <c r="A49" s="350"/>
      <c r="B49" s="371">
        <v>5</v>
      </c>
      <c r="C49" s="372" t="s">
        <v>1513</v>
      </c>
      <c r="D49" s="373" t="s">
        <v>276</v>
      </c>
      <c r="E49" s="374">
        <v>60</v>
      </c>
      <c r="F49" s="375"/>
      <c r="G49" s="413">
        <f t="shared" si="3"/>
        <v>0</v>
      </c>
      <c r="H49" s="370"/>
      <c r="I49" s="370"/>
      <c r="J49" s="370"/>
      <c r="K49" s="370"/>
      <c r="L49" s="370"/>
      <c r="M49" s="370"/>
      <c r="N49" s="370"/>
      <c r="O49" s="370"/>
      <c r="P49" s="370"/>
      <c r="Q49" s="370"/>
      <c r="R49" s="370"/>
      <c r="S49" s="370"/>
      <c r="T49" s="370"/>
      <c r="U49" s="370"/>
      <c r="V49" s="370"/>
      <c r="W49" s="370"/>
      <c r="X49" s="370"/>
      <c r="Y49" s="370"/>
      <c r="Z49" s="370"/>
      <c r="AA49" s="370"/>
    </row>
    <row r="50" spans="1:27" ht="13.5" customHeight="1">
      <c r="A50" s="350"/>
      <c r="B50" s="371">
        <v>6</v>
      </c>
      <c r="C50" s="372" t="s">
        <v>1514</v>
      </c>
      <c r="D50" s="373" t="s">
        <v>276</v>
      </c>
      <c r="E50" s="374">
        <v>50</v>
      </c>
      <c r="F50" s="375"/>
      <c r="G50" s="413">
        <f t="shared" si="3"/>
        <v>0</v>
      </c>
      <c r="H50" s="370"/>
      <c r="I50" s="370"/>
      <c r="J50" s="370"/>
      <c r="K50" s="370"/>
      <c r="L50" s="370"/>
      <c r="M50" s="370"/>
      <c r="N50" s="370"/>
      <c r="O50" s="370"/>
      <c r="P50" s="370"/>
      <c r="Q50" s="370"/>
      <c r="R50" s="370"/>
      <c r="S50" s="370"/>
      <c r="T50" s="370"/>
      <c r="U50" s="370"/>
      <c r="V50" s="370"/>
      <c r="W50" s="370"/>
      <c r="X50" s="370"/>
      <c r="Y50" s="370"/>
      <c r="Z50" s="370"/>
      <c r="AA50" s="370"/>
    </row>
    <row r="51" spans="1:27" ht="13.5" customHeight="1">
      <c r="A51" s="350"/>
      <c r="B51" s="371">
        <v>7</v>
      </c>
      <c r="C51" s="372" t="s">
        <v>1532</v>
      </c>
      <c r="D51" s="373" t="s">
        <v>1399</v>
      </c>
      <c r="E51" s="374">
        <v>1</v>
      </c>
      <c r="F51" s="375"/>
      <c r="G51" s="413">
        <f t="shared" si="3"/>
        <v>0</v>
      </c>
      <c r="H51" s="370"/>
      <c r="I51" s="370"/>
      <c r="J51" s="370"/>
      <c r="K51" s="370"/>
      <c r="L51" s="370"/>
      <c r="M51" s="370"/>
      <c r="N51" s="370"/>
      <c r="O51" s="370"/>
      <c r="P51" s="370"/>
      <c r="Q51" s="370"/>
      <c r="R51" s="370"/>
      <c r="S51" s="370"/>
      <c r="T51" s="370"/>
      <c r="U51" s="370"/>
      <c r="V51" s="370"/>
      <c r="W51" s="370"/>
      <c r="X51" s="370"/>
      <c r="Y51" s="370"/>
      <c r="Z51" s="370"/>
      <c r="AA51" s="370"/>
    </row>
    <row r="52" spans="1:27" ht="13.5" customHeight="1">
      <c r="A52" s="350"/>
      <c r="B52" s="371">
        <v>8</v>
      </c>
      <c r="C52" s="372" t="s">
        <v>1533</v>
      </c>
      <c r="D52" s="373" t="s">
        <v>1399</v>
      </c>
      <c r="E52" s="374">
        <v>1</v>
      </c>
      <c r="F52" s="375"/>
      <c r="G52" s="413">
        <f t="shared" si="3"/>
        <v>0</v>
      </c>
      <c r="H52" s="370"/>
      <c r="I52" s="370"/>
      <c r="J52" s="370"/>
      <c r="K52" s="370"/>
      <c r="L52" s="370"/>
      <c r="M52" s="370"/>
      <c r="N52" s="370"/>
      <c r="O52" s="370"/>
      <c r="P52" s="370"/>
      <c r="Q52" s="370"/>
      <c r="R52" s="370"/>
      <c r="S52" s="370"/>
      <c r="T52" s="370"/>
      <c r="U52" s="370"/>
      <c r="V52" s="370"/>
      <c r="W52" s="370"/>
      <c r="X52" s="370"/>
      <c r="Y52" s="370"/>
      <c r="Z52" s="370"/>
      <c r="AA52" s="370"/>
    </row>
    <row r="53" spans="1:27" ht="26.25" customHeight="1">
      <c r="A53" s="350"/>
      <c r="B53" s="371">
        <v>9</v>
      </c>
      <c r="C53" s="372" t="s">
        <v>1519</v>
      </c>
      <c r="D53" s="373" t="s">
        <v>1399</v>
      </c>
      <c r="E53" s="374">
        <v>1</v>
      </c>
      <c r="F53" s="375"/>
      <c r="G53" s="413">
        <f t="shared" si="3"/>
        <v>0</v>
      </c>
      <c r="H53" s="370"/>
      <c r="I53" s="370"/>
      <c r="J53" s="370"/>
      <c r="K53" s="370"/>
      <c r="L53" s="370"/>
      <c r="M53" s="370"/>
      <c r="N53" s="370"/>
      <c r="O53" s="370"/>
      <c r="P53" s="370"/>
      <c r="Q53" s="370"/>
      <c r="R53" s="370"/>
      <c r="S53" s="370"/>
      <c r="T53" s="370"/>
      <c r="U53" s="370"/>
      <c r="V53" s="370"/>
      <c r="W53" s="370"/>
      <c r="X53" s="370"/>
      <c r="Y53" s="370"/>
      <c r="Z53" s="370"/>
      <c r="AA53" s="370"/>
    </row>
    <row r="54" spans="1:27" ht="12.75" customHeight="1">
      <c r="A54" s="350"/>
      <c r="B54" s="371">
        <v>10</v>
      </c>
      <c r="C54" s="372" t="s">
        <v>1534</v>
      </c>
      <c r="D54" s="373" t="s">
        <v>1399</v>
      </c>
      <c r="E54" s="374">
        <v>4</v>
      </c>
      <c r="F54" s="375"/>
      <c r="G54" s="413">
        <f t="shared" si="3"/>
        <v>0</v>
      </c>
      <c r="H54" s="370"/>
      <c r="I54" s="370"/>
      <c r="J54" s="370"/>
      <c r="K54" s="370"/>
      <c r="L54" s="370"/>
      <c r="M54" s="370"/>
      <c r="N54" s="370"/>
      <c r="O54" s="370"/>
      <c r="P54" s="370"/>
      <c r="Q54" s="370"/>
      <c r="R54" s="370"/>
      <c r="S54" s="370"/>
      <c r="T54" s="370"/>
      <c r="U54" s="370"/>
      <c r="V54" s="370"/>
      <c r="W54" s="370"/>
      <c r="X54" s="370"/>
      <c r="Y54" s="370"/>
      <c r="Z54" s="370"/>
      <c r="AA54" s="370"/>
    </row>
    <row r="55" spans="1:27" ht="12.75" customHeight="1">
      <c r="A55" s="350"/>
      <c r="B55" s="371">
        <v>11</v>
      </c>
      <c r="C55" s="372" t="s">
        <v>1520</v>
      </c>
      <c r="D55" s="373" t="s">
        <v>1399</v>
      </c>
      <c r="E55" s="374">
        <v>2</v>
      </c>
      <c r="F55" s="375"/>
      <c r="G55" s="413">
        <f t="shared" si="3"/>
        <v>0</v>
      </c>
      <c r="H55" s="370"/>
      <c r="I55" s="370"/>
      <c r="J55" s="370"/>
      <c r="K55" s="370"/>
      <c r="L55" s="370"/>
      <c r="M55" s="370"/>
      <c r="N55" s="370"/>
      <c r="O55" s="370"/>
      <c r="P55" s="370"/>
      <c r="Q55" s="370"/>
      <c r="R55" s="370"/>
      <c r="S55" s="370"/>
      <c r="T55" s="370"/>
      <c r="U55" s="370"/>
      <c r="V55" s="370"/>
      <c r="W55" s="370"/>
      <c r="X55" s="370"/>
      <c r="Y55" s="370"/>
      <c r="Z55" s="370"/>
      <c r="AA55" s="370"/>
    </row>
    <row r="56" spans="1:27" ht="12.75" customHeight="1">
      <c r="A56" s="350"/>
      <c r="B56" s="371">
        <v>12</v>
      </c>
      <c r="C56" s="372" t="s">
        <v>1526</v>
      </c>
      <c r="D56" s="373" t="s">
        <v>1399</v>
      </c>
      <c r="E56" s="374">
        <v>1</v>
      </c>
      <c r="F56" s="375"/>
      <c r="G56" s="413">
        <f t="shared" si="3"/>
        <v>0</v>
      </c>
      <c r="H56" s="370"/>
      <c r="I56" s="350"/>
      <c r="J56" s="350"/>
      <c r="K56" s="350"/>
      <c r="L56" s="350"/>
      <c r="M56" s="350"/>
      <c r="N56" s="350"/>
      <c r="O56" s="350"/>
      <c r="P56" s="350"/>
      <c r="Q56" s="350"/>
      <c r="R56" s="350"/>
      <c r="S56" s="350"/>
      <c r="T56" s="350"/>
      <c r="U56" s="350"/>
      <c r="V56" s="350"/>
      <c r="W56" s="350"/>
      <c r="X56" s="350"/>
      <c r="Y56" s="350"/>
      <c r="Z56" s="350"/>
      <c r="AA56" s="350"/>
    </row>
    <row r="57" spans="1:27" ht="12.75" customHeight="1">
      <c r="A57" s="350"/>
      <c r="B57" s="384"/>
      <c r="C57" s="385"/>
      <c r="D57" s="386"/>
      <c r="E57" s="387"/>
      <c r="F57" s="380"/>
      <c r="G57" s="414"/>
      <c r="H57" s="350"/>
      <c r="I57" s="350"/>
      <c r="J57" s="350"/>
      <c r="K57" s="350"/>
      <c r="L57" s="350"/>
      <c r="M57" s="350"/>
      <c r="N57" s="350"/>
      <c r="O57" s="350"/>
      <c r="P57" s="350"/>
      <c r="Q57" s="350"/>
      <c r="R57" s="350"/>
      <c r="S57" s="350"/>
      <c r="T57" s="350"/>
      <c r="U57" s="350"/>
      <c r="V57" s="350"/>
      <c r="W57" s="350"/>
      <c r="X57" s="350"/>
      <c r="Y57" s="350"/>
      <c r="Z57" s="350"/>
      <c r="AA57" s="350"/>
    </row>
    <row r="58" spans="1:27" ht="13.5" customHeight="1">
      <c r="A58" s="350"/>
      <c r="B58" s="416"/>
      <c r="C58" s="417"/>
      <c r="D58" s="418"/>
      <c r="E58" s="419"/>
      <c r="F58" s="420"/>
      <c r="G58" s="421"/>
      <c r="H58" s="350"/>
      <c r="I58" s="350"/>
      <c r="J58" s="350"/>
      <c r="K58" s="350"/>
      <c r="L58" s="350"/>
      <c r="M58" s="350"/>
      <c r="N58" s="350"/>
      <c r="O58" s="350"/>
      <c r="P58" s="350"/>
      <c r="Q58" s="350"/>
      <c r="R58" s="350"/>
      <c r="S58" s="350"/>
      <c r="T58" s="350"/>
      <c r="U58" s="350"/>
      <c r="V58" s="350"/>
      <c r="W58" s="350"/>
      <c r="X58" s="350"/>
      <c r="Y58" s="350"/>
      <c r="Z58" s="350"/>
      <c r="AA58" s="350"/>
    </row>
    <row r="59" spans="1:27" ht="12.75" customHeight="1">
      <c r="A59" s="350"/>
      <c r="B59" s="386"/>
      <c r="C59" s="401"/>
      <c r="D59" s="386"/>
      <c r="E59" s="402"/>
      <c r="F59" s="350"/>
      <c r="G59" s="350"/>
      <c r="H59" s="350"/>
      <c r="I59" s="350"/>
      <c r="J59" s="350"/>
      <c r="K59" s="350"/>
      <c r="L59" s="350"/>
      <c r="M59" s="350"/>
      <c r="N59" s="350"/>
      <c r="O59" s="350"/>
      <c r="P59" s="350"/>
      <c r="Q59" s="350"/>
      <c r="R59" s="350"/>
      <c r="S59" s="350"/>
      <c r="T59" s="350"/>
      <c r="U59" s="350"/>
      <c r="V59" s="350"/>
      <c r="W59" s="350"/>
      <c r="X59" s="350"/>
      <c r="Y59" s="350"/>
      <c r="Z59" s="350"/>
      <c r="AA59" s="350"/>
    </row>
    <row r="60" spans="1:27" ht="12.75" customHeight="1">
      <c r="A60" s="350"/>
      <c r="B60" s="386"/>
      <c r="C60" s="403"/>
      <c r="D60" s="386"/>
      <c r="E60" s="402"/>
      <c r="F60" s="350"/>
      <c r="G60" s="350"/>
      <c r="H60" s="350"/>
      <c r="I60" s="350"/>
      <c r="J60" s="350"/>
      <c r="K60" s="350"/>
      <c r="L60" s="350"/>
      <c r="M60" s="350"/>
      <c r="N60" s="350"/>
      <c r="O60" s="350"/>
      <c r="P60" s="350"/>
      <c r="Q60" s="350"/>
      <c r="R60" s="350"/>
      <c r="S60" s="350"/>
      <c r="T60" s="350"/>
      <c r="U60" s="350"/>
      <c r="V60" s="350"/>
      <c r="W60" s="350"/>
      <c r="X60" s="350"/>
      <c r="Y60" s="350"/>
      <c r="Z60" s="350"/>
      <c r="AA60" s="350"/>
    </row>
    <row r="61" spans="1:27" ht="12.75" customHeight="1">
      <c r="A61" s="350"/>
      <c r="B61" s="386"/>
      <c r="C61" s="409" t="s">
        <v>572</v>
      </c>
      <c r="D61" s="409"/>
      <c r="E61" s="409"/>
      <c r="F61" s="409"/>
      <c r="G61" s="409"/>
      <c r="H61" s="350"/>
      <c r="I61" s="350"/>
      <c r="J61" s="350"/>
      <c r="K61" s="350"/>
      <c r="L61" s="350"/>
      <c r="M61" s="350"/>
      <c r="N61" s="350"/>
      <c r="O61" s="350"/>
      <c r="P61" s="350"/>
      <c r="Q61" s="350"/>
      <c r="R61" s="350"/>
      <c r="S61" s="350"/>
      <c r="T61" s="350"/>
      <c r="U61" s="350"/>
      <c r="V61" s="350"/>
      <c r="W61" s="350"/>
      <c r="X61" s="350"/>
      <c r="Y61" s="350"/>
      <c r="Z61" s="350"/>
      <c r="AA61" s="350"/>
    </row>
    <row r="62" spans="1:27" ht="25.5" customHeight="1">
      <c r="A62" s="350"/>
      <c r="B62" s="386"/>
      <c r="C62" s="410" t="s">
        <v>1489</v>
      </c>
      <c r="D62" s="410"/>
      <c r="E62" s="410"/>
      <c r="F62" s="410"/>
      <c r="G62" s="410"/>
      <c r="H62" s="350"/>
      <c r="I62" s="350"/>
      <c r="J62" s="350"/>
      <c r="K62" s="350"/>
      <c r="L62" s="350"/>
      <c r="M62" s="350"/>
      <c r="N62" s="350"/>
      <c r="O62" s="350"/>
      <c r="P62" s="350"/>
      <c r="Q62" s="350"/>
      <c r="R62" s="350"/>
      <c r="S62" s="350"/>
      <c r="T62" s="350"/>
      <c r="U62" s="350"/>
      <c r="V62" s="350"/>
      <c r="W62" s="350"/>
      <c r="X62" s="350"/>
      <c r="Y62" s="350"/>
      <c r="Z62" s="350"/>
      <c r="AA62" s="350"/>
    </row>
    <row r="63" spans="1:27" ht="12.75" customHeight="1">
      <c r="A63" s="350"/>
      <c r="B63" s="386"/>
      <c r="C63" s="410" t="s">
        <v>1490</v>
      </c>
      <c r="D63" s="410"/>
      <c r="E63" s="410"/>
      <c r="F63" s="410"/>
      <c r="G63" s="410"/>
      <c r="H63" s="350"/>
      <c r="I63" s="350"/>
      <c r="J63" s="350"/>
      <c r="K63" s="350"/>
      <c r="L63" s="350"/>
      <c r="M63" s="350"/>
      <c r="N63" s="350"/>
      <c r="O63" s="350"/>
      <c r="P63" s="350"/>
      <c r="Q63" s="350"/>
      <c r="R63" s="350"/>
      <c r="S63" s="350"/>
      <c r="T63" s="350"/>
      <c r="U63" s="350"/>
      <c r="V63" s="350"/>
      <c r="W63" s="350"/>
      <c r="X63" s="350"/>
      <c r="Y63" s="350"/>
      <c r="Z63" s="350"/>
      <c r="AA63" s="350"/>
    </row>
    <row r="64" spans="1:27" ht="12.75" customHeight="1">
      <c r="A64" s="350"/>
      <c r="B64" s="350"/>
      <c r="C64" s="410" t="s">
        <v>1491</v>
      </c>
      <c r="D64" s="410"/>
      <c r="E64" s="410"/>
      <c r="F64" s="410"/>
      <c r="G64" s="410"/>
      <c r="H64" s="350"/>
      <c r="I64" s="350"/>
      <c r="J64" s="350"/>
      <c r="K64" s="350"/>
      <c r="L64" s="350"/>
      <c r="M64" s="350"/>
      <c r="N64" s="350"/>
      <c r="O64" s="350"/>
      <c r="P64" s="350"/>
      <c r="Q64" s="350"/>
      <c r="R64" s="350"/>
      <c r="S64" s="350"/>
      <c r="T64" s="350"/>
      <c r="U64" s="350"/>
      <c r="V64" s="350"/>
      <c r="W64" s="350"/>
      <c r="X64" s="350"/>
      <c r="Y64" s="350"/>
      <c r="Z64" s="350"/>
      <c r="AA64" s="350"/>
    </row>
    <row r="65" spans="1:27" ht="12.75" customHeight="1">
      <c r="A65" s="350"/>
      <c r="B65" s="350"/>
      <c r="C65" s="410" t="s">
        <v>1492</v>
      </c>
      <c r="D65" s="410"/>
      <c r="E65" s="410"/>
      <c r="F65" s="410"/>
      <c r="G65" s="410"/>
      <c r="H65" s="350"/>
      <c r="I65" s="350"/>
      <c r="J65" s="350"/>
      <c r="K65" s="350"/>
      <c r="L65" s="350"/>
      <c r="M65" s="350"/>
      <c r="N65" s="350"/>
      <c r="O65" s="350"/>
      <c r="P65" s="350"/>
      <c r="Q65" s="350"/>
      <c r="R65" s="350"/>
      <c r="S65" s="350"/>
      <c r="T65" s="350"/>
      <c r="U65" s="350"/>
      <c r="V65" s="350"/>
      <c r="W65" s="350"/>
      <c r="X65" s="350"/>
      <c r="Y65" s="350"/>
      <c r="Z65" s="350"/>
      <c r="AA65" s="350"/>
    </row>
    <row r="66" spans="1:27" ht="12.75" customHeight="1">
      <c r="A66" s="350"/>
      <c r="B66" s="350"/>
      <c r="C66" s="410" t="s">
        <v>1493</v>
      </c>
      <c r="D66" s="410"/>
      <c r="E66" s="410"/>
      <c r="F66" s="410"/>
      <c r="G66" s="410"/>
      <c r="H66" s="350"/>
      <c r="I66" s="350"/>
      <c r="J66" s="350"/>
      <c r="K66" s="350"/>
      <c r="L66" s="350"/>
      <c r="M66" s="350"/>
      <c r="N66" s="350"/>
      <c r="O66" s="350"/>
      <c r="P66" s="350"/>
      <c r="Q66" s="350"/>
      <c r="R66" s="350"/>
      <c r="S66" s="350"/>
      <c r="T66" s="350"/>
      <c r="U66" s="350"/>
      <c r="V66" s="350"/>
      <c r="W66" s="350"/>
      <c r="X66" s="350"/>
      <c r="Y66" s="350"/>
      <c r="Z66" s="350"/>
      <c r="AA66" s="350"/>
    </row>
    <row r="67" spans="1:27" ht="26.25" customHeight="1">
      <c r="A67" s="350"/>
      <c r="B67" s="350"/>
      <c r="C67" s="410" t="s">
        <v>1494</v>
      </c>
      <c r="D67" s="410"/>
      <c r="E67" s="410"/>
      <c r="F67" s="410"/>
      <c r="G67" s="410"/>
      <c r="H67" s="350"/>
      <c r="I67" s="350"/>
      <c r="J67" s="350"/>
      <c r="K67" s="350"/>
      <c r="L67" s="350"/>
      <c r="M67" s="350"/>
      <c r="N67" s="350"/>
      <c r="O67" s="350"/>
      <c r="P67" s="350"/>
      <c r="Q67" s="350"/>
      <c r="R67" s="350"/>
      <c r="S67" s="350"/>
      <c r="T67" s="350"/>
      <c r="U67" s="350"/>
      <c r="V67" s="350"/>
      <c r="W67" s="350"/>
      <c r="X67" s="350"/>
      <c r="Y67" s="350"/>
      <c r="Z67" s="350"/>
      <c r="AA67" s="350"/>
    </row>
    <row r="68" spans="1:27" ht="12.75" customHeight="1">
      <c r="A68" s="350"/>
      <c r="B68" s="350"/>
      <c r="C68" s="410" t="s">
        <v>1495</v>
      </c>
      <c r="D68" s="410"/>
      <c r="E68" s="410"/>
      <c r="F68" s="410"/>
      <c r="G68" s="410"/>
      <c r="H68" s="350"/>
      <c r="I68" s="350"/>
      <c r="J68" s="350"/>
      <c r="K68" s="350"/>
      <c r="L68" s="350"/>
      <c r="M68" s="350"/>
      <c r="N68" s="350"/>
      <c r="O68" s="350"/>
      <c r="P68" s="350"/>
      <c r="Q68" s="350"/>
      <c r="R68" s="350"/>
      <c r="S68" s="350"/>
      <c r="T68" s="350"/>
      <c r="U68" s="350"/>
      <c r="V68" s="350"/>
      <c r="W68" s="350"/>
      <c r="X68" s="350"/>
      <c r="Y68" s="350"/>
      <c r="Z68" s="350"/>
      <c r="AA68" s="350"/>
    </row>
    <row r="69" spans="1:27" ht="26.25" customHeight="1">
      <c r="A69" s="350"/>
      <c r="B69" s="350"/>
      <c r="C69" s="410" t="s">
        <v>1496</v>
      </c>
      <c r="D69" s="410"/>
      <c r="E69" s="410"/>
      <c r="F69" s="410"/>
      <c r="G69" s="410"/>
      <c r="H69" s="350"/>
      <c r="I69" s="350"/>
      <c r="J69" s="350"/>
      <c r="K69" s="350"/>
      <c r="L69" s="350"/>
      <c r="M69" s="350"/>
      <c r="N69" s="350"/>
      <c r="O69" s="350"/>
      <c r="P69" s="350"/>
      <c r="Q69" s="350"/>
      <c r="R69" s="350"/>
      <c r="S69" s="350"/>
      <c r="T69" s="350"/>
      <c r="U69" s="350"/>
      <c r="V69" s="350"/>
      <c r="W69" s="350"/>
      <c r="X69" s="350"/>
      <c r="Y69" s="350"/>
      <c r="Z69" s="350"/>
      <c r="AA69" s="350"/>
    </row>
    <row r="70" spans="1:27" ht="12.75" customHeight="1">
      <c r="A70" s="350"/>
      <c r="B70" s="350"/>
      <c r="C70" s="377"/>
      <c r="D70" s="404"/>
      <c r="E70" s="405"/>
      <c r="F70" s="350"/>
      <c r="G70" s="350"/>
      <c r="H70" s="350"/>
      <c r="I70" s="350"/>
      <c r="J70" s="350"/>
      <c r="K70" s="350"/>
      <c r="L70" s="350"/>
      <c r="M70" s="350"/>
      <c r="N70" s="350"/>
      <c r="O70" s="350"/>
      <c r="P70" s="350"/>
      <c r="Q70" s="350"/>
      <c r="R70" s="350"/>
      <c r="S70" s="350"/>
      <c r="T70" s="350"/>
      <c r="U70" s="350"/>
      <c r="V70" s="350"/>
      <c r="W70" s="350"/>
      <c r="X70" s="350"/>
      <c r="Y70" s="350"/>
      <c r="Z70" s="350"/>
      <c r="AA70" s="350"/>
    </row>
    <row r="71" spans="1:27" ht="12.75" customHeight="1">
      <c r="A71" s="350"/>
      <c r="B71" s="350"/>
      <c r="C71" s="377"/>
      <c r="D71" s="404"/>
      <c r="E71" s="405"/>
      <c r="F71" s="350"/>
      <c r="G71" s="350"/>
      <c r="H71" s="350"/>
      <c r="I71" s="350"/>
      <c r="J71" s="350"/>
      <c r="K71" s="350"/>
      <c r="L71" s="350"/>
      <c r="M71" s="350"/>
      <c r="N71" s="350"/>
      <c r="O71" s="350"/>
      <c r="P71" s="350"/>
      <c r="Q71" s="350"/>
      <c r="R71" s="350"/>
      <c r="S71" s="350"/>
      <c r="T71" s="350"/>
      <c r="U71" s="350"/>
      <c r="V71" s="350"/>
      <c r="W71" s="350"/>
      <c r="X71" s="350"/>
      <c r="Y71" s="350"/>
      <c r="Z71" s="350"/>
      <c r="AA71" s="350"/>
    </row>
    <row r="72" spans="1:27" ht="12.75" customHeight="1">
      <c r="A72" s="350"/>
      <c r="B72" s="350"/>
      <c r="C72" s="377"/>
      <c r="D72" s="404"/>
      <c r="E72" s="405"/>
      <c r="F72" s="350"/>
      <c r="G72" s="350"/>
      <c r="H72" s="350"/>
      <c r="I72" s="350"/>
      <c r="J72" s="350"/>
      <c r="K72" s="350"/>
      <c r="L72" s="350"/>
      <c r="M72" s="350"/>
      <c r="N72" s="350"/>
      <c r="O72" s="350"/>
      <c r="P72" s="350"/>
      <c r="Q72" s="350"/>
      <c r="R72" s="350"/>
      <c r="S72" s="350"/>
      <c r="T72" s="350"/>
      <c r="U72" s="350"/>
      <c r="V72" s="350"/>
      <c r="W72" s="350"/>
      <c r="X72" s="350"/>
      <c r="Y72" s="350"/>
      <c r="Z72" s="350"/>
      <c r="AA72" s="350"/>
    </row>
    <row r="73" spans="1:27" ht="12.75" customHeight="1">
      <c r="A73" s="350"/>
      <c r="B73" s="350"/>
      <c r="C73" s="377"/>
      <c r="D73" s="404"/>
      <c r="E73" s="405"/>
      <c r="F73" s="350"/>
      <c r="G73" s="350"/>
      <c r="H73" s="350"/>
      <c r="I73" s="350"/>
      <c r="J73" s="350"/>
      <c r="K73" s="350"/>
      <c r="L73" s="350"/>
      <c r="M73" s="350"/>
      <c r="N73" s="350"/>
      <c r="O73" s="350"/>
      <c r="P73" s="350"/>
      <c r="Q73" s="350"/>
      <c r="R73" s="350"/>
      <c r="S73" s="350"/>
      <c r="T73" s="350"/>
      <c r="U73" s="350"/>
      <c r="V73" s="350"/>
      <c r="W73" s="350"/>
      <c r="X73" s="350"/>
      <c r="Y73" s="350"/>
      <c r="Z73" s="350"/>
      <c r="AA73" s="350"/>
    </row>
    <row r="74" spans="1:27" ht="12.75" customHeight="1">
      <c r="A74" s="350"/>
      <c r="B74" s="350"/>
      <c r="C74" s="350"/>
      <c r="D74" s="404"/>
      <c r="E74" s="405"/>
      <c r="F74" s="350"/>
      <c r="G74" s="350"/>
      <c r="H74" s="350"/>
      <c r="I74" s="350"/>
      <c r="J74" s="350"/>
      <c r="K74" s="350"/>
      <c r="L74" s="350"/>
      <c r="M74" s="350"/>
      <c r="N74" s="350"/>
      <c r="O74" s="350"/>
      <c r="P74" s="350"/>
      <c r="Q74" s="350"/>
      <c r="R74" s="350"/>
      <c r="S74" s="350"/>
      <c r="T74" s="350"/>
      <c r="U74" s="350"/>
      <c r="V74" s="350"/>
      <c r="W74" s="350"/>
      <c r="X74" s="350"/>
      <c r="Y74" s="350"/>
      <c r="Z74" s="350"/>
      <c r="AA74" s="350"/>
    </row>
    <row r="75" spans="1:27" ht="12.75" customHeight="1">
      <c r="A75" s="350"/>
      <c r="B75" s="350"/>
      <c r="C75" s="350"/>
      <c r="D75" s="404"/>
      <c r="E75" s="405"/>
      <c r="F75" s="350"/>
      <c r="G75" s="350"/>
      <c r="H75" s="350"/>
      <c r="I75" s="350"/>
      <c r="J75" s="350"/>
      <c r="K75" s="350"/>
      <c r="L75" s="350"/>
      <c r="M75" s="350"/>
      <c r="N75" s="350"/>
      <c r="O75" s="350"/>
      <c r="P75" s="350"/>
      <c r="Q75" s="350"/>
      <c r="R75" s="350"/>
      <c r="S75" s="350"/>
      <c r="T75" s="350"/>
      <c r="U75" s="350"/>
      <c r="V75" s="350"/>
      <c r="W75" s="350"/>
      <c r="X75" s="350"/>
      <c r="Y75" s="350"/>
      <c r="Z75" s="350"/>
      <c r="AA75" s="350"/>
    </row>
    <row r="76" spans="1:27" ht="12.75" customHeight="1">
      <c r="A76" s="350"/>
      <c r="B76" s="350"/>
      <c r="C76" s="350"/>
      <c r="D76" s="404"/>
      <c r="E76" s="405"/>
      <c r="F76" s="350"/>
      <c r="G76" s="350"/>
      <c r="H76" s="350"/>
      <c r="I76" s="350"/>
      <c r="J76" s="350"/>
      <c r="K76" s="350"/>
      <c r="L76" s="350"/>
      <c r="M76" s="350"/>
      <c r="N76" s="350"/>
      <c r="O76" s="350"/>
      <c r="P76" s="350"/>
      <c r="Q76" s="350"/>
      <c r="R76" s="350"/>
      <c r="S76" s="350"/>
      <c r="T76" s="350"/>
      <c r="U76" s="350"/>
      <c r="V76" s="350"/>
      <c r="W76" s="350"/>
      <c r="X76" s="350"/>
      <c r="Y76" s="350"/>
      <c r="Z76" s="350"/>
      <c r="AA76" s="350"/>
    </row>
    <row r="77" spans="1:27" ht="12.75" customHeight="1">
      <c r="A77" s="350"/>
      <c r="B77" s="350"/>
      <c r="C77" s="350"/>
      <c r="D77" s="404"/>
      <c r="E77" s="405"/>
      <c r="F77" s="350"/>
      <c r="G77" s="350"/>
      <c r="H77" s="350"/>
      <c r="I77" s="350"/>
      <c r="J77" s="350"/>
      <c r="K77" s="350"/>
      <c r="L77" s="350"/>
      <c r="M77" s="350"/>
      <c r="N77" s="350"/>
      <c r="O77" s="350"/>
      <c r="P77" s="350"/>
      <c r="Q77" s="350"/>
      <c r="R77" s="350"/>
      <c r="S77" s="350"/>
      <c r="T77" s="350"/>
      <c r="U77" s="350"/>
      <c r="V77" s="350"/>
      <c r="W77" s="350"/>
      <c r="X77" s="350"/>
      <c r="Y77" s="350"/>
      <c r="Z77" s="350"/>
      <c r="AA77" s="350"/>
    </row>
    <row r="78" spans="1:27" ht="12.75" customHeight="1">
      <c r="A78" s="350"/>
      <c r="B78" s="350"/>
      <c r="C78" s="350"/>
      <c r="D78" s="404"/>
      <c r="E78" s="405"/>
      <c r="F78" s="350"/>
      <c r="G78" s="350"/>
      <c r="H78" s="350"/>
      <c r="I78" s="350"/>
      <c r="J78" s="350"/>
      <c r="K78" s="350"/>
      <c r="L78" s="350"/>
      <c r="M78" s="350"/>
      <c r="N78" s="350"/>
      <c r="O78" s="350"/>
      <c r="P78" s="350"/>
      <c r="Q78" s="350"/>
      <c r="R78" s="350"/>
      <c r="S78" s="350"/>
      <c r="T78" s="350"/>
      <c r="U78" s="350"/>
      <c r="V78" s="350"/>
      <c r="W78" s="350"/>
      <c r="X78" s="350"/>
      <c r="Y78" s="350"/>
      <c r="Z78" s="350"/>
      <c r="AA78" s="350"/>
    </row>
    <row r="79" spans="1:27" ht="12.75" customHeight="1">
      <c r="A79" s="350"/>
      <c r="B79" s="350"/>
      <c r="C79" s="350"/>
      <c r="D79" s="404"/>
      <c r="E79" s="405"/>
      <c r="F79" s="350"/>
      <c r="G79" s="350"/>
      <c r="H79" s="350"/>
      <c r="I79" s="350"/>
      <c r="J79" s="350"/>
      <c r="K79" s="350"/>
      <c r="L79" s="350"/>
      <c r="M79" s="350"/>
      <c r="N79" s="350"/>
      <c r="O79" s="350"/>
      <c r="P79" s="350"/>
      <c r="Q79" s="350"/>
      <c r="R79" s="350"/>
      <c r="S79" s="350"/>
      <c r="T79" s="350"/>
      <c r="U79" s="350"/>
      <c r="V79" s="350"/>
      <c r="W79" s="350"/>
      <c r="X79" s="350"/>
      <c r="Y79" s="350"/>
      <c r="Z79" s="350"/>
      <c r="AA79" s="350"/>
    </row>
    <row r="80" spans="1:27" ht="12.75" customHeight="1">
      <c r="A80" s="350"/>
      <c r="B80" s="350"/>
      <c r="C80" s="350"/>
      <c r="D80" s="404"/>
      <c r="E80" s="405"/>
      <c r="F80" s="350"/>
      <c r="G80" s="350"/>
      <c r="H80" s="350"/>
      <c r="I80" s="350"/>
      <c r="J80" s="350"/>
      <c r="K80" s="350"/>
      <c r="L80" s="350"/>
      <c r="M80" s="350"/>
      <c r="N80" s="350"/>
      <c r="O80" s="350"/>
      <c r="P80" s="350"/>
      <c r="Q80" s="350"/>
      <c r="R80" s="350"/>
      <c r="S80" s="350"/>
      <c r="T80" s="350"/>
      <c r="U80" s="350"/>
      <c r="V80" s="350"/>
      <c r="W80" s="350"/>
      <c r="X80" s="350"/>
      <c r="Y80" s="350"/>
      <c r="Z80" s="350"/>
      <c r="AA80" s="350"/>
    </row>
    <row r="81" spans="1:27" ht="12.75" customHeight="1">
      <c r="A81" s="350"/>
      <c r="B81" s="350"/>
      <c r="C81" s="350"/>
      <c r="D81" s="406"/>
      <c r="E81" s="402"/>
      <c r="F81" s="350"/>
      <c r="G81" s="350"/>
      <c r="H81" s="350"/>
      <c r="I81" s="350"/>
      <c r="J81" s="350"/>
      <c r="K81" s="350"/>
      <c r="L81" s="350"/>
      <c r="M81" s="350"/>
      <c r="N81" s="350"/>
      <c r="O81" s="350"/>
      <c r="P81" s="350"/>
      <c r="Q81" s="350"/>
      <c r="R81" s="350"/>
      <c r="S81" s="350"/>
      <c r="T81" s="350"/>
      <c r="U81" s="350"/>
      <c r="V81" s="350"/>
      <c r="W81" s="350"/>
      <c r="X81" s="350"/>
      <c r="Y81" s="350"/>
      <c r="Z81" s="350"/>
      <c r="AA81" s="350"/>
    </row>
    <row r="82" spans="1:27" ht="12.75" customHeight="1">
      <c r="A82" s="350"/>
      <c r="B82" s="350"/>
      <c r="C82" s="350"/>
      <c r="D82" s="406"/>
      <c r="E82" s="402"/>
      <c r="F82" s="350"/>
      <c r="G82" s="350"/>
      <c r="H82" s="350"/>
      <c r="I82" s="350"/>
      <c r="J82" s="350"/>
      <c r="K82" s="350"/>
      <c r="L82" s="350"/>
      <c r="M82" s="350"/>
      <c r="N82" s="350"/>
      <c r="O82" s="350"/>
      <c r="P82" s="350"/>
      <c r="Q82" s="350"/>
      <c r="R82" s="350"/>
      <c r="S82" s="350"/>
      <c r="T82" s="350"/>
      <c r="U82" s="350"/>
      <c r="V82" s="350"/>
      <c r="W82" s="350"/>
      <c r="X82" s="350"/>
      <c r="Y82" s="350"/>
      <c r="Z82" s="350"/>
      <c r="AA82" s="350"/>
    </row>
    <row r="83" spans="1:27" ht="12.75" customHeight="1">
      <c r="A83" s="350"/>
      <c r="B83" s="350"/>
      <c r="C83" s="350"/>
      <c r="D83" s="406"/>
      <c r="E83" s="402"/>
      <c r="F83" s="350"/>
      <c r="G83" s="350"/>
      <c r="H83" s="350"/>
      <c r="I83" s="350"/>
      <c r="J83" s="350"/>
      <c r="K83" s="350"/>
      <c r="L83" s="350"/>
      <c r="M83" s="350"/>
      <c r="N83" s="350"/>
      <c r="O83" s="350"/>
      <c r="P83" s="350"/>
      <c r="Q83" s="350"/>
      <c r="R83" s="350"/>
      <c r="S83" s="350"/>
      <c r="T83" s="350"/>
      <c r="U83" s="350"/>
      <c r="V83" s="350"/>
      <c r="W83" s="350"/>
      <c r="X83" s="350"/>
      <c r="Y83" s="350"/>
      <c r="Z83" s="350"/>
      <c r="AA83" s="350"/>
    </row>
    <row r="84" spans="1:27" ht="12.75" customHeight="1">
      <c r="A84" s="350"/>
      <c r="B84" s="350"/>
      <c r="C84" s="350"/>
      <c r="D84" s="406"/>
      <c r="E84" s="402"/>
      <c r="F84" s="350"/>
      <c r="G84" s="350"/>
      <c r="H84" s="350"/>
      <c r="I84" s="350"/>
      <c r="J84" s="350"/>
      <c r="K84" s="350"/>
      <c r="L84" s="350"/>
      <c r="M84" s="350"/>
      <c r="N84" s="350"/>
      <c r="O84" s="350"/>
      <c r="P84" s="350"/>
      <c r="Q84" s="350"/>
      <c r="R84" s="350"/>
      <c r="S84" s="350"/>
      <c r="T84" s="350"/>
      <c r="U84" s="350"/>
      <c r="V84" s="350"/>
      <c r="W84" s="350"/>
      <c r="X84" s="350"/>
      <c r="Y84" s="350"/>
      <c r="Z84" s="350"/>
      <c r="AA84" s="350"/>
    </row>
    <row r="85" spans="1:27" ht="12.75" customHeight="1">
      <c r="A85" s="350"/>
      <c r="B85" s="350"/>
      <c r="C85" s="350"/>
      <c r="D85" s="406"/>
      <c r="E85" s="402"/>
      <c r="F85" s="350"/>
      <c r="G85" s="350"/>
      <c r="H85" s="350"/>
      <c r="I85" s="350"/>
      <c r="J85" s="350"/>
      <c r="K85" s="350"/>
      <c r="L85" s="350"/>
      <c r="M85" s="350"/>
      <c r="N85" s="350"/>
      <c r="O85" s="350"/>
      <c r="P85" s="350"/>
      <c r="Q85" s="350"/>
      <c r="R85" s="350"/>
      <c r="S85" s="350"/>
      <c r="T85" s="350"/>
      <c r="U85" s="350"/>
      <c r="V85" s="350"/>
      <c r="W85" s="350"/>
      <c r="X85" s="350"/>
      <c r="Y85" s="350"/>
      <c r="Z85" s="350"/>
      <c r="AA85" s="350"/>
    </row>
    <row r="86" spans="1:27" ht="12.75" customHeight="1">
      <c r="A86" s="350"/>
      <c r="B86" s="350"/>
      <c r="C86" s="350"/>
      <c r="D86" s="406"/>
      <c r="E86" s="402"/>
      <c r="F86" s="350"/>
      <c r="G86" s="350"/>
      <c r="H86" s="350"/>
      <c r="I86" s="350"/>
      <c r="J86" s="350"/>
      <c r="K86" s="350"/>
      <c r="L86" s="350"/>
      <c r="M86" s="350"/>
      <c r="N86" s="350"/>
      <c r="O86" s="350"/>
      <c r="P86" s="350"/>
      <c r="Q86" s="350"/>
      <c r="R86" s="350"/>
      <c r="S86" s="350"/>
      <c r="T86" s="350"/>
      <c r="U86" s="350"/>
      <c r="V86" s="350"/>
      <c r="W86" s="350"/>
      <c r="X86" s="350"/>
      <c r="Y86" s="350"/>
      <c r="Z86" s="350"/>
      <c r="AA86" s="350"/>
    </row>
    <row r="87" spans="1:27" ht="12.75" customHeight="1">
      <c r="A87" s="350"/>
      <c r="B87" s="350"/>
      <c r="C87" s="350"/>
      <c r="D87" s="406"/>
      <c r="E87" s="402"/>
      <c r="F87" s="350"/>
      <c r="G87" s="350"/>
      <c r="H87" s="350"/>
      <c r="I87" s="350"/>
      <c r="J87" s="350"/>
      <c r="K87" s="350"/>
      <c r="L87" s="350"/>
      <c r="M87" s="350"/>
      <c r="N87" s="350"/>
      <c r="O87" s="350"/>
      <c r="P87" s="350"/>
      <c r="Q87" s="350"/>
      <c r="R87" s="350"/>
      <c r="S87" s="350"/>
      <c r="T87" s="350"/>
      <c r="U87" s="350"/>
      <c r="V87" s="350"/>
      <c r="W87" s="350"/>
      <c r="X87" s="350"/>
      <c r="Y87" s="350"/>
      <c r="Z87" s="350"/>
      <c r="AA87" s="350"/>
    </row>
    <row r="88" spans="1:27" ht="12.75" customHeight="1">
      <c r="A88" s="350"/>
      <c r="B88" s="350"/>
      <c r="C88" s="350"/>
      <c r="D88" s="406"/>
      <c r="E88" s="402"/>
      <c r="F88" s="350"/>
      <c r="G88" s="350"/>
      <c r="H88" s="350"/>
      <c r="I88" s="350"/>
      <c r="J88" s="350"/>
      <c r="K88" s="350"/>
      <c r="L88" s="350"/>
      <c r="M88" s="350"/>
      <c r="N88" s="350"/>
      <c r="O88" s="350"/>
      <c r="P88" s="350"/>
      <c r="Q88" s="350"/>
      <c r="R88" s="350"/>
      <c r="S88" s="350"/>
      <c r="T88" s="350"/>
      <c r="U88" s="350"/>
      <c r="V88" s="350"/>
      <c r="W88" s="350"/>
      <c r="X88" s="350"/>
      <c r="Y88" s="350"/>
      <c r="Z88" s="350"/>
      <c r="AA88" s="350"/>
    </row>
    <row r="89" spans="1:27" ht="12.75" customHeight="1">
      <c r="A89" s="350"/>
      <c r="B89" s="350"/>
      <c r="C89" s="350"/>
      <c r="D89" s="406"/>
      <c r="E89" s="402"/>
      <c r="F89" s="350"/>
      <c r="G89" s="350"/>
      <c r="H89" s="350"/>
      <c r="I89" s="350"/>
      <c r="J89" s="350"/>
      <c r="K89" s="350"/>
      <c r="L89" s="350"/>
      <c r="M89" s="350"/>
      <c r="N89" s="350"/>
      <c r="O89" s="350"/>
      <c r="P89" s="350"/>
      <c r="Q89" s="350"/>
      <c r="R89" s="350"/>
      <c r="S89" s="350"/>
      <c r="T89" s="350"/>
      <c r="U89" s="350"/>
      <c r="V89" s="350"/>
      <c r="W89" s="350"/>
      <c r="X89" s="350"/>
      <c r="Y89" s="350"/>
      <c r="Z89" s="350"/>
      <c r="AA89" s="350"/>
    </row>
    <row r="90" spans="1:27" ht="12.75" customHeight="1">
      <c r="A90" s="350"/>
      <c r="B90" s="350"/>
      <c r="C90" s="350"/>
      <c r="D90" s="406"/>
      <c r="E90" s="402"/>
      <c r="F90" s="350"/>
      <c r="G90" s="350"/>
      <c r="H90" s="350"/>
      <c r="I90" s="350"/>
      <c r="J90" s="350"/>
      <c r="K90" s="350"/>
      <c r="L90" s="350"/>
      <c r="M90" s="350"/>
      <c r="N90" s="350"/>
      <c r="O90" s="350"/>
      <c r="P90" s="350"/>
      <c r="Q90" s="350"/>
      <c r="R90" s="350"/>
      <c r="S90" s="350"/>
      <c r="T90" s="350"/>
      <c r="U90" s="350"/>
      <c r="V90" s="350"/>
      <c r="W90" s="350"/>
      <c r="X90" s="350"/>
      <c r="Y90" s="350"/>
      <c r="Z90" s="350"/>
      <c r="AA90" s="350"/>
    </row>
    <row r="91" spans="1:27" ht="12.75" customHeight="1">
      <c r="A91" s="350"/>
      <c r="B91" s="350"/>
      <c r="C91" s="350"/>
      <c r="D91" s="406"/>
      <c r="E91" s="402"/>
      <c r="F91" s="350"/>
      <c r="G91" s="350"/>
      <c r="H91" s="350"/>
      <c r="I91" s="350"/>
      <c r="J91" s="350"/>
      <c r="K91" s="350"/>
      <c r="L91" s="350"/>
      <c r="M91" s="350"/>
      <c r="N91" s="350"/>
      <c r="O91" s="350"/>
      <c r="P91" s="350"/>
      <c r="Q91" s="350"/>
      <c r="R91" s="350"/>
      <c r="S91" s="350"/>
      <c r="T91" s="350"/>
      <c r="U91" s="350"/>
      <c r="V91" s="350"/>
      <c r="W91" s="350"/>
      <c r="X91" s="350"/>
      <c r="Y91" s="350"/>
      <c r="Z91" s="350"/>
      <c r="AA91" s="350"/>
    </row>
    <row r="92" spans="1:27" ht="12.75" customHeight="1">
      <c r="A92" s="350"/>
      <c r="B92" s="350"/>
      <c r="C92" s="350"/>
      <c r="D92" s="406"/>
      <c r="E92" s="402"/>
      <c r="F92" s="350"/>
      <c r="G92" s="350"/>
      <c r="H92" s="350"/>
      <c r="I92" s="350"/>
      <c r="J92" s="350"/>
      <c r="K92" s="350"/>
      <c r="L92" s="350"/>
      <c r="M92" s="350"/>
      <c r="N92" s="350"/>
      <c r="O92" s="350"/>
      <c r="P92" s="350"/>
      <c r="Q92" s="350"/>
      <c r="R92" s="350"/>
      <c r="S92" s="350"/>
      <c r="T92" s="350"/>
      <c r="U92" s="350"/>
      <c r="V92" s="350"/>
      <c r="W92" s="350"/>
      <c r="X92" s="350"/>
      <c r="Y92" s="350"/>
      <c r="Z92" s="350"/>
      <c r="AA92" s="350"/>
    </row>
    <row r="93" spans="1:27" ht="12.75" customHeight="1">
      <c r="A93" s="350"/>
      <c r="B93" s="350"/>
      <c r="C93" s="350"/>
      <c r="D93" s="406"/>
      <c r="E93" s="402"/>
      <c r="F93" s="350"/>
      <c r="G93" s="350"/>
      <c r="H93" s="350"/>
      <c r="I93" s="350"/>
      <c r="J93" s="350"/>
      <c r="K93" s="350"/>
      <c r="L93" s="350"/>
      <c r="M93" s="350"/>
      <c r="N93" s="350"/>
      <c r="O93" s="350"/>
      <c r="P93" s="350"/>
      <c r="Q93" s="350"/>
      <c r="R93" s="350"/>
      <c r="S93" s="350"/>
      <c r="T93" s="350"/>
      <c r="U93" s="350"/>
      <c r="V93" s="350"/>
      <c r="W93" s="350"/>
      <c r="X93" s="350"/>
      <c r="Y93" s="350"/>
      <c r="Z93" s="350"/>
      <c r="AA93" s="350"/>
    </row>
    <row r="94" spans="1:27" ht="12.75" customHeight="1">
      <c r="A94" s="350"/>
      <c r="B94" s="350"/>
      <c r="C94" s="350"/>
      <c r="D94" s="406"/>
      <c r="E94" s="402"/>
      <c r="F94" s="350"/>
      <c r="G94" s="350"/>
      <c r="H94" s="350"/>
      <c r="I94" s="350"/>
      <c r="J94" s="350"/>
      <c r="K94" s="350"/>
      <c r="L94" s="350"/>
      <c r="M94" s="350"/>
      <c r="N94" s="350"/>
      <c r="O94" s="350"/>
      <c r="P94" s="350"/>
      <c r="Q94" s="350"/>
      <c r="R94" s="350"/>
      <c r="S94" s="350"/>
      <c r="T94" s="350"/>
      <c r="U94" s="350"/>
      <c r="V94" s="350"/>
      <c r="W94" s="350"/>
      <c r="X94" s="350"/>
      <c r="Y94" s="350"/>
      <c r="Z94" s="350"/>
      <c r="AA94" s="350"/>
    </row>
    <row r="95" spans="1:27" ht="12.75" customHeight="1">
      <c r="A95" s="350"/>
      <c r="B95" s="350"/>
      <c r="C95" s="350"/>
      <c r="D95" s="406"/>
      <c r="E95" s="402"/>
      <c r="F95" s="350"/>
      <c r="G95" s="350"/>
      <c r="H95" s="350"/>
      <c r="I95" s="350"/>
      <c r="J95" s="350"/>
      <c r="K95" s="350"/>
      <c r="L95" s="350"/>
      <c r="M95" s="350"/>
      <c r="N95" s="350"/>
      <c r="O95" s="350"/>
      <c r="P95" s="350"/>
      <c r="Q95" s="350"/>
      <c r="R95" s="350"/>
      <c r="S95" s="350"/>
      <c r="T95" s="350"/>
      <c r="U95" s="350"/>
      <c r="V95" s="350"/>
      <c r="W95" s="350"/>
      <c r="X95" s="350"/>
      <c r="Y95" s="350"/>
      <c r="Z95" s="350"/>
      <c r="AA95" s="350"/>
    </row>
    <row r="96" spans="1:27" ht="12.75" customHeight="1">
      <c r="A96" s="350"/>
      <c r="B96" s="350"/>
      <c r="C96" s="350"/>
      <c r="D96" s="406"/>
      <c r="E96" s="402"/>
      <c r="F96" s="350"/>
      <c r="G96" s="350"/>
      <c r="H96" s="350"/>
      <c r="I96" s="350"/>
      <c r="J96" s="350"/>
      <c r="K96" s="350"/>
      <c r="L96" s="350"/>
      <c r="M96" s="350"/>
      <c r="N96" s="350"/>
      <c r="O96" s="350"/>
      <c r="P96" s="350"/>
      <c r="Q96" s="350"/>
      <c r="R96" s="350"/>
      <c r="S96" s="350"/>
      <c r="T96" s="350"/>
      <c r="U96" s="350"/>
      <c r="V96" s="350"/>
      <c r="W96" s="350"/>
      <c r="X96" s="350"/>
      <c r="Y96" s="350"/>
      <c r="Z96" s="350"/>
      <c r="AA96" s="350"/>
    </row>
    <row r="97" spans="1:27" ht="12.75" customHeight="1">
      <c r="A97" s="350"/>
      <c r="B97" s="350"/>
      <c r="C97" s="350"/>
      <c r="D97" s="406"/>
      <c r="E97" s="402"/>
      <c r="F97" s="350"/>
      <c r="G97" s="350"/>
      <c r="H97" s="350"/>
      <c r="I97" s="350"/>
      <c r="J97" s="350"/>
      <c r="K97" s="350"/>
      <c r="L97" s="350"/>
      <c r="M97" s="350"/>
      <c r="N97" s="350"/>
      <c r="O97" s="350"/>
      <c r="P97" s="350"/>
      <c r="Q97" s="350"/>
      <c r="R97" s="350"/>
      <c r="S97" s="350"/>
      <c r="T97" s="350"/>
      <c r="U97" s="350"/>
      <c r="V97" s="350"/>
      <c r="W97" s="350"/>
      <c r="X97" s="350"/>
      <c r="Y97" s="350"/>
      <c r="Z97" s="350"/>
      <c r="AA97" s="350"/>
    </row>
    <row r="98" spans="1:27" ht="12.75" customHeight="1">
      <c r="A98" s="350"/>
      <c r="B98" s="350"/>
      <c r="C98" s="350"/>
      <c r="D98" s="406"/>
      <c r="E98" s="402"/>
      <c r="F98" s="350"/>
      <c r="G98" s="350"/>
      <c r="H98" s="350"/>
      <c r="I98" s="350"/>
      <c r="J98" s="350"/>
      <c r="K98" s="350"/>
      <c r="L98" s="350"/>
      <c r="M98" s="350"/>
      <c r="N98" s="350"/>
      <c r="O98" s="350"/>
      <c r="P98" s="350"/>
      <c r="Q98" s="350"/>
      <c r="R98" s="350"/>
      <c r="S98" s="350"/>
      <c r="T98" s="350"/>
      <c r="U98" s="350"/>
      <c r="V98" s="350"/>
      <c r="W98" s="350"/>
      <c r="X98" s="350"/>
      <c r="Y98" s="350"/>
      <c r="Z98" s="350"/>
      <c r="AA98" s="350"/>
    </row>
    <row r="99" spans="1:27" ht="12.75" customHeight="1">
      <c r="A99" s="350"/>
      <c r="B99" s="350"/>
      <c r="C99" s="350"/>
      <c r="D99" s="406"/>
      <c r="E99" s="402"/>
      <c r="F99" s="350"/>
      <c r="G99" s="350"/>
      <c r="H99" s="350"/>
      <c r="I99" s="350"/>
      <c r="J99" s="350"/>
      <c r="K99" s="350"/>
      <c r="L99" s="350"/>
      <c r="M99" s="350"/>
      <c r="N99" s="350"/>
      <c r="O99" s="350"/>
      <c r="P99" s="350"/>
      <c r="Q99" s="350"/>
      <c r="R99" s="350"/>
      <c r="S99" s="350"/>
      <c r="T99" s="350"/>
      <c r="U99" s="350"/>
      <c r="V99" s="350"/>
      <c r="W99" s="350"/>
      <c r="X99" s="350"/>
      <c r="Y99" s="350"/>
      <c r="Z99" s="350"/>
      <c r="AA99" s="350"/>
    </row>
    <row r="100" spans="1:27" ht="12.75" customHeight="1">
      <c r="A100" s="350"/>
      <c r="B100" s="350"/>
      <c r="C100" s="350"/>
      <c r="D100" s="406"/>
      <c r="E100" s="402"/>
      <c r="F100" s="350"/>
      <c r="G100" s="350"/>
      <c r="H100" s="350"/>
      <c r="I100" s="350"/>
      <c r="J100" s="350"/>
      <c r="K100" s="350"/>
      <c r="L100" s="350"/>
      <c r="M100" s="350"/>
      <c r="N100" s="350"/>
      <c r="O100" s="350"/>
      <c r="P100" s="350"/>
      <c r="Q100" s="350"/>
      <c r="R100" s="350"/>
      <c r="S100" s="350"/>
      <c r="T100" s="350"/>
      <c r="U100" s="350"/>
      <c r="V100" s="350"/>
      <c r="W100" s="350"/>
      <c r="X100" s="350"/>
      <c r="Y100" s="350"/>
      <c r="Z100" s="350"/>
      <c r="AA100" s="350"/>
    </row>
    <row r="101" spans="1:27" ht="12.75" customHeight="1">
      <c r="A101" s="350"/>
      <c r="B101" s="350"/>
      <c r="C101" s="350"/>
      <c r="D101" s="406"/>
      <c r="E101" s="402"/>
      <c r="F101" s="350"/>
      <c r="G101" s="350"/>
      <c r="H101" s="350"/>
      <c r="I101" s="350"/>
      <c r="J101" s="350"/>
      <c r="K101" s="350"/>
      <c r="L101" s="350"/>
      <c r="M101" s="350"/>
      <c r="N101" s="350"/>
      <c r="O101" s="350"/>
      <c r="P101" s="350"/>
      <c r="Q101" s="350"/>
      <c r="R101" s="350"/>
      <c r="S101" s="350"/>
      <c r="T101" s="350"/>
      <c r="U101" s="350"/>
      <c r="V101" s="350"/>
      <c r="W101" s="350"/>
      <c r="X101" s="350"/>
      <c r="Y101" s="350"/>
      <c r="Z101" s="350"/>
      <c r="AA101" s="350"/>
    </row>
    <row r="102" spans="1:27" ht="12.75" customHeight="1">
      <c r="A102" s="350"/>
      <c r="B102" s="350"/>
      <c r="C102" s="350"/>
      <c r="D102" s="406"/>
      <c r="E102" s="402"/>
      <c r="F102" s="350"/>
      <c r="G102" s="350"/>
      <c r="H102" s="350"/>
      <c r="I102" s="350"/>
      <c r="J102" s="350"/>
      <c r="K102" s="350"/>
      <c r="L102" s="350"/>
      <c r="M102" s="350"/>
      <c r="N102" s="350"/>
      <c r="O102" s="350"/>
      <c r="P102" s="350"/>
      <c r="Q102" s="350"/>
      <c r="R102" s="350"/>
      <c r="S102" s="350"/>
      <c r="T102" s="350"/>
      <c r="U102" s="350"/>
      <c r="V102" s="350"/>
      <c r="W102" s="350"/>
      <c r="X102" s="350"/>
      <c r="Y102" s="350"/>
      <c r="Z102" s="350"/>
      <c r="AA102" s="350"/>
    </row>
    <row r="103" spans="1:27" ht="12.75" customHeight="1">
      <c r="A103" s="350"/>
      <c r="B103" s="350"/>
      <c r="C103" s="350"/>
      <c r="D103" s="406"/>
      <c r="E103" s="402"/>
      <c r="F103" s="350"/>
      <c r="G103" s="350"/>
      <c r="H103" s="350"/>
      <c r="I103" s="350"/>
      <c r="J103" s="350"/>
      <c r="K103" s="350"/>
      <c r="L103" s="350"/>
      <c r="M103" s="350"/>
      <c r="N103" s="350"/>
      <c r="O103" s="350"/>
      <c r="P103" s="350"/>
      <c r="Q103" s="350"/>
      <c r="R103" s="350"/>
      <c r="S103" s="350"/>
      <c r="T103" s="350"/>
      <c r="U103" s="350"/>
      <c r="V103" s="350"/>
      <c r="W103" s="350"/>
      <c r="X103" s="350"/>
      <c r="Y103" s="350"/>
      <c r="Z103" s="350"/>
      <c r="AA103" s="350"/>
    </row>
    <row r="104" spans="1:27" ht="12.75" customHeight="1">
      <c r="A104" s="350"/>
      <c r="B104" s="350"/>
      <c r="C104" s="350"/>
      <c r="D104" s="406"/>
      <c r="E104" s="402"/>
      <c r="F104" s="350"/>
      <c r="G104" s="350"/>
      <c r="H104" s="350"/>
      <c r="I104" s="350"/>
      <c r="J104" s="350"/>
      <c r="K104" s="350"/>
      <c r="L104" s="350"/>
      <c r="M104" s="350"/>
      <c r="N104" s="350"/>
      <c r="O104" s="350"/>
      <c r="P104" s="350"/>
      <c r="Q104" s="350"/>
      <c r="R104" s="350"/>
      <c r="S104" s="350"/>
      <c r="T104" s="350"/>
      <c r="U104" s="350"/>
      <c r="V104" s="350"/>
      <c r="W104" s="350"/>
      <c r="X104" s="350"/>
      <c r="Y104" s="350"/>
      <c r="Z104" s="350"/>
      <c r="AA104" s="350"/>
    </row>
    <row r="105" spans="1:27" ht="12.75" customHeight="1">
      <c r="A105" s="350"/>
      <c r="B105" s="350"/>
      <c r="C105" s="350"/>
      <c r="D105" s="406"/>
      <c r="E105" s="402"/>
      <c r="F105" s="350"/>
      <c r="G105" s="350"/>
      <c r="H105" s="350"/>
      <c r="I105" s="350"/>
      <c r="J105" s="350"/>
      <c r="K105" s="350"/>
      <c r="L105" s="350"/>
      <c r="M105" s="350"/>
      <c r="N105" s="350"/>
      <c r="O105" s="350"/>
      <c r="P105" s="350"/>
      <c r="Q105" s="350"/>
      <c r="R105" s="350"/>
      <c r="S105" s="350"/>
      <c r="T105" s="350"/>
      <c r="U105" s="350"/>
      <c r="V105" s="350"/>
      <c r="W105" s="350"/>
      <c r="X105" s="350"/>
      <c r="Y105" s="350"/>
      <c r="Z105" s="350"/>
      <c r="AA105" s="350"/>
    </row>
    <row r="106" spans="1:27" ht="12.75" customHeight="1">
      <c r="A106" s="350"/>
      <c r="B106" s="350"/>
      <c r="C106" s="350"/>
      <c r="D106" s="406"/>
      <c r="E106" s="402"/>
      <c r="F106" s="350"/>
      <c r="G106" s="350"/>
      <c r="H106" s="350"/>
      <c r="I106" s="350"/>
      <c r="J106" s="350"/>
      <c r="K106" s="350"/>
      <c r="L106" s="350"/>
      <c r="M106" s="350"/>
      <c r="N106" s="350"/>
      <c r="O106" s="350"/>
      <c r="P106" s="350"/>
      <c r="Q106" s="350"/>
      <c r="R106" s="350"/>
      <c r="S106" s="350"/>
      <c r="T106" s="350"/>
      <c r="U106" s="350"/>
      <c r="V106" s="350"/>
      <c r="W106" s="350"/>
      <c r="X106" s="350"/>
      <c r="Y106" s="350"/>
      <c r="Z106" s="350"/>
      <c r="AA106" s="350"/>
    </row>
    <row r="107" spans="1:27" ht="12.75" customHeight="1">
      <c r="A107" s="350"/>
      <c r="B107" s="350"/>
      <c r="C107" s="350"/>
      <c r="D107" s="406"/>
      <c r="E107" s="402"/>
      <c r="F107" s="350"/>
      <c r="G107" s="350"/>
      <c r="H107" s="350"/>
      <c r="I107" s="350"/>
      <c r="J107" s="350"/>
      <c r="K107" s="350"/>
      <c r="L107" s="350"/>
      <c r="M107" s="350"/>
      <c r="N107" s="350"/>
      <c r="O107" s="350"/>
      <c r="P107" s="350"/>
      <c r="Q107" s="350"/>
      <c r="R107" s="350"/>
      <c r="S107" s="350"/>
      <c r="T107" s="350"/>
      <c r="U107" s="350"/>
      <c r="V107" s="350"/>
      <c r="W107" s="350"/>
      <c r="X107" s="350"/>
      <c r="Y107" s="350"/>
      <c r="Z107" s="350"/>
      <c r="AA107" s="350"/>
    </row>
    <row r="108" spans="1:27" ht="12.75" customHeight="1">
      <c r="A108" s="350"/>
      <c r="B108" s="350"/>
      <c r="C108" s="350"/>
      <c r="D108" s="406"/>
      <c r="E108" s="402"/>
      <c r="F108" s="350"/>
      <c r="G108" s="350"/>
      <c r="H108" s="350"/>
      <c r="I108" s="350"/>
      <c r="J108" s="350"/>
      <c r="K108" s="350"/>
      <c r="L108" s="350"/>
      <c r="M108" s="350"/>
      <c r="N108" s="350"/>
      <c r="O108" s="350"/>
      <c r="P108" s="350"/>
      <c r="Q108" s="350"/>
      <c r="R108" s="350"/>
      <c r="S108" s="350"/>
      <c r="T108" s="350"/>
      <c r="U108" s="350"/>
      <c r="V108" s="350"/>
      <c r="W108" s="350"/>
      <c r="X108" s="350"/>
      <c r="Y108" s="350"/>
      <c r="Z108" s="350"/>
      <c r="AA108" s="350"/>
    </row>
    <row r="109" spans="1:27" ht="12.75" customHeight="1">
      <c r="A109" s="350"/>
      <c r="B109" s="350"/>
      <c r="C109" s="350"/>
      <c r="D109" s="406"/>
      <c r="E109" s="402"/>
      <c r="F109" s="350"/>
      <c r="G109" s="350"/>
      <c r="H109" s="350"/>
      <c r="I109" s="350"/>
      <c r="J109" s="350"/>
      <c r="K109" s="350"/>
      <c r="L109" s="350"/>
      <c r="M109" s="350"/>
      <c r="N109" s="350"/>
      <c r="O109" s="350"/>
      <c r="P109" s="350"/>
      <c r="Q109" s="350"/>
      <c r="R109" s="350"/>
      <c r="S109" s="350"/>
      <c r="T109" s="350"/>
      <c r="U109" s="350"/>
      <c r="V109" s="350"/>
      <c r="W109" s="350"/>
      <c r="X109" s="350"/>
      <c r="Y109" s="350"/>
      <c r="Z109" s="350"/>
      <c r="AA109" s="350"/>
    </row>
    <row r="110" spans="1:27" ht="12.75" customHeight="1">
      <c r="A110" s="350"/>
      <c r="B110" s="350"/>
      <c r="C110" s="350"/>
      <c r="D110" s="406"/>
      <c r="E110" s="402"/>
      <c r="F110" s="350"/>
      <c r="G110" s="350"/>
      <c r="H110" s="350"/>
      <c r="I110" s="350"/>
      <c r="J110" s="350"/>
      <c r="K110" s="350"/>
      <c r="L110" s="350"/>
      <c r="M110" s="350"/>
      <c r="N110" s="350"/>
      <c r="O110" s="350"/>
      <c r="P110" s="350"/>
      <c r="Q110" s="350"/>
      <c r="R110" s="350"/>
      <c r="S110" s="350"/>
      <c r="T110" s="350"/>
      <c r="U110" s="350"/>
      <c r="V110" s="350"/>
      <c r="W110" s="350"/>
      <c r="X110" s="350"/>
      <c r="Y110" s="350"/>
      <c r="Z110" s="350"/>
      <c r="AA110" s="350"/>
    </row>
    <row r="111" spans="1:27" ht="12.75" customHeight="1">
      <c r="A111" s="350"/>
      <c r="B111" s="350"/>
      <c r="C111" s="350"/>
      <c r="D111" s="406"/>
      <c r="E111" s="402"/>
      <c r="F111" s="350"/>
      <c r="G111" s="350"/>
      <c r="H111" s="350"/>
      <c r="I111" s="350"/>
      <c r="J111" s="350"/>
      <c r="K111" s="350"/>
      <c r="L111" s="350"/>
      <c r="M111" s="350"/>
      <c r="N111" s="350"/>
      <c r="O111" s="350"/>
      <c r="P111" s="350"/>
      <c r="Q111" s="350"/>
      <c r="R111" s="350"/>
      <c r="S111" s="350"/>
      <c r="T111" s="350"/>
      <c r="U111" s="350"/>
      <c r="V111" s="350"/>
      <c r="W111" s="350"/>
      <c r="X111" s="350"/>
      <c r="Y111" s="350"/>
      <c r="Z111" s="350"/>
      <c r="AA111" s="350"/>
    </row>
    <row r="112" spans="1:27" ht="12.75" customHeight="1">
      <c r="A112" s="350"/>
      <c r="B112" s="350"/>
      <c r="C112" s="350"/>
      <c r="D112" s="406"/>
      <c r="E112" s="402"/>
      <c r="F112" s="350"/>
      <c r="G112" s="350"/>
      <c r="H112" s="350"/>
      <c r="I112" s="350"/>
      <c r="J112" s="350"/>
      <c r="K112" s="350"/>
      <c r="L112" s="350"/>
      <c r="M112" s="350"/>
      <c r="N112" s="350"/>
      <c r="O112" s="350"/>
      <c r="P112" s="350"/>
      <c r="Q112" s="350"/>
      <c r="R112" s="350"/>
      <c r="S112" s="350"/>
      <c r="T112" s="350"/>
      <c r="U112" s="350"/>
      <c r="V112" s="350"/>
      <c r="W112" s="350"/>
      <c r="X112" s="350"/>
      <c r="Y112" s="350"/>
      <c r="Z112" s="350"/>
      <c r="AA112" s="350"/>
    </row>
    <row r="113" spans="1:27" ht="12.75" customHeight="1">
      <c r="A113" s="350"/>
      <c r="B113" s="350"/>
      <c r="C113" s="350"/>
      <c r="D113" s="406"/>
      <c r="E113" s="402"/>
      <c r="F113" s="350"/>
      <c r="G113" s="350"/>
      <c r="H113" s="350"/>
      <c r="I113" s="350"/>
      <c r="J113" s="350"/>
      <c r="K113" s="350"/>
      <c r="L113" s="350"/>
      <c r="M113" s="350"/>
      <c r="N113" s="350"/>
      <c r="O113" s="350"/>
      <c r="P113" s="350"/>
      <c r="Q113" s="350"/>
      <c r="R113" s="350"/>
      <c r="S113" s="350"/>
      <c r="T113" s="350"/>
      <c r="U113" s="350"/>
      <c r="V113" s="350"/>
      <c r="W113" s="350"/>
      <c r="X113" s="350"/>
      <c r="Y113" s="350"/>
      <c r="Z113" s="350"/>
      <c r="AA113" s="350"/>
    </row>
    <row r="114" spans="1:27" ht="12.75" customHeight="1">
      <c r="A114" s="350"/>
      <c r="B114" s="350"/>
      <c r="C114" s="350"/>
      <c r="D114" s="406"/>
      <c r="E114" s="402"/>
      <c r="F114" s="350"/>
      <c r="G114" s="350"/>
      <c r="H114" s="350"/>
      <c r="I114" s="350"/>
      <c r="J114" s="350"/>
      <c r="K114" s="350"/>
      <c r="L114" s="350"/>
      <c r="M114" s="350"/>
      <c r="N114" s="350"/>
      <c r="O114" s="350"/>
      <c r="P114" s="350"/>
      <c r="Q114" s="350"/>
      <c r="R114" s="350"/>
      <c r="S114" s="350"/>
      <c r="T114" s="350"/>
      <c r="U114" s="350"/>
      <c r="V114" s="350"/>
      <c r="W114" s="350"/>
      <c r="X114" s="350"/>
      <c r="Y114" s="350"/>
      <c r="Z114" s="350"/>
      <c r="AA114" s="350"/>
    </row>
    <row r="115" spans="1:27" ht="12.75" customHeight="1">
      <c r="A115" s="350"/>
      <c r="B115" s="350"/>
      <c r="C115" s="350"/>
      <c r="D115" s="406"/>
      <c r="E115" s="402"/>
      <c r="F115" s="350"/>
      <c r="G115" s="350"/>
      <c r="H115" s="350"/>
      <c r="I115" s="350"/>
      <c r="J115" s="350"/>
      <c r="K115" s="350"/>
      <c r="L115" s="350"/>
      <c r="M115" s="350"/>
      <c r="N115" s="350"/>
      <c r="O115" s="350"/>
      <c r="P115" s="350"/>
      <c r="Q115" s="350"/>
      <c r="R115" s="350"/>
      <c r="S115" s="350"/>
      <c r="T115" s="350"/>
      <c r="U115" s="350"/>
      <c r="V115" s="350"/>
      <c r="W115" s="350"/>
      <c r="X115" s="350"/>
      <c r="Y115" s="350"/>
      <c r="Z115" s="350"/>
      <c r="AA115" s="350"/>
    </row>
    <row r="116" spans="1:27" ht="12.75" customHeight="1">
      <c r="A116" s="350"/>
      <c r="B116" s="350"/>
      <c r="C116" s="350"/>
      <c r="D116" s="406"/>
      <c r="E116" s="402"/>
      <c r="F116" s="350"/>
      <c r="G116" s="350"/>
      <c r="H116" s="350"/>
      <c r="I116" s="350"/>
      <c r="J116" s="350"/>
      <c r="K116" s="350"/>
      <c r="L116" s="350"/>
      <c r="M116" s="350"/>
      <c r="N116" s="350"/>
      <c r="O116" s="350"/>
      <c r="P116" s="350"/>
      <c r="Q116" s="350"/>
      <c r="R116" s="350"/>
      <c r="S116" s="350"/>
      <c r="T116" s="350"/>
      <c r="U116" s="350"/>
      <c r="V116" s="350"/>
      <c r="W116" s="350"/>
      <c r="X116" s="350"/>
      <c r="Y116" s="350"/>
      <c r="Z116" s="350"/>
      <c r="AA116" s="350"/>
    </row>
    <row r="117" spans="1:27" ht="12.75" customHeight="1">
      <c r="A117" s="350"/>
      <c r="B117" s="350"/>
      <c r="C117" s="350"/>
      <c r="D117" s="406"/>
      <c r="E117" s="402"/>
      <c r="F117" s="350"/>
      <c r="G117" s="350"/>
      <c r="H117" s="350"/>
      <c r="I117" s="350"/>
      <c r="J117" s="350"/>
      <c r="K117" s="350"/>
      <c r="L117" s="350"/>
      <c r="M117" s="350"/>
      <c r="N117" s="350"/>
      <c r="O117" s="350"/>
      <c r="P117" s="350"/>
      <c r="Q117" s="350"/>
      <c r="R117" s="350"/>
      <c r="S117" s="350"/>
      <c r="T117" s="350"/>
      <c r="U117" s="350"/>
      <c r="V117" s="350"/>
      <c r="W117" s="350"/>
      <c r="X117" s="350"/>
      <c r="Y117" s="350"/>
      <c r="Z117" s="350"/>
      <c r="AA117" s="350"/>
    </row>
    <row r="118" spans="1:27" ht="12.75" customHeight="1">
      <c r="A118" s="350"/>
      <c r="B118" s="350"/>
      <c r="C118" s="350"/>
      <c r="D118" s="406"/>
      <c r="E118" s="402"/>
      <c r="F118" s="350"/>
      <c r="G118" s="350"/>
      <c r="H118" s="350"/>
      <c r="I118" s="350"/>
      <c r="J118" s="350"/>
      <c r="K118" s="350"/>
      <c r="L118" s="350"/>
      <c r="M118" s="350"/>
      <c r="N118" s="350"/>
      <c r="O118" s="350"/>
      <c r="P118" s="350"/>
      <c r="Q118" s="350"/>
      <c r="R118" s="350"/>
      <c r="S118" s="350"/>
      <c r="T118" s="350"/>
      <c r="U118" s="350"/>
      <c r="V118" s="350"/>
      <c r="W118" s="350"/>
      <c r="X118" s="350"/>
      <c r="Y118" s="350"/>
      <c r="Z118" s="350"/>
      <c r="AA118" s="350"/>
    </row>
    <row r="119" spans="1:27" ht="12.75" customHeight="1">
      <c r="A119" s="350"/>
      <c r="B119" s="350"/>
      <c r="C119" s="350"/>
      <c r="D119" s="406"/>
      <c r="E119" s="402"/>
      <c r="F119" s="350"/>
      <c r="G119" s="350"/>
      <c r="H119" s="350"/>
      <c r="I119" s="350"/>
      <c r="J119" s="350"/>
      <c r="K119" s="350"/>
      <c r="L119" s="350"/>
      <c r="M119" s="350"/>
      <c r="N119" s="350"/>
      <c r="O119" s="350"/>
      <c r="P119" s="350"/>
      <c r="Q119" s="350"/>
      <c r="R119" s="350"/>
      <c r="S119" s="350"/>
      <c r="T119" s="350"/>
      <c r="U119" s="350"/>
      <c r="V119" s="350"/>
      <c r="W119" s="350"/>
      <c r="X119" s="350"/>
      <c r="Y119" s="350"/>
      <c r="Z119" s="350"/>
      <c r="AA119" s="350"/>
    </row>
    <row r="120" spans="1:27" ht="12.75" customHeight="1">
      <c r="A120" s="350"/>
      <c r="B120" s="350"/>
      <c r="C120" s="350"/>
      <c r="D120" s="406"/>
      <c r="E120" s="402"/>
      <c r="F120" s="350"/>
      <c r="G120" s="350"/>
      <c r="H120" s="350"/>
      <c r="I120" s="350"/>
      <c r="J120" s="350"/>
      <c r="K120" s="350"/>
      <c r="L120" s="350"/>
      <c r="M120" s="350"/>
      <c r="N120" s="350"/>
      <c r="O120" s="350"/>
      <c r="P120" s="350"/>
      <c r="Q120" s="350"/>
      <c r="R120" s="350"/>
      <c r="S120" s="350"/>
      <c r="T120" s="350"/>
      <c r="U120" s="350"/>
      <c r="V120" s="350"/>
      <c r="W120" s="350"/>
      <c r="X120" s="350"/>
      <c r="Y120" s="350"/>
      <c r="Z120" s="350"/>
      <c r="AA120" s="350"/>
    </row>
    <row r="121" spans="1:27" ht="12.75" customHeight="1">
      <c r="A121" s="350"/>
      <c r="B121" s="350"/>
      <c r="C121" s="350"/>
      <c r="D121" s="406"/>
      <c r="E121" s="402"/>
      <c r="F121" s="350"/>
      <c r="G121" s="350"/>
      <c r="H121" s="350"/>
      <c r="I121" s="350"/>
      <c r="J121" s="350"/>
      <c r="K121" s="350"/>
      <c r="L121" s="350"/>
      <c r="M121" s="350"/>
      <c r="N121" s="350"/>
      <c r="O121" s="350"/>
      <c r="P121" s="350"/>
      <c r="Q121" s="350"/>
      <c r="R121" s="350"/>
      <c r="S121" s="350"/>
      <c r="T121" s="350"/>
      <c r="U121" s="350"/>
      <c r="V121" s="350"/>
      <c r="W121" s="350"/>
      <c r="X121" s="350"/>
      <c r="Y121" s="350"/>
      <c r="Z121" s="350"/>
      <c r="AA121" s="350"/>
    </row>
    <row r="122" spans="1:27" ht="12.75" customHeight="1">
      <c r="A122" s="350"/>
      <c r="B122" s="350"/>
      <c r="C122" s="350"/>
      <c r="D122" s="406"/>
      <c r="E122" s="402"/>
      <c r="F122" s="350"/>
      <c r="G122" s="350"/>
      <c r="H122" s="350"/>
      <c r="I122" s="350"/>
      <c r="J122" s="350"/>
      <c r="K122" s="350"/>
      <c r="L122" s="350"/>
      <c r="M122" s="350"/>
      <c r="N122" s="350"/>
      <c r="O122" s="350"/>
      <c r="P122" s="350"/>
      <c r="Q122" s="350"/>
      <c r="R122" s="350"/>
      <c r="S122" s="350"/>
      <c r="T122" s="350"/>
      <c r="U122" s="350"/>
      <c r="V122" s="350"/>
      <c r="W122" s="350"/>
      <c r="X122" s="350"/>
      <c r="Y122" s="350"/>
      <c r="Z122" s="350"/>
      <c r="AA122" s="350"/>
    </row>
    <row r="123" spans="1:27" ht="12.75" customHeight="1">
      <c r="A123" s="350"/>
      <c r="B123" s="350"/>
      <c r="C123" s="350"/>
      <c r="D123" s="406"/>
      <c r="E123" s="402"/>
      <c r="F123" s="350"/>
      <c r="G123" s="350"/>
      <c r="H123" s="350"/>
      <c r="I123" s="350"/>
      <c r="J123" s="350"/>
      <c r="K123" s="350"/>
      <c r="L123" s="350"/>
      <c r="M123" s="350"/>
      <c r="N123" s="350"/>
      <c r="O123" s="350"/>
      <c r="P123" s="350"/>
      <c r="Q123" s="350"/>
      <c r="R123" s="350"/>
      <c r="S123" s="350"/>
      <c r="T123" s="350"/>
      <c r="U123" s="350"/>
      <c r="V123" s="350"/>
      <c r="W123" s="350"/>
      <c r="X123" s="350"/>
      <c r="Y123" s="350"/>
      <c r="Z123" s="350"/>
      <c r="AA123" s="350"/>
    </row>
    <row r="124" spans="1:27" ht="12.75" customHeight="1">
      <c r="A124" s="350"/>
      <c r="B124" s="350"/>
      <c r="C124" s="350"/>
      <c r="D124" s="406"/>
      <c r="E124" s="402"/>
      <c r="F124" s="350"/>
      <c r="G124" s="350"/>
      <c r="H124" s="350"/>
      <c r="I124" s="350"/>
      <c r="J124" s="350"/>
      <c r="K124" s="350"/>
      <c r="L124" s="350"/>
      <c r="M124" s="350"/>
      <c r="N124" s="350"/>
      <c r="O124" s="350"/>
      <c r="P124" s="350"/>
      <c r="Q124" s="350"/>
      <c r="R124" s="350"/>
      <c r="S124" s="350"/>
      <c r="T124" s="350"/>
      <c r="U124" s="350"/>
      <c r="V124" s="350"/>
      <c r="W124" s="350"/>
      <c r="X124" s="350"/>
      <c r="Y124" s="350"/>
      <c r="Z124" s="350"/>
      <c r="AA124" s="350"/>
    </row>
    <row r="125" spans="1:27" ht="12.75" customHeight="1">
      <c r="A125" s="350"/>
      <c r="B125" s="350"/>
      <c r="C125" s="350"/>
      <c r="D125" s="406"/>
      <c r="E125" s="402"/>
      <c r="F125" s="350"/>
      <c r="G125" s="350"/>
      <c r="H125" s="350"/>
      <c r="I125" s="350"/>
      <c r="J125" s="350"/>
      <c r="K125" s="350"/>
      <c r="L125" s="350"/>
      <c r="M125" s="350"/>
      <c r="N125" s="350"/>
      <c r="O125" s="350"/>
      <c r="P125" s="350"/>
      <c r="Q125" s="350"/>
      <c r="R125" s="350"/>
      <c r="S125" s="350"/>
      <c r="T125" s="350"/>
      <c r="U125" s="350"/>
      <c r="V125" s="350"/>
      <c r="W125" s="350"/>
      <c r="X125" s="350"/>
      <c r="Y125" s="350"/>
      <c r="Z125" s="350"/>
      <c r="AA125" s="350"/>
    </row>
    <row r="126" spans="1:27" ht="12.75" customHeight="1">
      <c r="A126" s="350"/>
      <c r="B126" s="350"/>
      <c r="C126" s="350"/>
      <c r="D126" s="406"/>
      <c r="E126" s="402"/>
      <c r="F126" s="350"/>
      <c r="G126" s="350"/>
      <c r="H126" s="350"/>
      <c r="I126" s="350"/>
      <c r="J126" s="350"/>
      <c r="K126" s="350"/>
      <c r="L126" s="350"/>
      <c r="M126" s="350"/>
      <c r="N126" s="350"/>
      <c r="O126" s="350"/>
      <c r="P126" s="350"/>
      <c r="Q126" s="350"/>
      <c r="R126" s="350"/>
      <c r="S126" s="350"/>
      <c r="T126" s="350"/>
      <c r="U126" s="350"/>
      <c r="V126" s="350"/>
      <c r="W126" s="350"/>
      <c r="X126" s="350"/>
      <c r="Y126" s="350"/>
      <c r="Z126" s="350"/>
      <c r="AA126" s="350"/>
    </row>
    <row r="127" spans="1:27" ht="12.75" customHeight="1">
      <c r="A127" s="350"/>
      <c r="B127" s="350"/>
      <c r="C127" s="350"/>
      <c r="D127" s="406"/>
      <c r="E127" s="402"/>
      <c r="F127" s="350"/>
      <c r="G127" s="350"/>
      <c r="H127" s="350"/>
      <c r="I127" s="350"/>
      <c r="J127" s="350"/>
      <c r="K127" s="350"/>
      <c r="L127" s="350"/>
      <c r="M127" s="350"/>
      <c r="N127" s="350"/>
      <c r="O127" s="350"/>
      <c r="P127" s="350"/>
      <c r="Q127" s="350"/>
      <c r="R127" s="350"/>
      <c r="S127" s="350"/>
      <c r="T127" s="350"/>
      <c r="U127" s="350"/>
      <c r="V127" s="350"/>
      <c r="W127" s="350"/>
      <c r="X127" s="350"/>
      <c r="Y127" s="350"/>
      <c r="Z127" s="350"/>
      <c r="AA127" s="350"/>
    </row>
    <row r="128" spans="1:27" ht="12.75" customHeight="1">
      <c r="A128" s="350"/>
      <c r="B128" s="350"/>
      <c r="C128" s="350"/>
      <c r="D128" s="406"/>
      <c r="E128" s="402"/>
      <c r="F128" s="350"/>
      <c r="G128" s="350"/>
      <c r="H128" s="350"/>
      <c r="I128" s="350"/>
      <c r="J128" s="350"/>
      <c r="K128" s="350"/>
      <c r="L128" s="350"/>
      <c r="M128" s="350"/>
      <c r="N128" s="350"/>
      <c r="O128" s="350"/>
      <c r="P128" s="350"/>
      <c r="Q128" s="350"/>
      <c r="R128" s="350"/>
      <c r="S128" s="350"/>
      <c r="T128" s="350"/>
      <c r="U128" s="350"/>
      <c r="V128" s="350"/>
      <c r="W128" s="350"/>
      <c r="X128" s="350"/>
      <c r="Y128" s="350"/>
      <c r="Z128" s="350"/>
      <c r="AA128" s="350"/>
    </row>
    <row r="129" spans="1:27" ht="12.75" customHeight="1">
      <c r="A129" s="350"/>
      <c r="B129" s="350"/>
      <c r="C129" s="350"/>
      <c r="D129" s="406"/>
      <c r="E129" s="402"/>
      <c r="F129" s="350"/>
      <c r="G129" s="350"/>
      <c r="H129" s="350"/>
      <c r="I129" s="350"/>
      <c r="J129" s="350"/>
      <c r="K129" s="350"/>
      <c r="L129" s="350"/>
      <c r="M129" s="350"/>
      <c r="N129" s="350"/>
      <c r="O129" s="350"/>
      <c r="P129" s="350"/>
      <c r="Q129" s="350"/>
      <c r="R129" s="350"/>
      <c r="S129" s="350"/>
      <c r="T129" s="350"/>
      <c r="U129" s="350"/>
      <c r="V129" s="350"/>
      <c r="W129" s="350"/>
      <c r="X129" s="350"/>
      <c r="Y129" s="350"/>
      <c r="Z129" s="350"/>
      <c r="AA129" s="350"/>
    </row>
    <row r="130" spans="1:27" ht="12.75" customHeight="1">
      <c r="A130" s="350"/>
      <c r="B130" s="350"/>
      <c r="C130" s="350"/>
      <c r="D130" s="406"/>
      <c r="E130" s="402"/>
      <c r="F130" s="350"/>
      <c r="G130" s="350"/>
      <c r="H130" s="350"/>
      <c r="I130" s="350"/>
      <c r="J130" s="350"/>
      <c r="K130" s="350"/>
      <c r="L130" s="350"/>
      <c r="M130" s="350"/>
      <c r="N130" s="350"/>
      <c r="O130" s="350"/>
      <c r="P130" s="350"/>
      <c r="Q130" s="350"/>
      <c r="R130" s="350"/>
      <c r="S130" s="350"/>
      <c r="T130" s="350"/>
      <c r="U130" s="350"/>
      <c r="V130" s="350"/>
      <c r="W130" s="350"/>
      <c r="X130" s="350"/>
      <c r="Y130" s="350"/>
      <c r="Z130" s="350"/>
      <c r="AA130" s="350"/>
    </row>
    <row r="131" spans="1:27" ht="12.75" customHeight="1">
      <c r="A131" s="350"/>
      <c r="B131" s="350"/>
      <c r="C131" s="350"/>
      <c r="D131" s="406"/>
      <c r="E131" s="402"/>
      <c r="F131" s="350"/>
      <c r="G131" s="350"/>
      <c r="H131" s="350"/>
      <c r="I131" s="350"/>
      <c r="J131" s="350"/>
      <c r="K131" s="350"/>
      <c r="L131" s="350"/>
      <c r="M131" s="350"/>
      <c r="N131" s="350"/>
      <c r="O131" s="350"/>
      <c r="P131" s="350"/>
      <c r="Q131" s="350"/>
      <c r="R131" s="350"/>
      <c r="S131" s="350"/>
      <c r="T131" s="350"/>
      <c r="U131" s="350"/>
      <c r="V131" s="350"/>
      <c r="W131" s="350"/>
      <c r="X131" s="350"/>
      <c r="Y131" s="350"/>
      <c r="Z131" s="350"/>
      <c r="AA131" s="350"/>
    </row>
    <row r="132" spans="1:27" ht="12.75" customHeight="1">
      <c r="A132" s="350"/>
      <c r="B132" s="350"/>
      <c r="C132" s="350"/>
      <c r="D132" s="406"/>
      <c r="E132" s="402"/>
      <c r="F132" s="350"/>
      <c r="G132" s="350"/>
      <c r="H132" s="350"/>
      <c r="I132" s="350"/>
      <c r="J132" s="350"/>
      <c r="K132" s="350"/>
      <c r="L132" s="350"/>
      <c r="M132" s="350"/>
      <c r="N132" s="350"/>
      <c r="O132" s="350"/>
      <c r="P132" s="350"/>
      <c r="Q132" s="350"/>
      <c r="R132" s="350"/>
      <c r="S132" s="350"/>
      <c r="T132" s="350"/>
      <c r="U132" s="350"/>
      <c r="V132" s="350"/>
      <c r="W132" s="350"/>
      <c r="X132" s="350"/>
      <c r="Y132" s="350"/>
      <c r="Z132" s="350"/>
      <c r="AA132" s="350"/>
    </row>
    <row r="133" spans="1:27" ht="12.75" customHeight="1">
      <c r="A133" s="350"/>
      <c r="B133" s="350"/>
      <c r="C133" s="350"/>
      <c r="D133" s="406"/>
      <c r="E133" s="402"/>
      <c r="F133" s="350"/>
      <c r="G133" s="350"/>
      <c r="H133" s="350"/>
      <c r="I133" s="350"/>
      <c r="J133" s="350"/>
      <c r="K133" s="350"/>
      <c r="L133" s="350"/>
      <c r="M133" s="350"/>
      <c r="N133" s="350"/>
      <c r="O133" s="350"/>
      <c r="P133" s="350"/>
      <c r="Q133" s="350"/>
      <c r="R133" s="350"/>
      <c r="S133" s="350"/>
      <c r="T133" s="350"/>
      <c r="U133" s="350"/>
      <c r="V133" s="350"/>
      <c r="W133" s="350"/>
      <c r="X133" s="350"/>
      <c r="Y133" s="350"/>
      <c r="Z133" s="350"/>
      <c r="AA133" s="350"/>
    </row>
    <row r="134" spans="1:27" ht="12.75" customHeight="1">
      <c r="A134" s="350"/>
      <c r="B134" s="350"/>
      <c r="C134" s="350"/>
      <c r="D134" s="406"/>
      <c r="E134" s="402"/>
      <c r="F134" s="350"/>
      <c r="G134" s="350"/>
      <c r="H134" s="350"/>
      <c r="I134" s="350"/>
      <c r="J134" s="350"/>
      <c r="K134" s="350"/>
      <c r="L134" s="350"/>
      <c r="M134" s="350"/>
      <c r="N134" s="350"/>
      <c r="O134" s="350"/>
      <c r="P134" s="350"/>
      <c r="Q134" s="350"/>
      <c r="R134" s="350"/>
      <c r="S134" s="350"/>
      <c r="T134" s="350"/>
      <c r="U134" s="350"/>
      <c r="V134" s="350"/>
      <c r="W134" s="350"/>
      <c r="X134" s="350"/>
      <c r="Y134" s="350"/>
      <c r="Z134" s="350"/>
      <c r="AA134" s="350"/>
    </row>
    <row r="135" spans="1:27" ht="12.75" customHeight="1">
      <c r="A135" s="350"/>
      <c r="B135" s="350"/>
      <c r="C135" s="350"/>
      <c r="D135" s="406"/>
      <c r="E135" s="402"/>
      <c r="F135" s="350"/>
      <c r="G135" s="350"/>
      <c r="H135" s="350"/>
      <c r="I135" s="350"/>
      <c r="J135" s="350"/>
      <c r="K135" s="350"/>
      <c r="L135" s="350"/>
      <c r="M135" s="350"/>
      <c r="N135" s="350"/>
      <c r="O135" s="350"/>
      <c r="P135" s="350"/>
      <c r="Q135" s="350"/>
      <c r="R135" s="350"/>
      <c r="S135" s="350"/>
      <c r="T135" s="350"/>
      <c r="U135" s="350"/>
      <c r="V135" s="350"/>
      <c r="W135" s="350"/>
      <c r="X135" s="350"/>
      <c r="Y135" s="350"/>
      <c r="Z135" s="350"/>
      <c r="AA135" s="350"/>
    </row>
    <row r="136" spans="1:27" ht="12.75" customHeight="1">
      <c r="A136" s="350"/>
      <c r="B136" s="350"/>
      <c r="C136" s="350"/>
      <c r="D136" s="406"/>
      <c r="E136" s="402"/>
      <c r="F136" s="350"/>
      <c r="G136" s="350"/>
      <c r="H136" s="350"/>
      <c r="I136" s="350"/>
      <c r="J136" s="350"/>
      <c r="K136" s="350"/>
      <c r="L136" s="350"/>
      <c r="M136" s="350"/>
      <c r="N136" s="350"/>
      <c r="O136" s="350"/>
      <c r="P136" s="350"/>
      <c r="Q136" s="350"/>
      <c r="R136" s="350"/>
      <c r="S136" s="350"/>
      <c r="T136" s="350"/>
      <c r="U136" s="350"/>
      <c r="V136" s="350"/>
      <c r="W136" s="350"/>
      <c r="X136" s="350"/>
      <c r="Y136" s="350"/>
      <c r="Z136" s="350"/>
      <c r="AA136" s="350"/>
    </row>
    <row r="137" spans="1:27" ht="12.75" customHeight="1">
      <c r="A137" s="350"/>
      <c r="B137" s="350"/>
      <c r="C137" s="350"/>
      <c r="D137" s="406"/>
      <c r="E137" s="402"/>
      <c r="F137" s="350"/>
      <c r="G137" s="350"/>
      <c r="H137" s="350"/>
      <c r="I137" s="350"/>
      <c r="J137" s="350"/>
      <c r="K137" s="350"/>
      <c r="L137" s="350"/>
      <c r="M137" s="350"/>
      <c r="N137" s="350"/>
      <c r="O137" s="350"/>
      <c r="P137" s="350"/>
      <c r="Q137" s="350"/>
      <c r="R137" s="350"/>
      <c r="S137" s="350"/>
      <c r="T137" s="350"/>
      <c r="U137" s="350"/>
      <c r="V137" s="350"/>
      <c r="W137" s="350"/>
      <c r="X137" s="350"/>
      <c r="Y137" s="350"/>
      <c r="Z137" s="350"/>
      <c r="AA137" s="350"/>
    </row>
    <row r="138" spans="1:27" ht="12.75" customHeight="1">
      <c r="A138" s="350"/>
      <c r="B138" s="350"/>
      <c r="C138" s="350"/>
      <c r="D138" s="406"/>
      <c r="E138" s="402"/>
      <c r="F138" s="350"/>
      <c r="G138" s="350"/>
      <c r="H138" s="350"/>
      <c r="I138" s="350"/>
      <c r="J138" s="350"/>
      <c r="K138" s="350"/>
      <c r="L138" s="350"/>
      <c r="M138" s="350"/>
      <c r="N138" s="350"/>
      <c r="O138" s="350"/>
      <c r="P138" s="350"/>
      <c r="Q138" s="350"/>
      <c r="R138" s="350"/>
      <c r="S138" s="350"/>
      <c r="T138" s="350"/>
      <c r="U138" s="350"/>
      <c r="V138" s="350"/>
      <c r="W138" s="350"/>
      <c r="X138" s="350"/>
      <c r="Y138" s="350"/>
      <c r="Z138" s="350"/>
      <c r="AA138" s="350"/>
    </row>
    <row r="139" spans="1:27" ht="12.75" customHeight="1">
      <c r="A139" s="350"/>
      <c r="B139" s="350"/>
      <c r="C139" s="350"/>
      <c r="D139" s="406"/>
      <c r="E139" s="402"/>
      <c r="F139" s="350"/>
      <c r="G139" s="350"/>
      <c r="H139" s="350"/>
      <c r="I139" s="350"/>
      <c r="J139" s="350"/>
      <c r="K139" s="350"/>
      <c r="L139" s="350"/>
      <c r="M139" s="350"/>
      <c r="N139" s="350"/>
      <c r="O139" s="350"/>
      <c r="P139" s="350"/>
      <c r="Q139" s="350"/>
      <c r="R139" s="350"/>
      <c r="S139" s="350"/>
      <c r="T139" s="350"/>
      <c r="U139" s="350"/>
      <c r="V139" s="350"/>
      <c r="W139" s="350"/>
      <c r="X139" s="350"/>
      <c r="Y139" s="350"/>
      <c r="Z139" s="350"/>
      <c r="AA139" s="350"/>
    </row>
    <row r="140" spans="1:27" ht="12.75" customHeight="1">
      <c r="A140" s="350"/>
      <c r="B140" s="350"/>
      <c r="C140" s="350"/>
      <c r="D140" s="406"/>
      <c r="E140" s="402"/>
      <c r="F140" s="350"/>
      <c r="G140" s="350"/>
      <c r="H140" s="350"/>
      <c r="I140" s="350"/>
      <c r="J140" s="350"/>
      <c r="K140" s="350"/>
      <c r="L140" s="350"/>
      <c r="M140" s="350"/>
      <c r="N140" s="350"/>
      <c r="O140" s="350"/>
      <c r="P140" s="350"/>
      <c r="Q140" s="350"/>
      <c r="R140" s="350"/>
      <c r="S140" s="350"/>
      <c r="T140" s="350"/>
      <c r="U140" s="350"/>
      <c r="V140" s="350"/>
      <c r="W140" s="350"/>
      <c r="X140" s="350"/>
      <c r="Y140" s="350"/>
      <c r="Z140" s="350"/>
      <c r="AA140" s="350"/>
    </row>
    <row r="141" spans="1:27" ht="12.75" customHeight="1">
      <c r="A141" s="350"/>
      <c r="B141" s="350"/>
      <c r="C141" s="350"/>
      <c r="D141" s="406"/>
      <c r="E141" s="402"/>
      <c r="F141" s="350"/>
      <c r="G141" s="350"/>
      <c r="H141" s="350"/>
      <c r="I141" s="350"/>
      <c r="J141" s="350"/>
      <c r="K141" s="350"/>
      <c r="L141" s="350"/>
      <c r="M141" s="350"/>
      <c r="N141" s="350"/>
      <c r="O141" s="350"/>
      <c r="P141" s="350"/>
      <c r="Q141" s="350"/>
      <c r="R141" s="350"/>
      <c r="S141" s="350"/>
      <c r="T141" s="350"/>
      <c r="U141" s="350"/>
      <c r="V141" s="350"/>
      <c r="W141" s="350"/>
      <c r="X141" s="350"/>
      <c r="Y141" s="350"/>
      <c r="Z141" s="350"/>
      <c r="AA141" s="350"/>
    </row>
    <row r="142" spans="1:27" ht="12.75" customHeight="1">
      <c r="A142" s="350"/>
      <c r="B142" s="350"/>
      <c r="C142" s="350"/>
      <c r="D142" s="406"/>
      <c r="E142" s="402"/>
      <c r="F142" s="350"/>
      <c r="G142" s="350"/>
      <c r="H142" s="350"/>
      <c r="I142" s="350"/>
      <c r="J142" s="350"/>
      <c r="K142" s="350"/>
      <c r="L142" s="350"/>
      <c r="M142" s="350"/>
      <c r="N142" s="350"/>
      <c r="O142" s="350"/>
      <c r="P142" s="350"/>
      <c r="Q142" s="350"/>
      <c r="R142" s="350"/>
      <c r="S142" s="350"/>
      <c r="T142" s="350"/>
      <c r="U142" s="350"/>
      <c r="V142" s="350"/>
      <c r="W142" s="350"/>
      <c r="X142" s="350"/>
      <c r="Y142" s="350"/>
      <c r="Z142" s="350"/>
      <c r="AA142" s="350"/>
    </row>
    <row r="143" spans="1:27" ht="12.75" customHeight="1">
      <c r="A143" s="350"/>
      <c r="B143" s="350"/>
      <c r="C143" s="350"/>
      <c r="D143" s="406"/>
      <c r="E143" s="402"/>
      <c r="F143" s="350"/>
      <c r="G143" s="350"/>
      <c r="H143" s="350"/>
      <c r="I143" s="350"/>
      <c r="J143" s="350"/>
      <c r="K143" s="350"/>
      <c r="L143" s="350"/>
      <c r="M143" s="350"/>
      <c r="N143" s="350"/>
      <c r="O143" s="350"/>
      <c r="P143" s="350"/>
      <c r="Q143" s="350"/>
      <c r="R143" s="350"/>
      <c r="S143" s="350"/>
      <c r="T143" s="350"/>
      <c r="U143" s="350"/>
      <c r="V143" s="350"/>
      <c r="W143" s="350"/>
      <c r="X143" s="350"/>
      <c r="Y143" s="350"/>
      <c r="Z143" s="350"/>
      <c r="AA143" s="350"/>
    </row>
    <row r="144" spans="1:27" ht="12.75" customHeight="1">
      <c r="A144" s="350"/>
      <c r="B144" s="350"/>
      <c r="C144" s="350"/>
      <c r="D144" s="406"/>
      <c r="E144" s="402"/>
      <c r="F144" s="350"/>
      <c r="G144" s="350"/>
      <c r="H144" s="350"/>
      <c r="I144" s="350"/>
      <c r="J144" s="350"/>
      <c r="K144" s="350"/>
      <c r="L144" s="350"/>
      <c r="M144" s="350"/>
      <c r="N144" s="350"/>
      <c r="O144" s="350"/>
      <c r="P144" s="350"/>
      <c r="Q144" s="350"/>
      <c r="R144" s="350"/>
      <c r="S144" s="350"/>
      <c r="T144" s="350"/>
      <c r="U144" s="350"/>
      <c r="V144" s="350"/>
      <c r="W144" s="350"/>
      <c r="X144" s="350"/>
      <c r="Y144" s="350"/>
      <c r="Z144" s="350"/>
      <c r="AA144" s="350"/>
    </row>
    <row r="145" spans="1:27" ht="12.75" customHeight="1">
      <c r="A145" s="350"/>
      <c r="B145" s="350"/>
      <c r="C145" s="350"/>
      <c r="D145" s="406"/>
      <c r="E145" s="402"/>
      <c r="F145" s="350"/>
      <c r="G145" s="350"/>
      <c r="H145" s="350"/>
      <c r="I145" s="350"/>
      <c r="J145" s="350"/>
      <c r="K145" s="350"/>
      <c r="L145" s="350"/>
      <c r="M145" s="350"/>
      <c r="N145" s="350"/>
      <c r="O145" s="350"/>
      <c r="P145" s="350"/>
      <c r="Q145" s="350"/>
      <c r="R145" s="350"/>
      <c r="S145" s="350"/>
      <c r="T145" s="350"/>
      <c r="U145" s="350"/>
      <c r="V145" s="350"/>
      <c r="W145" s="350"/>
      <c r="X145" s="350"/>
      <c r="Y145" s="350"/>
      <c r="Z145" s="350"/>
      <c r="AA145" s="350"/>
    </row>
    <row r="146" spans="1:27" ht="12.75" customHeight="1">
      <c r="A146" s="350"/>
      <c r="B146" s="350"/>
      <c r="C146" s="350"/>
      <c r="D146" s="406"/>
      <c r="E146" s="402"/>
      <c r="F146" s="350"/>
      <c r="G146" s="350"/>
      <c r="H146" s="350"/>
      <c r="I146" s="350"/>
      <c r="J146" s="350"/>
      <c r="K146" s="350"/>
      <c r="L146" s="350"/>
      <c r="M146" s="350"/>
      <c r="N146" s="350"/>
      <c r="O146" s="350"/>
      <c r="P146" s="350"/>
      <c r="Q146" s="350"/>
      <c r="R146" s="350"/>
      <c r="S146" s="350"/>
      <c r="T146" s="350"/>
      <c r="U146" s="350"/>
      <c r="V146" s="350"/>
      <c r="W146" s="350"/>
      <c r="X146" s="350"/>
      <c r="Y146" s="350"/>
      <c r="Z146" s="350"/>
      <c r="AA146" s="350"/>
    </row>
    <row r="147" spans="1:27" ht="12.75" customHeight="1">
      <c r="A147" s="350"/>
      <c r="B147" s="350"/>
      <c r="C147" s="350"/>
      <c r="D147" s="406"/>
      <c r="E147" s="402"/>
      <c r="F147" s="350"/>
      <c r="G147" s="350"/>
      <c r="H147" s="350"/>
      <c r="I147" s="350"/>
      <c r="J147" s="350"/>
      <c r="K147" s="350"/>
      <c r="L147" s="350"/>
      <c r="M147" s="350"/>
      <c r="N147" s="350"/>
      <c r="O147" s="350"/>
      <c r="P147" s="350"/>
      <c r="Q147" s="350"/>
      <c r="R147" s="350"/>
      <c r="S147" s="350"/>
      <c r="T147" s="350"/>
      <c r="U147" s="350"/>
      <c r="V147" s="350"/>
      <c r="W147" s="350"/>
      <c r="X147" s="350"/>
      <c r="Y147" s="350"/>
      <c r="Z147" s="350"/>
      <c r="AA147" s="350"/>
    </row>
    <row r="148" spans="1:27" ht="12.75" customHeight="1">
      <c r="A148" s="350"/>
      <c r="B148" s="350"/>
      <c r="C148" s="350"/>
      <c r="D148" s="406"/>
      <c r="E148" s="402"/>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row>
    <row r="149" spans="1:27" ht="12.75" customHeight="1">
      <c r="A149" s="350"/>
      <c r="B149" s="350"/>
      <c r="C149" s="350"/>
      <c r="D149" s="406"/>
      <c r="E149" s="402"/>
      <c r="F149" s="350"/>
      <c r="G149" s="350"/>
      <c r="H149" s="350"/>
      <c r="I149" s="350"/>
      <c r="J149" s="350"/>
      <c r="K149" s="350"/>
      <c r="L149" s="350"/>
      <c r="M149" s="350"/>
      <c r="N149" s="350"/>
      <c r="O149" s="350"/>
      <c r="P149" s="350"/>
      <c r="Q149" s="350"/>
      <c r="R149" s="350"/>
      <c r="S149" s="350"/>
      <c r="T149" s="350"/>
      <c r="U149" s="350"/>
      <c r="V149" s="350"/>
      <c r="W149" s="350"/>
      <c r="X149" s="350"/>
      <c r="Y149" s="350"/>
      <c r="Z149" s="350"/>
      <c r="AA149" s="350"/>
    </row>
    <row r="150" spans="1:27" ht="12.75" customHeight="1">
      <c r="A150" s="350"/>
      <c r="B150" s="350"/>
      <c r="C150" s="350"/>
      <c r="D150" s="406"/>
      <c r="E150" s="402"/>
      <c r="F150" s="350"/>
      <c r="G150" s="350"/>
      <c r="H150" s="350"/>
      <c r="I150" s="350"/>
      <c r="J150" s="350"/>
      <c r="K150" s="350"/>
      <c r="L150" s="350"/>
      <c r="M150" s="350"/>
      <c r="N150" s="350"/>
      <c r="O150" s="350"/>
      <c r="P150" s="350"/>
      <c r="Q150" s="350"/>
      <c r="R150" s="350"/>
      <c r="S150" s="350"/>
      <c r="T150" s="350"/>
      <c r="U150" s="350"/>
      <c r="V150" s="350"/>
      <c r="W150" s="350"/>
      <c r="X150" s="350"/>
      <c r="Y150" s="350"/>
      <c r="Z150" s="350"/>
      <c r="AA150" s="350"/>
    </row>
    <row r="151" spans="1:27" ht="12.75" customHeight="1">
      <c r="A151" s="350"/>
      <c r="B151" s="350"/>
      <c r="C151" s="350"/>
      <c r="D151" s="406"/>
      <c r="E151" s="402"/>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row>
    <row r="152" spans="1:27" ht="12.75" customHeight="1">
      <c r="A152" s="350"/>
      <c r="B152" s="350"/>
      <c r="C152" s="350"/>
      <c r="D152" s="406"/>
      <c r="E152" s="402"/>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row>
    <row r="153" spans="1:27" ht="12.75" customHeight="1">
      <c r="A153" s="350"/>
      <c r="B153" s="350"/>
      <c r="C153" s="350"/>
      <c r="D153" s="406"/>
      <c r="E153" s="402"/>
      <c r="F153" s="350"/>
      <c r="G153" s="350"/>
      <c r="H153" s="350"/>
      <c r="I153" s="350"/>
      <c r="J153" s="350"/>
      <c r="K153" s="350"/>
      <c r="L153" s="350"/>
      <c r="M153" s="350"/>
      <c r="N153" s="350"/>
      <c r="O153" s="350"/>
      <c r="P153" s="350"/>
      <c r="Q153" s="350"/>
      <c r="R153" s="350"/>
      <c r="S153" s="350"/>
      <c r="T153" s="350"/>
      <c r="U153" s="350"/>
      <c r="V153" s="350"/>
      <c r="W153" s="350"/>
      <c r="X153" s="350"/>
      <c r="Y153" s="350"/>
      <c r="Z153" s="350"/>
      <c r="AA153" s="350"/>
    </row>
    <row r="154" spans="1:27" ht="12.75" customHeight="1">
      <c r="A154" s="350"/>
      <c r="B154" s="350"/>
      <c r="C154" s="350"/>
      <c r="D154" s="406"/>
      <c r="E154" s="402"/>
      <c r="F154" s="350"/>
      <c r="G154" s="350"/>
      <c r="H154" s="350"/>
      <c r="I154" s="350"/>
      <c r="J154" s="350"/>
      <c r="K154" s="350"/>
      <c r="L154" s="350"/>
      <c r="M154" s="350"/>
      <c r="N154" s="350"/>
      <c r="O154" s="350"/>
      <c r="P154" s="350"/>
      <c r="Q154" s="350"/>
      <c r="R154" s="350"/>
      <c r="S154" s="350"/>
      <c r="T154" s="350"/>
      <c r="U154" s="350"/>
      <c r="V154" s="350"/>
      <c r="W154" s="350"/>
      <c r="X154" s="350"/>
      <c r="Y154" s="350"/>
      <c r="Z154" s="350"/>
      <c r="AA154" s="350"/>
    </row>
    <row r="155" spans="1:27" ht="12.75" customHeight="1">
      <c r="A155" s="350"/>
      <c r="B155" s="350"/>
      <c r="C155" s="350"/>
      <c r="D155" s="406"/>
      <c r="E155" s="402"/>
      <c r="F155" s="350"/>
      <c r="G155" s="350"/>
      <c r="H155" s="350"/>
      <c r="I155" s="350"/>
      <c r="J155" s="350"/>
      <c r="K155" s="350"/>
      <c r="L155" s="350"/>
      <c r="M155" s="350"/>
      <c r="N155" s="350"/>
      <c r="O155" s="350"/>
      <c r="P155" s="350"/>
      <c r="Q155" s="350"/>
      <c r="R155" s="350"/>
      <c r="S155" s="350"/>
      <c r="T155" s="350"/>
      <c r="U155" s="350"/>
      <c r="V155" s="350"/>
      <c r="W155" s="350"/>
      <c r="X155" s="350"/>
      <c r="Y155" s="350"/>
      <c r="Z155" s="350"/>
      <c r="AA155" s="350"/>
    </row>
    <row r="156" spans="1:27" ht="12.75" customHeight="1">
      <c r="A156" s="350"/>
      <c r="B156" s="350"/>
      <c r="C156" s="350"/>
      <c r="D156" s="406"/>
      <c r="E156" s="402"/>
      <c r="F156" s="350"/>
      <c r="G156" s="350"/>
      <c r="H156" s="350"/>
      <c r="I156" s="350"/>
      <c r="J156" s="350"/>
      <c r="K156" s="350"/>
      <c r="L156" s="350"/>
      <c r="M156" s="350"/>
      <c r="N156" s="350"/>
      <c r="O156" s="350"/>
      <c r="P156" s="350"/>
      <c r="Q156" s="350"/>
      <c r="R156" s="350"/>
      <c r="S156" s="350"/>
      <c r="T156" s="350"/>
      <c r="U156" s="350"/>
      <c r="V156" s="350"/>
      <c r="W156" s="350"/>
      <c r="X156" s="350"/>
      <c r="Y156" s="350"/>
      <c r="Z156" s="350"/>
      <c r="AA156" s="350"/>
    </row>
    <row r="157" spans="1:27" ht="12.75" customHeight="1">
      <c r="A157" s="350"/>
      <c r="B157" s="350"/>
      <c r="C157" s="350"/>
      <c r="D157" s="406"/>
      <c r="E157" s="402"/>
      <c r="F157" s="350"/>
      <c r="G157" s="350"/>
      <c r="H157" s="350"/>
      <c r="I157" s="350"/>
      <c r="J157" s="350"/>
      <c r="K157" s="350"/>
      <c r="L157" s="350"/>
      <c r="M157" s="350"/>
      <c r="N157" s="350"/>
      <c r="O157" s="350"/>
      <c r="P157" s="350"/>
      <c r="Q157" s="350"/>
      <c r="R157" s="350"/>
      <c r="S157" s="350"/>
      <c r="T157" s="350"/>
      <c r="U157" s="350"/>
      <c r="V157" s="350"/>
      <c r="W157" s="350"/>
      <c r="X157" s="350"/>
      <c r="Y157" s="350"/>
      <c r="Z157" s="350"/>
      <c r="AA157" s="350"/>
    </row>
    <row r="158" spans="1:27" ht="12.75" customHeight="1">
      <c r="A158" s="350"/>
      <c r="B158" s="350"/>
      <c r="C158" s="350"/>
      <c r="D158" s="406"/>
      <c r="E158" s="402"/>
      <c r="F158" s="350"/>
      <c r="G158" s="350"/>
      <c r="H158" s="350"/>
      <c r="I158" s="350"/>
      <c r="J158" s="350"/>
      <c r="K158" s="350"/>
      <c r="L158" s="350"/>
      <c r="M158" s="350"/>
      <c r="N158" s="350"/>
      <c r="O158" s="350"/>
      <c r="P158" s="350"/>
      <c r="Q158" s="350"/>
      <c r="R158" s="350"/>
      <c r="S158" s="350"/>
      <c r="T158" s="350"/>
      <c r="U158" s="350"/>
      <c r="V158" s="350"/>
      <c r="W158" s="350"/>
      <c r="X158" s="350"/>
      <c r="Y158" s="350"/>
      <c r="Z158" s="350"/>
      <c r="AA158" s="350"/>
    </row>
    <row r="159" spans="1:27" ht="12.75" customHeight="1">
      <c r="A159" s="350"/>
      <c r="B159" s="350"/>
      <c r="C159" s="350"/>
      <c r="D159" s="406"/>
      <c r="E159" s="402"/>
      <c r="F159" s="350"/>
      <c r="G159" s="350"/>
      <c r="H159" s="350"/>
      <c r="I159" s="350"/>
      <c r="J159" s="350"/>
      <c r="K159" s="350"/>
      <c r="L159" s="350"/>
      <c r="M159" s="350"/>
      <c r="N159" s="350"/>
      <c r="O159" s="350"/>
      <c r="P159" s="350"/>
      <c r="Q159" s="350"/>
      <c r="R159" s="350"/>
      <c r="S159" s="350"/>
      <c r="T159" s="350"/>
      <c r="U159" s="350"/>
      <c r="V159" s="350"/>
      <c r="W159" s="350"/>
      <c r="X159" s="350"/>
      <c r="Y159" s="350"/>
      <c r="Z159" s="350"/>
      <c r="AA159" s="350"/>
    </row>
    <row r="160" spans="1:27" ht="12.75" customHeight="1">
      <c r="A160" s="350"/>
      <c r="B160" s="350"/>
      <c r="C160" s="350"/>
      <c r="D160" s="406"/>
      <c r="E160" s="402"/>
      <c r="F160" s="350"/>
      <c r="G160" s="350"/>
      <c r="H160" s="350"/>
      <c r="I160" s="350"/>
      <c r="J160" s="350"/>
      <c r="K160" s="350"/>
      <c r="L160" s="350"/>
      <c r="M160" s="350"/>
      <c r="N160" s="350"/>
      <c r="O160" s="350"/>
      <c r="P160" s="350"/>
      <c r="Q160" s="350"/>
      <c r="R160" s="350"/>
      <c r="S160" s="350"/>
      <c r="T160" s="350"/>
      <c r="U160" s="350"/>
      <c r="V160" s="350"/>
      <c r="W160" s="350"/>
      <c r="X160" s="350"/>
      <c r="Y160" s="350"/>
      <c r="Z160" s="350"/>
      <c r="AA160" s="350"/>
    </row>
    <row r="161" spans="1:27" ht="12.75" customHeight="1">
      <c r="A161" s="350"/>
      <c r="B161" s="350"/>
      <c r="C161" s="350"/>
      <c r="D161" s="406"/>
      <c r="E161" s="402"/>
      <c r="F161" s="350"/>
      <c r="G161" s="350"/>
      <c r="H161" s="350"/>
      <c r="I161" s="350"/>
      <c r="J161" s="350"/>
      <c r="K161" s="350"/>
      <c r="L161" s="350"/>
      <c r="M161" s="350"/>
      <c r="N161" s="350"/>
      <c r="O161" s="350"/>
      <c r="P161" s="350"/>
      <c r="Q161" s="350"/>
      <c r="R161" s="350"/>
      <c r="S161" s="350"/>
      <c r="T161" s="350"/>
      <c r="U161" s="350"/>
      <c r="V161" s="350"/>
      <c r="W161" s="350"/>
      <c r="X161" s="350"/>
      <c r="Y161" s="350"/>
      <c r="Z161" s="350"/>
      <c r="AA161" s="350"/>
    </row>
    <row r="162" spans="1:27" ht="12.75" customHeight="1">
      <c r="A162" s="350"/>
      <c r="B162" s="350"/>
      <c r="C162" s="350"/>
      <c r="D162" s="406"/>
      <c r="E162" s="402"/>
      <c r="F162" s="350"/>
      <c r="G162" s="350"/>
      <c r="H162" s="350"/>
      <c r="I162" s="350"/>
      <c r="J162" s="350"/>
      <c r="K162" s="350"/>
      <c r="L162" s="350"/>
      <c r="M162" s="350"/>
      <c r="N162" s="350"/>
      <c r="O162" s="350"/>
      <c r="P162" s="350"/>
      <c r="Q162" s="350"/>
      <c r="R162" s="350"/>
      <c r="S162" s="350"/>
      <c r="T162" s="350"/>
      <c r="U162" s="350"/>
      <c r="V162" s="350"/>
      <c r="W162" s="350"/>
      <c r="X162" s="350"/>
      <c r="Y162" s="350"/>
      <c r="Z162" s="350"/>
      <c r="AA162" s="350"/>
    </row>
    <row r="163" spans="1:27" ht="12.75" customHeight="1">
      <c r="A163" s="350"/>
      <c r="B163" s="350"/>
      <c r="C163" s="350"/>
      <c r="D163" s="406"/>
      <c r="E163" s="402"/>
      <c r="F163" s="350"/>
      <c r="G163" s="350"/>
      <c r="H163" s="350"/>
      <c r="I163" s="350"/>
      <c r="J163" s="350"/>
      <c r="K163" s="350"/>
      <c r="L163" s="350"/>
      <c r="M163" s="350"/>
      <c r="N163" s="350"/>
      <c r="O163" s="350"/>
      <c r="P163" s="350"/>
      <c r="Q163" s="350"/>
      <c r="R163" s="350"/>
      <c r="S163" s="350"/>
      <c r="T163" s="350"/>
      <c r="U163" s="350"/>
      <c r="V163" s="350"/>
      <c r="W163" s="350"/>
      <c r="X163" s="350"/>
      <c r="Y163" s="350"/>
      <c r="Z163" s="350"/>
      <c r="AA163" s="350"/>
    </row>
    <row r="164" spans="1:27" ht="12.75" customHeight="1">
      <c r="A164" s="350"/>
      <c r="B164" s="350"/>
      <c r="C164" s="350"/>
      <c r="D164" s="406"/>
      <c r="E164" s="402"/>
      <c r="F164" s="350"/>
      <c r="G164" s="350"/>
      <c r="H164" s="350"/>
      <c r="I164" s="350"/>
      <c r="J164" s="350"/>
      <c r="K164" s="350"/>
      <c r="L164" s="350"/>
      <c r="M164" s="350"/>
      <c r="N164" s="350"/>
      <c r="O164" s="350"/>
      <c r="P164" s="350"/>
      <c r="Q164" s="350"/>
      <c r="R164" s="350"/>
      <c r="S164" s="350"/>
      <c r="T164" s="350"/>
      <c r="U164" s="350"/>
      <c r="V164" s="350"/>
      <c r="W164" s="350"/>
      <c r="X164" s="350"/>
      <c r="Y164" s="350"/>
      <c r="Z164" s="350"/>
      <c r="AA164" s="350"/>
    </row>
    <row r="165" spans="1:27" ht="12.75" customHeight="1">
      <c r="A165" s="350"/>
      <c r="B165" s="350"/>
      <c r="C165" s="350"/>
      <c r="D165" s="406"/>
      <c r="E165" s="402"/>
      <c r="F165" s="350"/>
      <c r="G165" s="350"/>
      <c r="H165" s="350"/>
      <c r="I165" s="350"/>
      <c r="J165" s="350"/>
      <c r="K165" s="350"/>
      <c r="L165" s="350"/>
      <c r="M165" s="350"/>
      <c r="N165" s="350"/>
      <c r="O165" s="350"/>
      <c r="P165" s="350"/>
      <c r="Q165" s="350"/>
      <c r="R165" s="350"/>
      <c r="S165" s="350"/>
      <c r="T165" s="350"/>
      <c r="U165" s="350"/>
      <c r="V165" s="350"/>
      <c r="W165" s="350"/>
      <c r="X165" s="350"/>
      <c r="Y165" s="350"/>
      <c r="Z165" s="350"/>
      <c r="AA165" s="350"/>
    </row>
    <row r="166" spans="1:27" ht="12.75" customHeight="1">
      <c r="A166" s="350"/>
      <c r="B166" s="350"/>
      <c r="C166" s="350"/>
      <c r="D166" s="406"/>
      <c r="E166" s="402"/>
      <c r="F166" s="350"/>
      <c r="G166" s="350"/>
      <c r="H166" s="350"/>
      <c r="I166" s="350"/>
      <c r="J166" s="350"/>
      <c r="K166" s="350"/>
      <c r="L166" s="350"/>
      <c r="M166" s="350"/>
      <c r="N166" s="350"/>
      <c r="O166" s="350"/>
      <c r="P166" s="350"/>
      <c r="Q166" s="350"/>
      <c r="R166" s="350"/>
      <c r="S166" s="350"/>
      <c r="T166" s="350"/>
      <c r="U166" s="350"/>
      <c r="V166" s="350"/>
      <c r="W166" s="350"/>
      <c r="X166" s="350"/>
      <c r="Y166" s="350"/>
      <c r="Z166" s="350"/>
      <c r="AA166" s="350"/>
    </row>
    <row r="167" spans="1:27" ht="12.75" customHeight="1">
      <c r="A167" s="350"/>
      <c r="B167" s="350"/>
      <c r="C167" s="350"/>
      <c r="D167" s="406"/>
      <c r="E167" s="402"/>
      <c r="F167" s="350"/>
      <c r="G167" s="350"/>
      <c r="H167" s="350"/>
      <c r="I167" s="350"/>
      <c r="J167" s="350"/>
      <c r="K167" s="350"/>
      <c r="L167" s="350"/>
      <c r="M167" s="350"/>
      <c r="N167" s="350"/>
      <c r="O167" s="350"/>
      <c r="P167" s="350"/>
      <c r="Q167" s="350"/>
      <c r="R167" s="350"/>
      <c r="S167" s="350"/>
      <c r="T167" s="350"/>
      <c r="U167" s="350"/>
      <c r="V167" s="350"/>
      <c r="W167" s="350"/>
      <c r="X167" s="350"/>
      <c r="Y167" s="350"/>
      <c r="Z167" s="350"/>
      <c r="AA167" s="350"/>
    </row>
    <row r="168" spans="1:27" ht="12.75" customHeight="1">
      <c r="A168" s="350"/>
      <c r="B168" s="350"/>
      <c r="C168" s="350"/>
      <c r="D168" s="406"/>
      <c r="E168" s="402"/>
      <c r="F168" s="350"/>
      <c r="G168" s="350"/>
      <c r="H168" s="350"/>
      <c r="I168" s="350"/>
      <c r="J168" s="350"/>
      <c r="K168" s="350"/>
      <c r="L168" s="350"/>
      <c r="M168" s="350"/>
      <c r="N168" s="350"/>
      <c r="O168" s="350"/>
      <c r="P168" s="350"/>
      <c r="Q168" s="350"/>
      <c r="R168" s="350"/>
      <c r="S168" s="350"/>
      <c r="T168" s="350"/>
      <c r="U168" s="350"/>
      <c r="V168" s="350"/>
      <c r="W168" s="350"/>
      <c r="X168" s="350"/>
      <c r="Y168" s="350"/>
      <c r="Z168" s="350"/>
      <c r="AA168" s="350"/>
    </row>
    <row r="169" spans="1:27" ht="12.75" customHeight="1">
      <c r="A169" s="350"/>
      <c r="B169" s="350"/>
      <c r="C169" s="350"/>
      <c r="D169" s="406"/>
      <c r="E169" s="402"/>
      <c r="F169" s="350"/>
      <c r="G169" s="350"/>
      <c r="H169" s="350"/>
      <c r="I169" s="350"/>
      <c r="J169" s="350"/>
      <c r="K169" s="350"/>
      <c r="L169" s="350"/>
      <c r="M169" s="350"/>
      <c r="N169" s="350"/>
      <c r="O169" s="350"/>
      <c r="P169" s="350"/>
      <c r="Q169" s="350"/>
      <c r="R169" s="350"/>
      <c r="S169" s="350"/>
      <c r="T169" s="350"/>
      <c r="U169" s="350"/>
      <c r="V169" s="350"/>
      <c r="W169" s="350"/>
      <c r="X169" s="350"/>
      <c r="Y169" s="350"/>
      <c r="Z169" s="350"/>
      <c r="AA169" s="350"/>
    </row>
    <row r="170" spans="1:27" ht="12.75" customHeight="1">
      <c r="A170" s="350"/>
      <c r="B170" s="350"/>
      <c r="C170" s="350"/>
      <c r="D170" s="406"/>
      <c r="E170" s="402"/>
      <c r="F170" s="350"/>
      <c r="G170" s="350"/>
      <c r="H170" s="350"/>
      <c r="I170" s="350"/>
      <c r="J170" s="350"/>
      <c r="K170" s="350"/>
      <c r="L170" s="350"/>
      <c r="M170" s="350"/>
      <c r="N170" s="350"/>
      <c r="O170" s="350"/>
      <c r="P170" s="350"/>
      <c r="Q170" s="350"/>
      <c r="R170" s="350"/>
      <c r="S170" s="350"/>
      <c r="T170" s="350"/>
      <c r="U170" s="350"/>
      <c r="V170" s="350"/>
      <c r="W170" s="350"/>
      <c r="X170" s="350"/>
      <c r="Y170" s="350"/>
      <c r="Z170" s="350"/>
      <c r="AA170" s="350"/>
    </row>
    <row r="171" spans="1:27" ht="12.75" customHeight="1">
      <c r="A171" s="350"/>
      <c r="B171" s="350"/>
      <c r="C171" s="350"/>
      <c r="D171" s="406"/>
      <c r="E171" s="402"/>
      <c r="F171" s="350"/>
      <c r="G171" s="350"/>
      <c r="H171" s="350"/>
      <c r="I171" s="350"/>
      <c r="J171" s="350"/>
      <c r="K171" s="350"/>
      <c r="L171" s="350"/>
      <c r="M171" s="350"/>
      <c r="N171" s="350"/>
      <c r="O171" s="350"/>
      <c r="P171" s="350"/>
      <c r="Q171" s="350"/>
      <c r="R171" s="350"/>
      <c r="S171" s="350"/>
      <c r="T171" s="350"/>
      <c r="U171" s="350"/>
      <c r="V171" s="350"/>
      <c r="W171" s="350"/>
      <c r="X171" s="350"/>
      <c r="Y171" s="350"/>
      <c r="Z171" s="350"/>
      <c r="AA171" s="350"/>
    </row>
    <row r="172" spans="1:27" ht="12.75" customHeight="1">
      <c r="A172" s="350"/>
      <c r="B172" s="350"/>
      <c r="C172" s="350"/>
      <c r="D172" s="406"/>
      <c r="E172" s="402"/>
      <c r="F172" s="350"/>
      <c r="G172" s="350"/>
      <c r="H172" s="350"/>
      <c r="I172" s="350"/>
      <c r="J172" s="350"/>
      <c r="K172" s="350"/>
      <c r="L172" s="350"/>
      <c r="M172" s="350"/>
      <c r="N172" s="350"/>
      <c r="O172" s="350"/>
      <c r="P172" s="350"/>
      <c r="Q172" s="350"/>
      <c r="R172" s="350"/>
      <c r="S172" s="350"/>
      <c r="T172" s="350"/>
      <c r="U172" s="350"/>
      <c r="V172" s="350"/>
      <c r="W172" s="350"/>
      <c r="X172" s="350"/>
      <c r="Y172" s="350"/>
      <c r="Z172" s="350"/>
      <c r="AA172" s="350"/>
    </row>
    <row r="173" spans="1:27" ht="12.75" customHeight="1">
      <c r="A173" s="350"/>
      <c r="B173" s="350"/>
      <c r="C173" s="350"/>
      <c r="D173" s="406"/>
      <c r="E173" s="402"/>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row>
    <row r="174" spans="1:27" ht="12.75" customHeight="1">
      <c r="A174" s="350"/>
      <c r="B174" s="350"/>
      <c r="C174" s="350"/>
      <c r="D174" s="406"/>
      <c r="E174" s="402"/>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row>
    <row r="175" spans="1:27" ht="12.75" customHeight="1">
      <c r="A175" s="350"/>
      <c r="B175" s="350"/>
      <c r="C175" s="350"/>
      <c r="D175" s="406"/>
      <c r="E175" s="402"/>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row>
    <row r="176" spans="1:27" ht="12.75" customHeight="1">
      <c r="A176" s="350"/>
      <c r="B176" s="350"/>
      <c r="C176" s="350"/>
      <c r="D176" s="406"/>
      <c r="E176" s="402"/>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row>
    <row r="177" spans="1:27" ht="12.75" customHeight="1">
      <c r="A177" s="350"/>
      <c r="B177" s="350"/>
      <c r="C177" s="350"/>
      <c r="D177" s="406"/>
      <c r="E177" s="402"/>
      <c r="F177" s="350"/>
      <c r="G177" s="350"/>
      <c r="H177" s="350"/>
      <c r="I177" s="350"/>
      <c r="J177" s="350"/>
      <c r="K177" s="350"/>
      <c r="L177" s="350"/>
      <c r="M177" s="350"/>
      <c r="N177" s="350"/>
      <c r="O177" s="350"/>
      <c r="P177" s="350"/>
      <c r="Q177" s="350"/>
      <c r="R177" s="350"/>
      <c r="S177" s="350"/>
      <c r="T177" s="350"/>
      <c r="U177" s="350"/>
      <c r="V177" s="350"/>
      <c r="W177" s="350"/>
      <c r="X177" s="350"/>
      <c r="Y177" s="350"/>
      <c r="Z177" s="350"/>
      <c r="AA177" s="350"/>
    </row>
    <row r="178" spans="1:27" ht="12.75" customHeight="1">
      <c r="A178" s="350"/>
      <c r="B178" s="350"/>
      <c r="C178" s="350"/>
      <c r="D178" s="406"/>
      <c r="E178" s="402"/>
      <c r="F178" s="350"/>
      <c r="G178" s="350"/>
      <c r="H178" s="350"/>
      <c r="I178" s="350"/>
      <c r="J178" s="350"/>
      <c r="K178" s="350"/>
      <c r="L178" s="350"/>
      <c r="M178" s="350"/>
      <c r="N178" s="350"/>
      <c r="O178" s="350"/>
      <c r="P178" s="350"/>
      <c r="Q178" s="350"/>
      <c r="R178" s="350"/>
      <c r="S178" s="350"/>
      <c r="T178" s="350"/>
      <c r="U178" s="350"/>
      <c r="V178" s="350"/>
      <c r="W178" s="350"/>
      <c r="X178" s="350"/>
      <c r="Y178" s="350"/>
      <c r="Z178" s="350"/>
      <c r="AA178" s="350"/>
    </row>
    <row r="179" spans="1:27" ht="12.75" customHeight="1">
      <c r="A179" s="350"/>
      <c r="B179" s="350"/>
      <c r="C179" s="350"/>
      <c r="D179" s="406"/>
      <c r="E179" s="402"/>
      <c r="F179" s="350"/>
      <c r="G179" s="350"/>
      <c r="H179" s="350"/>
      <c r="I179" s="350"/>
      <c r="J179" s="350"/>
      <c r="K179" s="350"/>
      <c r="L179" s="350"/>
      <c r="M179" s="350"/>
      <c r="N179" s="350"/>
      <c r="O179" s="350"/>
      <c r="P179" s="350"/>
      <c r="Q179" s="350"/>
      <c r="R179" s="350"/>
      <c r="S179" s="350"/>
      <c r="T179" s="350"/>
      <c r="U179" s="350"/>
      <c r="V179" s="350"/>
      <c r="W179" s="350"/>
      <c r="X179" s="350"/>
      <c r="Y179" s="350"/>
      <c r="Z179" s="350"/>
      <c r="AA179" s="350"/>
    </row>
    <row r="180" spans="1:27" ht="12.75" customHeight="1">
      <c r="A180" s="350"/>
      <c r="B180" s="350"/>
      <c r="C180" s="350"/>
      <c r="D180" s="406"/>
      <c r="E180" s="402"/>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row>
    <row r="181" spans="1:27" ht="12.75" customHeight="1">
      <c r="A181" s="350"/>
      <c r="B181" s="350"/>
      <c r="C181" s="350"/>
      <c r="D181" s="406"/>
      <c r="E181" s="402"/>
      <c r="F181" s="350"/>
      <c r="G181" s="350"/>
      <c r="H181" s="350"/>
      <c r="I181" s="350"/>
      <c r="J181" s="350"/>
      <c r="K181" s="350"/>
      <c r="L181" s="350"/>
      <c r="M181" s="350"/>
      <c r="N181" s="350"/>
      <c r="O181" s="350"/>
      <c r="P181" s="350"/>
      <c r="Q181" s="350"/>
      <c r="R181" s="350"/>
      <c r="S181" s="350"/>
      <c r="T181" s="350"/>
      <c r="U181" s="350"/>
      <c r="V181" s="350"/>
      <c r="W181" s="350"/>
      <c r="X181" s="350"/>
      <c r="Y181" s="350"/>
      <c r="Z181" s="350"/>
      <c r="AA181" s="350"/>
    </row>
    <row r="182" spans="1:27" ht="12.75" customHeight="1">
      <c r="A182" s="350"/>
      <c r="B182" s="350"/>
      <c r="C182" s="350"/>
      <c r="D182" s="406"/>
      <c r="E182" s="402"/>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row>
    <row r="183" spans="1:27" ht="12.75" customHeight="1">
      <c r="A183" s="350"/>
      <c r="B183" s="350"/>
      <c r="C183" s="350"/>
      <c r="D183" s="406"/>
      <c r="E183" s="402"/>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row>
    <row r="184" spans="1:27" ht="12.75" customHeight="1">
      <c r="A184" s="350"/>
      <c r="B184" s="350"/>
      <c r="C184" s="350"/>
      <c r="D184" s="406"/>
      <c r="E184" s="402"/>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row>
    <row r="185" spans="1:27" ht="12.75" customHeight="1">
      <c r="A185" s="350"/>
      <c r="B185" s="350"/>
      <c r="C185" s="350"/>
      <c r="D185" s="406"/>
      <c r="E185" s="402"/>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row>
    <row r="186" spans="1:27" ht="12.75" customHeight="1">
      <c r="A186" s="350"/>
      <c r="B186" s="350"/>
      <c r="C186" s="350"/>
      <c r="D186" s="406"/>
      <c r="E186" s="402"/>
      <c r="F186" s="350"/>
      <c r="G186" s="350"/>
      <c r="H186" s="350"/>
      <c r="I186" s="350"/>
      <c r="J186" s="350"/>
      <c r="K186" s="350"/>
      <c r="L186" s="350"/>
      <c r="M186" s="350"/>
      <c r="N186" s="350"/>
      <c r="O186" s="350"/>
      <c r="P186" s="350"/>
      <c r="Q186" s="350"/>
      <c r="R186" s="350"/>
      <c r="S186" s="350"/>
      <c r="T186" s="350"/>
      <c r="U186" s="350"/>
      <c r="V186" s="350"/>
      <c r="W186" s="350"/>
      <c r="X186" s="350"/>
      <c r="Y186" s="350"/>
      <c r="Z186" s="350"/>
      <c r="AA186" s="350"/>
    </row>
    <row r="187" spans="1:27" ht="12.75" customHeight="1">
      <c r="A187" s="350"/>
      <c r="B187" s="350"/>
      <c r="C187" s="350"/>
      <c r="D187" s="406"/>
      <c r="E187" s="402"/>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0"/>
    </row>
    <row r="188" spans="1:27" ht="12.75" customHeight="1">
      <c r="A188" s="350"/>
      <c r="B188" s="350"/>
      <c r="C188" s="350"/>
      <c r="D188" s="406"/>
      <c r="E188" s="402"/>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row>
    <row r="189" spans="1:27" ht="12.75" customHeight="1">
      <c r="A189" s="350"/>
      <c r="B189" s="350"/>
      <c r="C189" s="350"/>
      <c r="D189" s="406"/>
      <c r="E189" s="402"/>
      <c r="F189" s="350"/>
      <c r="G189" s="350"/>
      <c r="H189" s="350"/>
      <c r="I189" s="350"/>
      <c r="J189" s="350"/>
      <c r="K189" s="350"/>
      <c r="L189" s="350"/>
      <c r="M189" s="350"/>
      <c r="N189" s="350"/>
      <c r="O189" s="350"/>
      <c r="P189" s="350"/>
      <c r="Q189" s="350"/>
      <c r="R189" s="350"/>
      <c r="S189" s="350"/>
      <c r="T189" s="350"/>
      <c r="U189" s="350"/>
      <c r="V189" s="350"/>
      <c r="W189" s="350"/>
      <c r="X189" s="350"/>
      <c r="Y189" s="350"/>
      <c r="Z189" s="350"/>
      <c r="AA189" s="350"/>
    </row>
    <row r="190" spans="1:27" ht="12.75" customHeight="1">
      <c r="A190" s="350"/>
      <c r="B190" s="350"/>
      <c r="C190" s="350"/>
      <c r="D190" s="406"/>
      <c r="E190" s="402"/>
      <c r="F190" s="350"/>
      <c r="G190" s="350"/>
      <c r="H190" s="350"/>
      <c r="I190" s="350"/>
      <c r="J190" s="350"/>
      <c r="K190" s="350"/>
      <c r="L190" s="350"/>
      <c r="M190" s="350"/>
      <c r="N190" s="350"/>
      <c r="O190" s="350"/>
      <c r="P190" s="350"/>
      <c r="Q190" s="350"/>
      <c r="R190" s="350"/>
      <c r="S190" s="350"/>
      <c r="T190" s="350"/>
      <c r="U190" s="350"/>
      <c r="V190" s="350"/>
      <c r="W190" s="350"/>
      <c r="X190" s="350"/>
      <c r="Y190" s="350"/>
      <c r="Z190" s="350"/>
      <c r="AA190" s="350"/>
    </row>
    <row r="191" spans="1:27" ht="12.75" customHeight="1">
      <c r="A191" s="350"/>
      <c r="B191" s="350"/>
      <c r="C191" s="350"/>
      <c r="D191" s="406"/>
      <c r="E191" s="402"/>
      <c r="F191" s="350"/>
      <c r="G191" s="350"/>
      <c r="H191" s="350"/>
      <c r="I191" s="350"/>
      <c r="J191" s="350"/>
      <c r="K191" s="350"/>
      <c r="L191" s="350"/>
      <c r="M191" s="350"/>
      <c r="N191" s="350"/>
      <c r="O191" s="350"/>
      <c r="P191" s="350"/>
      <c r="Q191" s="350"/>
      <c r="R191" s="350"/>
      <c r="S191" s="350"/>
      <c r="T191" s="350"/>
      <c r="U191" s="350"/>
      <c r="V191" s="350"/>
      <c r="W191" s="350"/>
      <c r="X191" s="350"/>
      <c r="Y191" s="350"/>
      <c r="Z191" s="350"/>
      <c r="AA191" s="350"/>
    </row>
    <row r="192" spans="1:27" ht="12.75" customHeight="1">
      <c r="A192" s="350"/>
      <c r="B192" s="350"/>
      <c r="C192" s="350"/>
      <c r="D192" s="406"/>
      <c r="E192" s="402"/>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row>
    <row r="193" spans="1:27" ht="12.75" customHeight="1">
      <c r="A193" s="350"/>
      <c r="B193" s="350"/>
      <c r="C193" s="350"/>
      <c r="D193" s="406"/>
      <c r="E193" s="402"/>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row>
    <row r="194" spans="1:27" ht="12.75" customHeight="1">
      <c r="A194" s="350"/>
      <c r="B194" s="350"/>
      <c r="C194" s="350"/>
      <c r="D194" s="406"/>
      <c r="E194" s="402"/>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row>
    <row r="195" spans="1:27" ht="12.75" customHeight="1">
      <c r="A195" s="350"/>
      <c r="B195" s="350"/>
      <c r="C195" s="350"/>
      <c r="D195" s="406"/>
      <c r="E195" s="402"/>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row>
    <row r="196" spans="1:27" ht="12.75" customHeight="1">
      <c r="A196" s="350"/>
      <c r="B196" s="350"/>
      <c r="C196" s="350"/>
      <c r="D196" s="406"/>
      <c r="E196" s="402"/>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row>
    <row r="197" spans="1:27" ht="12.75" customHeight="1">
      <c r="A197" s="350"/>
      <c r="B197" s="350"/>
      <c r="C197" s="350"/>
      <c r="D197" s="406"/>
      <c r="E197" s="402"/>
      <c r="F197" s="350"/>
      <c r="G197" s="350"/>
      <c r="H197" s="350"/>
      <c r="I197" s="350"/>
      <c r="J197" s="350"/>
      <c r="K197" s="350"/>
      <c r="L197" s="350"/>
      <c r="M197" s="350"/>
      <c r="N197" s="350"/>
      <c r="O197" s="350"/>
      <c r="P197" s="350"/>
      <c r="Q197" s="350"/>
      <c r="R197" s="350"/>
      <c r="S197" s="350"/>
      <c r="T197" s="350"/>
      <c r="U197" s="350"/>
      <c r="V197" s="350"/>
      <c r="W197" s="350"/>
      <c r="X197" s="350"/>
      <c r="Y197" s="350"/>
      <c r="Z197" s="350"/>
      <c r="AA197" s="350"/>
    </row>
    <row r="198" spans="1:27" ht="12.75" customHeight="1">
      <c r="A198" s="350"/>
      <c r="B198" s="350"/>
      <c r="C198" s="350"/>
      <c r="D198" s="406"/>
      <c r="E198" s="402"/>
      <c r="F198" s="350"/>
      <c r="G198" s="350"/>
      <c r="H198" s="350"/>
      <c r="I198" s="350"/>
      <c r="J198" s="350"/>
      <c r="K198" s="350"/>
      <c r="L198" s="350"/>
      <c r="M198" s="350"/>
      <c r="N198" s="350"/>
      <c r="O198" s="350"/>
      <c r="P198" s="350"/>
      <c r="Q198" s="350"/>
      <c r="R198" s="350"/>
      <c r="S198" s="350"/>
      <c r="T198" s="350"/>
      <c r="U198" s="350"/>
      <c r="V198" s="350"/>
      <c r="W198" s="350"/>
      <c r="X198" s="350"/>
      <c r="Y198" s="350"/>
      <c r="Z198" s="350"/>
      <c r="AA198" s="350"/>
    </row>
    <row r="199" spans="1:27" ht="12.75" customHeight="1">
      <c r="A199" s="350"/>
      <c r="B199" s="350"/>
      <c r="C199" s="350"/>
      <c r="D199" s="406"/>
      <c r="E199" s="402"/>
      <c r="F199" s="350"/>
      <c r="G199" s="350"/>
      <c r="H199" s="350"/>
      <c r="I199" s="350"/>
      <c r="J199" s="350"/>
      <c r="K199" s="350"/>
      <c r="L199" s="350"/>
      <c r="M199" s="350"/>
      <c r="N199" s="350"/>
      <c r="O199" s="350"/>
      <c r="P199" s="350"/>
      <c r="Q199" s="350"/>
      <c r="R199" s="350"/>
      <c r="S199" s="350"/>
      <c r="T199" s="350"/>
      <c r="U199" s="350"/>
      <c r="V199" s="350"/>
      <c r="W199" s="350"/>
      <c r="X199" s="350"/>
      <c r="Y199" s="350"/>
      <c r="Z199" s="350"/>
      <c r="AA199" s="350"/>
    </row>
    <row r="200" spans="1:27" ht="12.75" customHeight="1">
      <c r="A200" s="350"/>
      <c r="B200" s="350"/>
      <c r="C200" s="350"/>
      <c r="D200" s="406"/>
      <c r="E200" s="402"/>
      <c r="F200" s="350"/>
      <c r="G200" s="350"/>
      <c r="H200" s="350"/>
      <c r="I200" s="350"/>
      <c r="J200" s="350"/>
      <c r="K200" s="350"/>
      <c r="L200" s="350"/>
      <c r="M200" s="350"/>
      <c r="N200" s="350"/>
      <c r="O200" s="350"/>
      <c r="P200" s="350"/>
      <c r="Q200" s="350"/>
      <c r="R200" s="350"/>
      <c r="S200" s="350"/>
      <c r="T200" s="350"/>
      <c r="U200" s="350"/>
      <c r="V200" s="350"/>
      <c r="W200" s="350"/>
      <c r="X200" s="350"/>
      <c r="Y200" s="350"/>
      <c r="Z200" s="350"/>
      <c r="AA200" s="350"/>
    </row>
    <row r="201" spans="1:27" ht="12.75" customHeight="1">
      <c r="A201" s="350"/>
      <c r="B201" s="350"/>
      <c r="C201" s="350"/>
      <c r="D201" s="406"/>
      <c r="E201" s="402"/>
      <c r="F201" s="350"/>
      <c r="G201" s="350"/>
      <c r="H201" s="350"/>
      <c r="I201" s="350"/>
      <c r="J201" s="350"/>
      <c r="K201" s="350"/>
      <c r="L201" s="350"/>
      <c r="M201" s="350"/>
      <c r="N201" s="350"/>
      <c r="O201" s="350"/>
      <c r="P201" s="350"/>
      <c r="Q201" s="350"/>
      <c r="R201" s="350"/>
      <c r="S201" s="350"/>
      <c r="T201" s="350"/>
      <c r="U201" s="350"/>
      <c r="V201" s="350"/>
      <c r="W201" s="350"/>
      <c r="X201" s="350"/>
      <c r="Y201" s="350"/>
      <c r="Z201" s="350"/>
      <c r="AA201" s="350"/>
    </row>
    <row r="202" spans="1:27" ht="12.75" customHeight="1">
      <c r="A202" s="350"/>
      <c r="B202" s="350"/>
      <c r="C202" s="350"/>
      <c r="D202" s="406"/>
      <c r="E202" s="402"/>
      <c r="F202" s="350"/>
      <c r="G202" s="350"/>
      <c r="H202" s="350"/>
      <c r="I202" s="350"/>
      <c r="J202" s="350"/>
      <c r="K202" s="350"/>
      <c r="L202" s="350"/>
      <c r="M202" s="350"/>
      <c r="N202" s="350"/>
      <c r="O202" s="350"/>
      <c r="P202" s="350"/>
      <c r="Q202" s="350"/>
      <c r="R202" s="350"/>
      <c r="S202" s="350"/>
      <c r="T202" s="350"/>
      <c r="U202" s="350"/>
      <c r="V202" s="350"/>
      <c r="W202" s="350"/>
      <c r="X202" s="350"/>
      <c r="Y202" s="350"/>
      <c r="Z202" s="350"/>
      <c r="AA202" s="350"/>
    </row>
    <row r="203" spans="1:27" ht="12.75" customHeight="1">
      <c r="A203" s="350"/>
      <c r="B203" s="350"/>
      <c r="C203" s="350"/>
      <c r="D203" s="406"/>
      <c r="E203" s="402"/>
      <c r="F203" s="350"/>
      <c r="G203" s="350"/>
      <c r="H203" s="350"/>
      <c r="I203" s="350"/>
      <c r="J203" s="350"/>
      <c r="K203" s="350"/>
      <c r="L203" s="350"/>
      <c r="M203" s="350"/>
      <c r="N203" s="350"/>
      <c r="O203" s="350"/>
      <c r="P203" s="350"/>
      <c r="Q203" s="350"/>
      <c r="R203" s="350"/>
      <c r="S203" s="350"/>
      <c r="T203" s="350"/>
      <c r="U203" s="350"/>
      <c r="V203" s="350"/>
      <c r="W203" s="350"/>
      <c r="X203" s="350"/>
      <c r="Y203" s="350"/>
      <c r="Z203" s="350"/>
      <c r="AA203" s="350"/>
    </row>
    <row r="204" spans="1:27" ht="12.75" customHeight="1">
      <c r="A204" s="350"/>
      <c r="B204" s="350"/>
      <c r="C204" s="350"/>
      <c r="D204" s="406"/>
      <c r="E204" s="402"/>
      <c r="F204" s="350"/>
      <c r="G204" s="350"/>
      <c r="H204" s="350"/>
      <c r="I204" s="350"/>
      <c r="J204" s="350"/>
      <c r="K204" s="350"/>
      <c r="L204" s="350"/>
      <c r="M204" s="350"/>
      <c r="N204" s="350"/>
      <c r="O204" s="350"/>
      <c r="P204" s="350"/>
      <c r="Q204" s="350"/>
      <c r="R204" s="350"/>
      <c r="S204" s="350"/>
      <c r="T204" s="350"/>
      <c r="U204" s="350"/>
      <c r="V204" s="350"/>
      <c r="W204" s="350"/>
      <c r="X204" s="350"/>
      <c r="Y204" s="350"/>
      <c r="Z204" s="350"/>
      <c r="AA204" s="350"/>
    </row>
    <row r="205" spans="1:27" ht="12.75" customHeight="1">
      <c r="A205" s="350"/>
      <c r="B205" s="350"/>
      <c r="C205" s="350"/>
      <c r="D205" s="406"/>
      <c r="E205" s="402"/>
      <c r="F205" s="350"/>
      <c r="G205" s="350"/>
      <c r="H205" s="350"/>
      <c r="I205" s="350"/>
      <c r="J205" s="350"/>
      <c r="K205" s="350"/>
      <c r="L205" s="350"/>
      <c r="M205" s="350"/>
      <c r="N205" s="350"/>
      <c r="O205" s="350"/>
      <c r="P205" s="350"/>
      <c r="Q205" s="350"/>
      <c r="R205" s="350"/>
      <c r="S205" s="350"/>
      <c r="T205" s="350"/>
      <c r="U205" s="350"/>
      <c r="V205" s="350"/>
      <c r="W205" s="350"/>
      <c r="X205" s="350"/>
      <c r="Y205" s="350"/>
      <c r="Z205" s="350"/>
      <c r="AA205" s="350"/>
    </row>
    <row r="206" spans="1:27" ht="12.75" customHeight="1">
      <c r="A206" s="350"/>
      <c r="B206" s="350"/>
      <c r="C206" s="350"/>
      <c r="D206" s="406"/>
      <c r="E206" s="402"/>
      <c r="F206" s="350"/>
      <c r="G206" s="350"/>
      <c r="H206" s="350"/>
      <c r="I206" s="350"/>
      <c r="J206" s="350"/>
      <c r="K206" s="350"/>
      <c r="L206" s="350"/>
      <c r="M206" s="350"/>
      <c r="N206" s="350"/>
      <c r="O206" s="350"/>
      <c r="P206" s="350"/>
      <c r="Q206" s="350"/>
      <c r="R206" s="350"/>
      <c r="S206" s="350"/>
      <c r="T206" s="350"/>
      <c r="U206" s="350"/>
      <c r="V206" s="350"/>
      <c r="W206" s="350"/>
      <c r="X206" s="350"/>
      <c r="Y206" s="350"/>
      <c r="Z206" s="350"/>
      <c r="AA206" s="350"/>
    </row>
    <row r="207" spans="1:27" ht="12.75" customHeight="1">
      <c r="A207" s="350"/>
      <c r="B207" s="350"/>
      <c r="C207" s="350"/>
      <c r="D207" s="406"/>
      <c r="E207" s="402"/>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row>
    <row r="208" spans="1:27" ht="12.75" customHeight="1">
      <c r="A208" s="350"/>
      <c r="B208" s="350"/>
      <c r="C208" s="350"/>
      <c r="D208" s="406"/>
      <c r="E208" s="402"/>
      <c r="F208" s="350"/>
      <c r="G208" s="350"/>
      <c r="H208" s="350"/>
      <c r="I208" s="350"/>
      <c r="J208" s="350"/>
      <c r="K208" s="350"/>
      <c r="L208" s="350"/>
      <c r="M208" s="350"/>
      <c r="N208" s="350"/>
      <c r="O208" s="350"/>
      <c r="P208" s="350"/>
      <c r="Q208" s="350"/>
      <c r="R208" s="350"/>
      <c r="S208" s="350"/>
      <c r="T208" s="350"/>
      <c r="U208" s="350"/>
      <c r="V208" s="350"/>
      <c r="W208" s="350"/>
      <c r="X208" s="350"/>
      <c r="Y208" s="350"/>
      <c r="Z208" s="350"/>
      <c r="AA208" s="350"/>
    </row>
    <row r="209" spans="1:27" ht="12.75" customHeight="1">
      <c r="A209" s="350"/>
      <c r="B209" s="350"/>
      <c r="C209" s="350"/>
      <c r="D209" s="406"/>
      <c r="E209" s="402"/>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row>
    <row r="210" spans="1:27" ht="12.75" customHeight="1">
      <c r="A210" s="350"/>
      <c r="B210" s="350"/>
      <c r="C210" s="350"/>
      <c r="D210" s="406"/>
      <c r="E210" s="402"/>
      <c r="F210" s="350"/>
      <c r="G210" s="350"/>
      <c r="H210" s="350"/>
      <c r="I210" s="350"/>
      <c r="J210" s="350"/>
      <c r="K210" s="350"/>
      <c r="L210" s="350"/>
      <c r="M210" s="350"/>
      <c r="N210" s="350"/>
      <c r="O210" s="350"/>
      <c r="P210" s="350"/>
      <c r="Q210" s="350"/>
      <c r="R210" s="350"/>
      <c r="S210" s="350"/>
      <c r="T210" s="350"/>
      <c r="U210" s="350"/>
      <c r="V210" s="350"/>
      <c r="W210" s="350"/>
      <c r="X210" s="350"/>
      <c r="Y210" s="350"/>
      <c r="Z210" s="350"/>
      <c r="AA210" s="350"/>
    </row>
    <row r="211" spans="1:27" ht="12.75" customHeight="1">
      <c r="A211" s="350"/>
      <c r="B211" s="350"/>
      <c r="C211" s="350"/>
      <c r="D211" s="406"/>
      <c r="E211" s="402"/>
      <c r="F211" s="350"/>
      <c r="G211" s="350"/>
      <c r="H211" s="350"/>
      <c r="I211" s="350"/>
      <c r="J211" s="350"/>
      <c r="K211" s="350"/>
      <c r="L211" s="350"/>
      <c r="M211" s="350"/>
      <c r="N211" s="350"/>
      <c r="O211" s="350"/>
      <c r="P211" s="350"/>
      <c r="Q211" s="350"/>
      <c r="R211" s="350"/>
      <c r="S211" s="350"/>
      <c r="T211" s="350"/>
      <c r="U211" s="350"/>
      <c r="V211" s="350"/>
      <c r="W211" s="350"/>
      <c r="X211" s="350"/>
      <c r="Y211" s="350"/>
      <c r="Z211" s="350"/>
      <c r="AA211" s="350"/>
    </row>
    <row r="212" spans="1:27" ht="12.75" customHeight="1">
      <c r="A212" s="350"/>
      <c r="B212" s="350"/>
      <c r="C212" s="350"/>
      <c r="D212" s="406"/>
      <c r="E212" s="402"/>
      <c r="F212" s="350"/>
      <c r="G212" s="350"/>
      <c r="H212" s="350"/>
      <c r="I212" s="350"/>
      <c r="J212" s="350"/>
      <c r="K212" s="350"/>
      <c r="L212" s="350"/>
      <c r="M212" s="350"/>
      <c r="N212" s="350"/>
      <c r="O212" s="350"/>
      <c r="P212" s="350"/>
      <c r="Q212" s="350"/>
      <c r="R212" s="350"/>
      <c r="S212" s="350"/>
      <c r="T212" s="350"/>
      <c r="U212" s="350"/>
      <c r="V212" s="350"/>
      <c r="W212" s="350"/>
      <c r="X212" s="350"/>
      <c r="Y212" s="350"/>
      <c r="Z212" s="350"/>
      <c r="AA212" s="350"/>
    </row>
    <row r="213" spans="1:27" ht="12.75" customHeight="1">
      <c r="A213" s="350"/>
      <c r="B213" s="350"/>
      <c r="C213" s="350"/>
      <c r="D213" s="406"/>
      <c r="E213" s="402"/>
      <c r="F213" s="350"/>
      <c r="G213" s="350"/>
      <c r="H213" s="350"/>
      <c r="I213" s="350"/>
      <c r="J213" s="350"/>
      <c r="K213" s="350"/>
      <c r="L213" s="350"/>
      <c r="M213" s="350"/>
      <c r="N213" s="350"/>
      <c r="O213" s="350"/>
      <c r="P213" s="350"/>
      <c r="Q213" s="350"/>
      <c r="R213" s="350"/>
      <c r="S213" s="350"/>
      <c r="T213" s="350"/>
      <c r="U213" s="350"/>
      <c r="V213" s="350"/>
      <c r="W213" s="350"/>
      <c r="X213" s="350"/>
      <c r="Y213" s="350"/>
      <c r="Z213" s="350"/>
      <c r="AA213" s="350"/>
    </row>
    <row r="214" spans="1:27" ht="12.75" customHeight="1">
      <c r="A214" s="350"/>
      <c r="B214" s="350"/>
      <c r="C214" s="350"/>
      <c r="D214" s="406"/>
      <c r="E214" s="402"/>
      <c r="F214" s="350"/>
      <c r="G214" s="350"/>
      <c r="H214" s="350"/>
      <c r="I214" s="350"/>
      <c r="J214" s="350"/>
      <c r="K214" s="350"/>
      <c r="L214" s="350"/>
      <c r="M214" s="350"/>
      <c r="N214" s="350"/>
      <c r="O214" s="350"/>
      <c r="P214" s="350"/>
      <c r="Q214" s="350"/>
      <c r="R214" s="350"/>
      <c r="S214" s="350"/>
      <c r="T214" s="350"/>
      <c r="U214" s="350"/>
      <c r="V214" s="350"/>
      <c r="W214" s="350"/>
      <c r="X214" s="350"/>
      <c r="Y214" s="350"/>
      <c r="Z214" s="350"/>
      <c r="AA214" s="350"/>
    </row>
    <row r="215" spans="1:27" ht="12.75" customHeight="1">
      <c r="A215" s="350"/>
      <c r="B215" s="350"/>
      <c r="C215" s="350"/>
      <c r="D215" s="406"/>
      <c r="E215" s="402"/>
      <c r="F215" s="350"/>
      <c r="G215" s="350"/>
      <c r="H215" s="350"/>
      <c r="I215" s="350"/>
      <c r="J215" s="350"/>
      <c r="K215" s="350"/>
      <c r="L215" s="350"/>
      <c r="M215" s="350"/>
      <c r="N215" s="350"/>
      <c r="O215" s="350"/>
      <c r="P215" s="350"/>
      <c r="Q215" s="350"/>
      <c r="R215" s="350"/>
      <c r="S215" s="350"/>
      <c r="T215" s="350"/>
      <c r="U215" s="350"/>
      <c r="V215" s="350"/>
      <c r="W215" s="350"/>
      <c r="X215" s="350"/>
      <c r="Y215" s="350"/>
      <c r="Z215" s="350"/>
      <c r="AA215" s="350"/>
    </row>
    <row r="216" spans="1:27" ht="12.75" customHeight="1">
      <c r="A216" s="350"/>
      <c r="B216" s="350"/>
      <c r="C216" s="350"/>
      <c r="D216" s="406"/>
      <c r="E216" s="402"/>
      <c r="F216" s="350"/>
      <c r="G216" s="350"/>
      <c r="H216" s="350"/>
      <c r="I216" s="350"/>
      <c r="J216" s="350"/>
      <c r="K216" s="350"/>
      <c r="L216" s="350"/>
      <c r="M216" s="350"/>
      <c r="N216" s="350"/>
      <c r="O216" s="350"/>
      <c r="P216" s="350"/>
      <c r="Q216" s="350"/>
      <c r="R216" s="350"/>
      <c r="S216" s="350"/>
      <c r="T216" s="350"/>
      <c r="U216" s="350"/>
      <c r="V216" s="350"/>
      <c r="W216" s="350"/>
      <c r="X216" s="350"/>
      <c r="Y216" s="350"/>
      <c r="Z216" s="350"/>
      <c r="AA216" s="350"/>
    </row>
    <row r="217" spans="1:27" ht="12.75" customHeight="1">
      <c r="A217" s="350"/>
      <c r="B217" s="350"/>
      <c r="C217" s="350"/>
      <c r="D217" s="406"/>
      <c r="E217" s="402"/>
      <c r="F217" s="350"/>
      <c r="G217" s="350"/>
      <c r="H217" s="350"/>
      <c r="I217" s="350"/>
      <c r="J217" s="350"/>
      <c r="K217" s="350"/>
      <c r="L217" s="350"/>
      <c r="M217" s="350"/>
      <c r="N217" s="350"/>
      <c r="O217" s="350"/>
      <c r="P217" s="350"/>
      <c r="Q217" s="350"/>
      <c r="R217" s="350"/>
      <c r="S217" s="350"/>
      <c r="T217" s="350"/>
      <c r="U217" s="350"/>
      <c r="V217" s="350"/>
      <c r="W217" s="350"/>
      <c r="X217" s="350"/>
      <c r="Y217" s="350"/>
      <c r="Z217" s="350"/>
      <c r="AA217" s="350"/>
    </row>
    <row r="218" spans="1:27" ht="12.75" customHeight="1">
      <c r="A218" s="350"/>
      <c r="B218" s="350"/>
      <c r="C218" s="350"/>
      <c r="D218" s="406"/>
      <c r="E218" s="402"/>
      <c r="F218" s="350"/>
      <c r="G218" s="350"/>
      <c r="H218" s="350"/>
      <c r="I218" s="350"/>
      <c r="J218" s="350"/>
      <c r="K218" s="350"/>
      <c r="L218" s="350"/>
      <c r="M218" s="350"/>
      <c r="N218" s="350"/>
      <c r="O218" s="350"/>
      <c r="P218" s="350"/>
      <c r="Q218" s="350"/>
      <c r="R218" s="350"/>
      <c r="S218" s="350"/>
      <c r="T218" s="350"/>
      <c r="U218" s="350"/>
      <c r="V218" s="350"/>
      <c r="W218" s="350"/>
      <c r="X218" s="350"/>
      <c r="Y218" s="350"/>
      <c r="Z218" s="350"/>
      <c r="AA218" s="350"/>
    </row>
    <row r="219" spans="1:27" ht="12.75" customHeight="1">
      <c r="A219" s="350"/>
      <c r="B219" s="350"/>
      <c r="C219" s="350"/>
      <c r="D219" s="406"/>
      <c r="E219" s="402"/>
      <c r="F219" s="350"/>
      <c r="G219" s="350"/>
      <c r="H219" s="350"/>
      <c r="I219" s="350"/>
      <c r="J219" s="350"/>
      <c r="K219" s="350"/>
      <c r="L219" s="350"/>
      <c r="M219" s="350"/>
      <c r="N219" s="350"/>
      <c r="O219" s="350"/>
      <c r="P219" s="350"/>
      <c r="Q219" s="350"/>
      <c r="R219" s="350"/>
      <c r="S219" s="350"/>
      <c r="T219" s="350"/>
      <c r="U219" s="350"/>
      <c r="V219" s="350"/>
      <c r="W219" s="350"/>
      <c r="X219" s="350"/>
      <c r="Y219" s="350"/>
      <c r="Z219" s="350"/>
      <c r="AA219" s="350"/>
    </row>
    <row r="220" spans="1:27" ht="12.75" customHeight="1">
      <c r="A220" s="350"/>
      <c r="B220" s="350"/>
      <c r="C220" s="350"/>
      <c r="D220" s="406"/>
      <c r="E220" s="402"/>
      <c r="F220" s="350"/>
      <c r="G220" s="350"/>
      <c r="H220" s="350"/>
      <c r="I220" s="350"/>
      <c r="J220" s="350"/>
      <c r="K220" s="350"/>
      <c r="L220" s="350"/>
      <c r="M220" s="350"/>
      <c r="N220" s="350"/>
      <c r="O220" s="350"/>
      <c r="P220" s="350"/>
      <c r="Q220" s="350"/>
      <c r="R220" s="350"/>
      <c r="S220" s="350"/>
      <c r="T220" s="350"/>
      <c r="U220" s="350"/>
      <c r="V220" s="350"/>
      <c r="W220" s="350"/>
      <c r="X220" s="350"/>
      <c r="Y220" s="350"/>
      <c r="Z220" s="350"/>
      <c r="AA220" s="350"/>
    </row>
    <row r="221" spans="1:27" ht="12.75" customHeight="1">
      <c r="A221" s="350"/>
      <c r="B221" s="350"/>
      <c r="C221" s="350"/>
      <c r="D221" s="406"/>
      <c r="E221" s="402"/>
      <c r="F221" s="350"/>
      <c r="G221" s="350"/>
      <c r="H221" s="350"/>
      <c r="I221" s="350"/>
      <c r="J221" s="350"/>
      <c r="K221" s="350"/>
      <c r="L221" s="350"/>
      <c r="M221" s="350"/>
      <c r="N221" s="350"/>
      <c r="O221" s="350"/>
      <c r="P221" s="350"/>
      <c r="Q221" s="350"/>
      <c r="R221" s="350"/>
      <c r="S221" s="350"/>
      <c r="T221" s="350"/>
      <c r="U221" s="350"/>
      <c r="V221" s="350"/>
      <c r="W221" s="350"/>
      <c r="X221" s="350"/>
      <c r="Y221" s="350"/>
      <c r="Z221" s="350"/>
      <c r="AA221" s="350"/>
    </row>
    <row r="222" spans="1:27" ht="12.75" customHeight="1">
      <c r="A222" s="350"/>
      <c r="B222" s="350"/>
      <c r="C222" s="350"/>
      <c r="D222" s="406"/>
      <c r="E222" s="402"/>
      <c r="F222" s="350"/>
      <c r="G222" s="350"/>
      <c r="H222" s="350"/>
      <c r="I222" s="350"/>
      <c r="J222" s="350"/>
      <c r="K222" s="350"/>
      <c r="L222" s="350"/>
      <c r="M222" s="350"/>
      <c r="N222" s="350"/>
      <c r="O222" s="350"/>
      <c r="P222" s="350"/>
      <c r="Q222" s="350"/>
      <c r="R222" s="350"/>
      <c r="S222" s="350"/>
      <c r="T222" s="350"/>
      <c r="U222" s="350"/>
      <c r="V222" s="350"/>
      <c r="W222" s="350"/>
      <c r="X222" s="350"/>
      <c r="Y222" s="350"/>
      <c r="Z222" s="350"/>
      <c r="AA222" s="350"/>
    </row>
    <row r="223" spans="1:27" ht="12.75" customHeight="1">
      <c r="A223" s="350"/>
      <c r="B223" s="350"/>
      <c r="C223" s="350"/>
      <c r="D223" s="406"/>
      <c r="E223" s="402"/>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row>
    <row r="224" spans="1:27" ht="12.75" customHeight="1">
      <c r="A224" s="350"/>
      <c r="B224" s="350"/>
      <c r="C224" s="350"/>
      <c r="D224" s="406"/>
      <c r="E224" s="402"/>
      <c r="F224" s="350"/>
      <c r="G224" s="350"/>
      <c r="H224" s="350"/>
      <c r="I224" s="350"/>
      <c r="J224" s="350"/>
      <c r="K224" s="350"/>
      <c r="L224" s="350"/>
      <c r="M224" s="350"/>
      <c r="N224" s="350"/>
      <c r="O224" s="350"/>
      <c r="P224" s="350"/>
      <c r="Q224" s="350"/>
      <c r="R224" s="350"/>
      <c r="S224" s="350"/>
      <c r="T224" s="350"/>
      <c r="U224" s="350"/>
      <c r="V224" s="350"/>
      <c r="W224" s="350"/>
      <c r="X224" s="350"/>
      <c r="Y224" s="350"/>
      <c r="Z224" s="350"/>
      <c r="AA224" s="350"/>
    </row>
    <row r="225" spans="1:27" ht="12.75" customHeight="1">
      <c r="A225" s="350"/>
      <c r="B225" s="350"/>
      <c r="C225" s="350"/>
      <c r="D225" s="406"/>
      <c r="E225" s="402"/>
      <c r="F225" s="350"/>
      <c r="G225" s="350"/>
      <c r="H225" s="350"/>
      <c r="I225" s="350"/>
      <c r="J225" s="350"/>
      <c r="K225" s="350"/>
      <c r="L225" s="350"/>
      <c r="M225" s="350"/>
      <c r="N225" s="350"/>
      <c r="O225" s="350"/>
      <c r="P225" s="350"/>
      <c r="Q225" s="350"/>
      <c r="R225" s="350"/>
      <c r="S225" s="350"/>
      <c r="T225" s="350"/>
      <c r="U225" s="350"/>
      <c r="V225" s="350"/>
      <c r="W225" s="350"/>
      <c r="X225" s="350"/>
      <c r="Y225" s="350"/>
      <c r="Z225" s="350"/>
      <c r="AA225" s="350"/>
    </row>
    <row r="226" spans="1:27" ht="12.75" customHeight="1">
      <c r="A226" s="350"/>
      <c r="B226" s="350"/>
      <c r="C226" s="350"/>
      <c r="D226" s="406"/>
      <c r="E226" s="402"/>
      <c r="F226" s="350"/>
      <c r="G226" s="350"/>
      <c r="H226" s="350"/>
      <c r="I226" s="350"/>
      <c r="J226" s="350"/>
      <c r="K226" s="350"/>
      <c r="L226" s="350"/>
      <c r="M226" s="350"/>
      <c r="N226" s="350"/>
      <c r="O226" s="350"/>
      <c r="P226" s="350"/>
      <c r="Q226" s="350"/>
      <c r="R226" s="350"/>
      <c r="S226" s="350"/>
      <c r="T226" s="350"/>
      <c r="U226" s="350"/>
      <c r="V226" s="350"/>
      <c r="W226" s="350"/>
      <c r="X226" s="350"/>
      <c r="Y226" s="350"/>
      <c r="Z226" s="350"/>
      <c r="AA226" s="350"/>
    </row>
    <row r="227" spans="1:27" ht="12.75" customHeight="1">
      <c r="A227" s="350"/>
      <c r="B227" s="350"/>
      <c r="C227" s="350"/>
      <c r="D227" s="406"/>
      <c r="E227" s="402"/>
      <c r="F227" s="350"/>
      <c r="G227" s="350"/>
      <c r="H227" s="350"/>
      <c r="I227" s="350"/>
      <c r="J227" s="350"/>
      <c r="K227" s="350"/>
      <c r="L227" s="350"/>
      <c r="M227" s="350"/>
      <c r="N227" s="350"/>
      <c r="O227" s="350"/>
      <c r="P227" s="350"/>
      <c r="Q227" s="350"/>
      <c r="R227" s="350"/>
      <c r="S227" s="350"/>
      <c r="T227" s="350"/>
      <c r="U227" s="350"/>
      <c r="V227" s="350"/>
      <c r="W227" s="350"/>
      <c r="X227" s="350"/>
      <c r="Y227" s="350"/>
      <c r="Z227" s="350"/>
      <c r="AA227" s="350"/>
    </row>
    <row r="228" spans="1:27" ht="12.75" customHeight="1">
      <c r="A228" s="350"/>
      <c r="B228" s="350"/>
      <c r="C228" s="350"/>
      <c r="D228" s="406"/>
      <c r="E228" s="402"/>
      <c r="F228" s="350"/>
      <c r="G228" s="350"/>
      <c r="H228" s="350"/>
      <c r="I228" s="350"/>
      <c r="J228" s="350"/>
      <c r="K228" s="350"/>
      <c r="L228" s="350"/>
      <c r="M228" s="350"/>
      <c r="N228" s="350"/>
      <c r="O228" s="350"/>
      <c r="P228" s="350"/>
      <c r="Q228" s="350"/>
      <c r="R228" s="350"/>
      <c r="S228" s="350"/>
      <c r="T228" s="350"/>
      <c r="U228" s="350"/>
      <c r="V228" s="350"/>
      <c r="W228" s="350"/>
      <c r="X228" s="350"/>
      <c r="Y228" s="350"/>
      <c r="Z228" s="350"/>
      <c r="AA228" s="350"/>
    </row>
    <row r="229" spans="1:27" ht="12.75" customHeight="1">
      <c r="A229" s="350"/>
      <c r="B229" s="350"/>
      <c r="C229" s="350"/>
      <c r="D229" s="406"/>
      <c r="E229" s="402"/>
      <c r="F229" s="350"/>
      <c r="G229" s="350"/>
      <c r="H229" s="350"/>
      <c r="I229" s="350"/>
      <c r="J229" s="350"/>
      <c r="K229" s="350"/>
      <c r="L229" s="350"/>
      <c r="M229" s="350"/>
      <c r="N229" s="350"/>
      <c r="O229" s="350"/>
      <c r="P229" s="350"/>
      <c r="Q229" s="350"/>
      <c r="R229" s="350"/>
      <c r="S229" s="350"/>
      <c r="T229" s="350"/>
      <c r="U229" s="350"/>
      <c r="V229" s="350"/>
      <c r="W229" s="350"/>
      <c r="X229" s="350"/>
      <c r="Y229" s="350"/>
      <c r="Z229" s="350"/>
      <c r="AA229" s="350"/>
    </row>
    <row r="230" spans="1:27" ht="12.75" customHeight="1">
      <c r="A230" s="350"/>
      <c r="B230" s="350"/>
      <c r="C230" s="350"/>
      <c r="D230" s="406"/>
      <c r="E230" s="402"/>
      <c r="F230" s="350"/>
      <c r="G230" s="350"/>
      <c r="H230" s="350"/>
      <c r="I230" s="350"/>
      <c r="J230" s="350"/>
      <c r="K230" s="350"/>
      <c r="L230" s="350"/>
      <c r="M230" s="350"/>
      <c r="N230" s="350"/>
      <c r="O230" s="350"/>
      <c r="P230" s="350"/>
      <c r="Q230" s="350"/>
      <c r="R230" s="350"/>
      <c r="S230" s="350"/>
      <c r="T230" s="350"/>
      <c r="U230" s="350"/>
      <c r="V230" s="350"/>
      <c r="W230" s="350"/>
      <c r="X230" s="350"/>
      <c r="Y230" s="350"/>
      <c r="Z230" s="350"/>
      <c r="AA230" s="350"/>
    </row>
    <row r="231" spans="1:27" ht="12.75" customHeight="1">
      <c r="A231" s="350"/>
      <c r="B231" s="350"/>
      <c r="C231" s="350"/>
      <c r="D231" s="406"/>
      <c r="E231" s="402"/>
      <c r="F231" s="350"/>
      <c r="G231" s="350"/>
      <c r="H231" s="350"/>
      <c r="I231" s="350"/>
      <c r="J231" s="350"/>
      <c r="K231" s="350"/>
      <c r="L231" s="350"/>
      <c r="M231" s="350"/>
      <c r="N231" s="350"/>
      <c r="O231" s="350"/>
      <c r="P231" s="350"/>
      <c r="Q231" s="350"/>
      <c r="R231" s="350"/>
      <c r="S231" s="350"/>
      <c r="T231" s="350"/>
      <c r="U231" s="350"/>
      <c r="V231" s="350"/>
      <c r="W231" s="350"/>
      <c r="X231" s="350"/>
      <c r="Y231" s="350"/>
      <c r="Z231" s="350"/>
      <c r="AA231" s="350"/>
    </row>
    <row r="232" spans="1:27" ht="12.75" customHeight="1">
      <c r="A232" s="350"/>
      <c r="B232" s="350"/>
      <c r="C232" s="350"/>
      <c r="D232" s="406"/>
      <c r="E232" s="402"/>
      <c r="F232" s="350"/>
      <c r="G232" s="350"/>
      <c r="H232" s="350"/>
      <c r="I232" s="350"/>
      <c r="J232" s="350"/>
      <c r="K232" s="350"/>
      <c r="L232" s="350"/>
      <c r="M232" s="350"/>
      <c r="N232" s="350"/>
      <c r="O232" s="350"/>
      <c r="P232" s="350"/>
      <c r="Q232" s="350"/>
      <c r="R232" s="350"/>
      <c r="S232" s="350"/>
      <c r="T232" s="350"/>
      <c r="U232" s="350"/>
      <c r="V232" s="350"/>
      <c r="W232" s="350"/>
      <c r="X232" s="350"/>
      <c r="Y232" s="350"/>
      <c r="Z232" s="350"/>
      <c r="AA232" s="350"/>
    </row>
    <row r="233" spans="1:27" ht="12.75" customHeight="1">
      <c r="A233" s="350"/>
      <c r="B233" s="350"/>
      <c r="C233" s="350"/>
      <c r="D233" s="406"/>
      <c r="E233" s="402"/>
      <c r="F233" s="350"/>
      <c r="G233" s="350"/>
      <c r="H233" s="350"/>
      <c r="I233" s="350"/>
      <c r="J233" s="350"/>
      <c r="K233" s="350"/>
      <c r="L233" s="350"/>
      <c r="M233" s="350"/>
      <c r="N233" s="350"/>
      <c r="O233" s="350"/>
      <c r="P233" s="350"/>
      <c r="Q233" s="350"/>
      <c r="R233" s="350"/>
      <c r="S233" s="350"/>
      <c r="T233" s="350"/>
      <c r="U233" s="350"/>
      <c r="V233" s="350"/>
      <c r="W233" s="350"/>
      <c r="X233" s="350"/>
      <c r="Y233" s="350"/>
      <c r="Z233" s="350"/>
      <c r="AA233" s="350"/>
    </row>
    <row r="234" spans="1:27" ht="12.75" customHeight="1">
      <c r="A234" s="350"/>
      <c r="B234" s="350"/>
      <c r="C234" s="350"/>
      <c r="D234" s="406"/>
      <c r="E234" s="402"/>
      <c r="F234" s="350"/>
      <c r="G234" s="350"/>
      <c r="H234" s="350"/>
      <c r="I234" s="350"/>
      <c r="J234" s="350"/>
      <c r="K234" s="350"/>
      <c r="L234" s="350"/>
      <c r="M234" s="350"/>
      <c r="N234" s="350"/>
      <c r="O234" s="350"/>
      <c r="P234" s="350"/>
      <c r="Q234" s="350"/>
      <c r="R234" s="350"/>
      <c r="S234" s="350"/>
      <c r="T234" s="350"/>
      <c r="U234" s="350"/>
      <c r="V234" s="350"/>
      <c r="W234" s="350"/>
      <c r="X234" s="350"/>
      <c r="Y234" s="350"/>
      <c r="Z234" s="350"/>
      <c r="AA234" s="350"/>
    </row>
    <row r="235" spans="1:27" ht="12.75" customHeight="1">
      <c r="A235" s="350"/>
      <c r="B235" s="350"/>
      <c r="C235" s="350"/>
      <c r="D235" s="406"/>
      <c r="E235" s="402"/>
      <c r="F235" s="350"/>
      <c r="G235" s="350"/>
      <c r="H235" s="350"/>
      <c r="I235" s="350"/>
      <c r="J235" s="350"/>
      <c r="K235" s="350"/>
      <c r="L235" s="350"/>
      <c r="M235" s="350"/>
      <c r="N235" s="350"/>
      <c r="O235" s="350"/>
      <c r="P235" s="350"/>
      <c r="Q235" s="350"/>
      <c r="R235" s="350"/>
      <c r="S235" s="350"/>
      <c r="T235" s="350"/>
      <c r="U235" s="350"/>
      <c r="V235" s="350"/>
      <c r="W235" s="350"/>
      <c r="X235" s="350"/>
      <c r="Y235" s="350"/>
      <c r="Z235" s="350"/>
      <c r="AA235" s="350"/>
    </row>
    <row r="236" spans="1:27" ht="12.75" customHeight="1">
      <c r="A236" s="350"/>
      <c r="B236" s="350"/>
      <c r="C236" s="350"/>
      <c r="D236" s="406"/>
      <c r="E236" s="402"/>
      <c r="F236" s="350"/>
      <c r="G236" s="350"/>
      <c r="H236" s="350"/>
      <c r="I236" s="350"/>
      <c r="J236" s="350"/>
      <c r="K236" s="350"/>
      <c r="L236" s="350"/>
      <c r="M236" s="350"/>
      <c r="N236" s="350"/>
      <c r="O236" s="350"/>
      <c r="P236" s="350"/>
      <c r="Q236" s="350"/>
      <c r="R236" s="350"/>
      <c r="S236" s="350"/>
      <c r="T236" s="350"/>
      <c r="U236" s="350"/>
      <c r="V236" s="350"/>
      <c r="W236" s="350"/>
      <c r="X236" s="350"/>
      <c r="Y236" s="350"/>
      <c r="Z236" s="350"/>
      <c r="AA236" s="350"/>
    </row>
    <row r="237" spans="1:27" ht="12.75" customHeight="1">
      <c r="A237" s="350"/>
      <c r="B237" s="350"/>
      <c r="C237" s="350"/>
      <c r="D237" s="406"/>
      <c r="E237" s="402"/>
      <c r="F237" s="350"/>
      <c r="G237" s="350"/>
      <c r="H237" s="350"/>
      <c r="I237" s="350"/>
      <c r="J237" s="350"/>
      <c r="K237" s="350"/>
      <c r="L237" s="350"/>
      <c r="M237" s="350"/>
      <c r="N237" s="350"/>
      <c r="O237" s="350"/>
      <c r="P237" s="350"/>
      <c r="Q237" s="350"/>
      <c r="R237" s="350"/>
      <c r="S237" s="350"/>
      <c r="T237" s="350"/>
      <c r="U237" s="350"/>
      <c r="V237" s="350"/>
      <c r="W237" s="350"/>
      <c r="X237" s="350"/>
      <c r="Y237" s="350"/>
      <c r="Z237" s="350"/>
      <c r="AA237" s="350"/>
    </row>
    <row r="238" spans="1:27" ht="12.75" customHeight="1">
      <c r="A238" s="350"/>
      <c r="B238" s="350"/>
      <c r="C238" s="350"/>
      <c r="D238" s="406"/>
      <c r="E238" s="402"/>
      <c r="F238" s="350"/>
      <c r="G238" s="350"/>
      <c r="H238" s="350"/>
      <c r="I238" s="350"/>
      <c r="J238" s="350"/>
      <c r="K238" s="350"/>
      <c r="L238" s="350"/>
      <c r="M238" s="350"/>
      <c r="N238" s="350"/>
      <c r="O238" s="350"/>
      <c r="P238" s="350"/>
      <c r="Q238" s="350"/>
      <c r="R238" s="350"/>
      <c r="S238" s="350"/>
      <c r="T238" s="350"/>
      <c r="U238" s="350"/>
      <c r="V238" s="350"/>
      <c r="W238" s="350"/>
      <c r="X238" s="350"/>
      <c r="Y238" s="350"/>
      <c r="Z238" s="350"/>
      <c r="AA238" s="350"/>
    </row>
    <row r="239" spans="1:27" ht="12.75" customHeight="1">
      <c r="A239" s="350"/>
      <c r="B239" s="350"/>
      <c r="C239" s="350"/>
      <c r="D239" s="406"/>
      <c r="E239" s="402"/>
      <c r="F239" s="350"/>
      <c r="G239" s="350"/>
      <c r="H239" s="350"/>
      <c r="I239" s="350"/>
      <c r="J239" s="350"/>
      <c r="K239" s="350"/>
      <c r="L239" s="350"/>
      <c r="M239" s="350"/>
      <c r="N239" s="350"/>
      <c r="O239" s="350"/>
      <c r="P239" s="350"/>
      <c r="Q239" s="350"/>
      <c r="R239" s="350"/>
      <c r="S239" s="350"/>
      <c r="T239" s="350"/>
      <c r="U239" s="350"/>
      <c r="V239" s="350"/>
      <c r="W239" s="350"/>
      <c r="X239" s="350"/>
      <c r="Y239" s="350"/>
      <c r="Z239" s="350"/>
      <c r="AA239" s="350"/>
    </row>
    <row r="240" spans="1:27" ht="12.75" customHeight="1">
      <c r="A240" s="350"/>
      <c r="B240" s="350"/>
      <c r="C240" s="350"/>
      <c r="D240" s="406"/>
      <c r="E240" s="402"/>
      <c r="F240" s="350"/>
      <c r="G240" s="350"/>
      <c r="H240" s="350"/>
      <c r="I240" s="350"/>
      <c r="J240" s="350"/>
      <c r="K240" s="350"/>
      <c r="L240" s="350"/>
      <c r="M240" s="350"/>
      <c r="N240" s="350"/>
      <c r="O240" s="350"/>
      <c r="P240" s="350"/>
      <c r="Q240" s="350"/>
      <c r="R240" s="350"/>
      <c r="S240" s="350"/>
      <c r="T240" s="350"/>
      <c r="U240" s="350"/>
      <c r="V240" s="350"/>
      <c r="W240" s="350"/>
      <c r="X240" s="350"/>
      <c r="Y240" s="350"/>
      <c r="Z240" s="350"/>
      <c r="AA240" s="350"/>
    </row>
    <row r="241" spans="1:27" ht="12.75" customHeight="1">
      <c r="A241" s="350"/>
      <c r="B241" s="350"/>
      <c r="C241" s="350"/>
      <c r="D241" s="406"/>
      <c r="E241" s="402"/>
      <c r="F241" s="350"/>
      <c r="G241" s="350"/>
      <c r="H241" s="350"/>
      <c r="I241" s="350"/>
      <c r="J241" s="350"/>
      <c r="K241" s="350"/>
      <c r="L241" s="350"/>
      <c r="M241" s="350"/>
      <c r="N241" s="350"/>
      <c r="O241" s="350"/>
      <c r="P241" s="350"/>
      <c r="Q241" s="350"/>
      <c r="R241" s="350"/>
      <c r="S241" s="350"/>
      <c r="T241" s="350"/>
      <c r="U241" s="350"/>
      <c r="V241" s="350"/>
      <c r="W241" s="350"/>
      <c r="X241" s="350"/>
      <c r="Y241" s="350"/>
      <c r="Z241" s="350"/>
      <c r="AA241" s="350"/>
    </row>
    <row r="242" spans="1:27" ht="12.75" customHeight="1">
      <c r="A242" s="350"/>
      <c r="B242" s="350"/>
      <c r="C242" s="350"/>
      <c r="D242" s="406"/>
      <c r="E242" s="402"/>
      <c r="F242" s="350"/>
      <c r="G242" s="350"/>
      <c r="H242" s="350"/>
      <c r="I242" s="350"/>
      <c r="J242" s="350"/>
      <c r="K242" s="350"/>
      <c r="L242" s="350"/>
      <c r="M242" s="350"/>
      <c r="N242" s="350"/>
      <c r="O242" s="350"/>
      <c r="P242" s="350"/>
      <c r="Q242" s="350"/>
      <c r="R242" s="350"/>
      <c r="S242" s="350"/>
      <c r="T242" s="350"/>
      <c r="U242" s="350"/>
      <c r="V242" s="350"/>
      <c r="W242" s="350"/>
      <c r="X242" s="350"/>
      <c r="Y242" s="350"/>
      <c r="Z242" s="350"/>
      <c r="AA242" s="350"/>
    </row>
    <row r="243" spans="1:27" ht="12.75" customHeight="1">
      <c r="A243" s="350"/>
      <c r="B243" s="350"/>
      <c r="C243" s="350"/>
      <c r="D243" s="406"/>
      <c r="E243" s="402"/>
      <c r="F243" s="350"/>
      <c r="G243" s="350"/>
      <c r="H243" s="350"/>
      <c r="I243" s="350"/>
      <c r="J243" s="350"/>
      <c r="K243" s="350"/>
      <c r="L243" s="350"/>
      <c r="M243" s="350"/>
      <c r="N243" s="350"/>
      <c r="O243" s="350"/>
      <c r="P243" s="350"/>
      <c r="Q243" s="350"/>
      <c r="R243" s="350"/>
      <c r="S243" s="350"/>
      <c r="T243" s="350"/>
      <c r="U243" s="350"/>
      <c r="V243" s="350"/>
      <c r="W243" s="350"/>
      <c r="X243" s="350"/>
      <c r="Y243" s="350"/>
      <c r="Z243" s="350"/>
      <c r="AA243" s="350"/>
    </row>
    <row r="244" spans="1:27" ht="12.75" customHeight="1">
      <c r="A244" s="350"/>
      <c r="B244" s="350"/>
      <c r="C244" s="350"/>
      <c r="D244" s="406"/>
      <c r="E244" s="402"/>
      <c r="F244" s="350"/>
      <c r="G244" s="350"/>
      <c r="H244" s="350"/>
      <c r="I244" s="350"/>
      <c r="J244" s="350"/>
      <c r="K244" s="350"/>
      <c r="L244" s="350"/>
      <c r="M244" s="350"/>
      <c r="N244" s="350"/>
      <c r="O244" s="350"/>
      <c r="P244" s="350"/>
      <c r="Q244" s="350"/>
      <c r="R244" s="350"/>
      <c r="S244" s="350"/>
      <c r="T244" s="350"/>
      <c r="U244" s="350"/>
      <c r="V244" s="350"/>
      <c r="W244" s="350"/>
      <c r="X244" s="350"/>
      <c r="Y244" s="350"/>
      <c r="Z244" s="350"/>
      <c r="AA244" s="350"/>
    </row>
    <row r="245" spans="1:27" ht="12.75" customHeight="1">
      <c r="A245" s="350"/>
      <c r="B245" s="350"/>
      <c r="C245" s="350"/>
      <c r="D245" s="406"/>
      <c r="E245" s="402"/>
      <c r="F245" s="350"/>
      <c r="G245" s="350"/>
      <c r="H245" s="350"/>
      <c r="I245" s="350"/>
      <c r="J245" s="350"/>
      <c r="K245" s="350"/>
      <c r="L245" s="350"/>
      <c r="M245" s="350"/>
      <c r="N245" s="350"/>
      <c r="O245" s="350"/>
      <c r="P245" s="350"/>
      <c r="Q245" s="350"/>
      <c r="R245" s="350"/>
      <c r="S245" s="350"/>
      <c r="T245" s="350"/>
      <c r="U245" s="350"/>
      <c r="V245" s="350"/>
      <c r="W245" s="350"/>
      <c r="X245" s="350"/>
      <c r="Y245" s="350"/>
      <c r="Z245" s="350"/>
      <c r="AA245" s="350"/>
    </row>
    <row r="246" spans="1:27" ht="12.75" customHeight="1">
      <c r="A246" s="350"/>
      <c r="B246" s="350"/>
      <c r="C246" s="350"/>
      <c r="D246" s="406"/>
      <c r="E246" s="402"/>
      <c r="F246" s="350"/>
      <c r="G246" s="350"/>
      <c r="H246" s="350"/>
      <c r="I246" s="350"/>
      <c r="J246" s="350"/>
      <c r="K246" s="350"/>
      <c r="L246" s="350"/>
      <c r="M246" s="350"/>
      <c r="N246" s="350"/>
      <c r="O246" s="350"/>
      <c r="P246" s="350"/>
      <c r="Q246" s="350"/>
      <c r="R246" s="350"/>
      <c r="S246" s="350"/>
      <c r="T246" s="350"/>
      <c r="U246" s="350"/>
      <c r="V246" s="350"/>
      <c r="W246" s="350"/>
      <c r="X246" s="350"/>
      <c r="Y246" s="350"/>
      <c r="Z246" s="350"/>
      <c r="AA246" s="350"/>
    </row>
    <row r="247" spans="1:27" ht="12.75" customHeight="1">
      <c r="A247" s="350"/>
      <c r="B247" s="350"/>
      <c r="C247" s="350"/>
      <c r="D247" s="406"/>
      <c r="E247" s="402"/>
      <c r="F247" s="350"/>
      <c r="G247" s="350"/>
      <c r="H247" s="350"/>
      <c r="I247" s="350"/>
      <c r="J247" s="350"/>
      <c r="K247" s="350"/>
      <c r="L247" s="350"/>
      <c r="M247" s="350"/>
      <c r="N247" s="350"/>
      <c r="O247" s="350"/>
      <c r="P247" s="350"/>
      <c r="Q247" s="350"/>
      <c r="R247" s="350"/>
      <c r="S247" s="350"/>
      <c r="T247" s="350"/>
      <c r="U247" s="350"/>
      <c r="V247" s="350"/>
      <c r="W247" s="350"/>
      <c r="X247" s="350"/>
      <c r="Y247" s="350"/>
      <c r="Z247" s="350"/>
      <c r="AA247" s="350"/>
    </row>
    <row r="248" spans="1:27" ht="12.75" customHeight="1">
      <c r="A248" s="350"/>
      <c r="B248" s="350"/>
      <c r="C248" s="350"/>
      <c r="D248" s="406"/>
      <c r="E248" s="402"/>
      <c r="F248" s="350"/>
      <c r="G248" s="350"/>
      <c r="H248" s="350"/>
      <c r="I248" s="350"/>
      <c r="J248" s="350"/>
      <c r="K248" s="350"/>
      <c r="L248" s="350"/>
      <c r="M248" s="350"/>
      <c r="N248" s="350"/>
      <c r="O248" s="350"/>
      <c r="P248" s="350"/>
      <c r="Q248" s="350"/>
      <c r="R248" s="350"/>
      <c r="S248" s="350"/>
      <c r="T248" s="350"/>
      <c r="U248" s="350"/>
      <c r="V248" s="350"/>
      <c r="W248" s="350"/>
      <c r="X248" s="350"/>
      <c r="Y248" s="350"/>
      <c r="Z248" s="350"/>
      <c r="AA248" s="350"/>
    </row>
    <row r="249" spans="1:27" ht="12.75" customHeight="1">
      <c r="A249" s="350"/>
      <c r="B249" s="350"/>
      <c r="C249" s="350"/>
      <c r="D249" s="406"/>
      <c r="E249" s="402"/>
      <c r="F249" s="350"/>
      <c r="G249" s="350"/>
      <c r="H249" s="350"/>
      <c r="I249" s="350"/>
      <c r="J249" s="350"/>
      <c r="K249" s="350"/>
      <c r="L249" s="350"/>
      <c r="M249" s="350"/>
      <c r="N249" s="350"/>
      <c r="O249" s="350"/>
      <c r="P249" s="350"/>
      <c r="Q249" s="350"/>
      <c r="R249" s="350"/>
      <c r="S249" s="350"/>
      <c r="T249" s="350"/>
      <c r="U249" s="350"/>
      <c r="V249" s="350"/>
      <c r="W249" s="350"/>
      <c r="X249" s="350"/>
      <c r="Y249" s="350"/>
      <c r="Z249" s="350"/>
      <c r="AA249" s="350"/>
    </row>
    <row r="250" spans="1:27" ht="12.75" customHeight="1">
      <c r="A250" s="350"/>
      <c r="B250" s="350"/>
      <c r="C250" s="350"/>
      <c r="D250" s="406"/>
      <c r="E250" s="402"/>
      <c r="F250" s="350"/>
      <c r="G250" s="350"/>
      <c r="H250" s="350"/>
      <c r="I250" s="350"/>
      <c r="J250" s="350"/>
      <c r="K250" s="350"/>
      <c r="L250" s="350"/>
      <c r="M250" s="350"/>
      <c r="N250" s="350"/>
      <c r="O250" s="350"/>
      <c r="P250" s="350"/>
      <c r="Q250" s="350"/>
      <c r="R250" s="350"/>
      <c r="S250" s="350"/>
      <c r="T250" s="350"/>
      <c r="U250" s="350"/>
      <c r="V250" s="350"/>
      <c r="W250" s="350"/>
      <c r="X250" s="350"/>
      <c r="Y250" s="350"/>
      <c r="Z250" s="350"/>
      <c r="AA250" s="350"/>
    </row>
    <row r="251" spans="1:27" ht="12.75" customHeight="1">
      <c r="A251" s="350"/>
      <c r="B251" s="350"/>
      <c r="C251" s="350"/>
      <c r="D251" s="406"/>
      <c r="E251" s="402"/>
      <c r="F251" s="350"/>
      <c r="G251" s="350"/>
      <c r="H251" s="350"/>
      <c r="I251" s="350"/>
      <c r="J251" s="350"/>
      <c r="K251" s="350"/>
      <c r="L251" s="350"/>
      <c r="M251" s="350"/>
      <c r="N251" s="350"/>
      <c r="O251" s="350"/>
      <c r="P251" s="350"/>
      <c r="Q251" s="350"/>
      <c r="R251" s="350"/>
      <c r="S251" s="350"/>
      <c r="T251" s="350"/>
      <c r="U251" s="350"/>
      <c r="V251" s="350"/>
      <c r="W251" s="350"/>
      <c r="X251" s="350"/>
      <c r="Y251" s="350"/>
      <c r="Z251" s="350"/>
      <c r="AA251" s="350"/>
    </row>
    <row r="252" spans="1:27" ht="12.75" customHeight="1">
      <c r="A252" s="350"/>
      <c r="B252" s="350"/>
      <c r="C252" s="350"/>
      <c r="D252" s="406"/>
      <c r="E252" s="402"/>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row>
    <row r="253" spans="1:27" ht="12.75" customHeight="1">
      <c r="A253" s="350"/>
      <c r="B253" s="350"/>
      <c r="C253" s="350"/>
      <c r="D253" s="406"/>
      <c r="E253" s="402"/>
      <c r="F253" s="350"/>
      <c r="G253" s="350"/>
      <c r="H253" s="350"/>
      <c r="I253" s="350"/>
      <c r="J253" s="350"/>
      <c r="K253" s="350"/>
      <c r="L253" s="350"/>
      <c r="M253" s="350"/>
      <c r="N253" s="350"/>
      <c r="O253" s="350"/>
      <c r="P253" s="350"/>
      <c r="Q253" s="350"/>
      <c r="R253" s="350"/>
      <c r="S253" s="350"/>
      <c r="T253" s="350"/>
      <c r="U253" s="350"/>
      <c r="V253" s="350"/>
      <c r="W253" s="350"/>
      <c r="X253" s="350"/>
      <c r="Y253" s="350"/>
      <c r="Z253" s="350"/>
      <c r="AA253" s="350"/>
    </row>
    <row r="254" spans="1:27" ht="12.75" customHeight="1">
      <c r="A254" s="350"/>
      <c r="B254" s="350"/>
      <c r="C254" s="350"/>
      <c r="D254" s="406"/>
      <c r="E254" s="402"/>
      <c r="F254" s="350"/>
      <c r="G254" s="350"/>
      <c r="H254" s="350"/>
      <c r="I254" s="350"/>
      <c r="J254" s="350"/>
      <c r="K254" s="350"/>
      <c r="L254" s="350"/>
      <c r="M254" s="350"/>
      <c r="N254" s="350"/>
      <c r="O254" s="350"/>
      <c r="P254" s="350"/>
      <c r="Q254" s="350"/>
      <c r="R254" s="350"/>
      <c r="S254" s="350"/>
      <c r="T254" s="350"/>
      <c r="U254" s="350"/>
      <c r="V254" s="350"/>
      <c r="W254" s="350"/>
      <c r="X254" s="350"/>
      <c r="Y254" s="350"/>
      <c r="Z254" s="350"/>
      <c r="AA254" s="350"/>
    </row>
    <row r="255" spans="1:27" ht="12.75" customHeight="1">
      <c r="A255" s="350"/>
      <c r="B255" s="350"/>
      <c r="C255" s="350"/>
      <c r="D255" s="406"/>
      <c r="E255" s="402"/>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row>
    <row r="256" spans="1:27" ht="12.75" customHeight="1">
      <c r="A256" s="350"/>
      <c r="B256" s="350"/>
      <c r="C256" s="350"/>
      <c r="D256" s="406"/>
      <c r="E256" s="402"/>
      <c r="F256" s="350"/>
      <c r="G256" s="350"/>
      <c r="H256" s="350"/>
      <c r="I256" s="350"/>
      <c r="J256" s="350"/>
      <c r="K256" s="350"/>
      <c r="L256" s="350"/>
      <c r="M256" s="350"/>
      <c r="N256" s="350"/>
      <c r="O256" s="350"/>
      <c r="P256" s="350"/>
      <c r="Q256" s="350"/>
      <c r="R256" s="350"/>
      <c r="S256" s="350"/>
      <c r="T256" s="350"/>
      <c r="U256" s="350"/>
      <c r="V256" s="350"/>
      <c r="W256" s="350"/>
      <c r="X256" s="350"/>
      <c r="Y256" s="350"/>
      <c r="Z256" s="350"/>
      <c r="AA256" s="350"/>
    </row>
    <row r="257" spans="1:27" ht="12.75" customHeight="1">
      <c r="A257" s="350"/>
      <c r="B257" s="350"/>
      <c r="C257" s="350"/>
      <c r="D257" s="406"/>
      <c r="E257" s="402"/>
      <c r="F257" s="350"/>
      <c r="G257" s="350"/>
      <c r="H257" s="350"/>
      <c r="I257" s="350"/>
      <c r="J257" s="350"/>
      <c r="K257" s="350"/>
      <c r="L257" s="350"/>
      <c r="M257" s="350"/>
      <c r="N257" s="350"/>
      <c r="O257" s="350"/>
      <c r="P257" s="350"/>
      <c r="Q257" s="350"/>
      <c r="R257" s="350"/>
      <c r="S257" s="350"/>
      <c r="T257" s="350"/>
      <c r="U257" s="350"/>
      <c r="V257" s="350"/>
      <c r="W257" s="350"/>
      <c r="X257" s="350"/>
      <c r="Y257" s="350"/>
      <c r="Z257" s="350"/>
      <c r="AA257" s="350"/>
    </row>
    <row r="258" spans="1:27" ht="12.75" customHeight="1">
      <c r="A258" s="350"/>
      <c r="B258" s="350"/>
      <c r="C258" s="350"/>
      <c r="D258" s="406"/>
      <c r="E258" s="402"/>
      <c r="F258" s="350"/>
      <c r="G258" s="350"/>
      <c r="H258" s="350"/>
      <c r="I258" s="350"/>
      <c r="J258" s="350"/>
      <c r="K258" s="350"/>
      <c r="L258" s="350"/>
      <c r="M258" s="350"/>
      <c r="N258" s="350"/>
      <c r="O258" s="350"/>
      <c r="P258" s="350"/>
      <c r="Q258" s="350"/>
      <c r="R258" s="350"/>
      <c r="S258" s="350"/>
      <c r="T258" s="350"/>
      <c r="U258" s="350"/>
      <c r="V258" s="350"/>
      <c r="W258" s="350"/>
      <c r="X258" s="350"/>
      <c r="Y258" s="350"/>
      <c r="Z258" s="350"/>
      <c r="AA258" s="350"/>
    </row>
    <row r="259" spans="1:27" ht="12.75" customHeight="1">
      <c r="A259" s="350"/>
      <c r="B259" s="350"/>
      <c r="C259" s="350"/>
      <c r="D259" s="406"/>
      <c r="E259" s="402"/>
      <c r="F259" s="350"/>
      <c r="G259" s="350"/>
      <c r="H259" s="350"/>
      <c r="I259" s="350"/>
      <c r="J259" s="350"/>
      <c r="K259" s="350"/>
      <c r="L259" s="350"/>
      <c r="M259" s="350"/>
      <c r="N259" s="350"/>
      <c r="O259" s="350"/>
      <c r="P259" s="350"/>
      <c r="Q259" s="350"/>
      <c r="R259" s="350"/>
      <c r="S259" s="350"/>
      <c r="T259" s="350"/>
      <c r="U259" s="350"/>
      <c r="V259" s="350"/>
      <c r="W259" s="350"/>
      <c r="X259" s="350"/>
      <c r="Y259" s="350"/>
      <c r="Z259" s="350"/>
      <c r="AA259" s="350"/>
    </row>
    <row r="260" spans="1:27" ht="12.75" customHeight="1">
      <c r="A260" s="350"/>
      <c r="B260" s="350"/>
      <c r="C260" s="350"/>
      <c r="D260" s="406"/>
      <c r="E260" s="402"/>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row>
    <row r="261" spans="1:27" ht="12.75" customHeight="1">
      <c r="A261" s="350"/>
      <c r="B261" s="350"/>
      <c r="C261" s="350"/>
      <c r="D261" s="406"/>
      <c r="E261" s="402"/>
      <c r="F261" s="350"/>
      <c r="G261" s="350"/>
      <c r="H261" s="350"/>
      <c r="I261" s="350"/>
      <c r="J261" s="350"/>
      <c r="K261" s="350"/>
      <c r="L261" s="350"/>
      <c r="M261" s="350"/>
      <c r="N261" s="350"/>
      <c r="O261" s="350"/>
      <c r="P261" s="350"/>
      <c r="Q261" s="350"/>
      <c r="R261" s="350"/>
      <c r="S261" s="350"/>
      <c r="T261" s="350"/>
      <c r="U261" s="350"/>
      <c r="V261" s="350"/>
      <c r="W261" s="350"/>
      <c r="X261" s="350"/>
      <c r="Y261" s="350"/>
      <c r="Z261" s="350"/>
      <c r="AA261" s="350"/>
    </row>
    <row r="262" spans="1:27" ht="12.75" customHeight="1">
      <c r="A262" s="350"/>
      <c r="B262" s="350"/>
      <c r="C262" s="350"/>
      <c r="D262" s="406"/>
      <c r="E262" s="402"/>
      <c r="F262" s="350"/>
      <c r="G262" s="350"/>
      <c r="H262" s="350"/>
      <c r="I262" s="350"/>
      <c r="J262" s="350"/>
      <c r="K262" s="350"/>
      <c r="L262" s="350"/>
      <c r="M262" s="350"/>
      <c r="N262" s="350"/>
      <c r="O262" s="350"/>
      <c r="P262" s="350"/>
      <c r="Q262" s="350"/>
      <c r="R262" s="350"/>
      <c r="S262" s="350"/>
      <c r="T262" s="350"/>
      <c r="U262" s="350"/>
      <c r="V262" s="350"/>
      <c r="W262" s="350"/>
      <c r="X262" s="350"/>
      <c r="Y262" s="350"/>
      <c r="Z262" s="350"/>
      <c r="AA262" s="350"/>
    </row>
    <row r="263" spans="1:27" ht="12.75" customHeight="1">
      <c r="A263" s="350"/>
      <c r="B263" s="350"/>
      <c r="C263" s="350"/>
      <c r="D263" s="406"/>
      <c r="E263" s="402"/>
      <c r="F263" s="350"/>
      <c r="G263" s="350"/>
      <c r="H263" s="350"/>
      <c r="I263" s="350"/>
      <c r="J263" s="350"/>
      <c r="K263" s="350"/>
      <c r="L263" s="350"/>
      <c r="M263" s="350"/>
      <c r="N263" s="350"/>
      <c r="O263" s="350"/>
      <c r="P263" s="350"/>
      <c r="Q263" s="350"/>
      <c r="R263" s="350"/>
      <c r="S263" s="350"/>
      <c r="T263" s="350"/>
      <c r="U263" s="350"/>
      <c r="V263" s="350"/>
      <c r="W263" s="350"/>
      <c r="X263" s="350"/>
      <c r="Y263" s="350"/>
      <c r="Z263" s="350"/>
      <c r="AA263" s="350"/>
    </row>
    <row r="264" spans="1:27" ht="12.75" customHeight="1">
      <c r="A264" s="350"/>
      <c r="B264" s="350"/>
      <c r="C264" s="350"/>
      <c r="D264" s="406"/>
      <c r="E264" s="402"/>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row>
    <row r="265" spans="1:27" ht="12.75" customHeight="1">
      <c r="A265" s="350"/>
      <c r="B265" s="350"/>
      <c r="C265" s="350"/>
      <c r="D265" s="406"/>
      <c r="E265" s="402"/>
      <c r="F265" s="350"/>
      <c r="G265" s="350"/>
      <c r="H265" s="350"/>
      <c r="I265" s="350"/>
      <c r="J265" s="350"/>
      <c r="K265" s="350"/>
      <c r="L265" s="350"/>
      <c r="M265" s="350"/>
      <c r="N265" s="350"/>
      <c r="O265" s="350"/>
      <c r="P265" s="350"/>
      <c r="Q265" s="350"/>
      <c r="R265" s="350"/>
      <c r="S265" s="350"/>
      <c r="T265" s="350"/>
      <c r="U265" s="350"/>
      <c r="V265" s="350"/>
      <c r="W265" s="350"/>
      <c r="X265" s="350"/>
      <c r="Y265" s="350"/>
      <c r="Z265" s="350"/>
      <c r="AA265" s="350"/>
    </row>
    <row r="266" spans="1:27" ht="12.75" customHeight="1">
      <c r="A266" s="350"/>
      <c r="B266" s="350"/>
      <c r="C266" s="350"/>
      <c r="D266" s="406"/>
      <c r="E266" s="402"/>
      <c r="F266" s="350"/>
      <c r="G266" s="350"/>
      <c r="H266" s="350"/>
      <c r="I266" s="350"/>
      <c r="J266" s="350"/>
      <c r="K266" s="350"/>
      <c r="L266" s="350"/>
      <c r="M266" s="350"/>
      <c r="N266" s="350"/>
      <c r="O266" s="350"/>
      <c r="P266" s="350"/>
      <c r="Q266" s="350"/>
      <c r="R266" s="350"/>
      <c r="S266" s="350"/>
      <c r="T266" s="350"/>
      <c r="U266" s="350"/>
      <c r="V266" s="350"/>
      <c r="W266" s="350"/>
      <c r="X266" s="350"/>
      <c r="Y266" s="350"/>
      <c r="Z266" s="350"/>
      <c r="AA266" s="350"/>
    </row>
    <row r="267" spans="1:27" ht="12.75" customHeight="1">
      <c r="A267" s="350"/>
      <c r="B267" s="350"/>
      <c r="C267" s="350"/>
      <c r="D267" s="406"/>
      <c r="E267" s="402"/>
      <c r="F267" s="350"/>
      <c r="G267" s="350"/>
      <c r="H267" s="350"/>
      <c r="I267" s="350"/>
      <c r="J267" s="350"/>
      <c r="K267" s="350"/>
      <c r="L267" s="350"/>
      <c r="M267" s="350"/>
      <c r="N267" s="350"/>
      <c r="O267" s="350"/>
      <c r="P267" s="350"/>
      <c r="Q267" s="350"/>
      <c r="R267" s="350"/>
      <c r="S267" s="350"/>
      <c r="T267" s="350"/>
      <c r="U267" s="350"/>
      <c r="V267" s="350"/>
      <c r="W267" s="350"/>
      <c r="X267" s="350"/>
      <c r="Y267" s="350"/>
      <c r="Z267" s="350"/>
      <c r="AA267" s="350"/>
    </row>
    <row r="268" spans="1:27" ht="12.75" customHeight="1">
      <c r="A268" s="350"/>
      <c r="B268" s="350"/>
      <c r="C268" s="350"/>
      <c r="D268" s="406"/>
      <c r="E268" s="402"/>
      <c r="F268" s="350"/>
      <c r="G268" s="350"/>
      <c r="H268" s="350"/>
      <c r="I268" s="350"/>
      <c r="J268" s="350"/>
      <c r="K268" s="350"/>
      <c r="L268" s="350"/>
      <c r="M268" s="350"/>
      <c r="N268" s="350"/>
      <c r="O268" s="350"/>
      <c r="P268" s="350"/>
      <c r="Q268" s="350"/>
      <c r="R268" s="350"/>
      <c r="S268" s="350"/>
      <c r="T268" s="350"/>
      <c r="U268" s="350"/>
      <c r="V268" s="350"/>
      <c r="W268" s="350"/>
      <c r="X268" s="350"/>
      <c r="Y268" s="350"/>
      <c r="Z268" s="350"/>
      <c r="AA268" s="350"/>
    </row>
    <row r="269" spans="1:27" ht="12.75" customHeight="1">
      <c r="A269" s="350"/>
      <c r="B269" s="350"/>
      <c r="C269" s="350"/>
      <c r="D269" s="406"/>
      <c r="E269" s="402"/>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row>
    <row r="270" spans="1:27" ht="12.75" customHeight="1">
      <c r="A270" s="350"/>
      <c r="B270" s="350"/>
      <c r="C270" s="350"/>
      <c r="D270" s="406"/>
      <c r="E270" s="402"/>
      <c r="F270" s="350"/>
      <c r="G270" s="350"/>
      <c r="H270" s="350"/>
      <c r="I270" s="350"/>
      <c r="J270" s="350"/>
      <c r="K270" s="350"/>
      <c r="L270" s="350"/>
      <c r="M270" s="350"/>
      <c r="N270" s="350"/>
      <c r="O270" s="350"/>
      <c r="P270" s="350"/>
      <c r="Q270" s="350"/>
      <c r="R270" s="350"/>
      <c r="S270" s="350"/>
      <c r="T270" s="350"/>
      <c r="U270" s="350"/>
      <c r="V270" s="350"/>
      <c r="W270" s="350"/>
      <c r="X270" s="350"/>
      <c r="Y270" s="350"/>
      <c r="Z270" s="350"/>
      <c r="AA270" s="350"/>
    </row>
    <row r="271" spans="1:27" ht="12.75" customHeight="1">
      <c r="A271" s="350"/>
      <c r="B271" s="350"/>
      <c r="C271" s="350"/>
      <c r="D271" s="406"/>
      <c r="E271" s="402"/>
      <c r="F271" s="350"/>
      <c r="G271" s="350"/>
      <c r="H271" s="350"/>
      <c r="I271" s="350"/>
      <c r="J271" s="350"/>
      <c r="K271" s="350"/>
      <c r="L271" s="350"/>
      <c r="M271" s="350"/>
      <c r="N271" s="350"/>
      <c r="O271" s="350"/>
      <c r="P271" s="350"/>
      <c r="Q271" s="350"/>
      <c r="R271" s="350"/>
      <c r="S271" s="350"/>
      <c r="T271" s="350"/>
      <c r="U271" s="350"/>
      <c r="V271" s="350"/>
      <c r="W271" s="350"/>
      <c r="X271" s="350"/>
      <c r="Y271" s="350"/>
      <c r="Z271" s="350"/>
      <c r="AA271" s="350"/>
    </row>
    <row r="272" spans="1:27" ht="12.75" customHeight="1">
      <c r="A272" s="350"/>
      <c r="B272" s="350"/>
      <c r="C272" s="350"/>
      <c r="D272" s="406"/>
      <c r="E272" s="402"/>
      <c r="F272" s="350"/>
      <c r="G272" s="350"/>
      <c r="H272" s="350"/>
      <c r="I272" s="350"/>
      <c r="J272" s="350"/>
      <c r="K272" s="350"/>
      <c r="L272" s="350"/>
      <c r="M272" s="350"/>
      <c r="N272" s="350"/>
      <c r="O272" s="350"/>
      <c r="P272" s="350"/>
      <c r="Q272" s="350"/>
      <c r="R272" s="350"/>
      <c r="S272" s="350"/>
      <c r="T272" s="350"/>
      <c r="U272" s="350"/>
      <c r="V272" s="350"/>
      <c r="W272" s="350"/>
      <c r="X272" s="350"/>
      <c r="Y272" s="350"/>
      <c r="Z272" s="350"/>
      <c r="AA272" s="350"/>
    </row>
    <row r="273" spans="1:27" ht="12.75" customHeight="1">
      <c r="A273" s="350"/>
      <c r="B273" s="350"/>
      <c r="C273" s="350"/>
      <c r="D273" s="406"/>
      <c r="E273" s="402"/>
      <c r="F273" s="350"/>
      <c r="G273" s="350"/>
      <c r="H273" s="350"/>
      <c r="I273" s="350"/>
      <c r="J273" s="350"/>
      <c r="K273" s="350"/>
      <c r="L273" s="350"/>
      <c r="M273" s="350"/>
      <c r="N273" s="350"/>
      <c r="O273" s="350"/>
      <c r="P273" s="350"/>
      <c r="Q273" s="350"/>
      <c r="R273" s="350"/>
      <c r="S273" s="350"/>
      <c r="T273" s="350"/>
      <c r="U273" s="350"/>
      <c r="V273" s="350"/>
      <c r="W273" s="350"/>
      <c r="X273" s="350"/>
      <c r="Y273" s="350"/>
      <c r="Z273" s="350"/>
      <c r="AA273" s="350"/>
    </row>
    <row r="274" spans="1:27" ht="12.75" customHeight="1">
      <c r="A274" s="350"/>
      <c r="B274" s="350"/>
      <c r="C274" s="350"/>
      <c r="D274" s="406"/>
      <c r="E274" s="402"/>
      <c r="F274" s="350"/>
      <c r="G274" s="350"/>
      <c r="H274" s="350"/>
      <c r="I274" s="350"/>
      <c r="J274" s="350"/>
      <c r="K274" s="350"/>
      <c r="L274" s="350"/>
      <c r="M274" s="350"/>
      <c r="N274" s="350"/>
      <c r="O274" s="350"/>
      <c r="P274" s="350"/>
      <c r="Q274" s="350"/>
      <c r="R274" s="350"/>
      <c r="S274" s="350"/>
      <c r="T274" s="350"/>
      <c r="U274" s="350"/>
      <c r="V274" s="350"/>
      <c r="W274" s="350"/>
      <c r="X274" s="350"/>
      <c r="Y274" s="350"/>
      <c r="Z274" s="350"/>
      <c r="AA274" s="350"/>
    </row>
    <row r="275" spans="1:27" ht="12.75" customHeight="1">
      <c r="A275" s="350"/>
      <c r="B275" s="350"/>
      <c r="C275" s="350"/>
      <c r="D275" s="406"/>
      <c r="E275" s="402"/>
      <c r="F275" s="350"/>
      <c r="G275" s="350"/>
      <c r="H275" s="350"/>
      <c r="I275" s="350"/>
      <c r="J275" s="350"/>
      <c r="K275" s="350"/>
      <c r="L275" s="350"/>
      <c r="M275" s="350"/>
      <c r="N275" s="350"/>
      <c r="O275" s="350"/>
      <c r="P275" s="350"/>
      <c r="Q275" s="350"/>
      <c r="R275" s="350"/>
      <c r="S275" s="350"/>
      <c r="T275" s="350"/>
      <c r="U275" s="350"/>
      <c r="V275" s="350"/>
      <c r="W275" s="350"/>
      <c r="X275" s="350"/>
      <c r="Y275" s="350"/>
      <c r="Z275" s="350"/>
      <c r="AA275" s="350"/>
    </row>
    <row r="276" spans="1:27" ht="12.75" customHeight="1">
      <c r="A276" s="350"/>
      <c r="B276" s="350"/>
      <c r="C276" s="350"/>
      <c r="D276" s="406"/>
      <c r="E276" s="402"/>
      <c r="F276" s="350"/>
      <c r="G276" s="350"/>
      <c r="H276" s="350"/>
      <c r="I276" s="350"/>
      <c r="J276" s="350"/>
      <c r="K276" s="350"/>
      <c r="L276" s="350"/>
      <c r="M276" s="350"/>
      <c r="N276" s="350"/>
      <c r="O276" s="350"/>
      <c r="P276" s="350"/>
      <c r="Q276" s="350"/>
      <c r="R276" s="350"/>
      <c r="S276" s="350"/>
      <c r="T276" s="350"/>
      <c r="U276" s="350"/>
      <c r="V276" s="350"/>
      <c r="W276" s="350"/>
      <c r="X276" s="350"/>
      <c r="Y276" s="350"/>
      <c r="Z276" s="350"/>
      <c r="AA276" s="350"/>
    </row>
    <row r="277" spans="1:27" ht="12.75" customHeight="1">
      <c r="A277" s="350"/>
      <c r="B277" s="350"/>
      <c r="C277" s="350"/>
      <c r="D277" s="406"/>
      <c r="E277" s="402"/>
      <c r="F277" s="350"/>
      <c r="G277" s="350"/>
      <c r="H277" s="350"/>
      <c r="I277" s="350"/>
      <c r="J277" s="350"/>
      <c r="K277" s="350"/>
      <c r="L277" s="350"/>
      <c r="M277" s="350"/>
      <c r="N277" s="350"/>
      <c r="O277" s="350"/>
      <c r="P277" s="350"/>
      <c r="Q277" s="350"/>
      <c r="R277" s="350"/>
      <c r="S277" s="350"/>
      <c r="T277" s="350"/>
      <c r="U277" s="350"/>
      <c r="V277" s="350"/>
      <c r="W277" s="350"/>
      <c r="X277" s="350"/>
      <c r="Y277" s="350"/>
      <c r="Z277" s="350"/>
      <c r="AA277" s="350"/>
    </row>
    <row r="278" spans="1:27" ht="12.75" customHeight="1">
      <c r="A278" s="350"/>
      <c r="B278" s="350"/>
      <c r="C278" s="350"/>
      <c r="D278" s="406"/>
      <c r="E278" s="402"/>
      <c r="F278" s="350"/>
      <c r="G278" s="350"/>
      <c r="H278" s="350"/>
      <c r="I278" s="350"/>
      <c r="J278" s="350"/>
      <c r="K278" s="350"/>
      <c r="L278" s="350"/>
      <c r="M278" s="350"/>
      <c r="N278" s="350"/>
      <c r="O278" s="350"/>
      <c r="P278" s="350"/>
      <c r="Q278" s="350"/>
      <c r="R278" s="350"/>
      <c r="S278" s="350"/>
      <c r="T278" s="350"/>
      <c r="U278" s="350"/>
      <c r="V278" s="350"/>
      <c r="W278" s="350"/>
      <c r="X278" s="350"/>
      <c r="Y278" s="350"/>
      <c r="Z278" s="350"/>
      <c r="AA278" s="350"/>
    </row>
    <row r="279" spans="1:27" ht="12.75" customHeight="1">
      <c r="A279" s="350"/>
      <c r="B279" s="350"/>
      <c r="C279" s="350"/>
      <c r="D279" s="406"/>
      <c r="E279" s="402"/>
      <c r="F279" s="350"/>
      <c r="G279" s="350"/>
      <c r="H279" s="350"/>
      <c r="I279" s="350"/>
      <c r="J279" s="350"/>
      <c r="K279" s="350"/>
      <c r="L279" s="350"/>
      <c r="M279" s="350"/>
      <c r="N279" s="350"/>
      <c r="O279" s="350"/>
      <c r="P279" s="350"/>
      <c r="Q279" s="350"/>
      <c r="R279" s="350"/>
      <c r="S279" s="350"/>
      <c r="T279" s="350"/>
      <c r="U279" s="350"/>
      <c r="V279" s="350"/>
      <c r="W279" s="350"/>
      <c r="X279" s="350"/>
      <c r="Y279" s="350"/>
      <c r="Z279" s="350"/>
      <c r="AA279" s="350"/>
    </row>
    <row r="280" spans="1:27" ht="12.75" customHeight="1">
      <c r="A280" s="350"/>
      <c r="B280" s="350"/>
      <c r="C280" s="350"/>
      <c r="D280" s="406"/>
      <c r="E280" s="402"/>
      <c r="F280" s="350"/>
      <c r="G280" s="350"/>
      <c r="H280" s="350"/>
      <c r="I280" s="350"/>
      <c r="J280" s="350"/>
      <c r="K280" s="350"/>
      <c r="L280" s="350"/>
      <c r="M280" s="350"/>
      <c r="N280" s="350"/>
      <c r="O280" s="350"/>
      <c r="P280" s="350"/>
      <c r="Q280" s="350"/>
      <c r="R280" s="350"/>
      <c r="S280" s="350"/>
      <c r="T280" s="350"/>
      <c r="U280" s="350"/>
      <c r="V280" s="350"/>
      <c r="W280" s="350"/>
      <c r="X280" s="350"/>
      <c r="Y280" s="350"/>
      <c r="Z280" s="350"/>
      <c r="AA280" s="350"/>
    </row>
    <row r="281" spans="1:27" ht="12.75" customHeight="1">
      <c r="A281" s="350"/>
      <c r="B281" s="350"/>
      <c r="C281" s="350"/>
      <c r="D281" s="406"/>
      <c r="E281" s="402"/>
      <c r="F281" s="350"/>
      <c r="G281" s="350"/>
      <c r="H281" s="350"/>
      <c r="I281" s="350"/>
      <c r="J281" s="350"/>
      <c r="K281" s="350"/>
      <c r="L281" s="350"/>
      <c r="M281" s="350"/>
      <c r="N281" s="350"/>
      <c r="O281" s="350"/>
      <c r="P281" s="350"/>
      <c r="Q281" s="350"/>
      <c r="R281" s="350"/>
      <c r="S281" s="350"/>
      <c r="T281" s="350"/>
      <c r="U281" s="350"/>
      <c r="V281" s="350"/>
      <c r="W281" s="350"/>
      <c r="X281" s="350"/>
      <c r="Y281" s="350"/>
      <c r="Z281" s="350"/>
      <c r="AA281" s="350"/>
    </row>
    <row r="282" spans="1:27" ht="12.75" customHeight="1">
      <c r="A282" s="350"/>
      <c r="B282" s="350"/>
      <c r="C282" s="350"/>
      <c r="D282" s="406"/>
      <c r="E282" s="402"/>
      <c r="F282" s="350"/>
      <c r="G282" s="350"/>
      <c r="H282" s="350"/>
      <c r="I282" s="350"/>
      <c r="J282" s="350"/>
      <c r="K282" s="350"/>
      <c r="L282" s="350"/>
      <c r="M282" s="350"/>
      <c r="N282" s="350"/>
      <c r="O282" s="350"/>
      <c r="P282" s="350"/>
      <c r="Q282" s="350"/>
      <c r="R282" s="350"/>
      <c r="S282" s="350"/>
      <c r="T282" s="350"/>
      <c r="U282" s="350"/>
      <c r="V282" s="350"/>
      <c r="W282" s="350"/>
      <c r="X282" s="350"/>
      <c r="Y282" s="350"/>
      <c r="Z282" s="350"/>
      <c r="AA282" s="350"/>
    </row>
    <row r="283" spans="1:27" ht="12.75" customHeight="1">
      <c r="A283" s="350"/>
      <c r="B283" s="350"/>
      <c r="C283" s="350"/>
      <c r="D283" s="406"/>
      <c r="E283" s="402"/>
      <c r="F283" s="350"/>
      <c r="G283" s="350"/>
      <c r="H283" s="350"/>
      <c r="I283" s="350"/>
      <c r="J283" s="350"/>
      <c r="K283" s="350"/>
      <c r="L283" s="350"/>
      <c r="M283" s="350"/>
      <c r="N283" s="350"/>
      <c r="O283" s="350"/>
      <c r="P283" s="350"/>
      <c r="Q283" s="350"/>
      <c r="R283" s="350"/>
      <c r="S283" s="350"/>
      <c r="T283" s="350"/>
      <c r="U283" s="350"/>
      <c r="V283" s="350"/>
      <c r="W283" s="350"/>
      <c r="X283" s="350"/>
      <c r="Y283" s="350"/>
      <c r="Z283" s="350"/>
      <c r="AA283" s="350"/>
    </row>
    <row r="284" spans="1:27" ht="12.75" customHeight="1">
      <c r="A284" s="350"/>
      <c r="B284" s="350"/>
      <c r="C284" s="350"/>
      <c r="D284" s="406"/>
      <c r="E284" s="402"/>
      <c r="F284" s="350"/>
      <c r="G284" s="350"/>
      <c r="H284" s="350"/>
      <c r="I284" s="350"/>
      <c r="J284" s="350"/>
      <c r="K284" s="350"/>
      <c r="L284" s="350"/>
      <c r="M284" s="350"/>
      <c r="N284" s="350"/>
      <c r="O284" s="350"/>
      <c r="P284" s="350"/>
      <c r="Q284" s="350"/>
      <c r="R284" s="350"/>
      <c r="S284" s="350"/>
      <c r="T284" s="350"/>
      <c r="U284" s="350"/>
      <c r="V284" s="350"/>
      <c r="W284" s="350"/>
      <c r="X284" s="350"/>
      <c r="Y284" s="350"/>
      <c r="Z284" s="350"/>
      <c r="AA284" s="350"/>
    </row>
    <row r="285" spans="1:27" ht="12.75" customHeight="1">
      <c r="A285" s="350"/>
      <c r="B285" s="350"/>
      <c r="C285" s="350"/>
      <c r="D285" s="406"/>
      <c r="E285" s="402"/>
      <c r="F285" s="350"/>
      <c r="G285" s="350"/>
      <c r="H285" s="350"/>
      <c r="I285" s="350"/>
      <c r="J285" s="350"/>
      <c r="K285" s="350"/>
      <c r="L285" s="350"/>
      <c r="M285" s="350"/>
      <c r="N285" s="350"/>
      <c r="O285" s="350"/>
      <c r="P285" s="350"/>
      <c r="Q285" s="350"/>
      <c r="R285" s="350"/>
      <c r="S285" s="350"/>
      <c r="T285" s="350"/>
      <c r="U285" s="350"/>
      <c r="V285" s="350"/>
      <c r="W285" s="350"/>
      <c r="X285" s="350"/>
      <c r="Y285" s="350"/>
      <c r="Z285" s="350"/>
      <c r="AA285" s="350"/>
    </row>
    <row r="286" spans="1:27" ht="12.75" customHeight="1">
      <c r="A286" s="350"/>
      <c r="B286" s="350"/>
      <c r="C286" s="350"/>
      <c r="D286" s="406"/>
      <c r="E286" s="402"/>
      <c r="F286" s="350"/>
      <c r="G286" s="350"/>
      <c r="H286" s="350"/>
      <c r="I286" s="350"/>
      <c r="J286" s="350"/>
      <c r="K286" s="350"/>
      <c r="L286" s="350"/>
      <c r="M286" s="350"/>
      <c r="N286" s="350"/>
      <c r="O286" s="350"/>
      <c r="P286" s="350"/>
      <c r="Q286" s="350"/>
      <c r="R286" s="350"/>
      <c r="S286" s="350"/>
      <c r="T286" s="350"/>
      <c r="U286" s="350"/>
      <c r="V286" s="350"/>
      <c r="W286" s="350"/>
      <c r="X286" s="350"/>
      <c r="Y286" s="350"/>
      <c r="Z286" s="350"/>
      <c r="AA286" s="350"/>
    </row>
    <row r="287" spans="1:27" ht="12.75" customHeight="1">
      <c r="A287" s="350"/>
      <c r="B287" s="350"/>
      <c r="C287" s="350"/>
      <c r="D287" s="406"/>
      <c r="E287" s="402"/>
      <c r="F287" s="350"/>
      <c r="G287" s="350"/>
      <c r="H287" s="350"/>
      <c r="I287" s="350"/>
      <c r="J287" s="350"/>
      <c r="K287" s="350"/>
      <c r="L287" s="350"/>
      <c r="M287" s="350"/>
      <c r="N287" s="350"/>
      <c r="O287" s="350"/>
      <c r="P287" s="350"/>
      <c r="Q287" s="350"/>
      <c r="R287" s="350"/>
      <c r="S287" s="350"/>
      <c r="T287" s="350"/>
      <c r="U287" s="350"/>
      <c r="V287" s="350"/>
      <c r="W287" s="350"/>
      <c r="X287" s="350"/>
      <c r="Y287" s="350"/>
      <c r="Z287" s="350"/>
      <c r="AA287" s="350"/>
    </row>
    <row r="288" spans="1:27" ht="12.75" customHeight="1">
      <c r="A288" s="350"/>
      <c r="B288" s="350"/>
      <c r="C288" s="350"/>
      <c r="D288" s="406"/>
      <c r="E288" s="402"/>
      <c r="F288" s="350"/>
      <c r="G288" s="350"/>
      <c r="H288" s="350"/>
      <c r="I288" s="350"/>
      <c r="J288" s="350"/>
      <c r="K288" s="350"/>
      <c r="L288" s="350"/>
      <c r="M288" s="350"/>
      <c r="N288" s="350"/>
      <c r="O288" s="350"/>
      <c r="P288" s="350"/>
      <c r="Q288" s="350"/>
      <c r="R288" s="350"/>
      <c r="S288" s="350"/>
      <c r="T288" s="350"/>
      <c r="U288" s="350"/>
      <c r="V288" s="350"/>
      <c r="W288" s="350"/>
      <c r="X288" s="350"/>
      <c r="Y288" s="350"/>
      <c r="Z288" s="350"/>
      <c r="AA288" s="350"/>
    </row>
    <row r="289" spans="1:27" ht="12.75" customHeight="1">
      <c r="A289" s="350"/>
      <c r="B289" s="350"/>
      <c r="C289" s="350"/>
      <c r="D289" s="406"/>
      <c r="E289" s="402"/>
      <c r="F289" s="350"/>
      <c r="G289" s="350"/>
      <c r="H289" s="350"/>
      <c r="I289" s="350"/>
      <c r="J289" s="350"/>
      <c r="K289" s="350"/>
      <c r="L289" s="350"/>
      <c r="M289" s="350"/>
      <c r="N289" s="350"/>
      <c r="O289" s="350"/>
      <c r="P289" s="350"/>
      <c r="Q289" s="350"/>
      <c r="R289" s="350"/>
      <c r="S289" s="350"/>
      <c r="T289" s="350"/>
      <c r="U289" s="350"/>
      <c r="V289" s="350"/>
      <c r="W289" s="350"/>
      <c r="X289" s="350"/>
      <c r="Y289" s="350"/>
      <c r="Z289" s="350"/>
      <c r="AA289" s="350"/>
    </row>
    <row r="290" spans="1:27" ht="12.75" customHeight="1">
      <c r="A290" s="350"/>
      <c r="B290" s="350"/>
      <c r="C290" s="350"/>
      <c r="D290" s="406"/>
      <c r="E290" s="402"/>
      <c r="F290" s="350"/>
      <c r="G290" s="350"/>
      <c r="H290" s="350"/>
      <c r="I290" s="350"/>
      <c r="J290" s="350"/>
      <c r="K290" s="350"/>
      <c r="L290" s="350"/>
      <c r="M290" s="350"/>
      <c r="N290" s="350"/>
      <c r="O290" s="350"/>
      <c r="P290" s="350"/>
      <c r="Q290" s="350"/>
      <c r="R290" s="350"/>
      <c r="S290" s="350"/>
      <c r="T290" s="350"/>
      <c r="U290" s="350"/>
      <c r="V290" s="350"/>
      <c r="W290" s="350"/>
      <c r="X290" s="350"/>
      <c r="Y290" s="350"/>
      <c r="Z290" s="350"/>
      <c r="AA290" s="350"/>
    </row>
    <row r="291" spans="1:27" ht="12.75" customHeight="1">
      <c r="A291" s="350"/>
      <c r="B291" s="350"/>
      <c r="C291" s="350"/>
      <c r="D291" s="406"/>
      <c r="E291" s="402"/>
      <c r="F291" s="350"/>
      <c r="G291" s="350"/>
      <c r="H291" s="350"/>
      <c r="I291" s="350"/>
      <c r="J291" s="350"/>
      <c r="K291" s="350"/>
      <c r="L291" s="350"/>
      <c r="M291" s="350"/>
      <c r="N291" s="350"/>
      <c r="O291" s="350"/>
      <c r="P291" s="350"/>
      <c r="Q291" s="350"/>
      <c r="R291" s="350"/>
      <c r="S291" s="350"/>
      <c r="T291" s="350"/>
      <c r="U291" s="350"/>
      <c r="V291" s="350"/>
      <c r="W291" s="350"/>
      <c r="X291" s="350"/>
      <c r="Y291" s="350"/>
      <c r="Z291" s="350"/>
      <c r="AA291" s="350"/>
    </row>
    <row r="292" spans="1:27" ht="12.75" customHeight="1">
      <c r="A292" s="350"/>
      <c r="B292" s="350"/>
      <c r="C292" s="350"/>
      <c r="D292" s="406"/>
      <c r="E292" s="402"/>
      <c r="F292" s="350"/>
      <c r="G292" s="350"/>
      <c r="H292" s="350"/>
      <c r="I292" s="350"/>
      <c r="J292" s="350"/>
      <c r="K292" s="350"/>
      <c r="L292" s="350"/>
      <c r="M292" s="350"/>
      <c r="N292" s="350"/>
      <c r="O292" s="350"/>
      <c r="P292" s="350"/>
      <c r="Q292" s="350"/>
      <c r="R292" s="350"/>
      <c r="S292" s="350"/>
      <c r="T292" s="350"/>
      <c r="U292" s="350"/>
      <c r="V292" s="350"/>
      <c r="W292" s="350"/>
      <c r="X292" s="350"/>
      <c r="Y292" s="350"/>
      <c r="Z292" s="350"/>
      <c r="AA292" s="350"/>
    </row>
    <row r="293" spans="1:27" ht="12.75" customHeight="1">
      <c r="A293" s="350"/>
      <c r="B293" s="350"/>
      <c r="C293" s="350"/>
      <c r="D293" s="406"/>
      <c r="E293" s="402"/>
      <c r="F293" s="350"/>
      <c r="G293" s="350"/>
      <c r="H293" s="350"/>
      <c r="I293" s="350"/>
      <c r="J293" s="350"/>
      <c r="K293" s="350"/>
      <c r="L293" s="350"/>
      <c r="M293" s="350"/>
      <c r="N293" s="350"/>
      <c r="O293" s="350"/>
      <c r="P293" s="350"/>
      <c r="Q293" s="350"/>
      <c r="R293" s="350"/>
      <c r="S293" s="350"/>
      <c r="T293" s="350"/>
      <c r="U293" s="350"/>
      <c r="V293" s="350"/>
      <c r="W293" s="350"/>
      <c r="X293" s="350"/>
      <c r="Y293" s="350"/>
      <c r="Z293" s="350"/>
      <c r="AA293" s="350"/>
    </row>
    <row r="294" spans="1:27" ht="12.75" customHeight="1">
      <c r="A294" s="350"/>
      <c r="B294" s="350"/>
      <c r="C294" s="350"/>
      <c r="D294" s="406"/>
      <c r="E294" s="402"/>
      <c r="F294" s="350"/>
      <c r="G294" s="350"/>
      <c r="H294" s="350"/>
      <c r="I294" s="350"/>
      <c r="J294" s="350"/>
      <c r="K294" s="350"/>
      <c r="L294" s="350"/>
      <c r="M294" s="350"/>
      <c r="N294" s="350"/>
      <c r="O294" s="350"/>
      <c r="P294" s="350"/>
      <c r="Q294" s="350"/>
      <c r="R294" s="350"/>
      <c r="S294" s="350"/>
      <c r="T294" s="350"/>
      <c r="U294" s="350"/>
      <c r="V294" s="350"/>
      <c r="W294" s="350"/>
      <c r="X294" s="350"/>
      <c r="Y294" s="350"/>
      <c r="Z294" s="350"/>
      <c r="AA294" s="350"/>
    </row>
    <row r="295" spans="1:27" ht="12.75" customHeight="1">
      <c r="A295" s="350"/>
      <c r="B295" s="350"/>
      <c r="C295" s="350"/>
      <c r="D295" s="406"/>
      <c r="E295" s="402"/>
      <c r="F295" s="350"/>
      <c r="G295" s="350"/>
      <c r="H295" s="350"/>
      <c r="I295" s="350"/>
      <c r="J295" s="350"/>
      <c r="K295" s="350"/>
      <c r="L295" s="350"/>
      <c r="M295" s="350"/>
      <c r="N295" s="350"/>
      <c r="O295" s="350"/>
      <c r="P295" s="350"/>
      <c r="Q295" s="350"/>
      <c r="R295" s="350"/>
      <c r="S295" s="350"/>
      <c r="T295" s="350"/>
      <c r="U295" s="350"/>
      <c r="V295" s="350"/>
      <c r="W295" s="350"/>
      <c r="X295" s="350"/>
      <c r="Y295" s="350"/>
      <c r="Z295" s="350"/>
      <c r="AA295" s="350"/>
    </row>
    <row r="296" spans="1:27" ht="12.75" customHeight="1">
      <c r="A296" s="350"/>
      <c r="B296" s="350"/>
      <c r="C296" s="350"/>
      <c r="D296" s="406"/>
      <c r="E296" s="402"/>
      <c r="F296" s="350"/>
      <c r="G296" s="350"/>
      <c r="H296" s="350"/>
      <c r="I296" s="350"/>
      <c r="J296" s="350"/>
      <c r="K296" s="350"/>
      <c r="L296" s="350"/>
      <c r="M296" s="350"/>
      <c r="N296" s="350"/>
      <c r="O296" s="350"/>
      <c r="P296" s="350"/>
      <c r="Q296" s="350"/>
      <c r="R296" s="350"/>
      <c r="S296" s="350"/>
      <c r="T296" s="350"/>
      <c r="U296" s="350"/>
      <c r="V296" s="350"/>
      <c r="W296" s="350"/>
      <c r="X296" s="350"/>
      <c r="Y296" s="350"/>
      <c r="Z296" s="350"/>
      <c r="AA296" s="350"/>
    </row>
    <row r="297" spans="1:27" ht="12.75" customHeight="1">
      <c r="A297" s="350"/>
      <c r="B297" s="350"/>
      <c r="C297" s="350"/>
      <c r="D297" s="406"/>
      <c r="E297" s="402"/>
      <c r="F297" s="350"/>
      <c r="G297" s="350"/>
      <c r="H297" s="350"/>
      <c r="I297" s="350"/>
      <c r="J297" s="350"/>
      <c r="K297" s="350"/>
      <c r="L297" s="350"/>
      <c r="M297" s="350"/>
      <c r="N297" s="350"/>
      <c r="O297" s="350"/>
      <c r="P297" s="350"/>
      <c r="Q297" s="350"/>
      <c r="R297" s="350"/>
      <c r="S297" s="350"/>
      <c r="T297" s="350"/>
      <c r="U297" s="350"/>
      <c r="V297" s="350"/>
      <c r="W297" s="350"/>
      <c r="X297" s="350"/>
      <c r="Y297" s="350"/>
      <c r="Z297" s="350"/>
      <c r="AA297" s="350"/>
    </row>
    <row r="298" spans="1:27" ht="12.75" customHeight="1">
      <c r="A298" s="350"/>
      <c r="B298" s="350"/>
      <c r="C298" s="350"/>
      <c r="D298" s="406"/>
      <c r="E298" s="402"/>
      <c r="F298" s="350"/>
      <c r="G298" s="350"/>
      <c r="H298" s="350"/>
      <c r="I298" s="350"/>
      <c r="J298" s="350"/>
      <c r="K298" s="350"/>
      <c r="L298" s="350"/>
      <c r="M298" s="350"/>
      <c r="N298" s="350"/>
      <c r="O298" s="350"/>
      <c r="P298" s="350"/>
      <c r="Q298" s="350"/>
      <c r="R298" s="350"/>
      <c r="S298" s="350"/>
      <c r="T298" s="350"/>
      <c r="U298" s="350"/>
      <c r="V298" s="350"/>
      <c r="W298" s="350"/>
      <c r="X298" s="350"/>
      <c r="Y298" s="350"/>
      <c r="Z298" s="350"/>
      <c r="AA298" s="350"/>
    </row>
    <row r="299" spans="1:27" ht="12.75" customHeight="1">
      <c r="A299" s="350"/>
      <c r="B299" s="350"/>
      <c r="C299" s="350"/>
      <c r="D299" s="406"/>
      <c r="E299" s="402"/>
      <c r="F299" s="350"/>
      <c r="G299" s="350"/>
      <c r="H299" s="350"/>
      <c r="I299" s="350"/>
      <c r="J299" s="350"/>
      <c r="K299" s="350"/>
      <c r="L299" s="350"/>
      <c r="M299" s="350"/>
      <c r="N299" s="350"/>
      <c r="O299" s="350"/>
      <c r="P299" s="350"/>
      <c r="Q299" s="350"/>
      <c r="R299" s="350"/>
      <c r="S299" s="350"/>
      <c r="T299" s="350"/>
      <c r="U299" s="350"/>
      <c r="V299" s="350"/>
      <c r="W299" s="350"/>
      <c r="X299" s="350"/>
      <c r="Y299" s="350"/>
      <c r="Z299" s="350"/>
      <c r="AA299" s="350"/>
    </row>
    <row r="300" spans="1:27" ht="12.75" customHeight="1">
      <c r="A300" s="350"/>
      <c r="B300" s="350"/>
      <c r="C300" s="350"/>
      <c r="D300" s="406"/>
      <c r="E300" s="402"/>
      <c r="F300" s="350"/>
      <c r="G300" s="350"/>
      <c r="H300" s="350"/>
      <c r="I300" s="350"/>
      <c r="J300" s="350"/>
      <c r="K300" s="350"/>
      <c r="L300" s="350"/>
      <c r="M300" s="350"/>
      <c r="N300" s="350"/>
      <c r="O300" s="350"/>
      <c r="P300" s="350"/>
      <c r="Q300" s="350"/>
      <c r="R300" s="350"/>
      <c r="S300" s="350"/>
      <c r="T300" s="350"/>
      <c r="U300" s="350"/>
      <c r="V300" s="350"/>
      <c r="W300" s="350"/>
      <c r="X300" s="350"/>
      <c r="Y300" s="350"/>
      <c r="Z300" s="350"/>
      <c r="AA300" s="350"/>
    </row>
    <row r="301" spans="1:27" ht="12.75" customHeight="1">
      <c r="A301" s="350"/>
      <c r="B301" s="350"/>
      <c r="C301" s="350"/>
      <c r="D301" s="406"/>
      <c r="E301" s="402"/>
      <c r="F301" s="350"/>
      <c r="G301" s="350"/>
      <c r="H301" s="350"/>
      <c r="I301" s="350"/>
      <c r="J301" s="350"/>
      <c r="K301" s="350"/>
      <c r="L301" s="350"/>
      <c r="M301" s="350"/>
      <c r="N301" s="350"/>
      <c r="O301" s="350"/>
      <c r="P301" s="350"/>
      <c r="Q301" s="350"/>
      <c r="R301" s="350"/>
      <c r="S301" s="350"/>
      <c r="T301" s="350"/>
      <c r="U301" s="350"/>
      <c r="V301" s="350"/>
      <c r="W301" s="350"/>
      <c r="X301" s="350"/>
      <c r="Y301" s="350"/>
      <c r="Z301" s="350"/>
      <c r="AA301" s="350"/>
    </row>
    <row r="302" spans="1:27" ht="12.75" customHeight="1">
      <c r="A302" s="350"/>
      <c r="B302" s="350"/>
      <c r="C302" s="350"/>
      <c r="D302" s="406"/>
      <c r="E302" s="402"/>
      <c r="F302" s="350"/>
      <c r="G302" s="350"/>
      <c r="H302" s="350"/>
      <c r="I302" s="350"/>
      <c r="J302" s="350"/>
      <c r="K302" s="350"/>
      <c r="L302" s="350"/>
      <c r="M302" s="350"/>
      <c r="N302" s="350"/>
      <c r="O302" s="350"/>
      <c r="P302" s="350"/>
      <c r="Q302" s="350"/>
      <c r="R302" s="350"/>
      <c r="S302" s="350"/>
      <c r="T302" s="350"/>
      <c r="U302" s="350"/>
      <c r="V302" s="350"/>
      <c r="W302" s="350"/>
      <c r="X302" s="350"/>
      <c r="Y302" s="350"/>
      <c r="Z302" s="350"/>
      <c r="AA302" s="350"/>
    </row>
    <row r="303" spans="1:27" ht="12.75" customHeight="1">
      <c r="A303" s="350"/>
      <c r="B303" s="350"/>
      <c r="C303" s="350"/>
      <c r="D303" s="406"/>
      <c r="E303" s="402"/>
      <c r="F303" s="350"/>
      <c r="G303" s="350"/>
      <c r="H303" s="350"/>
      <c r="I303" s="350"/>
      <c r="J303" s="350"/>
      <c r="K303" s="350"/>
      <c r="L303" s="350"/>
      <c r="M303" s="350"/>
      <c r="N303" s="350"/>
      <c r="O303" s="350"/>
      <c r="P303" s="350"/>
      <c r="Q303" s="350"/>
      <c r="R303" s="350"/>
      <c r="S303" s="350"/>
      <c r="T303" s="350"/>
      <c r="U303" s="350"/>
      <c r="V303" s="350"/>
      <c r="W303" s="350"/>
      <c r="X303" s="350"/>
      <c r="Y303" s="350"/>
      <c r="Z303" s="350"/>
      <c r="AA303" s="350"/>
    </row>
    <row r="304" spans="1:27" ht="12.75" customHeight="1">
      <c r="A304" s="350"/>
      <c r="B304" s="350"/>
      <c r="C304" s="350"/>
      <c r="D304" s="406"/>
      <c r="E304" s="402"/>
      <c r="F304" s="350"/>
      <c r="G304" s="350"/>
      <c r="H304" s="350"/>
      <c r="I304" s="350"/>
      <c r="J304" s="350"/>
      <c r="K304" s="350"/>
      <c r="L304" s="350"/>
      <c r="M304" s="350"/>
      <c r="N304" s="350"/>
      <c r="O304" s="350"/>
      <c r="P304" s="350"/>
      <c r="Q304" s="350"/>
      <c r="R304" s="350"/>
      <c r="S304" s="350"/>
      <c r="T304" s="350"/>
      <c r="U304" s="350"/>
      <c r="V304" s="350"/>
      <c r="W304" s="350"/>
      <c r="X304" s="350"/>
      <c r="Y304" s="350"/>
      <c r="Z304" s="350"/>
      <c r="AA304" s="350"/>
    </row>
    <row r="305" spans="1:27" ht="12.75" customHeight="1">
      <c r="A305" s="350"/>
      <c r="B305" s="350"/>
      <c r="C305" s="350"/>
      <c r="D305" s="406"/>
      <c r="E305" s="402"/>
      <c r="F305" s="350"/>
      <c r="G305" s="350"/>
      <c r="H305" s="350"/>
      <c r="I305" s="350"/>
      <c r="J305" s="350"/>
      <c r="K305" s="350"/>
      <c r="L305" s="350"/>
      <c r="M305" s="350"/>
      <c r="N305" s="350"/>
      <c r="O305" s="350"/>
      <c r="P305" s="350"/>
      <c r="Q305" s="350"/>
      <c r="R305" s="350"/>
      <c r="S305" s="350"/>
      <c r="T305" s="350"/>
      <c r="U305" s="350"/>
      <c r="V305" s="350"/>
      <c r="W305" s="350"/>
      <c r="X305" s="350"/>
      <c r="Y305" s="350"/>
      <c r="Z305" s="350"/>
      <c r="AA305" s="350"/>
    </row>
    <row r="306" spans="1:27" ht="12.75" customHeight="1">
      <c r="A306" s="350"/>
      <c r="B306" s="350"/>
      <c r="C306" s="350"/>
      <c r="D306" s="406"/>
      <c r="E306" s="402"/>
      <c r="F306" s="350"/>
      <c r="G306" s="350"/>
      <c r="H306" s="350"/>
      <c r="I306" s="350"/>
      <c r="J306" s="350"/>
      <c r="K306" s="350"/>
      <c r="L306" s="350"/>
      <c r="M306" s="350"/>
      <c r="N306" s="350"/>
      <c r="O306" s="350"/>
      <c r="P306" s="350"/>
      <c r="Q306" s="350"/>
      <c r="R306" s="350"/>
      <c r="S306" s="350"/>
      <c r="T306" s="350"/>
      <c r="U306" s="350"/>
      <c r="V306" s="350"/>
      <c r="W306" s="350"/>
      <c r="X306" s="350"/>
      <c r="Y306" s="350"/>
      <c r="Z306" s="350"/>
      <c r="AA306" s="350"/>
    </row>
    <row r="307" spans="1:27" ht="12.75" customHeight="1">
      <c r="A307" s="350"/>
      <c r="B307" s="350"/>
      <c r="C307" s="350"/>
      <c r="D307" s="406"/>
      <c r="E307" s="402"/>
      <c r="F307" s="350"/>
      <c r="G307" s="350"/>
      <c r="H307" s="350"/>
      <c r="I307" s="350"/>
      <c r="J307" s="350"/>
      <c r="K307" s="350"/>
      <c r="L307" s="350"/>
      <c r="M307" s="350"/>
      <c r="N307" s="350"/>
      <c r="O307" s="350"/>
      <c r="P307" s="350"/>
      <c r="Q307" s="350"/>
      <c r="R307" s="350"/>
      <c r="S307" s="350"/>
      <c r="T307" s="350"/>
      <c r="U307" s="350"/>
      <c r="V307" s="350"/>
      <c r="W307" s="350"/>
      <c r="X307" s="350"/>
      <c r="Y307" s="350"/>
      <c r="Z307" s="350"/>
      <c r="AA307" s="350"/>
    </row>
    <row r="308" spans="1:27" ht="12.75" customHeight="1">
      <c r="A308" s="350"/>
      <c r="B308" s="350"/>
      <c r="C308" s="350"/>
      <c r="D308" s="406"/>
      <c r="E308" s="402"/>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row>
    <row r="309" spans="1:27" ht="12.75" customHeight="1">
      <c r="A309" s="350"/>
      <c r="B309" s="350"/>
      <c r="C309" s="350"/>
      <c r="D309" s="406"/>
      <c r="E309" s="402"/>
      <c r="F309" s="350"/>
      <c r="G309" s="350"/>
      <c r="H309" s="350"/>
      <c r="I309" s="350"/>
      <c r="J309" s="350"/>
      <c r="K309" s="350"/>
      <c r="L309" s="350"/>
      <c r="M309" s="350"/>
      <c r="N309" s="350"/>
      <c r="O309" s="350"/>
      <c r="P309" s="350"/>
      <c r="Q309" s="350"/>
      <c r="R309" s="350"/>
      <c r="S309" s="350"/>
      <c r="T309" s="350"/>
      <c r="U309" s="350"/>
      <c r="V309" s="350"/>
      <c r="W309" s="350"/>
      <c r="X309" s="350"/>
      <c r="Y309" s="350"/>
      <c r="Z309" s="350"/>
      <c r="AA309" s="350"/>
    </row>
    <row r="310" spans="1:27" ht="12.75" customHeight="1">
      <c r="A310" s="350"/>
      <c r="B310" s="350"/>
      <c r="C310" s="350"/>
      <c r="D310" s="406"/>
      <c r="E310" s="402"/>
      <c r="F310" s="350"/>
      <c r="G310" s="350"/>
      <c r="H310" s="350"/>
      <c r="I310" s="350"/>
      <c r="J310" s="350"/>
      <c r="K310" s="350"/>
      <c r="L310" s="350"/>
      <c r="M310" s="350"/>
      <c r="N310" s="350"/>
      <c r="O310" s="350"/>
      <c r="P310" s="350"/>
      <c r="Q310" s="350"/>
      <c r="R310" s="350"/>
      <c r="S310" s="350"/>
      <c r="T310" s="350"/>
      <c r="U310" s="350"/>
      <c r="V310" s="350"/>
      <c r="W310" s="350"/>
      <c r="X310" s="350"/>
      <c r="Y310" s="350"/>
      <c r="Z310" s="350"/>
      <c r="AA310" s="350"/>
    </row>
    <row r="311" spans="1:27" ht="12.75" customHeight="1">
      <c r="A311" s="350"/>
      <c r="B311" s="350"/>
      <c r="C311" s="350"/>
      <c r="D311" s="406"/>
      <c r="E311" s="402"/>
      <c r="F311" s="350"/>
      <c r="G311" s="350"/>
      <c r="H311" s="350"/>
      <c r="I311" s="350"/>
      <c r="J311" s="350"/>
      <c r="K311" s="350"/>
      <c r="L311" s="350"/>
      <c r="M311" s="350"/>
      <c r="N311" s="350"/>
      <c r="O311" s="350"/>
      <c r="P311" s="350"/>
      <c r="Q311" s="350"/>
      <c r="R311" s="350"/>
      <c r="S311" s="350"/>
      <c r="T311" s="350"/>
      <c r="U311" s="350"/>
      <c r="V311" s="350"/>
      <c r="W311" s="350"/>
      <c r="X311" s="350"/>
      <c r="Y311" s="350"/>
      <c r="Z311" s="350"/>
      <c r="AA311" s="350"/>
    </row>
    <row r="312" spans="1:27" ht="12.75" customHeight="1">
      <c r="A312" s="350"/>
      <c r="B312" s="350"/>
      <c r="C312" s="350"/>
      <c r="D312" s="406"/>
      <c r="E312" s="402"/>
      <c r="F312" s="350"/>
      <c r="G312" s="350"/>
      <c r="H312" s="350"/>
      <c r="I312" s="350"/>
      <c r="J312" s="350"/>
      <c r="K312" s="350"/>
      <c r="L312" s="350"/>
      <c r="M312" s="350"/>
      <c r="N312" s="350"/>
      <c r="O312" s="350"/>
      <c r="P312" s="350"/>
      <c r="Q312" s="350"/>
      <c r="R312" s="350"/>
      <c r="S312" s="350"/>
      <c r="T312" s="350"/>
      <c r="U312" s="350"/>
      <c r="V312" s="350"/>
      <c r="W312" s="350"/>
      <c r="X312" s="350"/>
      <c r="Y312" s="350"/>
      <c r="Z312" s="350"/>
      <c r="AA312" s="350"/>
    </row>
    <row r="313" spans="1:27" ht="12.75" customHeight="1">
      <c r="A313" s="350"/>
      <c r="B313" s="350"/>
      <c r="C313" s="350"/>
      <c r="D313" s="406"/>
      <c r="E313" s="402"/>
      <c r="F313" s="350"/>
      <c r="G313" s="350"/>
      <c r="H313" s="350"/>
      <c r="I313" s="350"/>
      <c r="J313" s="350"/>
      <c r="K313" s="350"/>
      <c r="L313" s="350"/>
      <c r="M313" s="350"/>
      <c r="N313" s="350"/>
      <c r="O313" s="350"/>
      <c r="P313" s="350"/>
      <c r="Q313" s="350"/>
      <c r="R313" s="350"/>
      <c r="S313" s="350"/>
      <c r="T313" s="350"/>
      <c r="U313" s="350"/>
      <c r="V313" s="350"/>
      <c r="W313" s="350"/>
      <c r="X313" s="350"/>
      <c r="Y313" s="350"/>
      <c r="Z313" s="350"/>
      <c r="AA313" s="350"/>
    </row>
    <row r="314" spans="1:27" ht="12.75" customHeight="1">
      <c r="A314" s="350"/>
      <c r="B314" s="350"/>
      <c r="C314" s="350"/>
      <c r="D314" s="406"/>
      <c r="E314" s="402"/>
      <c r="F314" s="350"/>
      <c r="G314" s="350"/>
      <c r="H314" s="350"/>
      <c r="I314" s="350"/>
      <c r="J314" s="350"/>
      <c r="K314" s="350"/>
      <c r="L314" s="350"/>
      <c r="M314" s="350"/>
      <c r="N314" s="350"/>
      <c r="O314" s="350"/>
      <c r="P314" s="350"/>
      <c r="Q314" s="350"/>
      <c r="R314" s="350"/>
      <c r="S314" s="350"/>
      <c r="T314" s="350"/>
      <c r="U314" s="350"/>
      <c r="V314" s="350"/>
      <c r="W314" s="350"/>
      <c r="X314" s="350"/>
      <c r="Y314" s="350"/>
      <c r="Z314" s="350"/>
      <c r="AA314" s="350"/>
    </row>
    <row r="315" spans="1:27" ht="12.75" customHeight="1">
      <c r="A315" s="350"/>
      <c r="B315" s="350"/>
      <c r="C315" s="350"/>
      <c r="D315" s="406"/>
      <c r="E315" s="402"/>
      <c r="F315" s="350"/>
      <c r="G315" s="350"/>
      <c r="H315" s="350"/>
      <c r="I315" s="350"/>
      <c r="J315" s="350"/>
      <c r="K315" s="350"/>
      <c r="L315" s="350"/>
      <c r="M315" s="350"/>
      <c r="N315" s="350"/>
      <c r="O315" s="350"/>
      <c r="P315" s="350"/>
      <c r="Q315" s="350"/>
      <c r="R315" s="350"/>
      <c r="S315" s="350"/>
      <c r="T315" s="350"/>
      <c r="U315" s="350"/>
      <c r="V315" s="350"/>
      <c r="W315" s="350"/>
      <c r="X315" s="350"/>
      <c r="Y315" s="350"/>
      <c r="Z315" s="350"/>
      <c r="AA315" s="350"/>
    </row>
    <row r="316" spans="1:27" ht="12.75" customHeight="1">
      <c r="A316" s="350"/>
      <c r="B316" s="350"/>
      <c r="C316" s="350"/>
      <c r="D316" s="406"/>
      <c r="E316" s="402"/>
      <c r="F316" s="350"/>
      <c r="G316" s="350"/>
      <c r="H316" s="350"/>
      <c r="I316" s="350"/>
      <c r="J316" s="350"/>
      <c r="K316" s="350"/>
      <c r="L316" s="350"/>
      <c r="M316" s="350"/>
      <c r="N316" s="350"/>
      <c r="O316" s="350"/>
      <c r="P316" s="350"/>
      <c r="Q316" s="350"/>
      <c r="R316" s="350"/>
      <c r="S316" s="350"/>
      <c r="T316" s="350"/>
      <c r="U316" s="350"/>
      <c r="V316" s="350"/>
      <c r="W316" s="350"/>
      <c r="X316" s="350"/>
      <c r="Y316" s="350"/>
      <c r="Z316" s="350"/>
      <c r="AA316" s="350"/>
    </row>
    <row r="317" spans="1:27" ht="12.75" customHeight="1">
      <c r="A317" s="350"/>
      <c r="B317" s="350"/>
      <c r="C317" s="350"/>
      <c r="D317" s="406"/>
      <c r="E317" s="402"/>
      <c r="F317" s="350"/>
      <c r="G317" s="350"/>
      <c r="H317" s="350"/>
      <c r="I317" s="350"/>
      <c r="J317" s="350"/>
      <c r="K317" s="350"/>
      <c r="L317" s="350"/>
      <c r="M317" s="350"/>
      <c r="N317" s="350"/>
      <c r="O317" s="350"/>
      <c r="P317" s="350"/>
      <c r="Q317" s="350"/>
      <c r="R317" s="350"/>
      <c r="S317" s="350"/>
      <c r="T317" s="350"/>
      <c r="U317" s="350"/>
      <c r="V317" s="350"/>
      <c r="W317" s="350"/>
      <c r="X317" s="350"/>
      <c r="Y317" s="350"/>
      <c r="Z317" s="350"/>
      <c r="AA317" s="350"/>
    </row>
    <row r="318" spans="1:27" ht="12.75" customHeight="1">
      <c r="A318" s="350"/>
      <c r="B318" s="350"/>
      <c r="C318" s="350"/>
      <c r="D318" s="406"/>
      <c r="E318" s="402"/>
      <c r="F318" s="350"/>
      <c r="G318" s="350"/>
      <c r="H318" s="350"/>
      <c r="I318" s="350"/>
      <c r="J318" s="350"/>
      <c r="K318" s="350"/>
      <c r="L318" s="350"/>
      <c r="M318" s="350"/>
      <c r="N318" s="350"/>
      <c r="O318" s="350"/>
      <c r="P318" s="350"/>
      <c r="Q318" s="350"/>
      <c r="R318" s="350"/>
      <c r="S318" s="350"/>
      <c r="T318" s="350"/>
      <c r="U318" s="350"/>
      <c r="V318" s="350"/>
      <c r="W318" s="350"/>
      <c r="X318" s="350"/>
      <c r="Y318" s="350"/>
      <c r="Z318" s="350"/>
      <c r="AA318" s="350"/>
    </row>
    <row r="319" spans="1:27" ht="12.75" customHeight="1">
      <c r="A319" s="350"/>
      <c r="B319" s="350"/>
      <c r="C319" s="350"/>
      <c r="D319" s="406"/>
      <c r="E319" s="402"/>
      <c r="F319" s="350"/>
      <c r="G319" s="350"/>
      <c r="H319" s="350"/>
      <c r="I319" s="350"/>
      <c r="J319" s="350"/>
      <c r="K319" s="350"/>
      <c r="L319" s="350"/>
      <c r="M319" s="350"/>
      <c r="N319" s="350"/>
      <c r="O319" s="350"/>
      <c r="P319" s="350"/>
      <c r="Q319" s="350"/>
      <c r="R319" s="350"/>
      <c r="S319" s="350"/>
      <c r="T319" s="350"/>
      <c r="U319" s="350"/>
      <c r="V319" s="350"/>
      <c r="W319" s="350"/>
      <c r="X319" s="350"/>
      <c r="Y319" s="350"/>
      <c r="Z319" s="350"/>
      <c r="AA319" s="350"/>
    </row>
    <row r="320" spans="1:27" ht="12.75" customHeight="1">
      <c r="A320" s="350"/>
      <c r="B320" s="350"/>
      <c r="C320" s="350"/>
      <c r="D320" s="406"/>
      <c r="E320" s="402"/>
      <c r="F320" s="350"/>
      <c r="G320" s="350"/>
      <c r="H320" s="350"/>
      <c r="I320" s="350"/>
      <c r="J320" s="350"/>
      <c r="K320" s="350"/>
      <c r="L320" s="350"/>
      <c r="M320" s="350"/>
      <c r="N320" s="350"/>
      <c r="O320" s="350"/>
      <c r="P320" s="350"/>
      <c r="Q320" s="350"/>
      <c r="R320" s="350"/>
      <c r="S320" s="350"/>
      <c r="T320" s="350"/>
      <c r="U320" s="350"/>
      <c r="V320" s="350"/>
      <c r="W320" s="350"/>
      <c r="X320" s="350"/>
      <c r="Y320" s="350"/>
      <c r="Z320" s="350"/>
      <c r="AA320" s="350"/>
    </row>
    <row r="321" spans="1:27" ht="12.75" customHeight="1">
      <c r="A321" s="350"/>
      <c r="B321" s="350"/>
      <c r="C321" s="350"/>
      <c r="D321" s="406"/>
      <c r="E321" s="402"/>
      <c r="F321" s="350"/>
      <c r="G321" s="350"/>
      <c r="H321" s="350"/>
      <c r="I321" s="350"/>
      <c r="J321" s="350"/>
      <c r="K321" s="350"/>
      <c r="L321" s="350"/>
      <c r="M321" s="350"/>
      <c r="N321" s="350"/>
      <c r="O321" s="350"/>
      <c r="P321" s="350"/>
      <c r="Q321" s="350"/>
      <c r="R321" s="350"/>
      <c r="S321" s="350"/>
      <c r="T321" s="350"/>
      <c r="U321" s="350"/>
      <c r="V321" s="350"/>
      <c r="W321" s="350"/>
      <c r="X321" s="350"/>
      <c r="Y321" s="350"/>
      <c r="Z321" s="350"/>
      <c r="AA321" s="350"/>
    </row>
    <row r="322" spans="1:27" ht="12.75" customHeight="1">
      <c r="A322" s="350"/>
      <c r="B322" s="350"/>
      <c r="C322" s="350"/>
      <c r="D322" s="406"/>
      <c r="E322" s="402"/>
      <c r="F322" s="350"/>
      <c r="G322" s="350"/>
      <c r="H322" s="350"/>
      <c r="I322" s="350"/>
      <c r="J322" s="350"/>
      <c r="K322" s="350"/>
      <c r="L322" s="350"/>
      <c r="M322" s="350"/>
      <c r="N322" s="350"/>
      <c r="O322" s="350"/>
      <c r="P322" s="350"/>
      <c r="Q322" s="350"/>
      <c r="R322" s="350"/>
      <c r="S322" s="350"/>
      <c r="T322" s="350"/>
      <c r="U322" s="350"/>
      <c r="V322" s="350"/>
      <c r="W322" s="350"/>
      <c r="X322" s="350"/>
      <c r="Y322" s="350"/>
      <c r="Z322" s="350"/>
      <c r="AA322" s="350"/>
    </row>
    <row r="323" spans="1:27" ht="12.75" customHeight="1">
      <c r="A323" s="350"/>
      <c r="B323" s="350"/>
      <c r="C323" s="350"/>
      <c r="D323" s="406"/>
      <c r="E323" s="402"/>
      <c r="F323" s="350"/>
      <c r="G323" s="350"/>
      <c r="H323" s="350"/>
      <c r="I323" s="350"/>
      <c r="J323" s="350"/>
      <c r="K323" s="350"/>
      <c r="L323" s="350"/>
      <c r="M323" s="350"/>
      <c r="N323" s="350"/>
      <c r="O323" s="350"/>
      <c r="P323" s="350"/>
      <c r="Q323" s="350"/>
      <c r="R323" s="350"/>
      <c r="S323" s="350"/>
      <c r="T323" s="350"/>
      <c r="U323" s="350"/>
      <c r="V323" s="350"/>
      <c r="W323" s="350"/>
      <c r="X323" s="350"/>
      <c r="Y323" s="350"/>
      <c r="Z323" s="350"/>
      <c r="AA323" s="350"/>
    </row>
    <row r="324" spans="1:27" ht="12.75" customHeight="1">
      <c r="A324" s="350"/>
      <c r="B324" s="350"/>
      <c r="C324" s="350"/>
      <c r="D324" s="406"/>
      <c r="E324" s="402"/>
      <c r="F324" s="350"/>
      <c r="G324" s="350"/>
      <c r="H324" s="350"/>
      <c r="I324" s="350"/>
      <c r="J324" s="350"/>
      <c r="K324" s="350"/>
      <c r="L324" s="350"/>
      <c r="M324" s="350"/>
      <c r="N324" s="350"/>
      <c r="O324" s="350"/>
      <c r="P324" s="350"/>
      <c r="Q324" s="350"/>
      <c r="R324" s="350"/>
      <c r="S324" s="350"/>
      <c r="T324" s="350"/>
      <c r="U324" s="350"/>
      <c r="V324" s="350"/>
      <c r="W324" s="350"/>
      <c r="X324" s="350"/>
      <c r="Y324" s="350"/>
      <c r="Z324" s="350"/>
      <c r="AA324" s="350"/>
    </row>
    <row r="325" spans="1:27" ht="12.75" customHeight="1">
      <c r="A325" s="350"/>
      <c r="B325" s="350"/>
      <c r="C325" s="350"/>
      <c r="D325" s="406"/>
      <c r="E325" s="402"/>
      <c r="F325" s="350"/>
      <c r="G325" s="350"/>
      <c r="H325" s="350"/>
      <c r="I325" s="350"/>
      <c r="J325" s="350"/>
      <c r="K325" s="350"/>
      <c r="L325" s="350"/>
      <c r="M325" s="350"/>
      <c r="N325" s="350"/>
      <c r="O325" s="350"/>
      <c r="P325" s="350"/>
      <c r="Q325" s="350"/>
      <c r="R325" s="350"/>
      <c r="S325" s="350"/>
      <c r="T325" s="350"/>
      <c r="U325" s="350"/>
      <c r="V325" s="350"/>
      <c r="W325" s="350"/>
      <c r="X325" s="350"/>
      <c r="Y325" s="350"/>
      <c r="Z325" s="350"/>
      <c r="AA325" s="350"/>
    </row>
    <row r="326" spans="1:27" ht="12.75" customHeight="1">
      <c r="A326" s="350"/>
      <c r="B326" s="350"/>
      <c r="C326" s="350"/>
      <c r="D326" s="406"/>
      <c r="E326" s="402"/>
      <c r="F326" s="350"/>
      <c r="G326" s="350"/>
      <c r="H326" s="350"/>
      <c r="I326" s="350"/>
      <c r="J326" s="350"/>
      <c r="K326" s="350"/>
      <c r="L326" s="350"/>
      <c r="M326" s="350"/>
      <c r="N326" s="350"/>
      <c r="O326" s="350"/>
      <c r="P326" s="350"/>
      <c r="Q326" s="350"/>
      <c r="R326" s="350"/>
      <c r="S326" s="350"/>
      <c r="T326" s="350"/>
      <c r="U326" s="350"/>
      <c r="V326" s="350"/>
      <c r="W326" s="350"/>
      <c r="X326" s="350"/>
      <c r="Y326" s="350"/>
      <c r="Z326" s="350"/>
      <c r="AA326" s="350"/>
    </row>
    <row r="327" spans="1:27" ht="12.75" customHeight="1">
      <c r="A327" s="350"/>
      <c r="B327" s="350"/>
      <c r="C327" s="350"/>
      <c r="D327" s="406"/>
      <c r="E327" s="402"/>
      <c r="F327" s="350"/>
      <c r="G327" s="350"/>
      <c r="H327" s="350"/>
      <c r="I327" s="350"/>
      <c r="J327" s="350"/>
      <c r="K327" s="350"/>
      <c r="L327" s="350"/>
      <c r="M327" s="350"/>
      <c r="N327" s="350"/>
      <c r="O327" s="350"/>
      <c r="P327" s="350"/>
      <c r="Q327" s="350"/>
      <c r="R327" s="350"/>
      <c r="S327" s="350"/>
      <c r="T327" s="350"/>
      <c r="U327" s="350"/>
      <c r="V327" s="350"/>
      <c r="W327" s="350"/>
      <c r="X327" s="350"/>
      <c r="Y327" s="350"/>
      <c r="Z327" s="350"/>
      <c r="AA327" s="350"/>
    </row>
    <row r="328" spans="1:27" ht="12.75" customHeight="1">
      <c r="A328" s="350"/>
      <c r="B328" s="350"/>
      <c r="C328" s="350"/>
      <c r="D328" s="406"/>
      <c r="E328" s="402"/>
      <c r="F328" s="350"/>
      <c r="G328" s="350"/>
      <c r="H328" s="350"/>
      <c r="I328" s="350"/>
      <c r="J328" s="350"/>
      <c r="K328" s="350"/>
      <c r="L328" s="350"/>
      <c r="M328" s="350"/>
      <c r="N328" s="350"/>
      <c r="O328" s="350"/>
      <c r="P328" s="350"/>
      <c r="Q328" s="350"/>
      <c r="R328" s="350"/>
      <c r="S328" s="350"/>
      <c r="T328" s="350"/>
      <c r="U328" s="350"/>
      <c r="V328" s="350"/>
      <c r="W328" s="350"/>
      <c r="X328" s="350"/>
      <c r="Y328" s="350"/>
      <c r="Z328" s="350"/>
      <c r="AA328" s="350"/>
    </row>
    <row r="329" spans="1:27" ht="12.75" customHeight="1">
      <c r="A329" s="350"/>
      <c r="B329" s="350"/>
      <c r="C329" s="350"/>
      <c r="D329" s="406"/>
      <c r="E329" s="402"/>
      <c r="F329" s="350"/>
      <c r="G329" s="350"/>
      <c r="H329" s="350"/>
      <c r="I329" s="350"/>
      <c r="J329" s="350"/>
      <c r="K329" s="350"/>
      <c r="L329" s="350"/>
      <c r="M329" s="350"/>
      <c r="N329" s="350"/>
      <c r="O329" s="350"/>
      <c r="P329" s="350"/>
      <c r="Q329" s="350"/>
      <c r="R329" s="350"/>
      <c r="S329" s="350"/>
      <c r="T329" s="350"/>
      <c r="U329" s="350"/>
      <c r="V329" s="350"/>
      <c r="W329" s="350"/>
      <c r="X329" s="350"/>
      <c r="Y329" s="350"/>
      <c r="Z329" s="350"/>
      <c r="AA329" s="350"/>
    </row>
    <row r="330" spans="1:27" ht="12.75" customHeight="1">
      <c r="A330" s="350"/>
      <c r="B330" s="350"/>
      <c r="C330" s="350"/>
      <c r="D330" s="406"/>
      <c r="E330" s="402"/>
      <c r="F330" s="350"/>
      <c r="G330" s="350"/>
      <c r="H330" s="350"/>
      <c r="I330" s="350"/>
      <c r="J330" s="350"/>
      <c r="K330" s="350"/>
      <c r="L330" s="350"/>
      <c r="M330" s="350"/>
      <c r="N330" s="350"/>
      <c r="O330" s="350"/>
      <c r="P330" s="350"/>
      <c r="Q330" s="350"/>
      <c r="R330" s="350"/>
      <c r="S330" s="350"/>
      <c r="T330" s="350"/>
      <c r="U330" s="350"/>
      <c r="V330" s="350"/>
      <c r="W330" s="350"/>
      <c r="X330" s="350"/>
      <c r="Y330" s="350"/>
      <c r="Z330" s="350"/>
      <c r="AA330" s="350"/>
    </row>
    <row r="331" spans="1:27" ht="12.75" customHeight="1">
      <c r="A331" s="350"/>
      <c r="B331" s="350"/>
      <c r="C331" s="350"/>
      <c r="D331" s="406"/>
      <c r="E331" s="402"/>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row>
    <row r="332" spans="1:27" ht="12.75" customHeight="1">
      <c r="A332" s="350"/>
      <c r="B332" s="350"/>
      <c r="C332" s="350"/>
      <c r="D332" s="406"/>
      <c r="E332" s="402"/>
      <c r="F332" s="350"/>
      <c r="G332" s="350"/>
      <c r="H332" s="350"/>
      <c r="I332" s="350"/>
      <c r="J332" s="350"/>
      <c r="K332" s="350"/>
      <c r="L332" s="350"/>
      <c r="M332" s="350"/>
      <c r="N332" s="350"/>
      <c r="O332" s="350"/>
      <c r="P332" s="350"/>
      <c r="Q332" s="350"/>
      <c r="R332" s="350"/>
      <c r="S332" s="350"/>
      <c r="T332" s="350"/>
      <c r="U332" s="350"/>
      <c r="V332" s="350"/>
      <c r="W332" s="350"/>
      <c r="X332" s="350"/>
      <c r="Y332" s="350"/>
      <c r="Z332" s="350"/>
      <c r="AA332" s="350"/>
    </row>
    <row r="333" spans="1:27" ht="12.75" customHeight="1">
      <c r="A333" s="350"/>
      <c r="B333" s="350"/>
      <c r="C333" s="350"/>
      <c r="D333" s="406"/>
      <c r="E333" s="402"/>
      <c r="F333" s="350"/>
      <c r="G333" s="350"/>
      <c r="H333" s="350"/>
      <c r="I333" s="350"/>
      <c r="J333" s="350"/>
      <c r="K333" s="350"/>
      <c r="L333" s="350"/>
      <c r="M333" s="350"/>
      <c r="N333" s="350"/>
      <c r="O333" s="350"/>
      <c r="P333" s="350"/>
      <c r="Q333" s="350"/>
      <c r="R333" s="350"/>
      <c r="S333" s="350"/>
      <c r="T333" s="350"/>
      <c r="U333" s="350"/>
      <c r="V333" s="350"/>
      <c r="W333" s="350"/>
      <c r="X333" s="350"/>
      <c r="Y333" s="350"/>
      <c r="Z333" s="350"/>
      <c r="AA333" s="350"/>
    </row>
    <row r="334" spans="1:27" ht="12.75" customHeight="1">
      <c r="A334" s="350"/>
      <c r="B334" s="350"/>
      <c r="C334" s="350"/>
      <c r="D334" s="406"/>
      <c r="E334" s="402"/>
      <c r="F334" s="350"/>
      <c r="G334" s="350"/>
      <c r="H334" s="350"/>
      <c r="I334" s="350"/>
      <c r="J334" s="350"/>
      <c r="K334" s="350"/>
      <c r="L334" s="350"/>
      <c r="M334" s="350"/>
      <c r="N334" s="350"/>
      <c r="O334" s="350"/>
      <c r="P334" s="350"/>
      <c r="Q334" s="350"/>
      <c r="R334" s="350"/>
      <c r="S334" s="350"/>
      <c r="T334" s="350"/>
      <c r="U334" s="350"/>
      <c r="V334" s="350"/>
      <c r="W334" s="350"/>
      <c r="X334" s="350"/>
      <c r="Y334" s="350"/>
      <c r="Z334" s="350"/>
      <c r="AA334" s="350"/>
    </row>
    <row r="335" spans="1:27" ht="12.75" customHeight="1">
      <c r="A335" s="350"/>
      <c r="B335" s="350"/>
      <c r="C335" s="350"/>
      <c r="D335" s="406"/>
      <c r="E335" s="402"/>
      <c r="F335" s="350"/>
      <c r="G335" s="350"/>
      <c r="H335" s="350"/>
      <c r="I335" s="350"/>
      <c r="J335" s="350"/>
      <c r="K335" s="350"/>
      <c r="L335" s="350"/>
      <c r="M335" s="350"/>
      <c r="N335" s="350"/>
      <c r="O335" s="350"/>
      <c r="P335" s="350"/>
      <c r="Q335" s="350"/>
      <c r="R335" s="350"/>
      <c r="S335" s="350"/>
      <c r="T335" s="350"/>
      <c r="U335" s="350"/>
      <c r="V335" s="350"/>
      <c r="W335" s="350"/>
      <c r="X335" s="350"/>
      <c r="Y335" s="350"/>
      <c r="Z335" s="350"/>
      <c r="AA335" s="350"/>
    </row>
    <row r="336" spans="1:27" ht="12.75" customHeight="1">
      <c r="A336" s="350"/>
      <c r="B336" s="350"/>
      <c r="C336" s="350"/>
      <c r="D336" s="406"/>
      <c r="E336" s="402"/>
      <c r="F336" s="350"/>
      <c r="G336" s="350"/>
      <c r="H336" s="350"/>
      <c r="I336" s="350"/>
      <c r="J336" s="350"/>
      <c r="K336" s="350"/>
      <c r="L336" s="350"/>
      <c r="M336" s="350"/>
      <c r="N336" s="350"/>
      <c r="O336" s="350"/>
      <c r="P336" s="350"/>
      <c r="Q336" s="350"/>
      <c r="R336" s="350"/>
      <c r="S336" s="350"/>
      <c r="T336" s="350"/>
      <c r="U336" s="350"/>
      <c r="V336" s="350"/>
      <c r="W336" s="350"/>
      <c r="X336" s="350"/>
      <c r="Y336" s="350"/>
      <c r="Z336" s="350"/>
      <c r="AA336" s="350"/>
    </row>
    <row r="337" spans="1:27" ht="12.75" customHeight="1">
      <c r="A337" s="350"/>
      <c r="B337" s="350"/>
      <c r="C337" s="350"/>
      <c r="D337" s="406"/>
      <c r="E337" s="402"/>
      <c r="F337" s="350"/>
      <c r="G337" s="350"/>
      <c r="H337" s="350"/>
      <c r="I337" s="350"/>
      <c r="J337" s="350"/>
      <c r="K337" s="350"/>
      <c r="L337" s="350"/>
      <c r="M337" s="350"/>
      <c r="N337" s="350"/>
      <c r="O337" s="350"/>
      <c r="P337" s="350"/>
      <c r="Q337" s="350"/>
      <c r="R337" s="350"/>
      <c r="S337" s="350"/>
      <c r="T337" s="350"/>
      <c r="U337" s="350"/>
      <c r="V337" s="350"/>
      <c r="W337" s="350"/>
      <c r="X337" s="350"/>
      <c r="Y337" s="350"/>
      <c r="Z337" s="350"/>
      <c r="AA337" s="350"/>
    </row>
    <row r="338" spans="1:27" ht="12.75" customHeight="1">
      <c r="A338" s="350"/>
      <c r="B338" s="350"/>
      <c r="C338" s="350"/>
      <c r="D338" s="406"/>
      <c r="E338" s="402"/>
      <c r="F338" s="350"/>
      <c r="G338" s="350"/>
      <c r="H338" s="350"/>
      <c r="I338" s="350"/>
      <c r="J338" s="350"/>
      <c r="K338" s="350"/>
      <c r="L338" s="350"/>
      <c r="M338" s="350"/>
      <c r="N338" s="350"/>
      <c r="O338" s="350"/>
      <c r="P338" s="350"/>
      <c r="Q338" s="350"/>
      <c r="R338" s="350"/>
      <c r="S338" s="350"/>
      <c r="T338" s="350"/>
      <c r="U338" s="350"/>
      <c r="V338" s="350"/>
      <c r="W338" s="350"/>
      <c r="X338" s="350"/>
      <c r="Y338" s="350"/>
      <c r="Z338" s="350"/>
      <c r="AA338" s="350"/>
    </row>
    <row r="339" spans="1:27" ht="12.75" customHeight="1">
      <c r="A339" s="350"/>
      <c r="B339" s="350"/>
      <c r="C339" s="350"/>
      <c r="D339" s="406"/>
      <c r="E339" s="402"/>
      <c r="F339" s="350"/>
      <c r="G339" s="350"/>
      <c r="H339" s="350"/>
      <c r="I339" s="350"/>
      <c r="J339" s="350"/>
      <c r="K339" s="350"/>
      <c r="L339" s="350"/>
      <c r="M339" s="350"/>
      <c r="N339" s="350"/>
      <c r="O339" s="350"/>
      <c r="P339" s="350"/>
      <c r="Q339" s="350"/>
      <c r="R339" s="350"/>
      <c r="S339" s="350"/>
      <c r="T339" s="350"/>
      <c r="U339" s="350"/>
      <c r="V339" s="350"/>
      <c r="W339" s="350"/>
      <c r="X339" s="350"/>
      <c r="Y339" s="350"/>
      <c r="Z339" s="350"/>
      <c r="AA339" s="350"/>
    </row>
    <row r="340" spans="1:27" ht="12.75" customHeight="1">
      <c r="A340" s="350"/>
      <c r="B340" s="350"/>
      <c r="C340" s="350"/>
      <c r="D340" s="406"/>
      <c r="E340" s="402"/>
      <c r="F340" s="350"/>
      <c r="G340" s="350"/>
      <c r="H340" s="350"/>
      <c r="I340" s="350"/>
      <c r="J340" s="350"/>
      <c r="K340" s="350"/>
      <c r="L340" s="350"/>
      <c r="M340" s="350"/>
      <c r="N340" s="350"/>
      <c r="O340" s="350"/>
      <c r="P340" s="350"/>
      <c r="Q340" s="350"/>
      <c r="R340" s="350"/>
      <c r="S340" s="350"/>
      <c r="T340" s="350"/>
      <c r="U340" s="350"/>
      <c r="V340" s="350"/>
      <c r="W340" s="350"/>
      <c r="X340" s="350"/>
      <c r="Y340" s="350"/>
      <c r="Z340" s="350"/>
      <c r="AA340" s="350"/>
    </row>
    <row r="341" spans="1:27" ht="12.75" customHeight="1">
      <c r="A341" s="350"/>
      <c r="B341" s="350"/>
      <c r="C341" s="350"/>
      <c r="D341" s="406"/>
      <c r="E341" s="402"/>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row>
    <row r="342" spans="1:27" ht="12.75" customHeight="1">
      <c r="A342" s="350"/>
      <c r="B342" s="350"/>
      <c r="C342" s="350"/>
      <c r="D342" s="406"/>
      <c r="E342" s="402"/>
      <c r="F342" s="350"/>
      <c r="G342" s="350"/>
      <c r="H342" s="350"/>
      <c r="I342" s="350"/>
      <c r="J342" s="350"/>
      <c r="K342" s="350"/>
      <c r="L342" s="350"/>
      <c r="M342" s="350"/>
      <c r="N342" s="350"/>
      <c r="O342" s="350"/>
      <c r="P342" s="350"/>
      <c r="Q342" s="350"/>
      <c r="R342" s="350"/>
      <c r="S342" s="350"/>
      <c r="T342" s="350"/>
      <c r="U342" s="350"/>
      <c r="V342" s="350"/>
      <c r="W342" s="350"/>
      <c r="X342" s="350"/>
      <c r="Y342" s="350"/>
      <c r="Z342" s="350"/>
      <c r="AA342" s="350"/>
    </row>
    <row r="343" spans="1:27" ht="12.75" customHeight="1">
      <c r="A343" s="350"/>
      <c r="B343" s="350"/>
      <c r="C343" s="350"/>
      <c r="D343" s="406"/>
      <c r="E343" s="402"/>
      <c r="F343" s="350"/>
      <c r="G343" s="350"/>
      <c r="H343" s="350"/>
      <c r="I343" s="350"/>
      <c r="J343" s="350"/>
      <c r="K343" s="350"/>
      <c r="L343" s="350"/>
      <c r="M343" s="350"/>
      <c r="N343" s="350"/>
      <c r="O343" s="350"/>
      <c r="P343" s="350"/>
      <c r="Q343" s="350"/>
      <c r="R343" s="350"/>
      <c r="S343" s="350"/>
      <c r="T343" s="350"/>
      <c r="U343" s="350"/>
      <c r="V343" s="350"/>
      <c r="W343" s="350"/>
      <c r="X343" s="350"/>
      <c r="Y343" s="350"/>
      <c r="Z343" s="350"/>
      <c r="AA343" s="350"/>
    </row>
    <row r="344" spans="1:27" ht="12.75" customHeight="1">
      <c r="A344" s="350"/>
      <c r="B344" s="350"/>
      <c r="C344" s="350"/>
      <c r="D344" s="406"/>
      <c r="E344" s="402"/>
      <c r="F344" s="350"/>
      <c r="G344" s="350"/>
      <c r="H344" s="350"/>
      <c r="I344" s="350"/>
      <c r="J344" s="350"/>
      <c r="K344" s="350"/>
      <c r="L344" s="350"/>
      <c r="M344" s="350"/>
      <c r="N344" s="350"/>
      <c r="O344" s="350"/>
      <c r="P344" s="350"/>
      <c r="Q344" s="350"/>
      <c r="R344" s="350"/>
      <c r="S344" s="350"/>
      <c r="T344" s="350"/>
      <c r="U344" s="350"/>
      <c r="V344" s="350"/>
      <c r="W344" s="350"/>
      <c r="X344" s="350"/>
      <c r="Y344" s="350"/>
      <c r="Z344" s="350"/>
      <c r="AA344" s="350"/>
    </row>
    <row r="345" spans="1:27" ht="12.75" customHeight="1">
      <c r="A345" s="350"/>
      <c r="B345" s="350"/>
      <c r="C345" s="350"/>
      <c r="D345" s="406"/>
      <c r="E345" s="402"/>
      <c r="F345" s="350"/>
      <c r="G345" s="350"/>
      <c r="H345" s="350"/>
      <c r="I345" s="350"/>
      <c r="J345" s="350"/>
      <c r="K345" s="350"/>
      <c r="L345" s="350"/>
      <c r="M345" s="350"/>
      <c r="N345" s="350"/>
      <c r="O345" s="350"/>
      <c r="P345" s="350"/>
      <c r="Q345" s="350"/>
      <c r="R345" s="350"/>
      <c r="S345" s="350"/>
      <c r="T345" s="350"/>
      <c r="U345" s="350"/>
      <c r="V345" s="350"/>
      <c r="W345" s="350"/>
      <c r="X345" s="350"/>
      <c r="Y345" s="350"/>
      <c r="Z345" s="350"/>
      <c r="AA345" s="350"/>
    </row>
    <row r="346" spans="1:27" ht="12.75" customHeight="1">
      <c r="A346" s="350"/>
      <c r="B346" s="350"/>
      <c r="C346" s="350"/>
      <c r="D346" s="406"/>
      <c r="E346" s="402"/>
      <c r="F346" s="350"/>
      <c r="G346" s="350"/>
      <c r="H346" s="350"/>
      <c r="I346" s="350"/>
      <c r="J346" s="350"/>
      <c r="K346" s="350"/>
      <c r="L346" s="350"/>
      <c r="M346" s="350"/>
      <c r="N346" s="350"/>
      <c r="O346" s="350"/>
      <c r="P346" s="350"/>
      <c r="Q346" s="350"/>
      <c r="R346" s="350"/>
      <c r="S346" s="350"/>
      <c r="T346" s="350"/>
      <c r="U346" s="350"/>
      <c r="V346" s="350"/>
      <c r="W346" s="350"/>
      <c r="X346" s="350"/>
      <c r="Y346" s="350"/>
      <c r="Z346" s="350"/>
      <c r="AA346" s="350"/>
    </row>
    <row r="347" spans="1:27" ht="12.75" customHeight="1">
      <c r="A347" s="350"/>
      <c r="B347" s="350"/>
      <c r="C347" s="350"/>
      <c r="D347" s="406"/>
      <c r="E347" s="402"/>
      <c r="F347" s="350"/>
      <c r="G347" s="350"/>
      <c r="H347" s="350"/>
      <c r="I347" s="350"/>
      <c r="J347" s="350"/>
      <c r="K347" s="350"/>
      <c r="L347" s="350"/>
      <c r="M347" s="350"/>
      <c r="N347" s="350"/>
      <c r="O347" s="350"/>
      <c r="P347" s="350"/>
      <c r="Q347" s="350"/>
      <c r="R347" s="350"/>
      <c r="S347" s="350"/>
      <c r="T347" s="350"/>
      <c r="U347" s="350"/>
      <c r="V347" s="350"/>
      <c r="W347" s="350"/>
      <c r="X347" s="350"/>
      <c r="Y347" s="350"/>
      <c r="Z347" s="350"/>
      <c r="AA347" s="350"/>
    </row>
    <row r="348" spans="1:27" ht="12.75" customHeight="1">
      <c r="A348" s="350"/>
      <c r="B348" s="350"/>
      <c r="C348" s="350"/>
      <c r="D348" s="406"/>
      <c r="E348" s="402"/>
      <c r="F348" s="350"/>
      <c r="G348" s="350"/>
      <c r="H348" s="350"/>
      <c r="I348" s="350"/>
      <c r="J348" s="350"/>
      <c r="K348" s="350"/>
      <c r="L348" s="350"/>
      <c r="M348" s="350"/>
      <c r="N348" s="350"/>
      <c r="O348" s="350"/>
      <c r="P348" s="350"/>
      <c r="Q348" s="350"/>
      <c r="R348" s="350"/>
      <c r="S348" s="350"/>
      <c r="T348" s="350"/>
      <c r="U348" s="350"/>
      <c r="V348" s="350"/>
      <c r="W348" s="350"/>
      <c r="X348" s="350"/>
      <c r="Y348" s="350"/>
      <c r="Z348" s="350"/>
      <c r="AA348" s="350"/>
    </row>
    <row r="349" spans="1:27" ht="12.75" customHeight="1">
      <c r="A349" s="350"/>
      <c r="B349" s="350"/>
      <c r="C349" s="350"/>
      <c r="D349" s="406"/>
      <c r="E349" s="402"/>
      <c r="F349" s="350"/>
      <c r="G349" s="350"/>
      <c r="H349" s="350"/>
      <c r="I349" s="350"/>
      <c r="J349" s="350"/>
      <c r="K349" s="350"/>
      <c r="L349" s="350"/>
      <c r="M349" s="350"/>
      <c r="N349" s="350"/>
      <c r="O349" s="350"/>
      <c r="P349" s="350"/>
      <c r="Q349" s="350"/>
      <c r="R349" s="350"/>
      <c r="S349" s="350"/>
      <c r="T349" s="350"/>
      <c r="U349" s="350"/>
      <c r="V349" s="350"/>
      <c r="W349" s="350"/>
      <c r="X349" s="350"/>
      <c r="Y349" s="350"/>
      <c r="Z349" s="350"/>
      <c r="AA349" s="350"/>
    </row>
    <row r="350" spans="1:27" ht="12.75" customHeight="1">
      <c r="A350" s="350"/>
      <c r="B350" s="350"/>
      <c r="C350" s="350"/>
      <c r="D350" s="406"/>
      <c r="E350" s="402"/>
      <c r="F350" s="350"/>
      <c r="G350" s="350"/>
      <c r="H350" s="350"/>
      <c r="I350" s="350"/>
      <c r="J350" s="350"/>
      <c r="K350" s="350"/>
      <c r="L350" s="350"/>
      <c r="M350" s="350"/>
      <c r="N350" s="350"/>
      <c r="O350" s="350"/>
      <c r="P350" s="350"/>
      <c r="Q350" s="350"/>
      <c r="R350" s="350"/>
      <c r="S350" s="350"/>
      <c r="T350" s="350"/>
      <c r="U350" s="350"/>
      <c r="V350" s="350"/>
      <c r="W350" s="350"/>
      <c r="X350" s="350"/>
      <c r="Y350" s="350"/>
      <c r="Z350" s="350"/>
      <c r="AA350" s="350"/>
    </row>
    <row r="351" spans="1:27" ht="12.75" customHeight="1">
      <c r="A351" s="350"/>
      <c r="B351" s="350"/>
      <c r="C351" s="350"/>
      <c r="D351" s="406"/>
      <c r="E351" s="402"/>
      <c r="F351" s="350"/>
      <c r="G351" s="350"/>
      <c r="H351" s="350"/>
      <c r="I351" s="350"/>
      <c r="J351" s="350"/>
      <c r="K351" s="350"/>
      <c r="L351" s="350"/>
      <c r="M351" s="350"/>
      <c r="N351" s="350"/>
      <c r="O351" s="350"/>
      <c r="P351" s="350"/>
      <c r="Q351" s="350"/>
      <c r="R351" s="350"/>
      <c r="S351" s="350"/>
      <c r="T351" s="350"/>
      <c r="U351" s="350"/>
      <c r="V351" s="350"/>
      <c r="W351" s="350"/>
      <c r="X351" s="350"/>
      <c r="Y351" s="350"/>
      <c r="Z351" s="350"/>
      <c r="AA351" s="350"/>
    </row>
    <row r="352" spans="1:27" ht="12.75" customHeight="1">
      <c r="A352" s="350"/>
      <c r="B352" s="350"/>
      <c r="C352" s="350"/>
      <c r="D352" s="406"/>
      <c r="E352" s="402"/>
      <c r="F352" s="350"/>
      <c r="G352" s="350"/>
      <c r="H352" s="350"/>
      <c r="I352" s="350"/>
      <c r="J352" s="350"/>
      <c r="K352" s="350"/>
      <c r="L352" s="350"/>
      <c r="M352" s="350"/>
      <c r="N352" s="350"/>
      <c r="O352" s="350"/>
      <c r="P352" s="350"/>
      <c r="Q352" s="350"/>
      <c r="R352" s="350"/>
      <c r="S352" s="350"/>
      <c r="T352" s="350"/>
      <c r="U352" s="350"/>
      <c r="V352" s="350"/>
      <c r="W352" s="350"/>
      <c r="X352" s="350"/>
      <c r="Y352" s="350"/>
      <c r="Z352" s="350"/>
      <c r="AA352" s="350"/>
    </row>
    <row r="353" spans="1:27" ht="12.75" customHeight="1">
      <c r="A353" s="350"/>
      <c r="B353" s="350"/>
      <c r="C353" s="350"/>
      <c r="D353" s="406"/>
      <c r="E353" s="402"/>
      <c r="F353" s="350"/>
      <c r="G353" s="350"/>
      <c r="H353" s="350"/>
      <c r="I353" s="350"/>
      <c r="J353" s="350"/>
      <c r="K353" s="350"/>
      <c r="L353" s="350"/>
      <c r="M353" s="350"/>
      <c r="N353" s="350"/>
      <c r="O353" s="350"/>
      <c r="P353" s="350"/>
      <c r="Q353" s="350"/>
      <c r="R353" s="350"/>
      <c r="S353" s="350"/>
      <c r="T353" s="350"/>
      <c r="U353" s="350"/>
      <c r="V353" s="350"/>
      <c r="W353" s="350"/>
      <c r="X353" s="350"/>
      <c r="Y353" s="350"/>
      <c r="Z353" s="350"/>
      <c r="AA353" s="350"/>
    </row>
    <row r="354" spans="1:27" ht="12.75" customHeight="1">
      <c r="A354" s="350"/>
      <c r="B354" s="350"/>
      <c r="C354" s="350"/>
      <c r="D354" s="406"/>
      <c r="E354" s="402"/>
      <c r="F354" s="350"/>
      <c r="G354" s="350"/>
      <c r="H354" s="350"/>
      <c r="I354" s="350"/>
      <c r="J354" s="350"/>
      <c r="K354" s="350"/>
      <c r="L354" s="350"/>
      <c r="M354" s="350"/>
      <c r="N354" s="350"/>
      <c r="O354" s="350"/>
      <c r="P354" s="350"/>
      <c r="Q354" s="350"/>
      <c r="R354" s="350"/>
      <c r="S354" s="350"/>
      <c r="T354" s="350"/>
      <c r="U354" s="350"/>
      <c r="V354" s="350"/>
      <c r="W354" s="350"/>
      <c r="X354" s="350"/>
      <c r="Y354" s="350"/>
      <c r="Z354" s="350"/>
      <c r="AA354" s="350"/>
    </row>
    <row r="355" spans="1:27" ht="12.75" customHeight="1">
      <c r="A355" s="350"/>
      <c r="B355" s="350"/>
      <c r="C355" s="350"/>
      <c r="D355" s="406"/>
      <c r="E355" s="402"/>
      <c r="F355" s="350"/>
      <c r="G355" s="350"/>
      <c r="H355" s="350"/>
      <c r="I355" s="350"/>
      <c r="J355" s="350"/>
      <c r="K355" s="350"/>
      <c r="L355" s="350"/>
      <c r="M355" s="350"/>
      <c r="N355" s="350"/>
      <c r="O355" s="350"/>
      <c r="P355" s="350"/>
      <c r="Q355" s="350"/>
      <c r="R355" s="350"/>
      <c r="S355" s="350"/>
      <c r="T355" s="350"/>
      <c r="U355" s="350"/>
      <c r="V355" s="350"/>
      <c r="W355" s="350"/>
      <c r="X355" s="350"/>
      <c r="Y355" s="350"/>
      <c r="Z355" s="350"/>
      <c r="AA355" s="350"/>
    </row>
    <row r="356" spans="1:27" ht="12.75" customHeight="1">
      <c r="A356" s="350"/>
      <c r="B356" s="350"/>
      <c r="C356" s="350"/>
      <c r="D356" s="406"/>
      <c r="E356" s="402"/>
      <c r="F356" s="350"/>
      <c r="G356" s="350"/>
      <c r="H356" s="350"/>
      <c r="I356" s="350"/>
      <c r="J356" s="350"/>
      <c r="K356" s="350"/>
      <c r="L356" s="350"/>
      <c r="M356" s="350"/>
      <c r="N356" s="350"/>
      <c r="O356" s="350"/>
      <c r="P356" s="350"/>
      <c r="Q356" s="350"/>
      <c r="R356" s="350"/>
      <c r="S356" s="350"/>
      <c r="T356" s="350"/>
      <c r="U356" s="350"/>
      <c r="V356" s="350"/>
      <c r="W356" s="350"/>
      <c r="X356" s="350"/>
      <c r="Y356" s="350"/>
      <c r="Z356" s="350"/>
      <c r="AA356" s="350"/>
    </row>
    <row r="357" spans="1:27" ht="12.75" customHeight="1">
      <c r="A357" s="350"/>
      <c r="B357" s="350"/>
      <c r="C357" s="350"/>
      <c r="D357" s="406"/>
      <c r="E357" s="402"/>
      <c r="F357" s="350"/>
      <c r="G357" s="350"/>
      <c r="H357" s="350"/>
      <c r="I357" s="350"/>
      <c r="J357" s="350"/>
      <c r="K357" s="350"/>
      <c r="L357" s="350"/>
      <c r="M357" s="350"/>
      <c r="N357" s="350"/>
      <c r="O357" s="350"/>
      <c r="P357" s="350"/>
      <c r="Q357" s="350"/>
      <c r="R357" s="350"/>
      <c r="S357" s="350"/>
      <c r="T357" s="350"/>
      <c r="U357" s="350"/>
      <c r="V357" s="350"/>
      <c r="W357" s="350"/>
      <c r="X357" s="350"/>
      <c r="Y357" s="350"/>
      <c r="Z357" s="350"/>
      <c r="AA357" s="350"/>
    </row>
    <row r="358" spans="1:27" ht="12.75" customHeight="1">
      <c r="A358" s="350"/>
      <c r="B358" s="350"/>
      <c r="C358" s="350"/>
      <c r="D358" s="406"/>
      <c r="E358" s="402"/>
      <c r="F358" s="350"/>
      <c r="G358" s="350"/>
      <c r="H358" s="350"/>
      <c r="I358" s="350"/>
      <c r="J358" s="350"/>
      <c r="K358" s="350"/>
      <c r="L358" s="350"/>
      <c r="M358" s="350"/>
      <c r="N358" s="350"/>
      <c r="O358" s="350"/>
      <c r="P358" s="350"/>
      <c r="Q358" s="350"/>
      <c r="R358" s="350"/>
      <c r="S358" s="350"/>
      <c r="T358" s="350"/>
      <c r="U358" s="350"/>
      <c r="V358" s="350"/>
      <c r="W358" s="350"/>
      <c r="X358" s="350"/>
      <c r="Y358" s="350"/>
      <c r="Z358" s="350"/>
      <c r="AA358" s="350"/>
    </row>
    <row r="359" spans="1:27" ht="12.75" customHeight="1">
      <c r="A359" s="350"/>
      <c r="B359" s="350"/>
      <c r="C359" s="350"/>
      <c r="D359" s="406"/>
      <c r="E359" s="402"/>
      <c r="F359" s="350"/>
      <c r="G359" s="350"/>
      <c r="H359" s="350"/>
      <c r="I359" s="350"/>
      <c r="J359" s="350"/>
      <c r="K359" s="350"/>
      <c r="L359" s="350"/>
      <c r="M359" s="350"/>
      <c r="N359" s="350"/>
      <c r="O359" s="350"/>
      <c r="P359" s="350"/>
      <c r="Q359" s="350"/>
      <c r="R359" s="350"/>
      <c r="S359" s="350"/>
      <c r="T359" s="350"/>
      <c r="U359" s="350"/>
      <c r="V359" s="350"/>
      <c r="W359" s="350"/>
      <c r="X359" s="350"/>
      <c r="Y359" s="350"/>
      <c r="Z359" s="350"/>
      <c r="AA359" s="350"/>
    </row>
    <row r="360" spans="1:27" ht="12.75" customHeight="1">
      <c r="A360" s="350"/>
      <c r="B360" s="350"/>
      <c r="C360" s="350"/>
      <c r="D360" s="406"/>
      <c r="E360" s="402"/>
      <c r="F360" s="350"/>
      <c r="G360" s="350"/>
      <c r="H360" s="350"/>
      <c r="I360" s="350"/>
      <c r="J360" s="350"/>
      <c r="K360" s="350"/>
      <c r="L360" s="350"/>
      <c r="M360" s="350"/>
      <c r="N360" s="350"/>
      <c r="O360" s="350"/>
      <c r="P360" s="350"/>
      <c r="Q360" s="350"/>
      <c r="R360" s="350"/>
      <c r="S360" s="350"/>
      <c r="T360" s="350"/>
      <c r="U360" s="350"/>
      <c r="V360" s="350"/>
      <c r="W360" s="350"/>
      <c r="X360" s="350"/>
      <c r="Y360" s="350"/>
      <c r="Z360" s="350"/>
      <c r="AA360" s="350"/>
    </row>
    <row r="361" spans="1:27" ht="12.75" customHeight="1">
      <c r="A361" s="350"/>
      <c r="B361" s="350"/>
      <c r="C361" s="350"/>
      <c r="D361" s="406"/>
      <c r="E361" s="402"/>
      <c r="F361" s="350"/>
      <c r="G361" s="350"/>
      <c r="H361" s="350"/>
      <c r="I361" s="350"/>
      <c r="J361" s="350"/>
      <c r="K361" s="350"/>
      <c r="L361" s="350"/>
      <c r="M361" s="350"/>
      <c r="N361" s="350"/>
      <c r="O361" s="350"/>
      <c r="P361" s="350"/>
      <c r="Q361" s="350"/>
      <c r="R361" s="350"/>
      <c r="S361" s="350"/>
      <c r="T361" s="350"/>
      <c r="U361" s="350"/>
      <c r="V361" s="350"/>
      <c r="W361" s="350"/>
      <c r="X361" s="350"/>
      <c r="Y361" s="350"/>
      <c r="Z361" s="350"/>
      <c r="AA361" s="350"/>
    </row>
    <row r="362" spans="1:27" ht="12.75" customHeight="1">
      <c r="A362" s="350"/>
      <c r="B362" s="350"/>
      <c r="C362" s="350"/>
      <c r="D362" s="406"/>
      <c r="E362" s="402"/>
      <c r="F362" s="350"/>
      <c r="G362" s="350"/>
      <c r="H362" s="350"/>
      <c r="I362" s="350"/>
      <c r="J362" s="350"/>
      <c r="K362" s="350"/>
      <c r="L362" s="350"/>
      <c r="M362" s="350"/>
      <c r="N362" s="350"/>
      <c r="O362" s="350"/>
      <c r="P362" s="350"/>
      <c r="Q362" s="350"/>
      <c r="R362" s="350"/>
      <c r="S362" s="350"/>
      <c r="T362" s="350"/>
      <c r="U362" s="350"/>
      <c r="V362" s="350"/>
      <c r="W362" s="350"/>
      <c r="X362" s="350"/>
      <c r="Y362" s="350"/>
      <c r="Z362" s="350"/>
      <c r="AA362" s="350"/>
    </row>
    <row r="363" spans="1:27" ht="12.75" customHeight="1">
      <c r="A363" s="350"/>
      <c r="B363" s="350"/>
      <c r="C363" s="350"/>
      <c r="D363" s="406"/>
      <c r="E363" s="402"/>
      <c r="F363" s="350"/>
      <c r="G363" s="350"/>
      <c r="H363" s="350"/>
      <c r="I363" s="350"/>
      <c r="J363" s="350"/>
      <c r="K363" s="350"/>
      <c r="L363" s="350"/>
      <c r="M363" s="350"/>
      <c r="N363" s="350"/>
      <c r="O363" s="350"/>
      <c r="P363" s="350"/>
      <c r="Q363" s="350"/>
      <c r="R363" s="350"/>
      <c r="S363" s="350"/>
      <c r="T363" s="350"/>
      <c r="U363" s="350"/>
      <c r="V363" s="350"/>
      <c r="W363" s="350"/>
      <c r="X363" s="350"/>
      <c r="Y363" s="350"/>
      <c r="Z363" s="350"/>
      <c r="AA363" s="350"/>
    </row>
    <row r="364" spans="1:27" ht="12.75" customHeight="1">
      <c r="A364" s="350"/>
      <c r="B364" s="350"/>
      <c r="C364" s="350"/>
      <c r="D364" s="406"/>
      <c r="E364" s="402"/>
      <c r="F364" s="350"/>
      <c r="G364" s="350"/>
      <c r="H364" s="350"/>
      <c r="I364" s="350"/>
      <c r="J364" s="350"/>
      <c r="K364" s="350"/>
      <c r="L364" s="350"/>
      <c r="M364" s="350"/>
      <c r="N364" s="350"/>
      <c r="O364" s="350"/>
      <c r="P364" s="350"/>
      <c r="Q364" s="350"/>
      <c r="R364" s="350"/>
      <c r="S364" s="350"/>
      <c r="T364" s="350"/>
      <c r="U364" s="350"/>
      <c r="V364" s="350"/>
      <c r="W364" s="350"/>
      <c r="X364" s="350"/>
      <c r="Y364" s="350"/>
      <c r="Z364" s="350"/>
      <c r="AA364" s="350"/>
    </row>
    <row r="365" spans="1:27" ht="12.75" customHeight="1">
      <c r="A365" s="350"/>
      <c r="B365" s="350"/>
      <c r="C365" s="350"/>
      <c r="D365" s="406"/>
      <c r="E365" s="402"/>
      <c r="F365" s="350"/>
      <c r="G365" s="350"/>
      <c r="H365" s="350"/>
      <c r="I365" s="350"/>
      <c r="J365" s="350"/>
      <c r="K365" s="350"/>
      <c r="L365" s="350"/>
      <c r="M365" s="350"/>
      <c r="N365" s="350"/>
      <c r="O365" s="350"/>
      <c r="P365" s="350"/>
      <c r="Q365" s="350"/>
      <c r="R365" s="350"/>
      <c r="S365" s="350"/>
      <c r="T365" s="350"/>
      <c r="U365" s="350"/>
      <c r="V365" s="350"/>
      <c r="W365" s="350"/>
      <c r="X365" s="350"/>
      <c r="Y365" s="350"/>
      <c r="Z365" s="350"/>
      <c r="AA365" s="350"/>
    </row>
    <row r="366" spans="1:27" ht="12.75" customHeight="1">
      <c r="A366" s="350"/>
      <c r="B366" s="350"/>
      <c r="C366" s="350"/>
      <c r="D366" s="406"/>
      <c r="E366" s="402"/>
      <c r="F366" s="350"/>
      <c r="G366" s="350"/>
      <c r="H366" s="350"/>
      <c r="I366" s="350"/>
      <c r="J366" s="350"/>
      <c r="K366" s="350"/>
      <c r="L366" s="350"/>
      <c r="M366" s="350"/>
      <c r="N366" s="350"/>
      <c r="O366" s="350"/>
      <c r="P366" s="350"/>
      <c r="Q366" s="350"/>
      <c r="R366" s="350"/>
      <c r="S366" s="350"/>
      <c r="T366" s="350"/>
      <c r="U366" s="350"/>
      <c r="V366" s="350"/>
      <c r="W366" s="350"/>
      <c r="X366" s="350"/>
      <c r="Y366" s="350"/>
      <c r="Z366" s="350"/>
      <c r="AA366" s="350"/>
    </row>
    <row r="367" spans="1:27" ht="12.75" customHeight="1">
      <c r="A367" s="350"/>
      <c r="B367" s="350"/>
      <c r="C367" s="350"/>
      <c r="D367" s="406"/>
      <c r="E367" s="402"/>
      <c r="F367" s="350"/>
      <c r="G367" s="350"/>
      <c r="H367" s="350"/>
      <c r="I367" s="350"/>
      <c r="J367" s="350"/>
      <c r="K367" s="350"/>
      <c r="L367" s="350"/>
      <c r="M367" s="350"/>
      <c r="N367" s="350"/>
      <c r="O367" s="350"/>
      <c r="P367" s="350"/>
      <c r="Q367" s="350"/>
      <c r="R367" s="350"/>
      <c r="S367" s="350"/>
      <c r="T367" s="350"/>
      <c r="U367" s="350"/>
      <c r="V367" s="350"/>
      <c r="W367" s="350"/>
      <c r="X367" s="350"/>
      <c r="Y367" s="350"/>
      <c r="Z367" s="350"/>
      <c r="AA367" s="350"/>
    </row>
    <row r="368" spans="1:27" ht="12.75" customHeight="1">
      <c r="A368" s="350"/>
      <c r="B368" s="350"/>
      <c r="C368" s="350"/>
      <c r="D368" s="406"/>
      <c r="E368" s="402"/>
      <c r="F368" s="350"/>
      <c r="G368" s="350"/>
      <c r="H368" s="350"/>
      <c r="I368" s="350"/>
      <c r="J368" s="350"/>
      <c r="K368" s="350"/>
      <c r="L368" s="350"/>
      <c r="M368" s="350"/>
      <c r="N368" s="350"/>
      <c r="O368" s="350"/>
      <c r="P368" s="350"/>
      <c r="Q368" s="350"/>
      <c r="R368" s="350"/>
      <c r="S368" s="350"/>
      <c r="T368" s="350"/>
      <c r="U368" s="350"/>
      <c r="V368" s="350"/>
      <c r="W368" s="350"/>
      <c r="X368" s="350"/>
      <c r="Y368" s="350"/>
      <c r="Z368" s="350"/>
      <c r="AA368" s="350"/>
    </row>
    <row r="369" spans="1:27" ht="12.75" customHeight="1">
      <c r="A369" s="350"/>
      <c r="B369" s="350"/>
      <c r="C369" s="350"/>
      <c r="D369" s="406"/>
      <c r="E369" s="402"/>
      <c r="F369" s="350"/>
      <c r="G369" s="350"/>
      <c r="H369" s="350"/>
      <c r="I369" s="350"/>
      <c r="J369" s="350"/>
      <c r="K369" s="350"/>
      <c r="L369" s="350"/>
      <c r="M369" s="350"/>
      <c r="N369" s="350"/>
      <c r="O369" s="350"/>
      <c r="P369" s="350"/>
      <c r="Q369" s="350"/>
      <c r="R369" s="350"/>
      <c r="S369" s="350"/>
      <c r="T369" s="350"/>
      <c r="U369" s="350"/>
      <c r="V369" s="350"/>
      <c r="W369" s="350"/>
      <c r="X369" s="350"/>
      <c r="Y369" s="350"/>
      <c r="Z369" s="350"/>
      <c r="AA369" s="350"/>
    </row>
    <row r="370" spans="1:27" ht="12.75" customHeight="1">
      <c r="A370" s="350"/>
      <c r="B370" s="350"/>
      <c r="C370" s="350"/>
      <c r="D370" s="406"/>
      <c r="E370" s="402"/>
      <c r="F370" s="350"/>
      <c r="G370" s="350"/>
      <c r="H370" s="350"/>
      <c r="I370" s="350"/>
      <c r="J370" s="350"/>
      <c r="K370" s="350"/>
      <c r="L370" s="350"/>
      <c r="M370" s="350"/>
      <c r="N370" s="350"/>
      <c r="O370" s="350"/>
      <c r="P370" s="350"/>
      <c r="Q370" s="350"/>
      <c r="R370" s="350"/>
      <c r="S370" s="350"/>
      <c r="T370" s="350"/>
      <c r="U370" s="350"/>
      <c r="V370" s="350"/>
      <c r="W370" s="350"/>
      <c r="X370" s="350"/>
      <c r="Y370" s="350"/>
      <c r="Z370" s="350"/>
      <c r="AA370" s="350"/>
    </row>
    <row r="371" spans="1:27" ht="12.75" customHeight="1">
      <c r="A371" s="350"/>
      <c r="B371" s="350"/>
      <c r="C371" s="350"/>
      <c r="D371" s="406"/>
      <c r="E371" s="402"/>
      <c r="F371" s="350"/>
      <c r="G371" s="350"/>
      <c r="H371" s="350"/>
      <c r="I371" s="350"/>
      <c r="J371" s="350"/>
      <c r="K371" s="350"/>
      <c r="L371" s="350"/>
      <c r="M371" s="350"/>
      <c r="N371" s="350"/>
      <c r="O371" s="350"/>
      <c r="P371" s="350"/>
      <c r="Q371" s="350"/>
      <c r="R371" s="350"/>
      <c r="S371" s="350"/>
      <c r="T371" s="350"/>
      <c r="U371" s="350"/>
      <c r="V371" s="350"/>
      <c r="W371" s="350"/>
      <c r="X371" s="350"/>
      <c r="Y371" s="350"/>
      <c r="Z371" s="350"/>
      <c r="AA371" s="350"/>
    </row>
    <row r="372" spans="1:27" ht="12.75" customHeight="1">
      <c r="A372" s="350"/>
      <c r="B372" s="350"/>
      <c r="C372" s="350"/>
      <c r="D372" s="406"/>
      <c r="E372" s="402"/>
      <c r="F372" s="350"/>
      <c r="G372" s="350"/>
      <c r="H372" s="350"/>
      <c r="I372" s="350"/>
      <c r="J372" s="350"/>
      <c r="K372" s="350"/>
      <c r="L372" s="350"/>
      <c r="M372" s="350"/>
      <c r="N372" s="350"/>
      <c r="O372" s="350"/>
      <c r="P372" s="350"/>
      <c r="Q372" s="350"/>
      <c r="R372" s="350"/>
      <c r="S372" s="350"/>
      <c r="T372" s="350"/>
      <c r="U372" s="350"/>
      <c r="V372" s="350"/>
      <c r="W372" s="350"/>
      <c r="X372" s="350"/>
      <c r="Y372" s="350"/>
      <c r="Z372" s="350"/>
      <c r="AA372" s="350"/>
    </row>
    <row r="373" spans="1:27" ht="12.75" customHeight="1">
      <c r="A373" s="350"/>
      <c r="B373" s="350"/>
      <c r="C373" s="350"/>
      <c r="D373" s="406"/>
      <c r="E373" s="402"/>
      <c r="F373" s="350"/>
      <c r="G373" s="350"/>
      <c r="H373" s="350"/>
      <c r="I373" s="350"/>
      <c r="J373" s="350"/>
      <c r="K373" s="350"/>
      <c r="L373" s="350"/>
      <c r="M373" s="350"/>
      <c r="N373" s="350"/>
      <c r="O373" s="350"/>
      <c r="P373" s="350"/>
      <c r="Q373" s="350"/>
      <c r="R373" s="350"/>
      <c r="S373" s="350"/>
      <c r="T373" s="350"/>
      <c r="U373" s="350"/>
      <c r="V373" s="350"/>
      <c r="W373" s="350"/>
      <c r="X373" s="350"/>
      <c r="Y373" s="350"/>
      <c r="Z373" s="350"/>
      <c r="AA373" s="350"/>
    </row>
    <row r="374" spans="1:27" ht="12.75" customHeight="1">
      <c r="A374" s="350"/>
      <c r="B374" s="350"/>
      <c r="C374" s="350"/>
      <c r="D374" s="406"/>
      <c r="E374" s="402"/>
      <c r="F374" s="350"/>
      <c r="G374" s="350"/>
      <c r="H374" s="350"/>
      <c r="I374" s="350"/>
      <c r="J374" s="350"/>
      <c r="K374" s="350"/>
      <c r="L374" s="350"/>
      <c r="M374" s="350"/>
      <c r="N374" s="350"/>
      <c r="O374" s="350"/>
      <c r="P374" s="350"/>
      <c r="Q374" s="350"/>
      <c r="R374" s="350"/>
      <c r="S374" s="350"/>
      <c r="T374" s="350"/>
      <c r="U374" s="350"/>
      <c r="V374" s="350"/>
      <c r="W374" s="350"/>
      <c r="X374" s="350"/>
      <c r="Y374" s="350"/>
      <c r="Z374" s="350"/>
      <c r="AA374" s="350"/>
    </row>
    <row r="375" spans="1:27" ht="12.75" customHeight="1">
      <c r="A375" s="350"/>
      <c r="B375" s="350"/>
      <c r="C375" s="350"/>
      <c r="D375" s="406"/>
      <c r="E375" s="402"/>
      <c r="F375" s="350"/>
      <c r="G375" s="350"/>
      <c r="H375" s="350"/>
      <c r="I375" s="350"/>
      <c r="J375" s="350"/>
      <c r="K375" s="350"/>
      <c r="L375" s="350"/>
      <c r="M375" s="350"/>
      <c r="N375" s="350"/>
      <c r="O375" s="350"/>
      <c r="P375" s="350"/>
      <c r="Q375" s="350"/>
      <c r="R375" s="350"/>
      <c r="S375" s="350"/>
      <c r="T375" s="350"/>
      <c r="U375" s="350"/>
      <c r="V375" s="350"/>
      <c r="W375" s="350"/>
      <c r="X375" s="350"/>
      <c r="Y375" s="350"/>
      <c r="Z375" s="350"/>
      <c r="AA375" s="350"/>
    </row>
    <row r="376" spans="1:27" ht="12.75" customHeight="1">
      <c r="A376" s="350"/>
      <c r="B376" s="350"/>
      <c r="C376" s="350"/>
      <c r="D376" s="406"/>
      <c r="E376" s="402"/>
      <c r="F376" s="350"/>
      <c r="G376" s="350"/>
      <c r="H376" s="350"/>
      <c r="I376" s="350"/>
      <c r="J376" s="350"/>
      <c r="K376" s="350"/>
      <c r="L376" s="350"/>
      <c r="M376" s="350"/>
      <c r="N376" s="350"/>
      <c r="O376" s="350"/>
      <c r="P376" s="350"/>
      <c r="Q376" s="350"/>
      <c r="R376" s="350"/>
      <c r="S376" s="350"/>
      <c r="T376" s="350"/>
      <c r="U376" s="350"/>
      <c r="V376" s="350"/>
      <c r="W376" s="350"/>
      <c r="X376" s="350"/>
      <c r="Y376" s="350"/>
      <c r="Z376" s="350"/>
      <c r="AA376" s="350"/>
    </row>
    <row r="377" spans="1:27" ht="12.75" customHeight="1">
      <c r="A377" s="350"/>
      <c r="B377" s="350"/>
      <c r="C377" s="350"/>
      <c r="D377" s="406"/>
      <c r="E377" s="402"/>
      <c r="F377" s="350"/>
      <c r="G377" s="350"/>
      <c r="H377" s="350"/>
      <c r="I377" s="350"/>
      <c r="J377" s="350"/>
      <c r="K377" s="350"/>
      <c r="L377" s="350"/>
      <c r="M377" s="350"/>
      <c r="N377" s="350"/>
      <c r="O377" s="350"/>
      <c r="P377" s="350"/>
      <c r="Q377" s="350"/>
      <c r="R377" s="350"/>
      <c r="S377" s="350"/>
      <c r="T377" s="350"/>
      <c r="U377" s="350"/>
      <c r="V377" s="350"/>
      <c r="W377" s="350"/>
      <c r="X377" s="350"/>
      <c r="Y377" s="350"/>
      <c r="Z377" s="350"/>
      <c r="AA377" s="350"/>
    </row>
    <row r="378" spans="1:27" ht="12.75" customHeight="1">
      <c r="A378" s="350"/>
      <c r="B378" s="350"/>
      <c r="C378" s="350"/>
      <c r="D378" s="406"/>
      <c r="E378" s="402"/>
      <c r="F378" s="350"/>
      <c r="G378" s="350"/>
      <c r="H378" s="350"/>
      <c r="I378" s="350"/>
      <c r="J378" s="350"/>
      <c r="K378" s="350"/>
      <c r="L378" s="350"/>
      <c r="M378" s="350"/>
      <c r="N378" s="350"/>
      <c r="O378" s="350"/>
      <c r="P378" s="350"/>
      <c r="Q378" s="350"/>
      <c r="R378" s="350"/>
      <c r="S378" s="350"/>
      <c r="T378" s="350"/>
      <c r="U378" s="350"/>
      <c r="V378" s="350"/>
      <c r="W378" s="350"/>
      <c r="X378" s="350"/>
      <c r="Y378" s="350"/>
      <c r="Z378" s="350"/>
      <c r="AA378" s="350"/>
    </row>
    <row r="379" spans="1:27" ht="12.75" customHeight="1">
      <c r="A379" s="350"/>
      <c r="B379" s="350"/>
      <c r="C379" s="350"/>
      <c r="D379" s="406"/>
      <c r="E379" s="402"/>
      <c r="F379" s="350"/>
      <c r="G379" s="350"/>
      <c r="H379" s="350"/>
      <c r="I379" s="350"/>
      <c r="J379" s="350"/>
      <c r="K379" s="350"/>
      <c r="L379" s="350"/>
      <c r="M379" s="350"/>
      <c r="N379" s="350"/>
      <c r="O379" s="350"/>
      <c r="P379" s="350"/>
      <c r="Q379" s="350"/>
      <c r="R379" s="350"/>
      <c r="S379" s="350"/>
      <c r="T379" s="350"/>
      <c r="U379" s="350"/>
      <c r="V379" s="350"/>
      <c r="W379" s="350"/>
      <c r="X379" s="350"/>
      <c r="Y379" s="350"/>
      <c r="Z379" s="350"/>
      <c r="AA379" s="350"/>
    </row>
    <row r="380" spans="1:27" ht="12.75" customHeight="1">
      <c r="A380" s="350"/>
      <c r="B380" s="350"/>
      <c r="C380" s="350"/>
      <c r="D380" s="406"/>
      <c r="E380" s="402"/>
      <c r="F380" s="350"/>
      <c r="G380" s="350"/>
      <c r="H380" s="350"/>
      <c r="I380" s="350"/>
      <c r="J380" s="350"/>
      <c r="K380" s="350"/>
      <c r="L380" s="350"/>
      <c r="M380" s="350"/>
      <c r="N380" s="350"/>
      <c r="O380" s="350"/>
      <c r="P380" s="350"/>
      <c r="Q380" s="350"/>
      <c r="R380" s="350"/>
      <c r="S380" s="350"/>
      <c r="T380" s="350"/>
      <c r="U380" s="350"/>
      <c r="V380" s="350"/>
      <c r="W380" s="350"/>
      <c r="X380" s="350"/>
      <c r="Y380" s="350"/>
      <c r="Z380" s="350"/>
      <c r="AA380" s="350"/>
    </row>
    <row r="381" spans="1:27" ht="12.75" customHeight="1">
      <c r="A381" s="350"/>
      <c r="B381" s="350"/>
      <c r="C381" s="350"/>
      <c r="D381" s="406"/>
      <c r="E381" s="402"/>
      <c r="F381" s="350"/>
      <c r="G381" s="350"/>
      <c r="H381" s="350"/>
      <c r="I381" s="350"/>
      <c r="J381" s="350"/>
      <c r="K381" s="350"/>
      <c r="L381" s="350"/>
      <c r="M381" s="350"/>
      <c r="N381" s="350"/>
      <c r="O381" s="350"/>
      <c r="P381" s="350"/>
      <c r="Q381" s="350"/>
      <c r="R381" s="350"/>
      <c r="S381" s="350"/>
      <c r="T381" s="350"/>
      <c r="U381" s="350"/>
      <c r="V381" s="350"/>
      <c r="W381" s="350"/>
      <c r="X381" s="350"/>
      <c r="Y381" s="350"/>
      <c r="Z381" s="350"/>
      <c r="AA381" s="350"/>
    </row>
    <row r="382" spans="1:27" ht="12.75" customHeight="1">
      <c r="A382" s="350"/>
      <c r="B382" s="350"/>
      <c r="C382" s="350"/>
      <c r="D382" s="406"/>
      <c r="E382" s="402"/>
      <c r="F382" s="350"/>
      <c r="G382" s="350"/>
      <c r="H382" s="350"/>
      <c r="I382" s="350"/>
      <c r="J382" s="350"/>
      <c r="K382" s="350"/>
      <c r="L382" s="350"/>
      <c r="M382" s="350"/>
      <c r="N382" s="350"/>
      <c r="O382" s="350"/>
      <c r="P382" s="350"/>
      <c r="Q382" s="350"/>
      <c r="R382" s="350"/>
      <c r="S382" s="350"/>
      <c r="T382" s="350"/>
      <c r="U382" s="350"/>
      <c r="V382" s="350"/>
      <c r="W382" s="350"/>
      <c r="X382" s="350"/>
      <c r="Y382" s="350"/>
      <c r="Z382" s="350"/>
      <c r="AA382" s="350"/>
    </row>
    <row r="383" spans="1:27" ht="12.75" customHeight="1">
      <c r="A383" s="350"/>
      <c r="B383" s="350"/>
      <c r="C383" s="350"/>
      <c r="D383" s="406"/>
      <c r="E383" s="402"/>
      <c r="F383" s="350"/>
      <c r="G383" s="350"/>
      <c r="H383" s="350"/>
      <c r="I383" s="350"/>
      <c r="J383" s="350"/>
      <c r="K383" s="350"/>
      <c r="L383" s="350"/>
      <c r="M383" s="350"/>
      <c r="N383" s="350"/>
      <c r="O383" s="350"/>
      <c r="P383" s="350"/>
      <c r="Q383" s="350"/>
      <c r="R383" s="350"/>
      <c r="S383" s="350"/>
      <c r="T383" s="350"/>
      <c r="U383" s="350"/>
      <c r="V383" s="350"/>
      <c r="W383" s="350"/>
      <c r="X383" s="350"/>
      <c r="Y383" s="350"/>
      <c r="Z383" s="350"/>
      <c r="AA383" s="350"/>
    </row>
    <row r="384" spans="1:27" ht="12.75" customHeight="1">
      <c r="A384" s="350"/>
      <c r="B384" s="350"/>
      <c r="C384" s="350"/>
      <c r="D384" s="406"/>
      <c r="E384" s="402"/>
      <c r="F384" s="350"/>
      <c r="G384" s="350"/>
      <c r="H384" s="350"/>
      <c r="I384" s="350"/>
      <c r="J384" s="350"/>
      <c r="K384" s="350"/>
      <c r="L384" s="350"/>
      <c r="M384" s="350"/>
      <c r="N384" s="350"/>
      <c r="O384" s="350"/>
      <c r="P384" s="350"/>
      <c r="Q384" s="350"/>
      <c r="R384" s="350"/>
      <c r="S384" s="350"/>
      <c r="T384" s="350"/>
      <c r="U384" s="350"/>
      <c r="V384" s="350"/>
      <c r="W384" s="350"/>
      <c r="X384" s="350"/>
      <c r="Y384" s="350"/>
      <c r="Z384" s="350"/>
      <c r="AA384" s="350"/>
    </row>
    <row r="385" spans="1:27" ht="12.75" customHeight="1">
      <c r="A385" s="350"/>
      <c r="B385" s="350"/>
      <c r="C385" s="350"/>
      <c r="D385" s="406"/>
      <c r="E385" s="402"/>
      <c r="F385" s="350"/>
      <c r="G385" s="350"/>
      <c r="H385" s="350"/>
      <c r="I385" s="350"/>
      <c r="J385" s="350"/>
      <c r="K385" s="350"/>
      <c r="L385" s="350"/>
      <c r="M385" s="350"/>
      <c r="N385" s="350"/>
      <c r="O385" s="350"/>
      <c r="P385" s="350"/>
      <c r="Q385" s="350"/>
      <c r="R385" s="350"/>
      <c r="S385" s="350"/>
      <c r="T385" s="350"/>
      <c r="U385" s="350"/>
      <c r="V385" s="350"/>
      <c r="W385" s="350"/>
      <c r="X385" s="350"/>
      <c r="Y385" s="350"/>
      <c r="Z385" s="350"/>
      <c r="AA385" s="350"/>
    </row>
    <row r="386" spans="1:27" ht="12.75" customHeight="1">
      <c r="A386" s="350"/>
      <c r="B386" s="350"/>
      <c r="C386" s="350"/>
      <c r="D386" s="406"/>
      <c r="E386" s="402"/>
      <c r="F386" s="350"/>
      <c r="G386" s="350"/>
      <c r="H386" s="350"/>
      <c r="I386" s="350"/>
      <c r="J386" s="350"/>
      <c r="K386" s="350"/>
      <c r="L386" s="350"/>
      <c r="M386" s="350"/>
      <c r="N386" s="350"/>
      <c r="O386" s="350"/>
      <c r="P386" s="350"/>
      <c r="Q386" s="350"/>
      <c r="R386" s="350"/>
      <c r="S386" s="350"/>
      <c r="T386" s="350"/>
      <c r="U386" s="350"/>
      <c r="V386" s="350"/>
      <c r="W386" s="350"/>
      <c r="X386" s="350"/>
      <c r="Y386" s="350"/>
      <c r="Z386" s="350"/>
      <c r="AA386" s="350"/>
    </row>
    <row r="387" spans="1:27" ht="12.75" customHeight="1">
      <c r="A387" s="350"/>
      <c r="B387" s="350"/>
      <c r="C387" s="350"/>
      <c r="D387" s="406"/>
      <c r="E387" s="402"/>
      <c r="F387" s="350"/>
      <c r="G387" s="350"/>
      <c r="H387" s="350"/>
      <c r="I387" s="350"/>
      <c r="J387" s="350"/>
      <c r="K387" s="350"/>
      <c r="L387" s="350"/>
      <c r="M387" s="350"/>
      <c r="N387" s="350"/>
      <c r="O387" s="350"/>
      <c r="P387" s="350"/>
      <c r="Q387" s="350"/>
      <c r="R387" s="350"/>
      <c r="S387" s="350"/>
      <c r="T387" s="350"/>
      <c r="U387" s="350"/>
      <c r="V387" s="350"/>
      <c r="W387" s="350"/>
      <c r="X387" s="350"/>
      <c r="Y387" s="350"/>
      <c r="Z387" s="350"/>
      <c r="AA387" s="350"/>
    </row>
    <row r="388" spans="1:27" ht="12.75" customHeight="1">
      <c r="A388" s="350"/>
      <c r="B388" s="350"/>
      <c r="C388" s="350"/>
      <c r="D388" s="406"/>
      <c r="E388" s="402"/>
      <c r="F388" s="350"/>
      <c r="G388" s="350"/>
      <c r="H388" s="350"/>
      <c r="I388" s="350"/>
      <c r="J388" s="350"/>
      <c r="K388" s="350"/>
      <c r="L388" s="350"/>
      <c r="M388" s="350"/>
      <c r="N388" s="350"/>
      <c r="O388" s="350"/>
      <c r="P388" s="350"/>
      <c r="Q388" s="350"/>
      <c r="R388" s="350"/>
      <c r="S388" s="350"/>
      <c r="T388" s="350"/>
      <c r="U388" s="350"/>
      <c r="V388" s="350"/>
      <c r="W388" s="350"/>
      <c r="X388" s="350"/>
      <c r="Y388" s="350"/>
      <c r="Z388" s="350"/>
      <c r="AA388" s="350"/>
    </row>
    <row r="389" spans="1:27" ht="12.75" customHeight="1">
      <c r="A389" s="350"/>
      <c r="B389" s="350"/>
      <c r="C389" s="350"/>
      <c r="D389" s="406"/>
      <c r="E389" s="402"/>
      <c r="F389" s="350"/>
      <c r="G389" s="350"/>
      <c r="H389" s="350"/>
      <c r="I389" s="350"/>
      <c r="J389" s="350"/>
      <c r="K389" s="350"/>
      <c r="L389" s="350"/>
      <c r="M389" s="350"/>
      <c r="N389" s="350"/>
      <c r="O389" s="350"/>
      <c r="P389" s="350"/>
      <c r="Q389" s="350"/>
      <c r="R389" s="350"/>
      <c r="S389" s="350"/>
      <c r="T389" s="350"/>
      <c r="U389" s="350"/>
      <c r="V389" s="350"/>
      <c r="W389" s="350"/>
      <c r="X389" s="350"/>
      <c r="Y389" s="350"/>
      <c r="Z389" s="350"/>
      <c r="AA389" s="350"/>
    </row>
    <row r="390" spans="1:27" ht="12.75" customHeight="1">
      <c r="A390" s="350"/>
      <c r="B390" s="350"/>
      <c r="C390" s="350"/>
      <c r="D390" s="406"/>
      <c r="E390" s="402"/>
      <c r="F390" s="350"/>
      <c r="G390" s="350"/>
      <c r="H390" s="350"/>
      <c r="I390" s="350"/>
      <c r="J390" s="350"/>
      <c r="K390" s="350"/>
      <c r="L390" s="350"/>
      <c r="M390" s="350"/>
      <c r="N390" s="350"/>
      <c r="O390" s="350"/>
      <c r="P390" s="350"/>
      <c r="Q390" s="350"/>
      <c r="R390" s="350"/>
      <c r="S390" s="350"/>
      <c r="T390" s="350"/>
      <c r="U390" s="350"/>
      <c r="V390" s="350"/>
      <c r="W390" s="350"/>
      <c r="X390" s="350"/>
      <c r="Y390" s="350"/>
      <c r="Z390" s="350"/>
      <c r="AA390" s="350"/>
    </row>
    <row r="391" spans="1:27" ht="12.75" customHeight="1">
      <c r="A391" s="350"/>
      <c r="B391" s="350"/>
      <c r="C391" s="350"/>
      <c r="D391" s="406"/>
      <c r="E391" s="402"/>
      <c r="F391" s="350"/>
      <c r="G391" s="350"/>
      <c r="H391" s="350"/>
      <c r="I391" s="350"/>
      <c r="J391" s="350"/>
      <c r="K391" s="350"/>
      <c r="L391" s="350"/>
      <c r="M391" s="350"/>
      <c r="N391" s="350"/>
      <c r="O391" s="350"/>
      <c r="P391" s="350"/>
      <c r="Q391" s="350"/>
      <c r="R391" s="350"/>
      <c r="S391" s="350"/>
      <c r="T391" s="350"/>
      <c r="U391" s="350"/>
      <c r="V391" s="350"/>
      <c r="W391" s="350"/>
      <c r="X391" s="350"/>
      <c r="Y391" s="350"/>
      <c r="Z391" s="350"/>
      <c r="AA391" s="350"/>
    </row>
    <row r="392" spans="1:27" ht="12.75" customHeight="1">
      <c r="A392" s="350"/>
      <c r="B392" s="350"/>
      <c r="C392" s="350"/>
      <c r="D392" s="406"/>
      <c r="E392" s="402"/>
      <c r="F392" s="350"/>
      <c r="G392" s="350"/>
      <c r="H392" s="350"/>
      <c r="I392" s="350"/>
      <c r="J392" s="350"/>
      <c r="K392" s="350"/>
      <c r="L392" s="350"/>
      <c r="M392" s="350"/>
      <c r="N392" s="350"/>
      <c r="O392" s="350"/>
      <c r="P392" s="350"/>
      <c r="Q392" s="350"/>
      <c r="R392" s="350"/>
      <c r="S392" s="350"/>
      <c r="T392" s="350"/>
      <c r="U392" s="350"/>
      <c r="V392" s="350"/>
      <c r="W392" s="350"/>
      <c r="X392" s="350"/>
      <c r="Y392" s="350"/>
      <c r="Z392" s="350"/>
      <c r="AA392" s="350"/>
    </row>
    <row r="393" spans="1:27" ht="12.75" customHeight="1">
      <c r="A393" s="350"/>
      <c r="B393" s="350"/>
      <c r="C393" s="350"/>
      <c r="D393" s="406"/>
      <c r="E393" s="402"/>
      <c r="F393" s="350"/>
      <c r="G393" s="350"/>
      <c r="H393" s="350"/>
      <c r="I393" s="350"/>
      <c r="J393" s="350"/>
      <c r="K393" s="350"/>
      <c r="L393" s="350"/>
      <c r="M393" s="350"/>
      <c r="N393" s="350"/>
      <c r="O393" s="350"/>
      <c r="P393" s="350"/>
      <c r="Q393" s="350"/>
      <c r="R393" s="350"/>
      <c r="S393" s="350"/>
      <c r="T393" s="350"/>
      <c r="U393" s="350"/>
      <c r="V393" s="350"/>
      <c r="W393" s="350"/>
      <c r="X393" s="350"/>
      <c r="Y393" s="350"/>
      <c r="Z393" s="350"/>
      <c r="AA393" s="350"/>
    </row>
    <row r="394" spans="1:27" ht="12.75" customHeight="1">
      <c r="A394" s="350"/>
      <c r="B394" s="350"/>
      <c r="C394" s="350"/>
      <c r="D394" s="406"/>
      <c r="E394" s="402"/>
      <c r="F394" s="350"/>
      <c r="G394" s="350"/>
      <c r="H394" s="350"/>
      <c r="I394" s="350"/>
      <c r="J394" s="350"/>
      <c r="K394" s="350"/>
      <c r="L394" s="350"/>
      <c r="M394" s="350"/>
      <c r="N394" s="350"/>
      <c r="O394" s="350"/>
      <c r="P394" s="350"/>
      <c r="Q394" s="350"/>
      <c r="R394" s="350"/>
      <c r="S394" s="350"/>
      <c r="T394" s="350"/>
      <c r="U394" s="350"/>
      <c r="V394" s="350"/>
      <c r="W394" s="350"/>
      <c r="X394" s="350"/>
      <c r="Y394" s="350"/>
      <c r="Z394" s="350"/>
      <c r="AA394" s="350"/>
    </row>
    <row r="395" spans="1:27" ht="12.75" customHeight="1">
      <c r="A395" s="350"/>
      <c r="B395" s="350"/>
      <c r="C395" s="350"/>
      <c r="D395" s="406"/>
      <c r="E395" s="402"/>
      <c r="F395" s="350"/>
      <c r="G395" s="350"/>
      <c r="H395" s="350"/>
      <c r="I395" s="350"/>
      <c r="J395" s="350"/>
      <c r="K395" s="350"/>
      <c r="L395" s="350"/>
      <c r="M395" s="350"/>
      <c r="N395" s="350"/>
      <c r="O395" s="350"/>
      <c r="P395" s="350"/>
      <c r="Q395" s="350"/>
      <c r="R395" s="350"/>
      <c r="S395" s="350"/>
      <c r="T395" s="350"/>
      <c r="U395" s="350"/>
      <c r="V395" s="350"/>
      <c r="W395" s="350"/>
      <c r="X395" s="350"/>
      <c r="Y395" s="350"/>
      <c r="Z395" s="350"/>
      <c r="AA395" s="350"/>
    </row>
    <row r="396" spans="1:27" ht="12.75" customHeight="1">
      <c r="A396" s="350"/>
      <c r="B396" s="350"/>
      <c r="C396" s="350"/>
      <c r="D396" s="406"/>
      <c r="E396" s="402"/>
      <c r="F396" s="350"/>
      <c r="G396" s="350"/>
      <c r="H396" s="350"/>
      <c r="I396" s="350"/>
      <c r="J396" s="350"/>
      <c r="K396" s="350"/>
      <c r="L396" s="350"/>
      <c r="M396" s="350"/>
      <c r="N396" s="350"/>
      <c r="O396" s="350"/>
      <c r="P396" s="350"/>
      <c r="Q396" s="350"/>
      <c r="R396" s="350"/>
      <c r="S396" s="350"/>
      <c r="T396" s="350"/>
      <c r="U396" s="350"/>
      <c r="V396" s="350"/>
      <c r="W396" s="350"/>
      <c r="X396" s="350"/>
      <c r="Y396" s="350"/>
      <c r="Z396" s="350"/>
      <c r="AA396" s="350"/>
    </row>
    <row r="397" spans="1:27" ht="12.75" customHeight="1">
      <c r="A397" s="350"/>
      <c r="B397" s="350"/>
      <c r="C397" s="350"/>
      <c r="D397" s="406"/>
      <c r="E397" s="402"/>
      <c r="F397" s="350"/>
      <c r="G397" s="350"/>
      <c r="H397" s="350"/>
      <c r="I397" s="350"/>
      <c r="J397" s="350"/>
      <c r="K397" s="350"/>
      <c r="L397" s="350"/>
      <c r="M397" s="350"/>
      <c r="N397" s="350"/>
      <c r="O397" s="350"/>
      <c r="P397" s="350"/>
      <c r="Q397" s="350"/>
      <c r="R397" s="350"/>
      <c r="S397" s="350"/>
      <c r="T397" s="350"/>
      <c r="U397" s="350"/>
      <c r="V397" s="350"/>
      <c r="W397" s="350"/>
      <c r="X397" s="350"/>
      <c r="Y397" s="350"/>
      <c r="Z397" s="350"/>
      <c r="AA397" s="350"/>
    </row>
    <row r="398" spans="1:27" ht="12.75" customHeight="1">
      <c r="A398" s="350"/>
      <c r="B398" s="350"/>
      <c r="C398" s="350"/>
      <c r="D398" s="406"/>
      <c r="E398" s="402"/>
      <c r="F398" s="350"/>
      <c r="G398" s="350"/>
      <c r="H398" s="350"/>
      <c r="I398" s="350"/>
      <c r="J398" s="350"/>
      <c r="K398" s="350"/>
      <c r="L398" s="350"/>
      <c r="M398" s="350"/>
      <c r="N398" s="350"/>
      <c r="O398" s="350"/>
      <c r="P398" s="350"/>
      <c r="Q398" s="350"/>
      <c r="R398" s="350"/>
      <c r="S398" s="350"/>
      <c r="T398" s="350"/>
      <c r="U398" s="350"/>
      <c r="V398" s="350"/>
      <c r="W398" s="350"/>
      <c r="X398" s="350"/>
      <c r="Y398" s="350"/>
      <c r="Z398" s="350"/>
      <c r="AA398" s="350"/>
    </row>
    <row r="399" spans="1:27" ht="12.75" customHeight="1">
      <c r="A399" s="350"/>
      <c r="B399" s="350"/>
      <c r="C399" s="350"/>
      <c r="D399" s="406"/>
      <c r="E399" s="402"/>
      <c r="F399" s="350"/>
      <c r="G399" s="350"/>
      <c r="H399" s="350"/>
      <c r="I399" s="350"/>
      <c r="J399" s="350"/>
      <c r="K399" s="350"/>
      <c r="L399" s="350"/>
      <c r="M399" s="350"/>
      <c r="N399" s="350"/>
      <c r="O399" s="350"/>
      <c r="P399" s="350"/>
      <c r="Q399" s="350"/>
      <c r="R399" s="350"/>
      <c r="S399" s="350"/>
      <c r="T399" s="350"/>
      <c r="U399" s="350"/>
      <c r="V399" s="350"/>
      <c r="W399" s="350"/>
      <c r="X399" s="350"/>
      <c r="Y399" s="350"/>
      <c r="Z399" s="350"/>
      <c r="AA399" s="350"/>
    </row>
    <row r="400" spans="1:27" ht="12.75" customHeight="1">
      <c r="A400" s="350"/>
      <c r="B400" s="350"/>
      <c r="C400" s="350"/>
      <c r="D400" s="406"/>
      <c r="E400" s="402"/>
      <c r="F400" s="350"/>
      <c r="G400" s="350"/>
      <c r="H400" s="350"/>
      <c r="I400" s="350"/>
      <c r="J400" s="350"/>
      <c r="K400" s="350"/>
      <c r="L400" s="350"/>
      <c r="M400" s="350"/>
      <c r="N400" s="350"/>
      <c r="O400" s="350"/>
      <c r="P400" s="350"/>
      <c r="Q400" s="350"/>
      <c r="R400" s="350"/>
      <c r="S400" s="350"/>
      <c r="T400" s="350"/>
      <c r="U400" s="350"/>
      <c r="V400" s="350"/>
      <c r="W400" s="350"/>
      <c r="X400" s="350"/>
      <c r="Y400" s="350"/>
      <c r="Z400" s="350"/>
      <c r="AA400" s="350"/>
    </row>
    <row r="401" spans="1:27" ht="12.75" customHeight="1">
      <c r="A401" s="350"/>
      <c r="B401" s="350"/>
      <c r="C401" s="350"/>
      <c r="D401" s="406"/>
      <c r="E401" s="402"/>
      <c r="F401" s="350"/>
      <c r="G401" s="350"/>
      <c r="H401" s="350"/>
      <c r="I401" s="350"/>
      <c r="J401" s="350"/>
      <c r="K401" s="350"/>
      <c r="L401" s="350"/>
      <c r="M401" s="350"/>
      <c r="N401" s="350"/>
      <c r="O401" s="350"/>
      <c r="P401" s="350"/>
      <c r="Q401" s="350"/>
      <c r="R401" s="350"/>
      <c r="S401" s="350"/>
      <c r="T401" s="350"/>
      <c r="U401" s="350"/>
      <c r="V401" s="350"/>
      <c r="W401" s="350"/>
      <c r="X401" s="350"/>
      <c r="Y401" s="350"/>
      <c r="Z401" s="350"/>
      <c r="AA401" s="350"/>
    </row>
    <row r="402" spans="1:27" ht="12.75" customHeight="1">
      <c r="A402" s="350"/>
      <c r="B402" s="350"/>
      <c r="C402" s="350"/>
      <c r="D402" s="406"/>
      <c r="E402" s="402"/>
      <c r="F402" s="350"/>
      <c r="G402" s="350"/>
      <c r="H402" s="350"/>
      <c r="I402" s="350"/>
      <c r="J402" s="350"/>
      <c r="K402" s="350"/>
      <c r="L402" s="350"/>
      <c r="M402" s="350"/>
      <c r="N402" s="350"/>
      <c r="O402" s="350"/>
      <c r="P402" s="350"/>
      <c r="Q402" s="350"/>
      <c r="R402" s="350"/>
      <c r="S402" s="350"/>
      <c r="T402" s="350"/>
      <c r="U402" s="350"/>
      <c r="V402" s="350"/>
      <c r="W402" s="350"/>
      <c r="X402" s="350"/>
      <c r="Y402" s="350"/>
      <c r="Z402" s="350"/>
      <c r="AA402" s="350"/>
    </row>
    <row r="403" spans="1:27" ht="12.75" customHeight="1">
      <c r="A403" s="350"/>
      <c r="B403" s="350"/>
      <c r="C403" s="350"/>
      <c r="D403" s="406"/>
      <c r="E403" s="402"/>
      <c r="F403" s="350"/>
      <c r="G403" s="350"/>
      <c r="H403" s="350"/>
      <c r="I403" s="350"/>
      <c r="J403" s="350"/>
      <c r="K403" s="350"/>
      <c r="L403" s="350"/>
      <c r="M403" s="350"/>
      <c r="N403" s="350"/>
      <c r="O403" s="350"/>
      <c r="P403" s="350"/>
      <c r="Q403" s="350"/>
      <c r="R403" s="350"/>
      <c r="S403" s="350"/>
      <c r="T403" s="350"/>
      <c r="U403" s="350"/>
      <c r="V403" s="350"/>
      <c r="W403" s="350"/>
      <c r="X403" s="350"/>
      <c r="Y403" s="350"/>
      <c r="Z403" s="350"/>
      <c r="AA403" s="350"/>
    </row>
    <row r="404" spans="1:27" ht="12.75" customHeight="1">
      <c r="A404" s="350"/>
      <c r="B404" s="350"/>
      <c r="C404" s="350"/>
      <c r="D404" s="406"/>
      <c r="E404" s="402"/>
      <c r="F404" s="350"/>
      <c r="G404" s="350"/>
      <c r="H404" s="350"/>
      <c r="I404" s="350"/>
      <c r="J404" s="350"/>
      <c r="K404" s="350"/>
      <c r="L404" s="350"/>
      <c r="M404" s="350"/>
      <c r="N404" s="350"/>
      <c r="O404" s="350"/>
      <c r="P404" s="350"/>
      <c r="Q404" s="350"/>
      <c r="R404" s="350"/>
      <c r="S404" s="350"/>
      <c r="T404" s="350"/>
      <c r="U404" s="350"/>
      <c r="V404" s="350"/>
      <c r="W404" s="350"/>
      <c r="X404" s="350"/>
      <c r="Y404" s="350"/>
      <c r="Z404" s="350"/>
      <c r="AA404" s="350"/>
    </row>
    <row r="405" spans="1:27" ht="12.75" customHeight="1">
      <c r="A405" s="350"/>
      <c r="B405" s="350"/>
      <c r="C405" s="350"/>
      <c r="D405" s="406"/>
      <c r="E405" s="402"/>
      <c r="F405" s="350"/>
      <c r="G405" s="350"/>
      <c r="H405" s="350"/>
      <c r="I405" s="350"/>
      <c r="J405" s="350"/>
      <c r="K405" s="350"/>
      <c r="L405" s="350"/>
      <c r="M405" s="350"/>
      <c r="N405" s="350"/>
      <c r="O405" s="350"/>
      <c r="P405" s="350"/>
      <c r="Q405" s="350"/>
      <c r="R405" s="350"/>
      <c r="S405" s="350"/>
      <c r="T405" s="350"/>
      <c r="U405" s="350"/>
      <c r="V405" s="350"/>
      <c r="W405" s="350"/>
      <c r="X405" s="350"/>
      <c r="Y405" s="350"/>
      <c r="Z405" s="350"/>
      <c r="AA405" s="350"/>
    </row>
    <row r="406" spans="1:27" ht="12.75" customHeight="1">
      <c r="A406" s="350"/>
      <c r="B406" s="350"/>
      <c r="C406" s="350"/>
      <c r="D406" s="406"/>
      <c r="E406" s="402"/>
      <c r="F406" s="350"/>
      <c r="G406" s="350"/>
      <c r="H406" s="350"/>
      <c r="I406" s="350"/>
      <c r="J406" s="350"/>
      <c r="K406" s="350"/>
      <c r="L406" s="350"/>
      <c r="M406" s="350"/>
      <c r="N406" s="350"/>
      <c r="O406" s="350"/>
      <c r="P406" s="350"/>
      <c r="Q406" s="350"/>
      <c r="R406" s="350"/>
      <c r="S406" s="350"/>
      <c r="T406" s="350"/>
      <c r="U406" s="350"/>
      <c r="V406" s="350"/>
      <c r="W406" s="350"/>
      <c r="X406" s="350"/>
      <c r="Y406" s="350"/>
      <c r="Z406" s="350"/>
      <c r="AA406" s="350"/>
    </row>
    <row r="407" spans="1:27" ht="12.75" customHeight="1">
      <c r="A407" s="350"/>
      <c r="B407" s="350"/>
      <c r="C407" s="350"/>
      <c r="D407" s="406"/>
      <c r="E407" s="402"/>
      <c r="F407" s="350"/>
      <c r="G407" s="350"/>
      <c r="H407" s="350"/>
      <c r="I407" s="350"/>
      <c r="J407" s="350"/>
      <c r="K407" s="350"/>
      <c r="L407" s="350"/>
      <c r="M407" s="350"/>
      <c r="N407" s="350"/>
      <c r="O407" s="350"/>
      <c r="P407" s="350"/>
      <c r="Q407" s="350"/>
      <c r="R407" s="350"/>
      <c r="S407" s="350"/>
      <c r="T407" s="350"/>
      <c r="U407" s="350"/>
      <c r="V407" s="350"/>
      <c r="W407" s="350"/>
      <c r="X407" s="350"/>
      <c r="Y407" s="350"/>
      <c r="Z407" s="350"/>
      <c r="AA407" s="350"/>
    </row>
    <row r="408" spans="1:27" ht="12.75" customHeight="1">
      <c r="A408" s="350"/>
      <c r="B408" s="350"/>
      <c r="C408" s="350"/>
      <c r="D408" s="406"/>
      <c r="E408" s="402"/>
      <c r="F408" s="350"/>
      <c r="G408" s="350"/>
      <c r="H408" s="350"/>
      <c r="I408" s="350"/>
      <c r="J408" s="350"/>
      <c r="K408" s="350"/>
      <c r="L408" s="350"/>
      <c r="M408" s="350"/>
      <c r="N408" s="350"/>
      <c r="O408" s="350"/>
      <c r="P408" s="350"/>
      <c r="Q408" s="350"/>
      <c r="R408" s="350"/>
      <c r="S408" s="350"/>
      <c r="T408" s="350"/>
      <c r="U408" s="350"/>
      <c r="V408" s="350"/>
      <c r="W408" s="350"/>
      <c r="X408" s="350"/>
      <c r="Y408" s="350"/>
      <c r="Z408" s="350"/>
      <c r="AA408" s="350"/>
    </row>
    <row r="409" spans="1:27" ht="12.75" customHeight="1">
      <c r="A409" s="350"/>
      <c r="B409" s="350"/>
      <c r="C409" s="350"/>
      <c r="D409" s="406"/>
      <c r="E409" s="402"/>
      <c r="F409" s="350"/>
      <c r="G409" s="350"/>
      <c r="H409" s="350"/>
      <c r="I409" s="350"/>
      <c r="J409" s="350"/>
      <c r="K409" s="350"/>
      <c r="L409" s="350"/>
      <c r="M409" s="350"/>
      <c r="N409" s="350"/>
      <c r="O409" s="350"/>
      <c r="P409" s="350"/>
      <c r="Q409" s="350"/>
      <c r="R409" s="350"/>
      <c r="S409" s="350"/>
      <c r="T409" s="350"/>
      <c r="U409" s="350"/>
      <c r="V409" s="350"/>
      <c r="W409" s="350"/>
      <c r="X409" s="350"/>
      <c r="Y409" s="350"/>
      <c r="Z409" s="350"/>
      <c r="AA409" s="350"/>
    </row>
    <row r="410" spans="1:27" ht="12.75" customHeight="1">
      <c r="A410" s="350"/>
      <c r="B410" s="350"/>
      <c r="C410" s="350"/>
      <c r="D410" s="406"/>
      <c r="E410" s="402"/>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row>
    <row r="411" spans="1:27" ht="12.75" customHeight="1">
      <c r="A411" s="350"/>
      <c r="B411" s="350"/>
      <c r="C411" s="350"/>
      <c r="D411" s="406"/>
      <c r="E411" s="402"/>
      <c r="F411" s="350"/>
      <c r="G411" s="350"/>
      <c r="H411" s="350"/>
      <c r="I411" s="350"/>
      <c r="J411" s="350"/>
      <c r="K411" s="350"/>
      <c r="L411" s="350"/>
      <c r="M411" s="350"/>
      <c r="N411" s="350"/>
      <c r="O411" s="350"/>
      <c r="P411" s="350"/>
      <c r="Q411" s="350"/>
      <c r="R411" s="350"/>
      <c r="S411" s="350"/>
      <c r="T411" s="350"/>
      <c r="U411" s="350"/>
      <c r="V411" s="350"/>
      <c r="W411" s="350"/>
      <c r="X411" s="350"/>
      <c r="Y411" s="350"/>
      <c r="Z411" s="350"/>
      <c r="AA411" s="350"/>
    </row>
    <row r="412" spans="1:27" ht="12.75" customHeight="1">
      <c r="A412" s="350"/>
      <c r="B412" s="350"/>
      <c r="C412" s="350"/>
      <c r="D412" s="406"/>
      <c r="E412" s="402"/>
      <c r="F412" s="350"/>
      <c r="G412" s="350"/>
      <c r="H412" s="350"/>
      <c r="I412" s="350"/>
      <c r="J412" s="350"/>
      <c r="K412" s="350"/>
      <c r="L412" s="350"/>
      <c r="M412" s="350"/>
      <c r="N412" s="350"/>
      <c r="O412" s="350"/>
      <c r="P412" s="350"/>
      <c r="Q412" s="350"/>
      <c r="R412" s="350"/>
      <c r="S412" s="350"/>
      <c r="T412" s="350"/>
      <c r="U412" s="350"/>
      <c r="V412" s="350"/>
      <c r="W412" s="350"/>
      <c r="X412" s="350"/>
      <c r="Y412" s="350"/>
      <c r="Z412" s="350"/>
      <c r="AA412" s="350"/>
    </row>
    <row r="413" spans="1:27" ht="12.75" customHeight="1">
      <c r="A413" s="350"/>
      <c r="B413" s="350"/>
      <c r="C413" s="350"/>
      <c r="D413" s="406"/>
      <c r="E413" s="402"/>
      <c r="F413" s="350"/>
      <c r="G413" s="350"/>
      <c r="H413" s="350"/>
      <c r="I413" s="350"/>
      <c r="J413" s="350"/>
      <c r="K413" s="350"/>
      <c r="L413" s="350"/>
      <c r="M413" s="350"/>
      <c r="N413" s="350"/>
      <c r="O413" s="350"/>
      <c r="P413" s="350"/>
      <c r="Q413" s="350"/>
      <c r="R413" s="350"/>
      <c r="S413" s="350"/>
      <c r="T413" s="350"/>
      <c r="U413" s="350"/>
      <c r="V413" s="350"/>
      <c r="W413" s="350"/>
      <c r="X413" s="350"/>
      <c r="Y413" s="350"/>
      <c r="Z413" s="350"/>
      <c r="AA413" s="350"/>
    </row>
    <row r="414" spans="1:27" ht="12.75" customHeight="1">
      <c r="A414" s="350"/>
      <c r="B414" s="350"/>
      <c r="C414" s="350"/>
      <c r="D414" s="406"/>
      <c r="E414" s="402"/>
      <c r="F414" s="350"/>
      <c r="G414" s="350"/>
      <c r="H414" s="350"/>
      <c r="I414" s="350"/>
      <c r="J414" s="350"/>
      <c r="K414" s="350"/>
      <c r="L414" s="350"/>
      <c r="M414" s="350"/>
      <c r="N414" s="350"/>
      <c r="O414" s="350"/>
      <c r="P414" s="350"/>
      <c r="Q414" s="350"/>
      <c r="R414" s="350"/>
      <c r="S414" s="350"/>
      <c r="T414" s="350"/>
      <c r="U414" s="350"/>
      <c r="V414" s="350"/>
      <c r="W414" s="350"/>
      <c r="X414" s="350"/>
      <c r="Y414" s="350"/>
      <c r="Z414" s="350"/>
      <c r="AA414" s="350"/>
    </row>
    <row r="415" spans="1:27" ht="12.75" customHeight="1">
      <c r="A415" s="350"/>
      <c r="B415" s="350"/>
      <c r="C415" s="350"/>
      <c r="D415" s="406"/>
      <c r="E415" s="402"/>
      <c r="F415" s="350"/>
      <c r="G415" s="350"/>
      <c r="H415" s="350"/>
      <c r="I415" s="350"/>
      <c r="J415" s="350"/>
      <c r="K415" s="350"/>
      <c r="L415" s="350"/>
      <c r="M415" s="350"/>
      <c r="N415" s="350"/>
      <c r="O415" s="350"/>
      <c r="P415" s="350"/>
      <c r="Q415" s="350"/>
      <c r="R415" s="350"/>
      <c r="S415" s="350"/>
      <c r="T415" s="350"/>
      <c r="U415" s="350"/>
      <c r="V415" s="350"/>
      <c r="W415" s="350"/>
      <c r="X415" s="350"/>
      <c r="Y415" s="350"/>
      <c r="Z415" s="350"/>
      <c r="AA415" s="350"/>
    </row>
    <row r="416" spans="1:27" ht="12.75" customHeight="1">
      <c r="A416" s="350"/>
      <c r="B416" s="350"/>
      <c r="C416" s="350"/>
      <c r="D416" s="406"/>
      <c r="E416" s="402"/>
      <c r="F416" s="350"/>
      <c r="G416" s="350"/>
      <c r="H416" s="350"/>
      <c r="I416" s="350"/>
      <c r="J416" s="350"/>
      <c r="K416" s="350"/>
      <c r="L416" s="350"/>
      <c r="M416" s="350"/>
      <c r="N416" s="350"/>
      <c r="O416" s="350"/>
      <c r="P416" s="350"/>
      <c r="Q416" s="350"/>
      <c r="R416" s="350"/>
      <c r="S416" s="350"/>
      <c r="T416" s="350"/>
      <c r="U416" s="350"/>
      <c r="V416" s="350"/>
      <c r="W416" s="350"/>
      <c r="X416" s="350"/>
      <c r="Y416" s="350"/>
      <c r="Z416" s="350"/>
      <c r="AA416" s="350"/>
    </row>
    <row r="417" spans="1:27" ht="12.75" customHeight="1">
      <c r="A417" s="350"/>
      <c r="B417" s="350"/>
      <c r="C417" s="350"/>
      <c r="D417" s="406"/>
      <c r="E417" s="402"/>
      <c r="F417" s="350"/>
      <c r="G417" s="350"/>
      <c r="H417" s="350"/>
      <c r="I417" s="350"/>
      <c r="J417" s="350"/>
      <c r="K417" s="350"/>
      <c r="L417" s="350"/>
      <c r="M417" s="350"/>
      <c r="N417" s="350"/>
      <c r="O417" s="350"/>
      <c r="P417" s="350"/>
      <c r="Q417" s="350"/>
      <c r="R417" s="350"/>
      <c r="S417" s="350"/>
      <c r="T417" s="350"/>
      <c r="U417" s="350"/>
      <c r="V417" s="350"/>
      <c r="W417" s="350"/>
      <c r="X417" s="350"/>
      <c r="Y417" s="350"/>
      <c r="Z417" s="350"/>
      <c r="AA417" s="350"/>
    </row>
    <row r="418" spans="1:27" ht="12.75" customHeight="1">
      <c r="A418" s="350"/>
      <c r="B418" s="350"/>
      <c r="C418" s="350"/>
      <c r="D418" s="406"/>
      <c r="E418" s="402"/>
      <c r="F418" s="350"/>
      <c r="G418" s="350"/>
      <c r="H418" s="350"/>
      <c r="I418" s="350"/>
      <c r="J418" s="350"/>
      <c r="K418" s="350"/>
      <c r="L418" s="350"/>
      <c r="M418" s="350"/>
      <c r="N418" s="350"/>
      <c r="O418" s="350"/>
      <c r="P418" s="350"/>
      <c r="Q418" s="350"/>
      <c r="R418" s="350"/>
      <c r="S418" s="350"/>
      <c r="T418" s="350"/>
      <c r="U418" s="350"/>
      <c r="V418" s="350"/>
      <c r="W418" s="350"/>
      <c r="X418" s="350"/>
      <c r="Y418" s="350"/>
      <c r="Z418" s="350"/>
      <c r="AA418" s="350"/>
    </row>
    <row r="419" spans="1:27" ht="12.75" customHeight="1">
      <c r="A419" s="350"/>
      <c r="B419" s="350"/>
      <c r="C419" s="350"/>
      <c r="D419" s="406"/>
      <c r="E419" s="402"/>
      <c r="F419" s="350"/>
      <c r="G419" s="350"/>
      <c r="H419" s="350"/>
      <c r="I419" s="350"/>
      <c r="J419" s="350"/>
      <c r="K419" s="350"/>
      <c r="L419" s="350"/>
      <c r="M419" s="350"/>
      <c r="N419" s="350"/>
      <c r="O419" s="350"/>
      <c r="P419" s="350"/>
      <c r="Q419" s="350"/>
      <c r="R419" s="350"/>
      <c r="S419" s="350"/>
      <c r="T419" s="350"/>
      <c r="U419" s="350"/>
      <c r="V419" s="350"/>
      <c r="W419" s="350"/>
      <c r="X419" s="350"/>
      <c r="Y419" s="350"/>
      <c r="Z419" s="350"/>
      <c r="AA419" s="350"/>
    </row>
    <row r="420" spans="1:27" ht="12.75" customHeight="1">
      <c r="A420" s="350"/>
      <c r="B420" s="350"/>
      <c r="C420" s="350"/>
      <c r="D420" s="406"/>
      <c r="E420" s="402"/>
      <c r="F420" s="350"/>
      <c r="G420" s="350"/>
      <c r="H420" s="350"/>
      <c r="I420" s="350"/>
      <c r="J420" s="350"/>
      <c r="K420" s="350"/>
      <c r="L420" s="350"/>
      <c r="M420" s="350"/>
      <c r="N420" s="350"/>
      <c r="O420" s="350"/>
      <c r="P420" s="350"/>
      <c r="Q420" s="350"/>
      <c r="R420" s="350"/>
      <c r="S420" s="350"/>
      <c r="T420" s="350"/>
      <c r="U420" s="350"/>
      <c r="V420" s="350"/>
      <c r="W420" s="350"/>
      <c r="X420" s="350"/>
      <c r="Y420" s="350"/>
      <c r="Z420" s="350"/>
      <c r="AA420" s="350"/>
    </row>
    <row r="421" spans="1:27" ht="12.75" customHeight="1">
      <c r="A421" s="350"/>
      <c r="B421" s="350"/>
      <c r="C421" s="350"/>
      <c r="D421" s="406"/>
      <c r="E421" s="402"/>
      <c r="F421" s="350"/>
      <c r="G421" s="350"/>
      <c r="H421" s="350"/>
      <c r="I421" s="350"/>
      <c r="J421" s="350"/>
      <c r="K421" s="350"/>
      <c r="L421" s="350"/>
      <c r="M421" s="350"/>
      <c r="N421" s="350"/>
      <c r="O421" s="350"/>
      <c r="P421" s="350"/>
      <c r="Q421" s="350"/>
      <c r="R421" s="350"/>
      <c r="S421" s="350"/>
      <c r="T421" s="350"/>
      <c r="U421" s="350"/>
      <c r="V421" s="350"/>
      <c r="W421" s="350"/>
      <c r="X421" s="350"/>
      <c r="Y421" s="350"/>
      <c r="Z421" s="350"/>
      <c r="AA421" s="350"/>
    </row>
    <row r="422" spans="1:27" ht="12.75" customHeight="1">
      <c r="A422" s="350"/>
      <c r="B422" s="350"/>
      <c r="C422" s="350"/>
      <c r="D422" s="406"/>
      <c r="E422" s="402"/>
      <c r="F422" s="350"/>
      <c r="G422" s="350"/>
      <c r="H422" s="350"/>
      <c r="I422" s="350"/>
      <c r="J422" s="350"/>
      <c r="K422" s="350"/>
      <c r="L422" s="350"/>
      <c r="M422" s="350"/>
      <c r="N422" s="350"/>
      <c r="O422" s="350"/>
      <c r="P422" s="350"/>
      <c r="Q422" s="350"/>
      <c r="R422" s="350"/>
      <c r="S422" s="350"/>
      <c r="T422" s="350"/>
      <c r="U422" s="350"/>
      <c r="V422" s="350"/>
      <c r="W422" s="350"/>
      <c r="X422" s="350"/>
      <c r="Y422" s="350"/>
      <c r="Z422" s="350"/>
      <c r="AA422" s="350"/>
    </row>
    <row r="423" spans="1:27" ht="12.75" customHeight="1">
      <c r="A423" s="350"/>
      <c r="B423" s="350"/>
      <c r="C423" s="350"/>
      <c r="D423" s="406"/>
      <c r="E423" s="402"/>
      <c r="F423" s="350"/>
      <c r="G423" s="350"/>
      <c r="H423" s="350"/>
      <c r="I423" s="350"/>
      <c r="J423" s="350"/>
      <c r="K423" s="350"/>
      <c r="L423" s="350"/>
      <c r="M423" s="350"/>
      <c r="N423" s="350"/>
      <c r="O423" s="350"/>
      <c r="P423" s="350"/>
      <c r="Q423" s="350"/>
      <c r="R423" s="350"/>
      <c r="S423" s="350"/>
      <c r="T423" s="350"/>
      <c r="U423" s="350"/>
      <c r="V423" s="350"/>
      <c r="W423" s="350"/>
      <c r="X423" s="350"/>
      <c r="Y423" s="350"/>
      <c r="Z423" s="350"/>
      <c r="AA423" s="350"/>
    </row>
    <row r="424" spans="1:27" ht="12.75" customHeight="1">
      <c r="A424" s="350"/>
      <c r="B424" s="350"/>
      <c r="C424" s="350"/>
      <c r="D424" s="406"/>
      <c r="E424" s="402"/>
      <c r="F424" s="350"/>
      <c r="G424" s="350"/>
      <c r="H424" s="350"/>
      <c r="I424" s="350"/>
      <c r="J424" s="350"/>
      <c r="K424" s="350"/>
      <c r="L424" s="350"/>
      <c r="M424" s="350"/>
      <c r="N424" s="350"/>
      <c r="O424" s="350"/>
      <c r="P424" s="350"/>
      <c r="Q424" s="350"/>
      <c r="R424" s="350"/>
      <c r="S424" s="350"/>
      <c r="T424" s="350"/>
      <c r="U424" s="350"/>
      <c r="V424" s="350"/>
      <c r="W424" s="350"/>
      <c r="X424" s="350"/>
      <c r="Y424" s="350"/>
      <c r="Z424" s="350"/>
      <c r="AA424" s="350"/>
    </row>
    <row r="425" spans="1:27" ht="12.75" customHeight="1">
      <c r="A425" s="350"/>
      <c r="B425" s="350"/>
      <c r="C425" s="350"/>
      <c r="D425" s="406"/>
      <c r="E425" s="402"/>
      <c r="F425" s="350"/>
      <c r="G425" s="350"/>
      <c r="H425" s="350"/>
      <c r="I425" s="350"/>
      <c r="J425" s="350"/>
      <c r="K425" s="350"/>
      <c r="L425" s="350"/>
      <c r="M425" s="350"/>
      <c r="N425" s="350"/>
      <c r="O425" s="350"/>
      <c r="P425" s="350"/>
      <c r="Q425" s="350"/>
      <c r="R425" s="350"/>
      <c r="S425" s="350"/>
      <c r="T425" s="350"/>
      <c r="U425" s="350"/>
      <c r="V425" s="350"/>
      <c r="W425" s="350"/>
      <c r="X425" s="350"/>
      <c r="Y425" s="350"/>
      <c r="Z425" s="350"/>
      <c r="AA425" s="350"/>
    </row>
    <row r="426" spans="1:27" ht="12.75" customHeight="1">
      <c r="A426" s="350"/>
      <c r="B426" s="350"/>
      <c r="C426" s="350"/>
      <c r="D426" s="406"/>
      <c r="E426" s="402"/>
      <c r="F426" s="350"/>
      <c r="G426" s="350"/>
      <c r="H426" s="350"/>
      <c r="I426" s="350"/>
      <c r="J426" s="350"/>
      <c r="K426" s="350"/>
      <c r="L426" s="350"/>
      <c r="M426" s="350"/>
      <c r="N426" s="350"/>
      <c r="O426" s="350"/>
      <c r="P426" s="350"/>
      <c r="Q426" s="350"/>
      <c r="R426" s="350"/>
      <c r="S426" s="350"/>
      <c r="T426" s="350"/>
      <c r="U426" s="350"/>
      <c r="V426" s="350"/>
      <c r="W426" s="350"/>
      <c r="X426" s="350"/>
      <c r="Y426" s="350"/>
      <c r="Z426" s="350"/>
      <c r="AA426" s="350"/>
    </row>
    <row r="427" spans="1:27" ht="12.75" customHeight="1">
      <c r="A427" s="350"/>
      <c r="B427" s="350"/>
      <c r="C427" s="350"/>
      <c r="D427" s="406"/>
      <c r="E427" s="402"/>
      <c r="F427" s="350"/>
      <c r="G427" s="350"/>
      <c r="H427" s="350"/>
      <c r="I427" s="350"/>
      <c r="J427" s="350"/>
      <c r="K427" s="350"/>
      <c r="L427" s="350"/>
      <c r="M427" s="350"/>
      <c r="N427" s="350"/>
      <c r="O427" s="350"/>
      <c r="P427" s="350"/>
      <c r="Q427" s="350"/>
      <c r="R427" s="350"/>
      <c r="S427" s="350"/>
      <c r="T427" s="350"/>
      <c r="U427" s="350"/>
      <c r="V427" s="350"/>
      <c r="W427" s="350"/>
      <c r="X427" s="350"/>
      <c r="Y427" s="350"/>
      <c r="Z427" s="350"/>
      <c r="AA427" s="350"/>
    </row>
    <row r="428" spans="1:27" ht="12.75" customHeight="1">
      <c r="A428" s="350"/>
      <c r="B428" s="350"/>
      <c r="C428" s="350"/>
      <c r="D428" s="406"/>
      <c r="E428" s="402"/>
      <c r="F428" s="350"/>
      <c r="G428" s="350"/>
      <c r="H428" s="350"/>
      <c r="I428" s="350"/>
      <c r="J428" s="350"/>
      <c r="K428" s="350"/>
      <c r="L428" s="350"/>
      <c r="M428" s="350"/>
      <c r="N428" s="350"/>
      <c r="O428" s="350"/>
      <c r="P428" s="350"/>
      <c r="Q428" s="350"/>
      <c r="R428" s="350"/>
      <c r="S428" s="350"/>
      <c r="T428" s="350"/>
      <c r="U428" s="350"/>
      <c r="V428" s="350"/>
      <c r="W428" s="350"/>
      <c r="X428" s="350"/>
      <c r="Y428" s="350"/>
      <c r="Z428" s="350"/>
      <c r="AA428" s="350"/>
    </row>
    <row r="429" spans="1:27" ht="12.75" customHeight="1">
      <c r="A429" s="350"/>
      <c r="B429" s="350"/>
      <c r="C429" s="350"/>
      <c r="D429" s="406"/>
      <c r="E429" s="402"/>
      <c r="F429" s="350"/>
      <c r="G429" s="350"/>
      <c r="H429" s="350"/>
      <c r="I429" s="350"/>
      <c r="J429" s="350"/>
      <c r="K429" s="350"/>
      <c r="L429" s="350"/>
      <c r="M429" s="350"/>
      <c r="N429" s="350"/>
      <c r="O429" s="350"/>
      <c r="P429" s="350"/>
      <c r="Q429" s="350"/>
      <c r="R429" s="350"/>
      <c r="S429" s="350"/>
      <c r="T429" s="350"/>
      <c r="U429" s="350"/>
      <c r="V429" s="350"/>
      <c r="W429" s="350"/>
      <c r="X429" s="350"/>
      <c r="Y429" s="350"/>
      <c r="Z429" s="350"/>
      <c r="AA429" s="350"/>
    </row>
    <row r="430" spans="1:27" ht="12.75" customHeight="1">
      <c r="A430" s="350"/>
      <c r="B430" s="350"/>
      <c r="C430" s="350"/>
      <c r="D430" s="406"/>
      <c r="E430" s="402"/>
      <c r="F430" s="350"/>
      <c r="G430" s="350"/>
      <c r="H430" s="350"/>
      <c r="I430" s="350"/>
      <c r="J430" s="350"/>
      <c r="K430" s="350"/>
      <c r="L430" s="350"/>
      <c r="M430" s="350"/>
      <c r="N430" s="350"/>
      <c r="O430" s="350"/>
      <c r="P430" s="350"/>
      <c r="Q430" s="350"/>
      <c r="R430" s="350"/>
      <c r="S430" s="350"/>
      <c r="T430" s="350"/>
      <c r="U430" s="350"/>
      <c r="V430" s="350"/>
      <c r="W430" s="350"/>
      <c r="X430" s="350"/>
      <c r="Y430" s="350"/>
      <c r="Z430" s="350"/>
      <c r="AA430" s="350"/>
    </row>
    <row r="431" spans="1:27" ht="12.75" customHeight="1">
      <c r="A431" s="350"/>
      <c r="B431" s="350"/>
      <c r="C431" s="350"/>
      <c r="D431" s="406"/>
      <c r="E431" s="402"/>
      <c r="F431" s="350"/>
      <c r="G431" s="350"/>
      <c r="H431" s="350"/>
      <c r="I431" s="350"/>
      <c r="J431" s="350"/>
      <c r="K431" s="350"/>
      <c r="L431" s="350"/>
      <c r="M431" s="350"/>
      <c r="N431" s="350"/>
      <c r="O431" s="350"/>
      <c r="P431" s="350"/>
      <c r="Q431" s="350"/>
      <c r="R431" s="350"/>
      <c r="S431" s="350"/>
      <c r="T431" s="350"/>
      <c r="U431" s="350"/>
      <c r="V431" s="350"/>
      <c r="W431" s="350"/>
      <c r="X431" s="350"/>
      <c r="Y431" s="350"/>
      <c r="Z431" s="350"/>
      <c r="AA431" s="350"/>
    </row>
    <row r="432" spans="1:27" ht="12.75" customHeight="1">
      <c r="A432" s="350"/>
      <c r="B432" s="350"/>
      <c r="C432" s="350"/>
      <c r="D432" s="406"/>
      <c r="E432" s="402"/>
      <c r="F432" s="350"/>
      <c r="G432" s="350"/>
      <c r="H432" s="350"/>
      <c r="I432" s="350"/>
      <c r="J432" s="350"/>
      <c r="K432" s="350"/>
      <c r="L432" s="350"/>
      <c r="M432" s="350"/>
      <c r="N432" s="350"/>
      <c r="O432" s="350"/>
      <c r="P432" s="350"/>
      <c r="Q432" s="350"/>
      <c r="R432" s="350"/>
      <c r="S432" s="350"/>
      <c r="T432" s="350"/>
      <c r="U432" s="350"/>
      <c r="V432" s="350"/>
      <c r="W432" s="350"/>
      <c r="X432" s="350"/>
      <c r="Y432" s="350"/>
      <c r="Z432" s="350"/>
      <c r="AA432" s="350"/>
    </row>
    <row r="433" spans="1:27" ht="12.75" customHeight="1">
      <c r="A433" s="350"/>
      <c r="B433" s="350"/>
      <c r="C433" s="350"/>
      <c r="D433" s="406"/>
      <c r="E433" s="402"/>
      <c r="F433" s="350"/>
      <c r="G433" s="350"/>
      <c r="H433" s="350"/>
      <c r="I433" s="350"/>
      <c r="J433" s="350"/>
      <c r="K433" s="350"/>
      <c r="L433" s="350"/>
      <c r="M433" s="350"/>
      <c r="N433" s="350"/>
      <c r="O433" s="350"/>
      <c r="P433" s="350"/>
      <c r="Q433" s="350"/>
      <c r="R433" s="350"/>
      <c r="S433" s="350"/>
      <c r="T433" s="350"/>
      <c r="U433" s="350"/>
      <c r="V433" s="350"/>
      <c r="W433" s="350"/>
      <c r="X433" s="350"/>
      <c r="Y433" s="350"/>
      <c r="Z433" s="350"/>
      <c r="AA433" s="350"/>
    </row>
    <row r="434" spans="1:27" ht="12.75" customHeight="1">
      <c r="A434" s="350"/>
      <c r="B434" s="350"/>
      <c r="C434" s="350"/>
      <c r="D434" s="406"/>
      <c r="E434" s="402"/>
      <c r="F434" s="350"/>
      <c r="G434" s="350"/>
      <c r="H434" s="350"/>
      <c r="I434" s="350"/>
      <c r="J434" s="350"/>
      <c r="K434" s="350"/>
      <c r="L434" s="350"/>
      <c r="M434" s="350"/>
      <c r="N434" s="350"/>
      <c r="O434" s="350"/>
      <c r="P434" s="350"/>
      <c r="Q434" s="350"/>
      <c r="R434" s="350"/>
      <c r="S434" s="350"/>
      <c r="T434" s="350"/>
      <c r="U434" s="350"/>
      <c r="V434" s="350"/>
      <c r="W434" s="350"/>
      <c r="X434" s="350"/>
      <c r="Y434" s="350"/>
      <c r="Z434" s="350"/>
      <c r="AA434" s="350"/>
    </row>
    <row r="435" spans="1:27" ht="12.75" customHeight="1">
      <c r="A435" s="350"/>
      <c r="B435" s="350"/>
      <c r="C435" s="350"/>
      <c r="D435" s="406"/>
      <c r="E435" s="402"/>
      <c r="F435" s="350"/>
      <c r="G435" s="350"/>
      <c r="H435" s="350"/>
      <c r="I435" s="350"/>
      <c r="J435" s="350"/>
      <c r="K435" s="350"/>
      <c r="L435" s="350"/>
      <c r="M435" s="350"/>
      <c r="N435" s="350"/>
      <c r="O435" s="350"/>
      <c r="P435" s="350"/>
      <c r="Q435" s="350"/>
      <c r="R435" s="350"/>
      <c r="S435" s="350"/>
      <c r="T435" s="350"/>
      <c r="U435" s="350"/>
      <c r="V435" s="350"/>
      <c r="W435" s="350"/>
      <c r="X435" s="350"/>
      <c r="Y435" s="350"/>
      <c r="Z435" s="350"/>
      <c r="AA435" s="350"/>
    </row>
    <row r="436" spans="1:27" ht="12.75" customHeight="1">
      <c r="A436" s="350"/>
      <c r="B436" s="350"/>
      <c r="C436" s="350"/>
      <c r="D436" s="406"/>
      <c r="E436" s="402"/>
      <c r="F436" s="350"/>
      <c r="G436" s="350"/>
      <c r="H436" s="350"/>
      <c r="I436" s="350"/>
      <c r="J436" s="350"/>
      <c r="K436" s="350"/>
      <c r="L436" s="350"/>
      <c r="M436" s="350"/>
      <c r="N436" s="350"/>
      <c r="O436" s="350"/>
      <c r="P436" s="350"/>
      <c r="Q436" s="350"/>
      <c r="R436" s="350"/>
      <c r="S436" s="350"/>
      <c r="T436" s="350"/>
      <c r="U436" s="350"/>
      <c r="V436" s="350"/>
      <c r="W436" s="350"/>
      <c r="X436" s="350"/>
      <c r="Y436" s="350"/>
      <c r="Z436" s="350"/>
      <c r="AA436" s="350"/>
    </row>
    <row r="437" spans="1:27" ht="12.75" customHeight="1">
      <c r="A437" s="350"/>
      <c r="B437" s="350"/>
      <c r="C437" s="350"/>
      <c r="D437" s="406"/>
      <c r="E437" s="402"/>
      <c r="F437" s="350"/>
      <c r="G437" s="350"/>
      <c r="H437" s="350"/>
      <c r="I437" s="350"/>
      <c r="J437" s="350"/>
      <c r="K437" s="350"/>
      <c r="L437" s="350"/>
      <c r="M437" s="350"/>
      <c r="N437" s="350"/>
      <c r="O437" s="350"/>
      <c r="P437" s="350"/>
      <c r="Q437" s="350"/>
      <c r="R437" s="350"/>
      <c r="S437" s="350"/>
      <c r="T437" s="350"/>
      <c r="U437" s="350"/>
      <c r="V437" s="350"/>
      <c r="W437" s="350"/>
      <c r="X437" s="350"/>
      <c r="Y437" s="350"/>
      <c r="Z437" s="350"/>
      <c r="AA437" s="350"/>
    </row>
    <row r="438" spans="1:27" ht="12.75" customHeight="1">
      <c r="A438" s="350"/>
      <c r="B438" s="350"/>
      <c r="C438" s="350"/>
      <c r="D438" s="406"/>
      <c r="E438" s="402"/>
      <c r="F438" s="350"/>
      <c r="G438" s="350"/>
      <c r="H438" s="350"/>
      <c r="I438" s="350"/>
      <c r="J438" s="350"/>
      <c r="K438" s="350"/>
      <c r="L438" s="350"/>
      <c r="M438" s="350"/>
      <c r="N438" s="350"/>
      <c r="O438" s="350"/>
      <c r="P438" s="350"/>
      <c r="Q438" s="350"/>
      <c r="R438" s="350"/>
      <c r="S438" s="350"/>
      <c r="T438" s="350"/>
      <c r="U438" s="350"/>
      <c r="V438" s="350"/>
      <c r="W438" s="350"/>
      <c r="X438" s="350"/>
      <c r="Y438" s="350"/>
      <c r="Z438" s="350"/>
      <c r="AA438" s="350"/>
    </row>
    <row r="439" spans="1:27" ht="12.75" customHeight="1">
      <c r="A439" s="350"/>
      <c r="B439" s="350"/>
      <c r="C439" s="350"/>
      <c r="D439" s="406"/>
      <c r="E439" s="402"/>
      <c r="F439" s="350"/>
      <c r="G439" s="350"/>
      <c r="H439" s="350"/>
      <c r="I439" s="350"/>
      <c r="J439" s="350"/>
      <c r="K439" s="350"/>
      <c r="L439" s="350"/>
      <c r="M439" s="350"/>
      <c r="N439" s="350"/>
      <c r="O439" s="350"/>
      <c r="P439" s="350"/>
      <c r="Q439" s="350"/>
      <c r="R439" s="350"/>
      <c r="S439" s="350"/>
      <c r="T439" s="350"/>
      <c r="U439" s="350"/>
      <c r="V439" s="350"/>
      <c r="W439" s="350"/>
      <c r="X439" s="350"/>
      <c r="Y439" s="350"/>
      <c r="Z439" s="350"/>
      <c r="AA439" s="350"/>
    </row>
    <row r="440" spans="1:27" ht="12.75" customHeight="1">
      <c r="A440" s="350"/>
      <c r="B440" s="350"/>
      <c r="C440" s="350"/>
      <c r="D440" s="406"/>
      <c r="E440" s="402"/>
      <c r="F440" s="350"/>
      <c r="G440" s="350"/>
      <c r="H440" s="350"/>
      <c r="I440" s="350"/>
      <c r="J440" s="350"/>
      <c r="K440" s="350"/>
      <c r="L440" s="350"/>
      <c r="M440" s="350"/>
      <c r="N440" s="350"/>
      <c r="O440" s="350"/>
      <c r="P440" s="350"/>
      <c r="Q440" s="350"/>
      <c r="R440" s="350"/>
      <c r="S440" s="350"/>
      <c r="T440" s="350"/>
      <c r="U440" s="350"/>
      <c r="V440" s="350"/>
      <c r="W440" s="350"/>
      <c r="X440" s="350"/>
      <c r="Y440" s="350"/>
      <c r="Z440" s="350"/>
      <c r="AA440" s="350"/>
    </row>
    <row r="441" spans="1:27" ht="12.75" customHeight="1">
      <c r="A441" s="350"/>
      <c r="B441" s="350"/>
      <c r="C441" s="350"/>
      <c r="D441" s="406"/>
      <c r="E441" s="402"/>
      <c r="F441" s="350"/>
      <c r="G441" s="350"/>
      <c r="H441" s="350"/>
      <c r="I441" s="350"/>
      <c r="J441" s="350"/>
      <c r="K441" s="350"/>
      <c r="L441" s="350"/>
      <c r="M441" s="350"/>
      <c r="N441" s="350"/>
      <c r="O441" s="350"/>
      <c r="P441" s="350"/>
      <c r="Q441" s="350"/>
      <c r="R441" s="350"/>
      <c r="S441" s="350"/>
      <c r="T441" s="350"/>
      <c r="U441" s="350"/>
      <c r="V441" s="350"/>
      <c r="W441" s="350"/>
      <c r="X441" s="350"/>
      <c r="Y441" s="350"/>
      <c r="Z441" s="350"/>
      <c r="AA441" s="350"/>
    </row>
    <row r="442" spans="1:27" ht="12.75" customHeight="1">
      <c r="A442" s="350"/>
      <c r="B442" s="350"/>
      <c r="C442" s="350"/>
      <c r="D442" s="406"/>
      <c r="E442" s="402"/>
      <c r="F442" s="350"/>
      <c r="G442" s="350"/>
      <c r="H442" s="350"/>
      <c r="I442" s="350"/>
      <c r="J442" s="350"/>
      <c r="K442" s="350"/>
      <c r="L442" s="350"/>
      <c r="M442" s="350"/>
      <c r="N442" s="350"/>
      <c r="O442" s="350"/>
      <c r="P442" s="350"/>
      <c r="Q442" s="350"/>
      <c r="R442" s="350"/>
      <c r="S442" s="350"/>
      <c r="T442" s="350"/>
      <c r="U442" s="350"/>
      <c r="V442" s="350"/>
      <c r="W442" s="350"/>
      <c r="X442" s="350"/>
      <c r="Y442" s="350"/>
      <c r="Z442" s="350"/>
      <c r="AA442" s="350"/>
    </row>
    <row r="443" spans="1:27" ht="12.75" customHeight="1">
      <c r="A443" s="350"/>
      <c r="B443" s="350"/>
      <c r="C443" s="350"/>
      <c r="D443" s="406"/>
      <c r="E443" s="402"/>
      <c r="F443" s="350"/>
      <c r="G443" s="350"/>
      <c r="H443" s="350"/>
      <c r="I443" s="350"/>
      <c r="J443" s="350"/>
      <c r="K443" s="350"/>
      <c r="L443" s="350"/>
      <c r="M443" s="350"/>
      <c r="N443" s="350"/>
      <c r="O443" s="350"/>
      <c r="P443" s="350"/>
      <c r="Q443" s="350"/>
      <c r="R443" s="350"/>
      <c r="S443" s="350"/>
      <c r="T443" s="350"/>
      <c r="U443" s="350"/>
      <c r="V443" s="350"/>
      <c r="W443" s="350"/>
      <c r="X443" s="350"/>
      <c r="Y443" s="350"/>
      <c r="Z443" s="350"/>
      <c r="AA443" s="350"/>
    </row>
    <row r="444" spans="1:27" ht="12.75" customHeight="1">
      <c r="A444" s="350"/>
      <c r="B444" s="350"/>
      <c r="C444" s="350"/>
      <c r="D444" s="406"/>
      <c r="E444" s="402"/>
      <c r="F444" s="350"/>
      <c r="G444" s="350"/>
      <c r="H444" s="350"/>
      <c r="I444" s="350"/>
      <c r="J444" s="350"/>
      <c r="K444" s="350"/>
      <c r="L444" s="350"/>
      <c r="M444" s="350"/>
      <c r="N444" s="350"/>
      <c r="O444" s="350"/>
      <c r="P444" s="350"/>
      <c r="Q444" s="350"/>
      <c r="R444" s="350"/>
      <c r="S444" s="350"/>
      <c r="T444" s="350"/>
      <c r="U444" s="350"/>
      <c r="V444" s="350"/>
      <c r="W444" s="350"/>
      <c r="X444" s="350"/>
      <c r="Y444" s="350"/>
      <c r="Z444" s="350"/>
      <c r="AA444" s="350"/>
    </row>
    <row r="445" spans="1:27" ht="12.75" customHeight="1">
      <c r="A445" s="350"/>
      <c r="B445" s="350"/>
      <c r="C445" s="350"/>
      <c r="D445" s="406"/>
      <c r="E445" s="402"/>
      <c r="F445" s="350"/>
      <c r="G445" s="350"/>
      <c r="H445" s="350"/>
      <c r="I445" s="350"/>
      <c r="J445" s="350"/>
      <c r="K445" s="350"/>
      <c r="L445" s="350"/>
      <c r="M445" s="350"/>
      <c r="N445" s="350"/>
      <c r="O445" s="350"/>
      <c r="P445" s="350"/>
      <c r="Q445" s="350"/>
      <c r="R445" s="350"/>
      <c r="S445" s="350"/>
      <c r="T445" s="350"/>
      <c r="U445" s="350"/>
      <c r="V445" s="350"/>
      <c r="W445" s="350"/>
      <c r="X445" s="350"/>
      <c r="Y445" s="350"/>
      <c r="Z445" s="350"/>
      <c r="AA445" s="350"/>
    </row>
    <row r="446" spans="1:27" ht="12.75" customHeight="1">
      <c r="A446" s="350"/>
      <c r="B446" s="350"/>
      <c r="C446" s="350"/>
      <c r="D446" s="406"/>
      <c r="E446" s="402"/>
      <c r="F446" s="350"/>
      <c r="G446" s="350"/>
      <c r="H446" s="350"/>
      <c r="I446" s="350"/>
      <c r="J446" s="350"/>
      <c r="K446" s="350"/>
      <c r="L446" s="350"/>
      <c r="M446" s="350"/>
      <c r="N446" s="350"/>
      <c r="O446" s="350"/>
      <c r="P446" s="350"/>
      <c r="Q446" s="350"/>
      <c r="R446" s="350"/>
      <c r="S446" s="350"/>
      <c r="T446" s="350"/>
      <c r="U446" s="350"/>
      <c r="V446" s="350"/>
      <c r="W446" s="350"/>
      <c r="X446" s="350"/>
      <c r="Y446" s="350"/>
      <c r="Z446" s="350"/>
      <c r="AA446" s="350"/>
    </row>
    <row r="447" spans="1:27" ht="12.75" customHeight="1">
      <c r="A447" s="350"/>
      <c r="B447" s="350"/>
      <c r="C447" s="350"/>
      <c r="D447" s="406"/>
      <c r="E447" s="402"/>
      <c r="F447" s="350"/>
      <c r="G447" s="350"/>
      <c r="H447" s="350"/>
      <c r="I447" s="350"/>
      <c r="J447" s="350"/>
      <c r="K447" s="350"/>
      <c r="L447" s="350"/>
      <c r="M447" s="350"/>
      <c r="N447" s="350"/>
      <c r="O447" s="350"/>
      <c r="P447" s="350"/>
      <c r="Q447" s="350"/>
      <c r="R447" s="350"/>
      <c r="S447" s="350"/>
      <c r="T447" s="350"/>
      <c r="U447" s="350"/>
      <c r="V447" s="350"/>
      <c r="W447" s="350"/>
      <c r="X447" s="350"/>
      <c r="Y447" s="350"/>
      <c r="Z447" s="350"/>
      <c r="AA447" s="350"/>
    </row>
    <row r="448" spans="1:27" ht="12.75" customHeight="1">
      <c r="A448" s="350"/>
      <c r="B448" s="350"/>
      <c r="C448" s="350"/>
      <c r="D448" s="406"/>
      <c r="E448" s="402"/>
      <c r="F448" s="350"/>
      <c r="G448" s="350"/>
      <c r="H448" s="350"/>
      <c r="I448" s="350"/>
      <c r="J448" s="350"/>
      <c r="K448" s="350"/>
      <c r="L448" s="350"/>
      <c r="M448" s="350"/>
      <c r="N448" s="350"/>
      <c r="O448" s="350"/>
      <c r="P448" s="350"/>
      <c r="Q448" s="350"/>
      <c r="R448" s="350"/>
      <c r="S448" s="350"/>
      <c r="T448" s="350"/>
      <c r="U448" s="350"/>
      <c r="V448" s="350"/>
      <c r="W448" s="350"/>
      <c r="X448" s="350"/>
      <c r="Y448" s="350"/>
      <c r="Z448" s="350"/>
      <c r="AA448" s="350"/>
    </row>
    <row r="449" spans="1:27" ht="12.75" customHeight="1">
      <c r="A449" s="350"/>
      <c r="B449" s="350"/>
      <c r="C449" s="350"/>
      <c r="D449" s="406"/>
      <c r="E449" s="402"/>
      <c r="F449" s="350"/>
      <c r="G449" s="350"/>
      <c r="H449" s="350"/>
      <c r="I449" s="350"/>
      <c r="J449" s="350"/>
      <c r="K449" s="350"/>
      <c r="L449" s="350"/>
      <c r="M449" s="350"/>
      <c r="N449" s="350"/>
      <c r="O449" s="350"/>
      <c r="P449" s="350"/>
      <c r="Q449" s="350"/>
      <c r="R449" s="350"/>
      <c r="S449" s="350"/>
      <c r="T449" s="350"/>
      <c r="U449" s="350"/>
      <c r="V449" s="350"/>
      <c r="W449" s="350"/>
      <c r="X449" s="350"/>
      <c r="Y449" s="350"/>
      <c r="Z449" s="350"/>
      <c r="AA449" s="350"/>
    </row>
    <row r="450" spans="1:27" ht="12.75" customHeight="1">
      <c r="A450" s="350"/>
      <c r="B450" s="350"/>
      <c r="C450" s="350"/>
      <c r="D450" s="406"/>
      <c r="E450" s="402"/>
      <c r="F450" s="350"/>
      <c r="G450" s="350"/>
      <c r="H450" s="350"/>
      <c r="I450" s="350"/>
      <c r="J450" s="350"/>
      <c r="K450" s="350"/>
      <c r="L450" s="350"/>
      <c r="M450" s="350"/>
      <c r="N450" s="350"/>
      <c r="O450" s="350"/>
      <c r="P450" s="350"/>
      <c r="Q450" s="350"/>
      <c r="R450" s="350"/>
      <c r="S450" s="350"/>
      <c r="T450" s="350"/>
      <c r="U450" s="350"/>
      <c r="V450" s="350"/>
      <c r="W450" s="350"/>
      <c r="X450" s="350"/>
      <c r="Y450" s="350"/>
      <c r="Z450" s="350"/>
      <c r="AA450" s="350"/>
    </row>
    <row r="451" spans="1:27" ht="12.75" customHeight="1">
      <c r="A451" s="350"/>
      <c r="B451" s="350"/>
      <c r="C451" s="350"/>
      <c r="D451" s="406"/>
      <c r="E451" s="402"/>
      <c r="F451" s="350"/>
      <c r="G451" s="350"/>
      <c r="H451" s="350"/>
      <c r="I451" s="350"/>
      <c r="J451" s="350"/>
      <c r="K451" s="350"/>
      <c r="L451" s="350"/>
      <c r="M451" s="350"/>
      <c r="N451" s="350"/>
      <c r="O451" s="350"/>
      <c r="P451" s="350"/>
      <c r="Q451" s="350"/>
      <c r="R451" s="350"/>
      <c r="S451" s="350"/>
      <c r="T451" s="350"/>
      <c r="U451" s="350"/>
      <c r="V451" s="350"/>
      <c r="W451" s="350"/>
      <c r="X451" s="350"/>
      <c r="Y451" s="350"/>
      <c r="Z451" s="350"/>
      <c r="AA451" s="350"/>
    </row>
    <row r="452" spans="1:27" ht="12.75" customHeight="1">
      <c r="A452" s="350"/>
      <c r="B452" s="350"/>
      <c r="C452" s="350"/>
      <c r="D452" s="406"/>
      <c r="E452" s="402"/>
      <c r="F452" s="350"/>
      <c r="G452" s="350"/>
      <c r="H452" s="350"/>
      <c r="I452" s="350"/>
      <c r="J452" s="350"/>
      <c r="K452" s="350"/>
      <c r="L452" s="350"/>
      <c r="M452" s="350"/>
      <c r="N452" s="350"/>
      <c r="O452" s="350"/>
      <c r="P452" s="350"/>
      <c r="Q452" s="350"/>
      <c r="R452" s="350"/>
      <c r="S452" s="350"/>
      <c r="T452" s="350"/>
      <c r="U452" s="350"/>
      <c r="V452" s="350"/>
      <c r="W452" s="350"/>
      <c r="X452" s="350"/>
      <c r="Y452" s="350"/>
      <c r="Z452" s="350"/>
      <c r="AA452" s="350"/>
    </row>
    <row r="453" spans="1:27" ht="12.75" customHeight="1">
      <c r="A453" s="350"/>
      <c r="B453" s="350"/>
      <c r="C453" s="350"/>
      <c r="D453" s="406"/>
      <c r="E453" s="402"/>
      <c r="F453" s="350"/>
      <c r="G453" s="350"/>
      <c r="H453" s="350"/>
      <c r="I453" s="350"/>
      <c r="J453" s="350"/>
      <c r="K453" s="350"/>
      <c r="L453" s="350"/>
      <c r="M453" s="350"/>
      <c r="N453" s="350"/>
      <c r="O453" s="350"/>
      <c r="P453" s="350"/>
      <c r="Q453" s="350"/>
      <c r="R453" s="350"/>
      <c r="S453" s="350"/>
      <c r="T453" s="350"/>
      <c r="U453" s="350"/>
      <c r="V453" s="350"/>
      <c r="W453" s="350"/>
      <c r="X453" s="350"/>
      <c r="Y453" s="350"/>
      <c r="Z453" s="350"/>
      <c r="AA453" s="350"/>
    </row>
    <row r="454" spans="1:27" ht="12.75" customHeight="1">
      <c r="A454" s="350"/>
      <c r="B454" s="350"/>
      <c r="C454" s="350"/>
      <c r="D454" s="406"/>
      <c r="E454" s="402"/>
      <c r="F454" s="350"/>
      <c r="G454" s="350"/>
      <c r="H454" s="350"/>
      <c r="I454" s="350"/>
      <c r="J454" s="350"/>
      <c r="K454" s="350"/>
      <c r="L454" s="350"/>
      <c r="M454" s="350"/>
      <c r="N454" s="350"/>
      <c r="O454" s="350"/>
      <c r="P454" s="350"/>
      <c r="Q454" s="350"/>
      <c r="R454" s="350"/>
      <c r="S454" s="350"/>
      <c r="T454" s="350"/>
      <c r="U454" s="350"/>
      <c r="V454" s="350"/>
      <c r="W454" s="350"/>
      <c r="X454" s="350"/>
      <c r="Y454" s="350"/>
      <c r="Z454" s="350"/>
      <c r="AA454" s="350"/>
    </row>
    <row r="455" spans="1:27" ht="12.75" customHeight="1">
      <c r="A455" s="350"/>
      <c r="B455" s="350"/>
      <c r="C455" s="350"/>
      <c r="D455" s="406"/>
      <c r="E455" s="402"/>
      <c r="F455" s="350"/>
      <c r="G455" s="350"/>
      <c r="H455" s="350"/>
      <c r="I455" s="350"/>
      <c r="J455" s="350"/>
      <c r="K455" s="350"/>
      <c r="L455" s="350"/>
      <c r="M455" s="350"/>
      <c r="N455" s="350"/>
      <c r="O455" s="350"/>
      <c r="P455" s="350"/>
      <c r="Q455" s="350"/>
      <c r="R455" s="350"/>
      <c r="S455" s="350"/>
      <c r="T455" s="350"/>
      <c r="U455" s="350"/>
      <c r="V455" s="350"/>
      <c r="W455" s="350"/>
      <c r="X455" s="350"/>
      <c r="Y455" s="350"/>
      <c r="Z455" s="350"/>
      <c r="AA455" s="350"/>
    </row>
    <row r="456" spans="1:27" ht="12.75" customHeight="1">
      <c r="A456" s="350"/>
      <c r="B456" s="350"/>
      <c r="C456" s="350"/>
      <c r="D456" s="406"/>
      <c r="E456" s="402"/>
      <c r="F456" s="350"/>
      <c r="G456" s="350"/>
      <c r="H456" s="350"/>
      <c r="I456" s="350"/>
      <c r="J456" s="350"/>
      <c r="K456" s="350"/>
      <c r="L456" s="350"/>
      <c r="M456" s="350"/>
      <c r="N456" s="350"/>
      <c r="O456" s="350"/>
      <c r="P456" s="350"/>
      <c r="Q456" s="350"/>
      <c r="R456" s="350"/>
      <c r="S456" s="350"/>
      <c r="T456" s="350"/>
      <c r="U456" s="350"/>
      <c r="V456" s="350"/>
      <c r="W456" s="350"/>
      <c r="X456" s="350"/>
      <c r="Y456" s="350"/>
      <c r="Z456" s="350"/>
      <c r="AA456" s="350"/>
    </row>
    <row r="457" spans="1:27" ht="12.75" customHeight="1">
      <c r="A457" s="350"/>
      <c r="B457" s="350"/>
      <c r="C457" s="350"/>
      <c r="D457" s="406"/>
      <c r="E457" s="402"/>
      <c r="F457" s="350"/>
      <c r="G457" s="350"/>
      <c r="H457" s="350"/>
      <c r="I457" s="350"/>
      <c r="J457" s="350"/>
      <c r="K457" s="350"/>
      <c r="L457" s="350"/>
      <c r="M457" s="350"/>
      <c r="N457" s="350"/>
      <c r="O457" s="350"/>
      <c r="P457" s="350"/>
      <c r="Q457" s="350"/>
      <c r="R457" s="350"/>
      <c r="S457" s="350"/>
      <c r="T457" s="350"/>
      <c r="U457" s="350"/>
      <c r="V457" s="350"/>
      <c r="W457" s="350"/>
      <c r="X457" s="350"/>
      <c r="Y457" s="350"/>
      <c r="Z457" s="350"/>
      <c r="AA457" s="350"/>
    </row>
    <row r="458" spans="1:27" ht="12.75" customHeight="1">
      <c r="A458" s="350"/>
      <c r="B458" s="350"/>
      <c r="C458" s="350"/>
      <c r="D458" s="406"/>
      <c r="E458" s="402"/>
      <c r="F458" s="350"/>
      <c r="G458" s="350"/>
      <c r="H458" s="350"/>
      <c r="I458" s="350"/>
      <c r="J458" s="350"/>
      <c r="K458" s="350"/>
      <c r="L458" s="350"/>
      <c r="M458" s="350"/>
      <c r="N458" s="350"/>
      <c r="O458" s="350"/>
      <c r="P458" s="350"/>
      <c r="Q458" s="350"/>
      <c r="R458" s="350"/>
      <c r="S458" s="350"/>
      <c r="T458" s="350"/>
      <c r="U458" s="350"/>
      <c r="V458" s="350"/>
      <c r="W458" s="350"/>
      <c r="X458" s="350"/>
      <c r="Y458" s="350"/>
      <c r="Z458" s="350"/>
      <c r="AA458" s="350"/>
    </row>
    <row r="459" spans="1:27" ht="12.75" customHeight="1">
      <c r="A459" s="350"/>
      <c r="B459" s="350"/>
      <c r="C459" s="350"/>
      <c r="D459" s="406"/>
      <c r="E459" s="402"/>
      <c r="F459" s="350"/>
      <c r="G459" s="350"/>
      <c r="H459" s="350"/>
      <c r="I459" s="350"/>
      <c r="J459" s="350"/>
      <c r="K459" s="350"/>
      <c r="L459" s="350"/>
      <c r="M459" s="350"/>
      <c r="N459" s="350"/>
      <c r="O459" s="350"/>
      <c r="P459" s="350"/>
      <c r="Q459" s="350"/>
      <c r="R459" s="350"/>
      <c r="S459" s="350"/>
      <c r="T459" s="350"/>
      <c r="U459" s="350"/>
      <c r="V459" s="350"/>
      <c r="W459" s="350"/>
      <c r="X459" s="350"/>
      <c r="Y459" s="350"/>
      <c r="Z459" s="350"/>
      <c r="AA459" s="350"/>
    </row>
    <row r="460" spans="1:27" ht="12.75" customHeight="1">
      <c r="A460" s="350"/>
      <c r="B460" s="350"/>
      <c r="C460" s="350"/>
      <c r="D460" s="406"/>
      <c r="E460" s="402"/>
      <c r="F460" s="350"/>
      <c r="G460" s="350"/>
      <c r="H460" s="350"/>
      <c r="I460" s="350"/>
      <c r="J460" s="350"/>
      <c r="K460" s="350"/>
      <c r="L460" s="350"/>
      <c r="M460" s="350"/>
      <c r="N460" s="350"/>
      <c r="O460" s="350"/>
      <c r="P460" s="350"/>
      <c r="Q460" s="350"/>
      <c r="R460" s="350"/>
      <c r="S460" s="350"/>
      <c r="T460" s="350"/>
      <c r="U460" s="350"/>
      <c r="V460" s="350"/>
      <c r="W460" s="350"/>
      <c r="X460" s="350"/>
      <c r="Y460" s="350"/>
      <c r="Z460" s="350"/>
      <c r="AA460" s="350"/>
    </row>
    <row r="461" spans="1:27" ht="12.75" customHeight="1">
      <c r="A461" s="350"/>
      <c r="B461" s="350"/>
      <c r="C461" s="350"/>
      <c r="D461" s="406"/>
      <c r="E461" s="402"/>
      <c r="F461" s="350"/>
      <c r="G461" s="350"/>
      <c r="H461" s="350"/>
      <c r="I461" s="350"/>
      <c r="J461" s="350"/>
      <c r="K461" s="350"/>
      <c r="L461" s="350"/>
      <c r="M461" s="350"/>
      <c r="N461" s="350"/>
      <c r="O461" s="350"/>
      <c r="P461" s="350"/>
      <c r="Q461" s="350"/>
      <c r="R461" s="350"/>
      <c r="S461" s="350"/>
      <c r="T461" s="350"/>
      <c r="U461" s="350"/>
      <c r="V461" s="350"/>
      <c r="W461" s="350"/>
      <c r="X461" s="350"/>
      <c r="Y461" s="350"/>
      <c r="Z461" s="350"/>
      <c r="AA461" s="350"/>
    </row>
    <row r="462" spans="1:27" ht="12.75" customHeight="1">
      <c r="A462" s="350"/>
      <c r="B462" s="350"/>
      <c r="C462" s="350"/>
      <c r="D462" s="406"/>
      <c r="E462" s="402"/>
      <c r="F462" s="350"/>
      <c r="G462" s="350"/>
      <c r="H462" s="350"/>
      <c r="I462" s="350"/>
      <c r="J462" s="350"/>
      <c r="K462" s="350"/>
      <c r="L462" s="350"/>
      <c r="M462" s="350"/>
      <c r="N462" s="350"/>
      <c r="O462" s="350"/>
      <c r="P462" s="350"/>
      <c r="Q462" s="350"/>
      <c r="R462" s="350"/>
      <c r="S462" s="350"/>
      <c r="T462" s="350"/>
      <c r="U462" s="350"/>
      <c r="V462" s="350"/>
      <c r="W462" s="350"/>
      <c r="X462" s="350"/>
      <c r="Y462" s="350"/>
      <c r="Z462" s="350"/>
      <c r="AA462" s="350"/>
    </row>
    <row r="463" spans="1:27" ht="12.75" customHeight="1">
      <c r="A463" s="350"/>
      <c r="B463" s="350"/>
      <c r="C463" s="350"/>
      <c r="D463" s="406"/>
      <c r="E463" s="402"/>
      <c r="F463" s="350"/>
      <c r="G463" s="350"/>
      <c r="H463" s="350"/>
      <c r="I463" s="350"/>
      <c r="J463" s="350"/>
      <c r="K463" s="350"/>
      <c r="L463" s="350"/>
      <c r="M463" s="350"/>
      <c r="N463" s="350"/>
      <c r="O463" s="350"/>
      <c r="P463" s="350"/>
      <c r="Q463" s="350"/>
      <c r="R463" s="350"/>
      <c r="S463" s="350"/>
      <c r="T463" s="350"/>
      <c r="U463" s="350"/>
      <c r="V463" s="350"/>
      <c r="W463" s="350"/>
      <c r="X463" s="350"/>
      <c r="Y463" s="350"/>
      <c r="Z463" s="350"/>
      <c r="AA463" s="350"/>
    </row>
    <row r="464" spans="1:27" ht="12.75" customHeight="1">
      <c r="A464" s="350"/>
      <c r="B464" s="350"/>
      <c r="C464" s="350"/>
      <c r="D464" s="406"/>
      <c r="E464" s="402"/>
      <c r="F464" s="350"/>
      <c r="G464" s="350"/>
      <c r="H464" s="350"/>
      <c r="I464" s="350"/>
      <c r="J464" s="350"/>
      <c r="K464" s="350"/>
      <c r="L464" s="350"/>
      <c r="M464" s="350"/>
      <c r="N464" s="350"/>
      <c r="O464" s="350"/>
      <c r="P464" s="350"/>
      <c r="Q464" s="350"/>
      <c r="R464" s="350"/>
      <c r="S464" s="350"/>
      <c r="T464" s="350"/>
      <c r="U464" s="350"/>
      <c r="V464" s="350"/>
      <c r="W464" s="350"/>
      <c r="X464" s="350"/>
      <c r="Y464" s="350"/>
      <c r="Z464" s="350"/>
      <c r="AA464" s="350"/>
    </row>
    <row r="465" spans="1:27" ht="12.75" customHeight="1">
      <c r="A465" s="350"/>
      <c r="B465" s="350"/>
      <c r="C465" s="350"/>
      <c r="D465" s="406"/>
      <c r="E465" s="402"/>
      <c r="F465" s="350"/>
      <c r="G465" s="350"/>
      <c r="H465" s="350"/>
      <c r="I465" s="350"/>
      <c r="J465" s="350"/>
      <c r="K465" s="350"/>
      <c r="L465" s="350"/>
      <c r="M465" s="350"/>
      <c r="N465" s="350"/>
      <c r="O465" s="350"/>
      <c r="P465" s="350"/>
      <c r="Q465" s="350"/>
      <c r="R465" s="350"/>
      <c r="S465" s="350"/>
      <c r="T465" s="350"/>
      <c r="U465" s="350"/>
      <c r="V465" s="350"/>
      <c r="W465" s="350"/>
      <c r="X465" s="350"/>
      <c r="Y465" s="350"/>
      <c r="Z465" s="350"/>
      <c r="AA465" s="350"/>
    </row>
    <row r="466" spans="1:27" ht="12.75" customHeight="1">
      <c r="A466" s="350"/>
      <c r="B466" s="350"/>
      <c r="C466" s="350"/>
      <c r="D466" s="406"/>
      <c r="E466" s="402"/>
      <c r="F466" s="350"/>
      <c r="G466" s="350"/>
      <c r="H466" s="350"/>
      <c r="I466" s="350"/>
      <c r="J466" s="350"/>
      <c r="K466" s="350"/>
      <c r="L466" s="350"/>
      <c r="M466" s="350"/>
      <c r="N466" s="350"/>
      <c r="O466" s="350"/>
      <c r="P466" s="350"/>
      <c r="Q466" s="350"/>
      <c r="R466" s="350"/>
      <c r="S466" s="350"/>
      <c r="T466" s="350"/>
      <c r="U466" s="350"/>
      <c r="V466" s="350"/>
      <c r="W466" s="350"/>
      <c r="X466" s="350"/>
      <c r="Y466" s="350"/>
      <c r="Z466" s="350"/>
      <c r="AA466" s="350"/>
    </row>
    <row r="467" spans="1:27" ht="12.75" customHeight="1">
      <c r="A467" s="350"/>
      <c r="B467" s="350"/>
      <c r="C467" s="350"/>
      <c r="D467" s="406"/>
      <c r="E467" s="402"/>
      <c r="F467" s="350"/>
      <c r="G467" s="350"/>
      <c r="H467" s="350"/>
      <c r="I467" s="350"/>
      <c r="J467" s="350"/>
      <c r="K467" s="350"/>
      <c r="L467" s="350"/>
      <c r="M467" s="350"/>
      <c r="N467" s="350"/>
      <c r="O467" s="350"/>
      <c r="P467" s="350"/>
      <c r="Q467" s="350"/>
      <c r="R467" s="350"/>
      <c r="S467" s="350"/>
      <c r="T467" s="350"/>
      <c r="U467" s="350"/>
      <c r="V467" s="350"/>
      <c r="W467" s="350"/>
      <c r="X467" s="350"/>
      <c r="Y467" s="350"/>
      <c r="Z467" s="350"/>
      <c r="AA467" s="350"/>
    </row>
    <row r="468" spans="1:27" ht="12.75" customHeight="1">
      <c r="A468" s="350"/>
      <c r="B468" s="350"/>
      <c r="C468" s="350"/>
      <c r="D468" s="406"/>
      <c r="E468" s="402"/>
      <c r="F468" s="350"/>
      <c r="G468" s="350"/>
      <c r="H468" s="350"/>
      <c r="I468" s="350"/>
      <c r="J468" s="350"/>
      <c r="K468" s="350"/>
      <c r="L468" s="350"/>
      <c r="M468" s="350"/>
      <c r="N468" s="350"/>
      <c r="O468" s="350"/>
      <c r="P468" s="350"/>
      <c r="Q468" s="350"/>
      <c r="R468" s="350"/>
      <c r="S468" s="350"/>
      <c r="T468" s="350"/>
      <c r="U468" s="350"/>
      <c r="V468" s="350"/>
      <c r="W468" s="350"/>
      <c r="X468" s="350"/>
      <c r="Y468" s="350"/>
      <c r="Z468" s="350"/>
      <c r="AA468" s="350"/>
    </row>
    <row r="469" spans="1:27" ht="12.75" customHeight="1">
      <c r="A469" s="350"/>
      <c r="B469" s="350"/>
      <c r="C469" s="350"/>
      <c r="D469" s="406"/>
      <c r="E469" s="402"/>
      <c r="F469" s="350"/>
      <c r="G469" s="350"/>
      <c r="H469" s="350"/>
      <c r="I469" s="350"/>
      <c r="J469" s="350"/>
      <c r="K469" s="350"/>
      <c r="L469" s="350"/>
      <c r="M469" s="350"/>
      <c r="N469" s="350"/>
      <c r="O469" s="350"/>
      <c r="P469" s="350"/>
      <c r="Q469" s="350"/>
      <c r="R469" s="350"/>
      <c r="S469" s="350"/>
      <c r="T469" s="350"/>
      <c r="U469" s="350"/>
      <c r="V469" s="350"/>
      <c r="W469" s="350"/>
      <c r="X469" s="350"/>
      <c r="Y469" s="350"/>
      <c r="Z469" s="350"/>
      <c r="AA469" s="350"/>
    </row>
    <row r="470" spans="1:27" ht="12.75" customHeight="1">
      <c r="A470" s="350"/>
      <c r="B470" s="350"/>
      <c r="C470" s="350"/>
      <c r="D470" s="406"/>
      <c r="E470" s="402"/>
      <c r="F470" s="350"/>
      <c r="G470" s="350"/>
      <c r="H470" s="350"/>
      <c r="I470" s="350"/>
      <c r="J470" s="350"/>
      <c r="K470" s="350"/>
      <c r="L470" s="350"/>
      <c r="M470" s="350"/>
      <c r="N470" s="350"/>
      <c r="O470" s="350"/>
      <c r="P470" s="350"/>
      <c r="Q470" s="350"/>
      <c r="R470" s="350"/>
      <c r="S470" s="350"/>
      <c r="T470" s="350"/>
      <c r="U470" s="350"/>
      <c r="V470" s="350"/>
      <c r="W470" s="350"/>
      <c r="X470" s="350"/>
      <c r="Y470" s="350"/>
      <c r="Z470" s="350"/>
      <c r="AA470" s="350"/>
    </row>
    <row r="471" spans="1:27" ht="12.75" customHeight="1">
      <c r="A471" s="350"/>
      <c r="B471" s="350"/>
      <c r="C471" s="350"/>
      <c r="D471" s="406"/>
      <c r="E471" s="402"/>
      <c r="F471" s="350"/>
      <c r="G471" s="350"/>
      <c r="H471" s="350"/>
      <c r="I471" s="350"/>
      <c r="J471" s="350"/>
      <c r="K471" s="350"/>
      <c r="L471" s="350"/>
      <c r="M471" s="350"/>
      <c r="N471" s="350"/>
      <c r="O471" s="350"/>
      <c r="P471" s="350"/>
      <c r="Q471" s="350"/>
      <c r="R471" s="350"/>
      <c r="S471" s="350"/>
      <c r="T471" s="350"/>
      <c r="U471" s="350"/>
      <c r="V471" s="350"/>
      <c r="W471" s="350"/>
      <c r="X471" s="350"/>
      <c r="Y471" s="350"/>
      <c r="Z471" s="350"/>
      <c r="AA471" s="350"/>
    </row>
    <row r="472" spans="1:27" ht="12.75" customHeight="1">
      <c r="A472" s="350"/>
      <c r="B472" s="350"/>
      <c r="C472" s="350"/>
      <c r="D472" s="406"/>
      <c r="E472" s="402"/>
      <c r="F472" s="350"/>
      <c r="G472" s="350"/>
      <c r="H472" s="350"/>
      <c r="I472" s="350"/>
      <c r="J472" s="350"/>
      <c r="K472" s="350"/>
      <c r="L472" s="350"/>
      <c r="M472" s="350"/>
      <c r="N472" s="350"/>
      <c r="O472" s="350"/>
      <c r="P472" s="350"/>
      <c r="Q472" s="350"/>
      <c r="R472" s="350"/>
      <c r="S472" s="350"/>
      <c r="T472" s="350"/>
      <c r="U472" s="350"/>
      <c r="V472" s="350"/>
      <c r="W472" s="350"/>
      <c r="X472" s="350"/>
      <c r="Y472" s="350"/>
      <c r="Z472" s="350"/>
      <c r="AA472" s="350"/>
    </row>
    <row r="473" spans="1:27" ht="12.75" customHeight="1">
      <c r="A473" s="350"/>
      <c r="B473" s="350"/>
      <c r="C473" s="350"/>
      <c r="D473" s="406"/>
      <c r="E473" s="402"/>
      <c r="F473" s="350"/>
      <c r="G473" s="350"/>
      <c r="H473" s="350"/>
      <c r="I473" s="350"/>
      <c r="J473" s="350"/>
      <c r="K473" s="350"/>
      <c r="L473" s="350"/>
      <c r="M473" s="350"/>
      <c r="N473" s="350"/>
      <c r="O473" s="350"/>
      <c r="P473" s="350"/>
      <c r="Q473" s="350"/>
      <c r="R473" s="350"/>
      <c r="S473" s="350"/>
      <c r="T473" s="350"/>
      <c r="U473" s="350"/>
      <c r="V473" s="350"/>
      <c r="W473" s="350"/>
      <c r="X473" s="350"/>
      <c r="Y473" s="350"/>
      <c r="Z473" s="350"/>
      <c r="AA473" s="350"/>
    </row>
    <row r="474" spans="1:27" ht="12.75" customHeight="1">
      <c r="A474" s="350"/>
      <c r="B474" s="350"/>
      <c r="C474" s="350"/>
      <c r="D474" s="406"/>
      <c r="E474" s="402"/>
      <c r="F474" s="350"/>
      <c r="G474" s="350"/>
      <c r="H474" s="350"/>
      <c r="I474" s="350"/>
      <c r="J474" s="350"/>
      <c r="K474" s="350"/>
      <c r="L474" s="350"/>
      <c r="M474" s="350"/>
      <c r="N474" s="350"/>
      <c r="O474" s="350"/>
      <c r="P474" s="350"/>
      <c r="Q474" s="350"/>
      <c r="R474" s="350"/>
      <c r="S474" s="350"/>
      <c r="T474" s="350"/>
      <c r="U474" s="350"/>
      <c r="V474" s="350"/>
      <c r="W474" s="350"/>
      <c r="X474" s="350"/>
      <c r="Y474" s="350"/>
      <c r="Z474" s="350"/>
      <c r="AA474" s="350"/>
    </row>
    <row r="475" spans="1:27" ht="12.75" customHeight="1">
      <c r="A475" s="350"/>
      <c r="B475" s="350"/>
      <c r="C475" s="350"/>
      <c r="D475" s="406"/>
      <c r="E475" s="402"/>
      <c r="F475" s="350"/>
      <c r="G475" s="350"/>
      <c r="H475" s="350"/>
      <c r="I475" s="350"/>
      <c r="J475" s="350"/>
      <c r="K475" s="350"/>
      <c r="L475" s="350"/>
      <c r="M475" s="350"/>
      <c r="N475" s="350"/>
      <c r="O475" s="350"/>
      <c r="P475" s="350"/>
      <c r="Q475" s="350"/>
      <c r="R475" s="350"/>
      <c r="S475" s="350"/>
      <c r="T475" s="350"/>
      <c r="U475" s="350"/>
      <c r="V475" s="350"/>
      <c r="W475" s="350"/>
      <c r="X475" s="350"/>
      <c r="Y475" s="350"/>
      <c r="Z475" s="350"/>
      <c r="AA475" s="350"/>
    </row>
    <row r="476" spans="1:27" ht="12.75" customHeight="1">
      <c r="A476" s="350"/>
      <c r="B476" s="350"/>
      <c r="C476" s="350"/>
      <c r="D476" s="406"/>
      <c r="E476" s="402"/>
      <c r="F476" s="350"/>
      <c r="G476" s="350"/>
      <c r="H476" s="350"/>
      <c r="I476" s="350"/>
      <c r="J476" s="350"/>
      <c r="K476" s="350"/>
      <c r="L476" s="350"/>
      <c r="M476" s="350"/>
      <c r="N476" s="350"/>
      <c r="O476" s="350"/>
      <c r="P476" s="350"/>
      <c r="Q476" s="350"/>
      <c r="R476" s="350"/>
      <c r="S476" s="350"/>
      <c r="T476" s="350"/>
      <c r="U476" s="350"/>
      <c r="V476" s="350"/>
      <c r="W476" s="350"/>
      <c r="X476" s="350"/>
      <c r="Y476" s="350"/>
      <c r="Z476" s="350"/>
      <c r="AA476" s="350"/>
    </row>
    <row r="477" spans="1:27" ht="12.75" customHeight="1">
      <c r="A477" s="350"/>
      <c r="B477" s="350"/>
      <c r="C477" s="350"/>
      <c r="D477" s="406"/>
      <c r="E477" s="402"/>
      <c r="F477" s="350"/>
      <c r="G477" s="350"/>
      <c r="H477" s="350"/>
      <c r="I477" s="350"/>
      <c r="J477" s="350"/>
      <c r="K477" s="350"/>
      <c r="L477" s="350"/>
      <c r="M477" s="350"/>
      <c r="N477" s="350"/>
      <c r="O477" s="350"/>
      <c r="P477" s="350"/>
      <c r="Q477" s="350"/>
      <c r="R477" s="350"/>
      <c r="S477" s="350"/>
      <c r="T477" s="350"/>
      <c r="U477" s="350"/>
      <c r="V477" s="350"/>
      <c r="W477" s="350"/>
      <c r="X477" s="350"/>
      <c r="Y477" s="350"/>
      <c r="Z477" s="350"/>
      <c r="AA477" s="350"/>
    </row>
    <row r="478" spans="1:27" ht="12.75" customHeight="1">
      <c r="A478" s="350"/>
      <c r="B478" s="350"/>
      <c r="C478" s="350"/>
      <c r="D478" s="406"/>
      <c r="E478" s="402"/>
      <c r="F478" s="350"/>
      <c r="G478" s="350"/>
      <c r="H478" s="350"/>
      <c r="I478" s="350"/>
      <c r="J478" s="350"/>
      <c r="K478" s="350"/>
      <c r="L478" s="350"/>
      <c r="M478" s="350"/>
      <c r="N478" s="350"/>
      <c r="O478" s="350"/>
      <c r="P478" s="350"/>
      <c r="Q478" s="350"/>
      <c r="R478" s="350"/>
      <c r="S478" s="350"/>
      <c r="T478" s="350"/>
      <c r="U478" s="350"/>
      <c r="V478" s="350"/>
      <c r="W478" s="350"/>
      <c r="X478" s="350"/>
      <c r="Y478" s="350"/>
      <c r="Z478" s="350"/>
      <c r="AA478" s="350"/>
    </row>
    <row r="479" spans="1:27" ht="12.75" customHeight="1">
      <c r="A479" s="350"/>
      <c r="B479" s="350"/>
      <c r="C479" s="350"/>
      <c r="D479" s="406"/>
      <c r="E479" s="402"/>
      <c r="F479" s="350"/>
      <c r="G479" s="350"/>
      <c r="H479" s="350"/>
      <c r="I479" s="350"/>
      <c r="J479" s="350"/>
      <c r="K479" s="350"/>
      <c r="L479" s="350"/>
      <c r="M479" s="350"/>
      <c r="N479" s="350"/>
      <c r="O479" s="350"/>
      <c r="P479" s="350"/>
      <c r="Q479" s="350"/>
      <c r="R479" s="350"/>
      <c r="S479" s="350"/>
      <c r="T479" s="350"/>
      <c r="U479" s="350"/>
      <c r="V479" s="350"/>
      <c r="W479" s="350"/>
      <c r="X479" s="350"/>
      <c r="Y479" s="350"/>
      <c r="Z479" s="350"/>
      <c r="AA479" s="350"/>
    </row>
    <row r="480" spans="1:27" ht="12.75" customHeight="1">
      <c r="A480" s="350"/>
      <c r="B480" s="350"/>
      <c r="C480" s="350"/>
      <c r="D480" s="406"/>
      <c r="E480" s="402"/>
      <c r="F480" s="350"/>
      <c r="G480" s="350"/>
      <c r="H480" s="350"/>
      <c r="I480" s="350"/>
      <c r="J480" s="350"/>
      <c r="K480" s="350"/>
      <c r="L480" s="350"/>
      <c r="M480" s="350"/>
      <c r="N480" s="350"/>
      <c r="O480" s="350"/>
      <c r="P480" s="350"/>
      <c r="Q480" s="350"/>
      <c r="R480" s="350"/>
      <c r="S480" s="350"/>
      <c r="T480" s="350"/>
      <c r="U480" s="350"/>
      <c r="V480" s="350"/>
      <c r="W480" s="350"/>
      <c r="X480" s="350"/>
      <c r="Y480" s="350"/>
      <c r="Z480" s="350"/>
      <c r="AA480" s="350"/>
    </row>
    <row r="481" spans="1:27" ht="12.75" customHeight="1">
      <c r="A481" s="350"/>
      <c r="B481" s="350"/>
      <c r="C481" s="350"/>
      <c r="D481" s="406"/>
      <c r="E481" s="402"/>
      <c r="F481" s="350"/>
      <c r="G481" s="350"/>
      <c r="H481" s="350"/>
      <c r="I481" s="350"/>
      <c r="J481" s="350"/>
      <c r="K481" s="350"/>
      <c r="L481" s="350"/>
      <c r="M481" s="350"/>
      <c r="N481" s="350"/>
      <c r="O481" s="350"/>
      <c r="P481" s="350"/>
      <c r="Q481" s="350"/>
      <c r="R481" s="350"/>
      <c r="S481" s="350"/>
      <c r="T481" s="350"/>
      <c r="U481" s="350"/>
      <c r="V481" s="350"/>
      <c r="W481" s="350"/>
      <c r="X481" s="350"/>
      <c r="Y481" s="350"/>
      <c r="Z481" s="350"/>
      <c r="AA481" s="350"/>
    </row>
    <row r="482" spans="1:27" ht="12.75" customHeight="1">
      <c r="A482" s="350"/>
      <c r="B482" s="350"/>
      <c r="C482" s="350"/>
      <c r="D482" s="406"/>
      <c r="E482" s="402"/>
      <c r="F482" s="350"/>
      <c r="G482" s="350"/>
      <c r="H482" s="350"/>
      <c r="I482" s="350"/>
      <c r="J482" s="350"/>
      <c r="K482" s="350"/>
      <c r="L482" s="350"/>
      <c r="M482" s="350"/>
      <c r="N482" s="350"/>
      <c r="O482" s="350"/>
      <c r="P482" s="350"/>
      <c r="Q482" s="350"/>
      <c r="R482" s="350"/>
      <c r="S482" s="350"/>
      <c r="T482" s="350"/>
      <c r="U482" s="350"/>
      <c r="V482" s="350"/>
      <c r="W482" s="350"/>
      <c r="X482" s="350"/>
      <c r="Y482" s="350"/>
      <c r="Z482" s="350"/>
      <c r="AA482" s="350"/>
    </row>
    <row r="483" spans="1:27" ht="12.75" customHeight="1">
      <c r="A483" s="350"/>
      <c r="B483" s="350"/>
      <c r="C483" s="350"/>
      <c r="D483" s="406"/>
      <c r="E483" s="402"/>
      <c r="F483" s="350"/>
      <c r="G483" s="350"/>
      <c r="H483" s="350"/>
      <c r="I483" s="350"/>
      <c r="J483" s="350"/>
      <c r="K483" s="350"/>
      <c r="L483" s="350"/>
      <c r="M483" s="350"/>
      <c r="N483" s="350"/>
      <c r="O483" s="350"/>
      <c r="P483" s="350"/>
      <c r="Q483" s="350"/>
      <c r="R483" s="350"/>
      <c r="S483" s="350"/>
      <c r="T483" s="350"/>
      <c r="U483" s="350"/>
      <c r="V483" s="350"/>
      <c r="W483" s="350"/>
      <c r="X483" s="350"/>
      <c r="Y483" s="350"/>
      <c r="Z483" s="350"/>
      <c r="AA483" s="350"/>
    </row>
    <row r="484" spans="1:27" ht="12.75" customHeight="1">
      <c r="A484" s="350"/>
      <c r="B484" s="350"/>
      <c r="C484" s="350"/>
      <c r="D484" s="406"/>
      <c r="E484" s="402"/>
      <c r="F484" s="350"/>
      <c r="G484" s="350"/>
      <c r="H484" s="350"/>
      <c r="I484" s="350"/>
      <c r="J484" s="350"/>
      <c r="K484" s="350"/>
      <c r="L484" s="350"/>
      <c r="M484" s="350"/>
      <c r="N484" s="350"/>
      <c r="O484" s="350"/>
      <c r="P484" s="350"/>
      <c r="Q484" s="350"/>
      <c r="R484" s="350"/>
      <c r="S484" s="350"/>
      <c r="T484" s="350"/>
      <c r="U484" s="350"/>
      <c r="V484" s="350"/>
      <c r="W484" s="350"/>
      <c r="X484" s="350"/>
      <c r="Y484" s="350"/>
      <c r="Z484" s="350"/>
      <c r="AA484" s="350"/>
    </row>
    <row r="485" spans="1:27" ht="12.75" customHeight="1">
      <c r="A485" s="350"/>
      <c r="B485" s="350"/>
      <c r="C485" s="350"/>
      <c r="D485" s="406"/>
      <c r="E485" s="402"/>
      <c r="F485" s="350"/>
      <c r="G485" s="350"/>
      <c r="H485" s="350"/>
      <c r="I485" s="350"/>
      <c r="J485" s="350"/>
      <c r="K485" s="350"/>
      <c r="L485" s="350"/>
      <c r="M485" s="350"/>
      <c r="N485" s="350"/>
      <c r="O485" s="350"/>
      <c r="P485" s="350"/>
      <c r="Q485" s="350"/>
      <c r="R485" s="350"/>
      <c r="S485" s="350"/>
      <c r="T485" s="350"/>
      <c r="U485" s="350"/>
      <c r="V485" s="350"/>
      <c r="W485" s="350"/>
      <c r="X485" s="350"/>
      <c r="Y485" s="350"/>
      <c r="Z485" s="350"/>
      <c r="AA485" s="350"/>
    </row>
    <row r="486" spans="1:27" ht="12.75" customHeight="1">
      <c r="A486" s="350"/>
      <c r="B486" s="350"/>
      <c r="C486" s="350"/>
      <c r="D486" s="406"/>
      <c r="E486" s="402"/>
      <c r="F486" s="350"/>
      <c r="G486" s="350"/>
      <c r="H486" s="350"/>
      <c r="I486" s="350"/>
      <c r="J486" s="350"/>
      <c r="K486" s="350"/>
      <c r="L486" s="350"/>
      <c r="M486" s="350"/>
      <c r="N486" s="350"/>
      <c r="O486" s="350"/>
      <c r="P486" s="350"/>
      <c r="Q486" s="350"/>
      <c r="R486" s="350"/>
      <c r="S486" s="350"/>
      <c r="T486" s="350"/>
      <c r="U486" s="350"/>
      <c r="V486" s="350"/>
      <c r="W486" s="350"/>
      <c r="X486" s="350"/>
      <c r="Y486" s="350"/>
      <c r="Z486" s="350"/>
      <c r="AA486" s="350"/>
    </row>
    <row r="487" spans="1:27" ht="12.75" customHeight="1">
      <c r="A487" s="350"/>
      <c r="B487" s="350"/>
      <c r="C487" s="350"/>
      <c r="D487" s="406"/>
      <c r="E487" s="402"/>
      <c r="F487" s="350"/>
      <c r="G487" s="350"/>
      <c r="H487" s="350"/>
      <c r="I487" s="350"/>
      <c r="J487" s="350"/>
      <c r="K487" s="350"/>
      <c r="L487" s="350"/>
      <c r="M487" s="350"/>
      <c r="N487" s="350"/>
      <c r="O487" s="350"/>
      <c r="P487" s="350"/>
      <c r="Q487" s="350"/>
      <c r="R487" s="350"/>
      <c r="S487" s="350"/>
      <c r="T487" s="350"/>
      <c r="U487" s="350"/>
      <c r="V487" s="350"/>
      <c r="W487" s="350"/>
      <c r="X487" s="350"/>
      <c r="Y487" s="350"/>
      <c r="Z487" s="350"/>
      <c r="AA487" s="350"/>
    </row>
    <row r="488" spans="1:27" ht="12.75" customHeight="1">
      <c r="A488" s="350"/>
      <c r="B488" s="350"/>
      <c r="C488" s="350"/>
      <c r="D488" s="406"/>
      <c r="E488" s="402"/>
      <c r="F488" s="350"/>
      <c r="G488" s="350"/>
      <c r="H488" s="350"/>
      <c r="I488" s="350"/>
      <c r="J488" s="350"/>
      <c r="K488" s="350"/>
      <c r="L488" s="350"/>
      <c r="M488" s="350"/>
      <c r="N488" s="350"/>
      <c r="O488" s="350"/>
      <c r="P488" s="350"/>
      <c r="Q488" s="350"/>
      <c r="R488" s="350"/>
      <c r="S488" s="350"/>
      <c r="T488" s="350"/>
      <c r="U488" s="350"/>
      <c r="V488" s="350"/>
      <c r="W488" s="350"/>
      <c r="X488" s="350"/>
      <c r="Y488" s="350"/>
      <c r="Z488" s="350"/>
      <c r="AA488" s="350"/>
    </row>
    <row r="489" spans="1:27" ht="12.75" customHeight="1">
      <c r="A489" s="350"/>
      <c r="B489" s="350"/>
      <c r="C489" s="350"/>
      <c r="D489" s="406"/>
      <c r="E489" s="402"/>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row>
    <row r="490" spans="1:27" ht="12.75" customHeight="1">
      <c r="A490" s="350"/>
      <c r="B490" s="350"/>
      <c r="C490" s="350"/>
      <c r="D490" s="406"/>
      <c r="E490" s="402"/>
      <c r="F490" s="350"/>
      <c r="G490" s="350"/>
      <c r="H490" s="350"/>
      <c r="I490" s="350"/>
      <c r="J490" s="350"/>
      <c r="K490" s="350"/>
      <c r="L490" s="350"/>
      <c r="M490" s="350"/>
      <c r="N490" s="350"/>
      <c r="O490" s="350"/>
      <c r="P490" s="350"/>
      <c r="Q490" s="350"/>
      <c r="R490" s="350"/>
      <c r="S490" s="350"/>
      <c r="T490" s="350"/>
      <c r="U490" s="350"/>
      <c r="V490" s="350"/>
      <c r="W490" s="350"/>
      <c r="X490" s="350"/>
      <c r="Y490" s="350"/>
      <c r="Z490" s="350"/>
      <c r="AA490" s="350"/>
    </row>
    <row r="491" spans="1:27" ht="12.75" customHeight="1">
      <c r="A491" s="350"/>
      <c r="B491" s="350"/>
      <c r="C491" s="350"/>
      <c r="D491" s="406"/>
      <c r="E491" s="402"/>
      <c r="F491" s="350"/>
      <c r="G491" s="350"/>
      <c r="H491" s="350"/>
      <c r="I491" s="350"/>
      <c r="J491" s="350"/>
      <c r="K491" s="350"/>
      <c r="L491" s="350"/>
      <c r="M491" s="350"/>
      <c r="N491" s="350"/>
      <c r="O491" s="350"/>
      <c r="P491" s="350"/>
      <c r="Q491" s="350"/>
      <c r="R491" s="350"/>
      <c r="S491" s="350"/>
      <c r="T491" s="350"/>
      <c r="U491" s="350"/>
      <c r="V491" s="350"/>
      <c r="W491" s="350"/>
      <c r="X491" s="350"/>
      <c r="Y491" s="350"/>
      <c r="Z491" s="350"/>
      <c r="AA491" s="350"/>
    </row>
    <row r="492" spans="1:27" ht="12.75" customHeight="1">
      <c r="A492" s="350"/>
      <c r="B492" s="350"/>
      <c r="C492" s="350"/>
      <c r="D492" s="406"/>
      <c r="E492" s="402"/>
      <c r="F492" s="350"/>
      <c r="G492" s="350"/>
      <c r="H492" s="350"/>
      <c r="I492" s="350"/>
      <c r="J492" s="350"/>
      <c r="K492" s="350"/>
      <c r="L492" s="350"/>
      <c r="M492" s="350"/>
      <c r="N492" s="350"/>
      <c r="O492" s="350"/>
      <c r="P492" s="350"/>
      <c r="Q492" s="350"/>
      <c r="R492" s="350"/>
      <c r="S492" s="350"/>
      <c r="T492" s="350"/>
      <c r="U492" s="350"/>
      <c r="V492" s="350"/>
      <c r="W492" s="350"/>
      <c r="X492" s="350"/>
      <c r="Y492" s="350"/>
      <c r="Z492" s="350"/>
      <c r="AA492" s="350"/>
    </row>
    <row r="493" spans="1:27" ht="12.75" customHeight="1">
      <c r="A493" s="350"/>
      <c r="B493" s="350"/>
      <c r="C493" s="350"/>
      <c r="D493" s="406"/>
      <c r="E493" s="402"/>
      <c r="F493" s="350"/>
      <c r="G493" s="350"/>
      <c r="H493" s="350"/>
      <c r="I493" s="350"/>
      <c r="J493" s="350"/>
      <c r="K493" s="350"/>
      <c r="L493" s="350"/>
      <c r="M493" s="350"/>
      <c r="N493" s="350"/>
      <c r="O493" s="350"/>
      <c r="P493" s="350"/>
      <c r="Q493" s="350"/>
      <c r="R493" s="350"/>
      <c r="S493" s="350"/>
      <c r="T493" s="350"/>
      <c r="U493" s="350"/>
      <c r="V493" s="350"/>
      <c r="W493" s="350"/>
      <c r="X493" s="350"/>
      <c r="Y493" s="350"/>
      <c r="Z493" s="350"/>
      <c r="AA493" s="350"/>
    </row>
    <row r="494" spans="1:27" ht="12.75" customHeight="1">
      <c r="A494" s="350"/>
      <c r="B494" s="350"/>
      <c r="C494" s="350"/>
      <c r="D494" s="406"/>
      <c r="E494" s="402"/>
      <c r="F494" s="350"/>
      <c r="G494" s="350"/>
      <c r="H494" s="350"/>
      <c r="I494" s="350"/>
      <c r="J494" s="350"/>
      <c r="K494" s="350"/>
      <c r="L494" s="350"/>
      <c r="M494" s="350"/>
      <c r="N494" s="350"/>
      <c r="O494" s="350"/>
      <c r="P494" s="350"/>
      <c r="Q494" s="350"/>
      <c r="R494" s="350"/>
      <c r="S494" s="350"/>
      <c r="T494" s="350"/>
      <c r="U494" s="350"/>
      <c r="V494" s="350"/>
      <c r="W494" s="350"/>
      <c r="X494" s="350"/>
      <c r="Y494" s="350"/>
      <c r="Z494" s="350"/>
      <c r="AA494" s="350"/>
    </row>
    <row r="495" spans="1:27" ht="12.75" customHeight="1">
      <c r="A495" s="350"/>
      <c r="B495" s="350"/>
      <c r="C495" s="350"/>
      <c r="D495" s="406"/>
      <c r="E495" s="402"/>
      <c r="F495" s="350"/>
      <c r="G495" s="350"/>
      <c r="H495" s="350"/>
      <c r="I495" s="350"/>
      <c r="J495" s="350"/>
      <c r="K495" s="350"/>
      <c r="L495" s="350"/>
      <c r="M495" s="350"/>
      <c r="N495" s="350"/>
      <c r="O495" s="350"/>
      <c r="P495" s="350"/>
      <c r="Q495" s="350"/>
      <c r="R495" s="350"/>
      <c r="S495" s="350"/>
      <c r="T495" s="350"/>
      <c r="U495" s="350"/>
      <c r="V495" s="350"/>
      <c r="W495" s="350"/>
      <c r="X495" s="350"/>
      <c r="Y495" s="350"/>
      <c r="Z495" s="350"/>
      <c r="AA495" s="350"/>
    </row>
    <row r="496" spans="1:27" ht="12.75" customHeight="1">
      <c r="A496" s="350"/>
      <c r="B496" s="350"/>
      <c r="C496" s="350"/>
      <c r="D496" s="406"/>
      <c r="E496" s="402"/>
      <c r="F496" s="350"/>
      <c r="G496" s="350"/>
      <c r="H496" s="350"/>
      <c r="I496" s="350"/>
      <c r="J496" s="350"/>
      <c r="K496" s="350"/>
      <c r="L496" s="350"/>
      <c r="M496" s="350"/>
      <c r="N496" s="350"/>
      <c r="O496" s="350"/>
      <c r="P496" s="350"/>
      <c r="Q496" s="350"/>
      <c r="R496" s="350"/>
      <c r="S496" s="350"/>
      <c r="T496" s="350"/>
      <c r="U496" s="350"/>
      <c r="V496" s="350"/>
      <c r="W496" s="350"/>
      <c r="X496" s="350"/>
      <c r="Y496" s="350"/>
      <c r="Z496" s="350"/>
      <c r="AA496" s="350"/>
    </row>
    <row r="497" spans="1:27" ht="12.75" customHeight="1">
      <c r="A497" s="350"/>
      <c r="B497" s="350"/>
      <c r="C497" s="350"/>
      <c r="D497" s="406"/>
      <c r="E497" s="402"/>
      <c r="F497" s="350"/>
      <c r="G497" s="350"/>
      <c r="H497" s="350"/>
      <c r="I497" s="350"/>
      <c r="J497" s="350"/>
      <c r="K497" s="350"/>
      <c r="L497" s="350"/>
      <c r="M497" s="350"/>
      <c r="N497" s="350"/>
      <c r="O497" s="350"/>
      <c r="P497" s="350"/>
      <c r="Q497" s="350"/>
      <c r="R497" s="350"/>
      <c r="S497" s="350"/>
      <c r="T497" s="350"/>
      <c r="U497" s="350"/>
      <c r="V497" s="350"/>
      <c r="W497" s="350"/>
      <c r="X497" s="350"/>
      <c r="Y497" s="350"/>
      <c r="Z497" s="350"/>
      <c r="AA497" s="350"/>
    </row>
    <row r="498" spans="1:27" ht="12.75" customHeight="1">
      <c r="A498" s="350"/>
      <c r="B498" s="350"/>
      <c r="C498" s="350"/>
      <c r="D498" s="406"/>
      <c r="E498" s="402"/>
      <c r="F498" s="350"/>
      <c r="G498" s="350"/>
      <c r="H498" s="350"/>
      <c r="I498" s="350"/>
      <c r="J498" s="350"/>
      <c r="K498" s="350"/>
      <c r="L498" s="350"/>
      <c r="M498" s="350"/>
      <c r="N498" s="350"/>
      <c r="O498" s="350"/>
      <c r="P498" s="350"/>
      <c r="Q498" s="350"/>
      <c r="R498" s="350"/>
      <c r="S498" s="350"/>
      <c r="T498" s="350"/>
      <c r="U498" s="350"/>
      <c r="V498" s="350"/>
      <c r="W498" s="350"/>
      <c r="X498" s="350"/>
      <c r="Y498" s="350"/>
      <c r="Z498" s="350"/>
      <c r="AA498" s="350"/>
    </row>
    <row r="499" spans="1:27" ht="12.75" customHeight="1">
      <c r="A499" s="350"/>
      <c r="B499" s="350"/>
      <c r="C499" s="350"/>
      <c r="D499" s="406"/>
      <c r="E499" s="402"/>
      <c r="F499" s="350"/>
      <c r="G499" s="350"/>
      <c r="H499" s="350"/>
      <c r="I499" s="350"/>
      <c r="J499" s="350"/>
      <c r="K499" s="350"/>
      <c r="L499" s="350"/>
      <c r="M499" s="350"/>
      <c r="N499" s="350"/>
      <c r="O499" s="350"/>
      <c r="P499" s="350"/>
      <c r="Q499" s="350"/>
      <c r="R499" s="350"/>
      <c r="S499" s="350"/>
      <c r="T499" s="350"/>
      <c r="U499" s="350"/>
      <c r="V499" s="350"/>
      <c r="W499" s="350"/>
      <c r="X499" s="350"/>
      <c r="Y499" s="350"/>
      <c r="Z499" s="350"/>
      <c r="AA499" s="350"/>
    </row>
    <row r="500" spans="1:27" ht="12.75" customHeight="1">
      <c r="A500" s="350"/>
      <c r="B500" s="350"/>
      <c r="C500" s="350"/>
      <c r="D500" s="406"/>
      <c r="E500" s="402"/>
      <c r="F500" s="350"/>
      <c r="G500" s="350"/>
      <c r="H500" s="350"/>
      <c r="I500" s="350"/>
      <c r="J500" s="350"/>
      <c r="K500" s="350"/>
      <c r="L500" s="350"/>
      <c r="M500" s="350"/>
      <c r="N500" s="350"/>
      <c r="O500" s="350"/>
      <c r="P500" s="350"/>
      <c r="Q500" s="350"/>
      <c r="R500" s="350"/>
      <c r="S500" s="350"/>
      <c r="T500" s="350"/>
      <c r="U500" s="350"/>
      <c r="V500" s="350"/>
      <c r="W500" s="350"/>
      <c r="X500" s="350"/>
      <c r="Y500" s="350"/>
      <c r="Z500" s="350"/>
      <c r="AA500" s="350"/>
    </row>
    <row r="501" spans="1:27" ht="12.75" customHeight="1">
      <c r="A501" s="350"/>
      <c r="B501" s="350"/>
      <c r="C501" s="350"/>
      <c r="D501" s="406"/>
      <c r="E501" s="402"/>
      <c r="F501" s="350"/>
      <c r="G501" s="350"/>
      <c r="H501" s="350"/>
      <c r="I501" s="350"/>
      <c r="J501" s="350"/>
      <c r="K501" s="350"/>
      <c r="L501" s="350"/>
      <c r="M501" s="350"/>
      <c r="N501" s="350"/>
      <c r="O501" s="350"/>
      <c r="P501" s="350"/>
      <c r="Q501" s="350"/>
      <c r="R501" s="350"/>
      <c r="S501" s="350"/>
      <c r="T501" s="350"/>
      <c r="U501" s="350"/>
      <c r="V501" s="350"/>
      <c r="W501" s="350"/>
      <c r="X501" s="350"/>
      <c r="Y501" s="350"/>
      <c r="Z501" s="350"/>
      <c r="AA501" s="350"/>
    </row>
    <row r="502" spans="1:27" ht="12.75" customHeight="1">
      <c r="A502" s="350"/>
      <c r="B502" s="350"/>
      <c r="C502" s="350"/>
      <c r="D502" s="406"/>
      <c r="E502" s="402"/>
      <c r="F502" s="350"/>
      <c r="G502" s="350"/>
      <c r="H502" s="350"/>
      <c r="I502" s="350"/>
      <c r="J502" s="350"/>
      <c r="K502" s="350"/>
      <c r="L502" s="350"/>
      <c r="M502" s="350"/>
      <c r="N502" s="350"/>
      <c r="O502" s="350"/>
      <c r="P502" s="350"/>
      <c r="Q502" s="350"/>
      <c r="R502" s="350"/>
      <c r="S502" s="350"/>
      <c r="T502" s="350"/>
      <c r="U502" s="350"/>
      <c r="V502" s="350"/>
      <c r="W502" s="350"/>
      <c r="X502" s="350"/>
      <c r="Y502" s="350"/>
      <c r="Z502" s="350"/>
      <c r="AA502" s="350"/>
    </row>
    <row r="503" spans="1:27" ht="12.75" customHeight="1">
      <c r="A503" s="350"/>
      <c r="B503" s="350"/>
      <c r="C503" s="350"/>
      <c r="D503" s="406"/>
      <c r="E503" s="402"/>
      <c r="F503" s="350"/>
      <c r="G503" s="350"/>
      <c r="H503" s="350"/>
      <c r="I503" s="350"/>
      <c r="J503" s="350"/>
      <c r="K503" s="350"/>
      <c r="L503" s="350"/>
      <c r="M503" s="350"/>
      <c r="N503" s="350"/>
      <c r="O503" s="350"/>
      <c r="P503" s="350"/>
      <c r="Q503" s="350"/>
      <c r="R503" s="350"/>
      <c r="S503" s="350"/>
      <c r="T503" s="350"/>
      <c r="U503" s="350"/>
      <c r="V503" s="350"/>
      <c r="W503" s="350"/>
      <c r="X503" s="350"/>
      <c r="Y503" s="350"/>
      <c r="Z503" s="350"/>
      <c r="AA503" s="350"/>
    </row>
    <row r="504" spans="1:27" ht="12.75" customHeight="1">
      <c r="A504" s="350"/>
      <c r="B504" s="350"/>
      <c r="C504" s="350"/>
      <c r="D504" s="406"/>
      <c r="E504" s="402"/>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row>
    <row r="505" spans="1:27" ht="12.75" customHeight="1">
      <c r="A505" s="350"/>
      <c r="B505" s="350"/>
      <c r="C505" s="350"/>
      <c r="D505" s="406"/>
      <c r="E505" s="402"/>
      <c r="F505" s="350"/>
      <c r="G505" s="350"/>
      <c r="H505" s="350"/>
      <c r="I505" s="350"/>
      <c r="J505" s="350"/>
      <c r="K505" s="350"/>
      <c r="L505" s="350"/>
      <c r="M505" s="350"/>
      <c r="N505" s="350"/>
      <c r="O505" s="350"/>
      <c r="P505" s="350"/>
      <c r="Q505" s="350"/>
      <c r="R505" s="350"/>
      <c r="S505" s="350"/>
      <c r="T505" s="350"/>
      <c r="U505" s="350"/>
      <c r="V505" s="350"/>
      <c r="W505" s="350"/>
      <c r="X505" s="350"/>
      <c r="Y505" s="350"/>
      <c r="Z505" s="350"/>
      <c r="AA505" s="350"/>
    </row>
    <row r="506" spans="1:27" ht="12.75" customHeight="1">
      <c r="A506" s="350"/>
      <c r="B506" s="350"/>
      <c r="C506" s="350"/>
      <c r="D506" s="406"/>
      <c r="E506" s="402"/>
      <c r="F506" s="350"/>
      <c r="G506" s="350"/>
      <c r="H506" s="350"/>
      <c r="I506" s="350"/>
      <c r="J506" s="350"/>
      <c r="K506" s="350"/>
      <c r="L506" s="350"/>
      <c r="M506" s="350"/>
      <c r="N506" s="350"/>
      <c r="O506" s="350"/>
      <c r="P506" s="350"/>
      <c r="Q506" s="350"/>
      <c r="R506" s="350"/>
      <c r="S506" s="350"/>
      <c r="T506" s="350"/>
      <c r="U506" s="350"/>
      <c r="V506" s="350"/>
      <c r="W506" s="350"/>
      <c r="X506" s="350"/>
      <c r="Y506" s="350"/>
      <c r="Z506" s="350"/>
      <c r="AA506" s="350"/>
    </row>
    <row r="507" spans="1:27" ht="12.75" customHeight="1">
      <c r="A507" s="350"/>
      <c r="B507" s="350"/>
      <c r="C507" s="350"/>
      <c r="D507" s="406"/>
      <c r="E507" s="402"/>
      <c r="F507" s="350"/>
      <c r="G507" s="350"/>
      <c r="H507" s="350"/>
      <c r="I507" s="350"/>
      <c r="J507" s="350"/>
      <c r="K507" s="350"/>
      <c r="L507" s="350"/>
      <c r="M507" s="350"/>
      <c r="N507" s="350"/>
      <c r="O507" s="350"/>
      <c r="P507" s="350"/>
      <c r="Q507" s="350"/>
      <c r="R507" s="350"/>
      <c r="S507" s="350"/>
      <c r="T507" s="350"/>
      <c r="U507" s="350"/>
      <c r="V507" s="350"/>
      <c r="W507" s="350"/>
      <c r="X507" s="350"/>
      <c r="Y507" s="350"/>
      <c r="Z507" s="350"/>
      <c r="AA507" s="350"/>
    </row>
    <row r="508" spans="1:27" ht="12.75" customHeight="1">
      <c r="A508" s="350"/>
      <c r="B508" s="350"/>
      <c r="C508" s="350"/>
      <c r="D508" s="406"/>
      <c r="E508" s="402"/>
      <c r="F508" s="350"/>
      <c r="G508" s="350"/>
      <c r="H508" s="350"/>
      <c r="I508" s="350"/>
      <c r="J508" s="350"/>
      <c r="K508" s="350"/>
      <c r="L508" s="350"/>
      <c r="M508" s="350"/>
      <c r="N508" s="350"/>
      <c r="O508" s="350"/>
      <c r="P508" s="350"/>
      <c r="Q508" s="350"/>
      <c r="R508" s="350"/>
      <c r="S508" s="350"/>
      <c r="T508" s="350"/>
      <c r="U508" s="350"/>
      <c r="V508" s="350"/>
      <c r="W508" s="350"/>
      <c r="X508" s="350"/>
      <c r="Y508" s="350"/>
      <c r="Z508" s="350"/>
      <c r="AA508" s="350"/>
    </row>
    <row r="509" spans="1:27" ht="12.75" customHeight="1">
      <c r="A509" s="350"/>
      <c r="B509" s="350"/>
      <c r="C509" s="350"/>
      <c r="D509" s="406"/>
      <c r="E509" s="402"/>
      <c r="F509" s="350"/>
      <c r="G509" s="350"/>
      <c r="H509" s="350"/>
      <c r="I509" s="350"/>
      <c r="J509" s="350"/>
      <c r="K509" s="350"/>
      <c r="L509" s="350"/>
      <c r="M509" s="350"/>
      <c r="N509" s="350"/>
      <c r="O509" s="350"/>
      <c r="P509" s="350"/>
      <c r="Q509" s="350"/>
      <c r="R509" s="350"/>
      <c r="S509" s="350"/>
      <c r="T509" s="350"/>
      <c r="U509" s="350"/>
      <c r="V509" s="350"/>
      <c r="W509" s="350"/>
      <c r="X509" s="350"/>
      <c r="Y509" s="350"/>
      <c r="Z509" s="350"/>
      <c r="AA509" s="350"/>
    </row>
    <row r="510" spans="1:27" ht="12.75" customHeight="1">
      <c r="A510" s="350"/>
      <c r="B510" s="350"/>
      <c r="C510" s="350"/>
      <c r="D510" s="406"/>
      <c r="E510" s="402"/>
      <c r="F510" s="350"/>
      <c r="G510" s="350"/>
      <c r="H510" s="350"/>
      <c r="I510" s="350"/>
      <c r="J510" s="350"/>
      <c r="K510" s="350"/>
      <c r="L510" s="350"/>
      <c r="M510" s="350"/>
      <c r="N510" s="350"/>
      <c r="O510" s="350"/>
      <c r="P510" s="350"/>
      <c r="Q510" s="350"/>
      <c r="R510" s="350"/>
      <c r="S510" s="350"/>
      <c r="T510" s="350"/>
      <c r="U510" s="350"/>
      <c r="V510" s="350"/>
      <c r="W510" s="350"/>
      <c r="X510" s="350"/>
      <c r="Y510" s="350"/>
      <c r="Z510" s="350"/>
      <c r="AA510" s="350"/>
    </row>
    <row r="511" spans="1:27" ht="12.75" customHeight="1">
      <c r="A511" s="350"/>
      <c r="B511" s="350"/>
      <c r="C511" s="350"/>
      <c r="D511" s="406"/>
      <c r="E511" s="402"/>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row>
    <row r="512" spans="1:27" ht="12.75" customHeight="1">
      <c r="A512" s="350"/>
      <c r="B512" s="350"/>
      <c r="C512" s="350"/>
      <c r="D512" s="406"/>
      <c r="E512" s="402"/>
      <c r="F512" s="350"/>
      <c r="G512" s="350"/>
      <c r="H512" s="350"/>
      <c r="I512" s="350"/>
      <c r="J512" s="350"/>
      <c r="K512" s="350"/>
      <c r="L512" s="350"/>
      <c r="M512" s="350"/>
      <c r="N512" s="350"/>
      <c r="O512" s="350"/>
      <c r="P512" s="350"/>
      <c r="Q512" s="350"/>
      <c r="R512" s="350"/>
      <c r="S512" s="350"/>
      <c r="T512" s="350"/>
      <c r="U512" s="350"/>
      <c r="V512" s="350"/>
      <c r="W512" s="350"/>
      <c r="X512" s="350"/>
      <c r="Y512" s="350"/>
      <c r="Z512" s="350"/>
      <c r="AA512" s="350"/>
    </row>
    <row r="513" spans="1:27" ht="12.75" customHeight="1">
      <c r="A513" s="350"/>
      <c r="B513" s="350"/>
      <c r="C513" s="350"/>
      <c r="D513" s="406"/>
      <c r="E513" s="402"/>
      <c r="F513" s="350"/>
      <c r="G513" s="350"/>
      <c r="H513" s="350"/>
      <c r="I513" s="350"/>
      <c r="J513" s="350"/>
      <c r="K513" s="350"/>
      <c r="L513" s="350"/>
      <c r="M513" s="350"/>
      <c r="N513" s="350"/>
      <c r="O513" s="350"/>
      <c r="P513" s="350"/>
      <c r="Q513" s="350"/>
      <c r="R513" s="350"/>
      <c r="S513" s="350"/>
      <c r="T513" s="350"/>
      <c r="U513" s="350"/>
      <c r="V513" s="350"/>
      <c r="W513" s="350"/>
      <c r="X513" s="350"/>
      <c r="Y513" s="350"/>
      <c r="Z513" s="350"/>
      <c r="AA513" s="350"/>
    </row>
    <row r="514" spans="1:27" ht="12.75" customHeight="1">
      <c r="A514" s="350"/>
      <c r="B514" s="350"/>
      <c r="C514" s="350"/>
      <c r="D514" s="406"/>
      <c r="E514" s="402"/>
      <c r="F514" s="350"/>
      <c r="G514" s="350"/>
      <c r="H514" s="350"/>
      <c r="I514" s="350"/>
      <c r="J514" s="350"/>
      <c r="K514" s="350"/>
      <c r="L514" s="350"/>
      <c r="M514" s="350"/>
      <c r="N514" s="350"/>
      <c r="O514" s="350"/>
      <c r="P514" s="350"/>
      <c r="Q514" s="350"/>
      <c r="R514" s="350"/>
      <c r="S514" s="350"/>
      <c r="T514" s="350"/>
      <c r="U514" s="350"/>
      <c r="V514" s="350"/>
      <c r="W514" s="350"/>
      <c r="X514" s="350"/>
      <c r="Y514" s="350"/>
      <c r="Z514" s="350"/>
      <c r="AA514" s="350"/>
    </row>
    <row r="515" spans="1:27" ht="12.75" customHeight="1">
      <c r="A515" s="350"/>
      <c r="B515" s="350"/>
      <c r="C515" s="350"/>
      <c r="D515" s="406"/>
      <c r="E515" s="402"/>
      <c r="F515" s="350"/>
      <c r="G515" s="350"/>
      <c r="H515" s="350"/>
      <c r="I515" s="350"/>
      <c r="J515" s="350"/>
      <c r="K515" s="350"/>
      <c r="L515" s="350"/>
      <c r="M515" s="350"/>
      <c r="N515" s="350"/>
      <c r="O515" s="350"/>
      <c r="P515" s="350"/>
      <c r="Q515" s="350"/>
      <c r="R515" s="350"/>
      <c r="S515" s="350"/>
      <c r="T515" s="350"/>
      <c r="U515" s="350"/>
      <c r="V515" s="350"/>
      <c r="W515" s="350"/>
      <c r="X515" s="350"/>
      <c r="Y515" s="350"/>
      <c r="Z515" s="350"/>
      <c r="AA515" s="350"/>
    </row>
    <row r="516" spans="1:27" ht="12.75" customHeight="1">
      <c r="A516" s="350"/>
      <c r="B516" s="350"/>
      <c r="C516" s="350"/>
      <c r="D516" s="406"/>
      <c r="E516" s="402"/>
      <c r="F516" s="350"/>
      <c r="G516" s="350"/>
      <c r="H516" s="350"/>
      <c r="I516" s="350"/>
      <c r="J516" s="350"/>
      <c r="K516" s="350"/>
      <c r="L516" s="350"/>
      <c r="M516" s="350"/>
      <c r="N516" s="350"/>
      <c r="O516" s="350"/>
      <c r="P516" s="350"/>
      <c r="Q516" s="350"/>
      <c r="R516" s="350"/>
      <c r="S516" s="350"/>
      <c r="T516" s="350"/>
      <c r="U516" s="350"/>
      <c r="V516" s="350"/>
      <c r="W516" s="350"/>
      <c r="X516" s="350"/>
      <c r="Y516" s="350"/>
      <c r="Z516" s="350"/>
      <c r="AA516" s="350"/>
    </row>
    <row r="517" spans="1:27" ht="12.75" customHeight="1">
      <c r="A517" s="350"/>
      <c r="B517" s="350"/>
      <c r="C517" s="350"/>
      <c r="D517" s="406"/>
      <c r="E517" s="402"/>
      <c r="F517" s="350"/>
      <c r="G517" s="350"/>
      <c r="H517" s="350"/>
      <c r="I517" s="350"/>
      <c r="J517" s="350"/>
      <c r="K517" s="350"/>
      <c r="L517" s="350"/>
      <c r="M517" s="350"/>
      <c r="N517" s="350"/>
      <c r="O517" s="350"/>
      <c r="P517" s="350"/>
      <c r="Q517" s="350"/>
      <c r="R517" s="350"/>
      <c r="S517" s="350"/>
      <c r="T517" s="350"/>
      <c r="U517" s="350"/>
      <c r="V517" s="350"/>
      <c r="W517" s="350"/>
      <c r="X517" s="350"/>
      <c r="Y517" s="350"/>
      <c r="Z517" s="350"/>
      <c r="AA517" s="350"/>
    </row>
    <row r="518" spans="1:27" ht="12.75" customHeight="1">
      <c r="A518" s="350"/>
      <c r="B518" s="350"/>
      <c r="C518" s="350"/>
      <c r="D518" s="406"/>
      <c r="E518" s="402"/>
      <c r="F518" s="350"/>
      <c r="G518" s="350"/>
      <c r="H518" s="350"/>
      <c r="I518" s="350"/>
      <c r="J518" s="350"/>
      <c r="K518" s="350"/>
      <c r="L518" s="350"/>
      <c r="M518" s="350"/>
      <c r="N518" s="350"/>
      <c r="O518" s="350"/>
      <c r="P518" s="350"/>
      <c r="Q518" s="350"/>
      <c r="R518" s="350"/>
      <c r="S518" s="350"/>
      <c r="T518" s="350"/>
      <c r="U518" s="350"/>
      <c r="V518" s="350"/>
      <c r="W518" s="350"/>
      <c r="X518" s="350"/>
      <c r="Y518" s="350"/>
      <c r="Z518" s="350"/>
      <c r="AA518" s="350"/>
    </row>
    <row r="519" spans="1:27" ht="12.75" customHeight="1">
      <c r="A519" s="350"/>
      <c r="B519" s="350"/>
      <c r="C519" s="350"/>
      <c r="D519" s="406"/>
      <c r="E519" s="402"/>
      <c r="F519" s="350"/>
      <c r="G519" s="350"/>
      <c r="H519" s="350"/>
      <c r="I519" s="350"/>
      <c r="J519" s="350"/>
      <c r="K519" s="350"/>
      <c r="L519" s="350"/>
      <c r="M519" s="350"/>
      <c r="N519" s="350"/>
      <c r="O519" s="350"/>
      <c r="P519" s="350"/>
      <c r="Q519" s="350"/>
      <c r="R519" s="350"/>
      <c r="S519" s="350"/>
      <c r="T519" s="350"/>
      <c r="U519" s="350"/>
      <c r="V519" s="350"/>
      <c r="W519" s="350"/>
      <c r="X519" s="350"/>
      <c r="Y519" s="350"/>
      <c r="Z519" s="350"/>
      <c r="AA519" s="350"/>
    </row>
    <row r="520" spans="1:27" ht="12.75" customHeight="1">
      <c r="A520" s="350"/>
      <c r="B520" s="350"/>
      <c r="C520" s="350"/>
      <c r="D520" s="406"/>
      <c r="E520" s="402"/>
      <c r="F520" s="350"/>
      <c r="G520" s="350"/>
      <c r="H520" s="350"/>
      <c r="I520" s="350"/>
      <c r="J520" s="350"/>
      <c r="K520" s="350"/>
      <c r="L520" s="350"/>
      <c r="M520" s="350"/>
      <c r="N520" s="350"/>
      <c r="O520" s="350"/>
      <c r="P520" s="350"/>
      <c r="Q520" s="350"/>
      <c r="R520" s="350"/>
      <c r="S520" s="350"/>
      <c r="T520" s="350"/>
      <c r="U520" s="350"/>
      <c r="V520" s="350"/>
      <c r="W520" s="350"/>
      <c r="X520" s="350"/>
      <c r="Y520" s="350"/>
      <c r="Z520" s="350"/>
      <c r="AA520" s="350"/>
    </row>
    <row r="521" spans="1:27" ht="12.75" customHeight="1">
      <c r="A521" s="350"/>
      <c r="B521" s="350"/>
      <c r="C521" s="350"/>
      <c r="D521" s="406"/>
      <c r="E521" s="402"/>
      <c r="F521" s="350"/>
      <c r="G521" s="350"/>
      <c r="H521" s="350"/>
      <c r="I521" s="350"/>
      <c r="J521" s="350"/>
      <c r="K521" s="350"/>
      <c r="L521" s="350"/>
      <c r="M521" s="350"/>
      <c r="N521" s="350"/>
      <c r="O521" s="350"/>
      <c r="P521" s="350"/>
      <c r="Q521" s="350"/>
      <c r="R521" s="350"/>
      <c r="S521" s="350"/>
      <c r="T521" s="350"/>
      <c r="U521" s="350"/>
      <c r="V521" s="350"/>
      <c r="W521" s="350"/>
      <c r="X521" s="350"/>
      <c r="Y521" s="350"/>
      <c r="Z521" s="350"/>
      <c r="AA521" s="350"/>
    </row>
    <row r="522" spans="1:27" ht="12.75" customHeight="1">
      <c r="A522" s="350"/>
      <c r="B522" s="350"/>
      <c r="C522" s="350"/>
      <c r="D522" s="406"/>
      <c r="E522" s="402"/>
      <c r="F522" s="350"/>
      <c r="G522" s="350"/>
      <c r="H522" s="350"/>
      <c r="I522" s="350"/>
      <c r="J522" s="350"/>
      <c r="K522" s="350"/>
      <c r="L522" s="350"/>
      <c r="M522" s="350"/>
      <c r="N522" s="350"/>
      <c r="O522" s="350"/>
      <c r="P522" s="350"/>
      <c r="Q522" s="350"/>
      <c r="R522" s="350"/>
      <c r="S522" s="350"/>
      <c r="T522" s="350"/>
      <c r="U522" s="350"/>
      <c r="V522" s="350"/>
      <c r="W522" s="350"/>
      <c r="X522" s="350"/>
      <c r="Y522" s="350"/>
      <c r="Z522" s="350"/>
      <c r="AA522" s="350"/>
    </row>
    <row r="523" spans="1:27" ht="12.75" customHeight="1">
      <c r="A523" s="350"/>
      <c r="B523" s="350"/>
      <c r="C523" s="350"/>
      <c r="D523" s="406"/>
      <c r="E523" s="402"/>
      <c r="F523" s="350"/>
      <c r="G523" s="350"/>
      <c r="H523" s="350"/>
      <c r="I523" s="350"/>
      <c r="J523" s="350"/>
      <c r="K523" s="350"/>
      <c r="L523" s="350"/>
      <c r="M523" s="350"/>
      <c r="N523" s="350"/>
      <c r="O523" s="350"/>
      <c r="P523" s="350"/>
      <c r="Q523" s="350"/>
      <c r="R523" s="350"/>
      <c r="S523" s="350"/>
      <c r="T523" s="350"/>
      <c r="U523" s="350"/>
      <c r="V523" s="350"/>
      <c r="W523" s="350"/>
      <c r="X523" s="350"/>
      <c r="Y523" s="350"/>
      <c r="Z523" s="350"/>
      <c r="AA523" s="350"/>
    </row>
    <row r="524" spans="1:27" ht="12.75" customHeight="1">
      <c r="A524" s="350"/>
      <c r="B524" s="350"/>
      <c r="C524" s="350"/>
      <c r="D524" s="406"/>
      <c r="E524" s="402"/>
      <c r="F524" s="350"/>
      <c r="G524" s="350"/>
      <c r="H524" s="350"/>
      <c r="I524" s="350"/>
      <c r="J524" s="350"/>
      <c r="K524" s="350"/>
      <c r="L524" s="350"/>
      <c r="M524" s="350"/>
      <c r="N524" s="350"/>
      <c r="O524" s="350"/>
      <c r="P524" s="350"/>
      <c r="Q524" s="350"/>
      <c r="R524" s="350"/>
      <c r="S524" s="350"/>
      <c r="T524" s="350"/>
      <c r="U524" s="350"/>
      <c r="V524" s="350"/>
      <c r="W524" s="350"/>
      <c r="X524" s="350"/>
      <c r="Y524" s="350"/>
      <c r="Z524" s="350"/>
      <c r="AA524" s="350"/>
    </row>
    <row r="525" spans="1:27" ht="12.75" customHeight="1">
      <c r="A525" s="350"/>
      <c r="B525" s="350"/>
      <c r="C525" s="350"/>
      <c r="D525" s="406"/>
      <c r="E525" s="402"/>
      <c r="F525" s="350"/>
      <c r="G525" s="350"/>
      <c r="H525" s="350"/>
      <c r="I525" s="350"/>
      <c r="J525" s="350"/>
      <c r="K525" s="350"/>
      <c r="L525" s="350"/>
      <c r="M525" s="350"/>
      <c r="N525" s="350"/>
      <c r="O525" s="350"/>
      <c r="P525" s="350"/>
      <c r="Q525" s="350"/>
      <c r="R525" s="350"/>
      <c r="S525" s="350"/>
      <c r="T525" s="350"/>
      <c r="U525" s="350"/>
      <c r="V525" s="350"/>
      <c r="W525" s="350"/>
      <c r="X525" s="350"/>
      <c r="Y525" s="350"/>
      <c r="Z525" s="350"/>
      <c r="AA525" s="350"/>
    </row>
    <row r="526" spans="1:27" ht="12.75" customHeight="1">
      <c r="A526" s="350"/>
      <c r="B526" s="350"/>
      <c r="C526" s="350"/>
      <c r="D526" s="406"/>
      <c r="E526" s="402"/>
      <c r="F526" s="350"/>
      <c r="G526" s="350"/>
      <c r="H526" s="350"/>
      <c r="I526" s="350"/>
      <c r="J526" s="350"/>
      <c r="K526" s="350"/>
      <c r="L526" s="350"/>
      <c r="M526" s="350"/>
      <c r="N526" s="350"/>
      <c r="O526" s="350"/>
      <c r="P526" s="350"/>
      <c r="Q526" s="350"/>
      <c r="R526" s="350"/>
      <c r="S526" s="350"/>
      <c r="T526" s="350"/>
      <c r="U526" s="350"/>
      <c r="V526" s="350"/>
      <c r="W526" s="350"/>
      <c r="X526" s="350"/>
      <c r="Y526" s="350"/>
      <c r="Z526" s="350"/>
      <c r="AA526" s="350"/>
    </row>
    <row r="527" spans="1:27" ht="12.75" customHeight="1">
      <c r="A527" s="350"/>
      <c r="B527" s="350"/>
      <c r="C527" s="350"/>
      <c r="D527" s="406"/>
      <c r="E527" s="402"/>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row>
    <row r="528" spans="1:27" ht="12.75" customHeight="1">
      <c r="A528" s="350"/>
      <c r="B528" s="350"/>
      <c r="C528" s="350"/>
      <c r="D528" s="406"/>
      <c r="E528" s="402"/>
      <c r="F528" s="350"/>
      <c r="G528" s="350"/>
      <c r="H528" s="350"/>
      <c r="I528" s="350"/>
      <c r="J528" s="350"/>
      <c r="K528" s="350"/>
      <c r="L528" s="350"/>
      <c r="M528" s="350"/>
      <c r="N528" s="350"/>
      <c r="O528" s="350"/>
      <c r="P528" s="350"/>
      <c r="Q528" s="350"/>
      <c r="R528" s="350"/>
      <c r="S528" s="350"/>
      <c r="T528" s="350"/>
      <c r="U528" s="350"/>
      <c r="V528" s="350"/>
      <c r="W528" s="350"/>
      <c r="X528" s="350"/>
      <c r="Y528" s="350"/>
      <c r="Z528" s="350"/>
      <c r="AA528" s="350"/>
    </row>
    <row r="529" spans="1:27" ht="12.75" customHeight="1">
      <c r="A529" s="350"/>
      <c r="B529" s="350"/>
      <c r="C529" s="350"/>
      <c r="D529" s="406"/>
      <c r="E529" s="402"/>
      <c r="F529" s="350"/>
      <c r="G529" s="350"/>
      <c r="H529" s="350"/>
      <c r="I529" s="350"/>
      <c r="J529" s="350"/>
      <c r="K529" s="350"/>
      <c r="L529" s="350"/>
      <c r="M529" s="350"/>
      <c r="N529" s="350"/>
      <c r="O529" s="350"/>
      <c r="P529" s="350"/>
      <c r="Q529" s="350"/>
      <c r="R529" s="350"/>
      <c r="S529" s="350"/>
      <c r="T529" s="350"/>
      <c r="U529" s="350"/>
      <c r="V529" s="350"/>
      <c r="W529" s="350"/>
      <c r="X529" s="350"/>
      <c r="Y529" s="350"/>
      <c r="Z529" s="350"/>
      <c r="AA529" s="350"/>
    </row>
    <row r="530" spans="1:27" ht="12.75" customHeight="1">
      <c r="A530" s="350"/>
      <c r="B530" s="350"/>
      <c r="C530" s="350"/>
      <c r="D530" s="406"/>
      <c r="E530" s="402"/>
      <c r="F530" s="350"/>
      <c r="G530" s="350"/>
      <c r="H530" s="350"/>
      <c r="I530" s="350"/>
      <c r="J530" s="350"/>
      <c r="K530" s="350"/>
      <c r="L530" s="350"/>
      <c r="M530" s="350"/>
      <c r="N530" s="350"/>
      <c r="O530" s="350"/>
      <c r="P530" s="350"/>
      <c r="Q530" s="350"/>
      <c r="R530" s="350"/>
      <c r="S530" s="350"/>
      <c r="T530" s="350"/>
      <c r="U530" s="350"/>
      <c r="V530" s="350"/>
      <c r="W530" s="350"/>
      <c r="X530" s="350"/>
      <c r="Y530" s="350"/>
      <c r="Z530" s="350"/>
      <c r="AA530" s="350"/>
    </row>
    <row r="531" spans="1:27" ht="12.75" customHeight="1">
      <c r="A531" s="350"/>
      <c r="B531" s="350"/>
      <c r="C531" s="350"/>
      <c r="D531" s="406"/>
      <c r="E531" s="402"/>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row>
    <row r="532" spans="1:27" ht="12.75" customHeight="1">
      <c r="A532" s="350"/>
      <c r="B532" s="350"/>
      <c r="C532" s="350"/>
      <c r="D532" s="406"/>
      <c r="E532" s="402"/>
      <c r="F532" s="350"/>
      <c r="G532" s="350"/>
      <c r="H532" s="350"/>
      <c r="I532" s="350"/>
      <c r="J532" s="350"/>
      <c r="K532" s="350"/>
      <c r="L532" s="350"/>
      <c r="M532" s="350"/>
      <c r="N532" s="350"/>
      <c r="O532" s="350"/>
      <c r="P532" s="350"/>
      <c r="Q532" s="350"/>
      <c r="R532" s="350"/>
      <c r="S532" s="350"/>
      <c r="T532" s="350"/>
      <c r="U532" s="350"/>
      <c r="V532" s="350"/>
      <c r="W532" s="350"/>
      <c r="X532" s="350"/>
      <c r="Y532" s="350"/>
      <c r="Z532" s="350"/>
      <c r="AA532" s="350"/>
    </row>
    <row r="533" spans="1:27" ht="12.75" customHeight="1">
      <c r="A533" s="350"/>
      <c r="B533" s="350"/>
      <c r="C533" s="350"/>
      <c r="D533" s="406"/>
      <c r="E533" s="402"/>
      <c r="F533" s="350"/>
      <c r="G533" s="350"/>
      <c r="H533" s="350"/>
      <c r="I533" s="350"/>
      <c r="J533" s="350"/>
      <c r="K533" s="350"/>
      <c r="L533" s="350"/>
      <c r="M533" s="350"/>
      <c r="N533" s="350"/>
      <c r="O533" s="350"/>
      <c r="P533" s="350"/>
      <c r="Q533" s="350"/>
      <c r="R533" s="350"/>
      <c r="S533" s="350"/>
      <c r="T533" s="350"/>
      <c r="U533" s="350"/>
      <c r="V533" s="350"/>
      <c r="W533" s="350"/>
      <c r="X533" s="350"/>
      <c r="Y533" s="350"/>
      <c r="Z533" s="350"/>
      <c r="AA533" s="350"/>
    </row>
    <row r="534" spans="1:27" ht="12.75" customHeight="1">
      <c r="A534" s="350"/>
      <c r="B534" s="350"/>
      <c r="C534" s="350"/>
      <c r="D534" s="406"/>
      <c r="E534" s="402"/>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row>
    <row r="535" spans="1:27" ht="12.75" customHeight="1">
      <c r="A535" s="350"/>
      <c r="B535" s="350"/>
      <c r="C535" s="350"/>
      <c r="D535" s="406"/>
      <c r="E535" s="402"/>
      <c r="F535" s="350"/>
      <c r="G535" s="350"/>
      <c r="H535" s="350"/>
      <c r="I535" s="350"/>
      <c r="J535" s="350"/>
      <c r="K535" s="350"/>
      <c r="L535" s="350"/>
      <c r="M535" s="350"/>
      <c r="N535" s="350"/>
      <c r="O535" s="350"/>
      <c r="P535" s="350"/>
      <c r="Q535" s="350"/>
      <c r="R535" s="350"/>
      <c r="S535" s="350"/>
      <c r="T535" s="350"/>
      <c r="U535" s="350"/>
      <c r="V535" s="350"/>
      <c r="W535" s="350"/>
      <c r="X535" s="350"/>
      <c r="Y535" s="350"/>
      <c r="Z535" s="350"/>
      <c r="AA535" s="350"/>
    </row>
    <row r="536" spans="1:27" ht="12.75" customHeight="1">
      <c r="A536" s="350"/>
      <c r="B536" s="350"/>
      <c r="C536" s="350"/>
      <c r="D536" s="406"/>
      <c r="E536" s="402"/>
      <c r="F536" s="350"/>
      <c r="G536" s="350"/>
      <c r="H536" s="350"/>
      <c r="I536" s="350"/>
      <c r="J536" s="350"/>
      <c r="K536" s="350"/>
      <c r="L536" s="350"/>
      <c r="M536" s="350"/>
      <c r="N536" s="350"/>
      <c r="O536" s="350"/>
      <c r="P536" s="350"/>
      <c r="Q536" s="350"/>
      <c r="R536" s="350"/>
      <c r="S536" s="350"/>
      <c r="T536" s="350"/>
      <c r="U536" s="350"/>
      <c r="V536" s="350"/>
      <c r="W536" s="350"/>
      <c r="X536" s="350"/>
      <c r="Y536" s="350"/>
      <c r="Z536" s="350"/>
      <c r="AA536" s="350"/>
    </row>
    <row r="537" spans="1:27" ht="12.75" customHeight="1">
      <c r="A537" s="350"/>
      <c r="B537" s="350"/>
      <c r="C537" s="350"/>
      <c r="D537" s="406"/>
      <c r="E537" s="402"/>
      <c r="F537" s="350"/>
      <c r="G537" s="350"/>
      <c r="H537" s="350"/>
      <c r="I537" s="350"/>
      <c r="J537" s="350"/>
      <c r="K537" s="350"/>
      <c r="L537" s="350"/>
      <c r="M537" s="350"/>
      <c r="N537" s="350"/>
      <c r="O537" s="350"/>
      <c r="P537" s="350"/>
      <c r="Q537" s="350"/>
      <c r="R537" s="350"/>
      <c r="S537" s="350"/>
      <c r="T537" s="350"/>
      <c r="U537" s="350"/>
      <c r="V537" s="350"/>
      <c r="W537" s="350"/>
      <c r="X537" s="350"/>
      <c r="Y537" s="350"/>
      <c r="Z537" s="350"/>
      <c r="AA537" s="350"/>
    </row>
    <row r="538" spans="1:27" ht="12.75" customHeight="1">
      <c r="A538" s="350"/>
      <c r="B538" s="350"/>
      <c r="C538" s="350"/>
      <c r="D538" s="406"/>
      <c r="E538" s="402"/>
      <c r="F538" s="350"/>
      <c r="G538" s="350"/>
      <c r="H538" s="350"/>
      <c r="I538" s="350"/>
      <c r="J538" s="350"/>
      <c r="K538" s="350"/>
      <c r="L538" s="350"/>
      <c r="M538" s="350"/>
      <c r="N538" s="350"/>
      <c r="O538" s="350"/>
      <c r="P538" s="350"/>
      <c r="Q538" s="350"/>
      <c r="R538" s="350"/>
      <c r="S538" s="350"/>
      <c r="T538" s="350"/>
      <c r="U538" s="350"/>
      <c r="V538" s="350"/>
      <c r="W538" s="350"/>
      <c r="X538" s="350"/>
      <c r="Y538" s="350"/>
      <c r="Z538" s="350"/>
      <c r="AA538" s="350"/>
    </row>
    <row r="539" spans="1:27" ht="12.75" customHeight="1">
      <c r="A539" s="350"/>
      <c r="B539" s="350"/>
      <c r="C539" s="350"/>
      <c r="D539" s="406"/>
      <c r="E539" s="402"/>
      <c r="F539" s="350"/>
      <c r="G539" s="350"/>
      <c r="H539" s="350"/>
      <c r="I539" s="350"/>
      <c r="J539" s="350"/>
      <c r="K539" s="350"/>
      <c r="L539" s="350"/>
      <c r="M539" s="350"/>
      <c r="N539" s="350"/>
      <c r="O539" s="350"/>
      <c r="P539" s="350"/>
      <c r="Q539" s="350"/>
      <c r="R539" s="350"/>
      <c r="S539" s="350"/>
      <c r="T539" s="350"/>
      <c r="U539" s="350"/>
      <c r="V539" s="350"/>
      <c r="W539" s="350"/>
      <c r="X539" s="350"/>
      <c r="Y539" s="350"/>
      <c r="Z539" s="350"/>
      <c r="AA539" s="350"/>
    </row>
    <row r="540" spans="1:27" ht="12.75" customHeight="1">
      <c r="A540" s="350"/>
      <c r="B540" s="350"/>
      <c r="C540" s="350"/>
      <c r="D540" s="406"/>
      <c r="E540" s="402"/>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row>
    <row r="541" spans="1:27" ht="12.75" customHeight="1">
      <c r="A541" s="350"/>
      <c r="B541" s="350"/>
      <c r="C541" s="350"/>
      <c r="D541" s="406"/>
      <c r="E541" s="402"/>
      <c r="F541" s="350"/>
      <c r="G541" s="350"/>
      <c r="H541" s="350"/>
      <c r="I541" s="350"/>
      <c r="J541" s="350"/>
      <c r="K541" s="350"/>
      <c r="L541" s="350"/>
      <c r="M541" s="350"/>
      <c r="N541" s="350"/>
      <c r="O541" s="350"/>
      <c r="P541" s="350"/>
      <c r="Q541" s="350"/>
      <c r="R541" s="350"/>
      <c r="S541" s="350"/>
      <c r="T541" s="350"/>
      <c r="U541" s="350"/>
      <c r="V541" s="350"/>
      <c r="W541" s="350"/>
      <c r="X541" s="350"/>
      <c r="Y541" s="350"/>
      <c r="Z541" s="350"/>
      <c r="AA541" s="350"/>
    </row>
    <row r="542" spans="1:27" ht="12.75" customHeight="1">
      <c r="A542" s="350"/>
      <c r="B542" s="350"/>
      <c r="C542" s="350"/>
      <c r="D542" s="406"/>
      <c r="E542" s="402"/>
      <c r="F542" s="350"/>
      <c r="G542" s="350"/>
      <c r="H542" s="350"/>
      <c r="I542" s="350"/>
      <c r="J542" s="350"/>
      <c r="K542" s="350"/>
      <c r="L542" s="350"/>
      <c r="M542" s="350"/>
      <c r="N542" s="350"/>
      <c r="O542" s="350"/>
      <c r="P542" s="350"/>
      <c r="Q542" s="350"/>
      <c r="R542" s="350"/>
      <c r="S542" s="350"/>
      <c r="T542" s="350"/>
      <c r="U542" s="350"/>
      <c r="V542" s="350"/>
      <c r="W542" s="350"/>
      <c r="X542" s="350"/>
      <c r="Y542" s="350"/>
      <c r="Z542" s="350"/>
      <c r="AA542" s="350"/>
    </row>
    <row r="543" spans="1:27" ht="12.75" customHeight="1">
      <c r="A543" s="350"/>
      <c r="B543" s="350"/>
      <c r="C543" s="350"/>
      <c r="D543" s="406"/>
      <c r="E543" s="402"/>
      <c r="F543" s="350"/>
      <c r="G543" s="350"/>
      <c r="H543" s="350"/>
      <c r="I543" s="350"/>
      <c r="J543" s="350"/>
      <c r="K543" s="350"/>
      <c r="L543" s="350"/>
      <c r="M543" s="350"/>
      <c r="N543" s="350"/>
      <c r="O543" s="350"/>
      <c r="P543" s="350"/>
      <c r="Q543" s="350"/>
      <c r="R543" s="350"/>
      <c r="S543" s="350"/>
      <c r="T543" s="350"/>
      <c r="U543" s="350"/>
      <c r="V543" s="350"/>
      <c r="W543" s="350"/>
      <c r="X543" s="350"/>
      <c r="Y543" s="350"/>
      <c r="Z543" s="350"/>
      <c r="AA543" s="350"/>
    </row>
    <row r="544" spans="1:27" ht="12.75" customHeight="1">
      <c r="A544" s="350"/>
      <c r="B544" s="350"/>
      <c r="C544" s="350"/>
      <c r="D544" s="406"/>
      <c r="E544" s="402"/>
      <c r="F544" s="350"/>
      <c r="G544" s="350"/>
      <c r="H544" s="350"/>
      <c r="I544" s="350"/>
      <c r="J544" s="350"/>
      <c r="K544" s="350"/>
      <c r="L544" s="350"/>
      <c r="M544" s="350"/>
      <c r="N544" s="350"/>
      <c r="O544" s="350"/>
      <c r="P544" s="350"/>
      <c r="Q544" s="350"/>
      <c r="R544" s="350"/>
      <c r="S544" s="350"/>
      <c r="T544" s="350"/>
      <c r="U544" s="350"/>
      <c r="V544" s="350"/>
      <c r="W544" s="350"/>
      <c r="X544" s="350"/>
      <c r="Y544" s="350"/>
      <c r="Z544" s="350"/>
      <c r="AA544" s="350"/>
    </row>
    <row r="545" spans="1:27" ht="12.75" customHeight="1">
      <c r="A545" s="350"/>
      <c r="B545" s="350"/>
      <c r="C545" s="350"/>
      <c r="D545" s="406"/>
      <c r="E545" s="402"/>
      <c r="F545" s="350"/>
      <c r="G545" s="350"/>
      <c r="H545" s="350"/>
      <c r="I545" s="350"/>
      <c r="J545" s="350"/>
      <c r="K545" s="350"/>
      <c r="L545" s="350"/>
      <c r="M545" s="350"/>
      <c r="N545" s="350"/>
      <c r="O545" s="350"/>
      <c r="P545" s="350"/>
      <c r="Q545" s="350"/>
      <c r="R545" s="350"/>
      <c r="S545" s="350"/>
      <c r="T545" s="350"/>
      <c r="U545" s="350"/>
      <c r="V545" s="350"/>
      <c r="W545" s="350"/>
      <c r="X545" s="350"/>
      <c r="Y545" s="350"/>
      <c r="Z545" s="350"/>
      <c r="AA545" s="350"/>
    </row>
    <row r="546" spans="1:27" ht="12.75" customHeight="1">
      <c r="A546" s="350"/>
      <c r="B546" s="350"/>
      <c r="C546" s="350"/>
      <c r="D546" s="406"/>
      <c r="E546" s="402"/>
      <c r="F546" s="350"/>
      <c r="G546" s="350"/>
      <c r="H546" s="350"/>
      <c r="I546" s="350"/>
      <c r="J546" s="350"/>
      <c r="K546" s="350"/>
      <c r="L546" s="350"/>
      <c r="M546" s="350"/>
      <c r="N546" s="350"/>
      <c r="O546" s="350"/>
      <c r="P546" s="350"/>
      <c r="Q546" s="350"/>
      <c r="R546" s="350"/>
      <c r="S546" s="350"/>
      <c r="T546" s="350"/>
      <c r="U546" s="350"/>
      <c r="V546" s="350"/>
      <c r="W546" s="350"/>
      <c r="X546" s="350"/>
      <c r="Y546" s="350"/>
      <c r="Z546" s="350"/>
      <c r="AA546" s="350"/>
    </row>
    <row r="547" spans="1:27" ht="12.75" customHeight="1">
      <c r="A547" s="350"/>
      <c r="B547" s="350"/>
      <c r="C547" s="350"/>
      <c r="D547" s="406"/>
      <c r="E547" s="402"/>
      <c r="F547" s="350"/>
      <c r="G547" s="350"/>
      <c r="H547" s="350"/>
      <c r="I547" s="350"/>
      <c r="J547" s="350"/>
      <c r="K547" s="350"/>
      <c r="L547" s="350"/>
      <c r="M547" s="350"/>
      <c r="N547" s="350"/>
      <c r="O547" s="350"/>
      <c r="P547" s="350"/>
      <c r="Q547" s="350"/>
      <c r="R547" s="350"/>
      <c r="S547" s="350"/>
      <c r="T547" s="350"/>
      <c r="U547" s="350"/>
      <c r="V547" s="350"/>
      <c r="W547" s="350"/>
      <c r="X547" s="350"/>
      <c r="Y547" s="350"/>
      <c r="Z547" s="350"/>
      <c r="AA547" s="350"/>
    </row>
    <row r="548" spans="1:27" ht="12.75" customHeight="1">
      <c r="A548" s="350"/>
      <c r="B548" s="350"/>
      <c r="C548" s="350"/>
      <c r="D548" s="406"/>
      <c r="E548" s="402"/>
      <c r="F548" s="350"/>
      <c r="G548" s="350"/>
      <c r="H548" s="350"/>
      <c r="I548" s="350"/>
      <c r="J548" s="350"/>
      <c r="K548" s="350"/>
      <c r="L548" s="350"/>
      <c r="M548" s="350"/>
      <c r="N548" s="350"/>
      <c r="O548" s="350"/>
      <c r="P548" s="350"/>
      <c r="Q548" s="350"/>
      <c r="R548" s="350"/>
      <c r="S548" s="350"/>
      <c r="T548" s="350"/>
      <c r="U548" s="350"/>
      <c r="V548" s="350"/>
      <c r="W548" s="350"/>
      <c r="X548" s="350"/>
      <c r="Y548" s="350"/>
      <c r="Z548" s="350"/>
      <c r="AA548" s="350"/>
    </row>
    <row r="549" spans="1:27" ht="12.75" customHeight="1">
      <c r="A549" s="350"/>
      <c r="B549" s="350"/>
      <c r="C549" s="350"/>
      <c r="D549" s="406"/>
      <c r="E549" s="402"/>
      <c r="F549" s="350"/>
      <c r="G549" s="350"/>
      <c r="H549" s="350"/>
      <c r="I549" s="350"/>
      <c r="J549" s="350"/>
      <c r="K549" s="350"/>
      <c r="L549" s="350"/>
      <c r="M549" s="350"/>
      <c r="N549" s="350"/>
      <c r="O549" s="350"/>
      <c r="P549" s="350"/>
      <c r="Q549" s="350"/>
      <c r="R549" s="350"/>
      <c r="S549" s="350"/>
      <c r="T549" s="350"/>
      <c r="U549" s="350"/>
      <c r="V549" s="350"/>
      <c r="W549" s="350"/>
      <c r="X549" s="350"/>
      <c r="Y549" s="350"/>
      <c r="Z549" s="350"/>
      <c r="AA549" s="350"/>
    </row>
    <row r="550" spans="1:27" ht="12.75" customHeight="1">
      <c r="A550" s="350"/>
      <c r="B550" s="350"/>
      <c r="C550" s="350"/>
      <c r="D550" s="406"/>
      <c r="E550" s="402"/>
      <c r="F550" s="350"/>
      <c r="G550" s="350"/>
      <c r="H550" s="350"/>
      <c r="I550" s="350"/>
      <c r="J550" s="350"/>
      <c r="K550" s="350"/>
      <c r="L550" s="350"/>
      <c r="M550" s="350"/>
      <c r="N550" s="350"/>
      <c r="O550" s="350"/>
      <c r="P550" s="350"/>
      <c r="Q550" s="350"/>
      <c r="R550" s="350"/>
      <c r="S550" s="350"/>
      <c r="T550" s="350"/>
      <c r="U550" s="350"/>
      <c r="V550" s="350"/>
      <c r="W550" s="350"/>
      <c r="X550" s="350"/>
      <c r="Y550" s="350"/>
      <c r="Z550" s="350"/>
      <c r="AA550" s="350"/>
    </row>
    <row r="551" spans="1:27" ht="12.75" customHeight="1">
      <c r="A551" s="350"/>
      <c r="B551" s="350"/>
      <c r="C551" s="350"/>
      <c r="D551" s="406"/>
      <c r="E551" s="402"/>
      <c r="F551" s="350"/>
      <c r="G551" s="350"/>
      <c r="H551" s="350"/>
      <c r="I551" s="350"/>
      <c r="J551" s="350"/>
      <c r="K551" s="350"/>
      <c r="L551" s="350"/>
      <c r="M551" s="350"/>
      <c r="N551" s="350"/>
      <c r="O551" s="350"/>
      <c r="P551" s="350"/>
      <c r="Q551" s="350"/>
      <c r="R551" s="350"/>
      <c r="S551" s="350"/>
      <c r="T551" s="350"/>
      <c r="U551" s="350"/>
      <c r="V551" s="350"/>
      <c r="W551" s="350"/>
      <c r="X551" s="350"/>
      <c r="Y551" s="350"/>
      <c r="Z551" s="350"/>
      <c r="AA551" s="350"/>
    </row>
    <row r="552" spans="1:27" ht="12.75" customHeight="1">
      <c r="A552" s="350"/>
      <c r="B552" s="350"/>
      <c r="C552" s="350"/>
      <c r="D552" s="406"/>
      <c r="E552" s="402"/>
      <c r="F552" s="350"/>
      <c r="G552" s="350"/>
      <c r="H552" s="350"/>
      <c r="I552" s="350"/>
      <c r="J552" s="350"/>
      <c r="K552" s="350"/>
      <c r="L552" s="350"/>
      <c r="M552" s="350"/>
      <c r="N552" s="350"/>
      <c r="O552" s="350"/>
      <c r="P552" s="350"/>
      <c r="Q552" s="350"/>
      <c r="R552" s="350"/>
      <c r="S552" s="350"/>
      <c r="T552" s="350"/>
      <c r="U552" s="350"/>
      <c r="V552" s="350"/>
      <c r="W552" s="350"/>
      <c r="X552" s="350"/>
      <c r="Y552" s="350"/>
      <c r="Z552" s="350"/>
      <c r="AA552" s="350"/>
    </row>
    <row r="553" spans="1:27" ht="12.75" customHeight="1">
      <c r="A553" s="350"/>
      <c r="B553" s="350"/>
      <c r="C553" s="350"/>
      <c r="D553" s="406"/>
      <c r="E553" s="402"/>
      <c r="F553" s="350"/>
      <c r="G553" s="350"/>
      <c r="H553" s="350"/>
      <c r="I553" s="350"/>
      <c r="J553" s="350"/>
      <c r="K553" s="350"/>
      <c r="L553" s="350"/>
      <c r="M553" s="350"/>
      <c r="N553" s="350"/>
      <c r="O553" s="350"/>
      <c r="P553" s="350"/>
      <c r="Q553" s="350"/>
      <c r="R553" s="350"/>
      <c r="S553" s="350"/>
      <c r="T553" s="350"/>
      <c r="U553" s="350"/>
      <c r="V553" s="350"/>
      <c r="W553" s="350"/>
      <c r="X553" s="350"/>
      <c r="Y553" s="350"/>
      <c r="Z553" s="350"/>
      <c r="AA553" s="350"/>
    </row>
    <row r="554" spans="1:27" ht="12.75" customHeight="1">
      <c r="A554" s="350"/>
      <c r="B554" s="350"/>
      <c r="C554" s="350"/>
      <c r="D554" s="406"/>
      <c r="E554" s="402"/>
      <c r="F554" s="350"/>
      <c r="G554" s="350"/>
      <c r="H554" s="350"/>
      <c r="I554" s="350"/>
      <c r="J554" s="350"/>
      <c r="K554" s="350"/>
      <c r="L554" s="350"/>
      <c r="M554" s="350"/>
      <c r="N554" s="350"/>
      <c r="O554" s="350"/>
      <c r="P554" s="350"/>
      <c r="Q554" s="350"/>
      <c r="R554" s="350"/>
      <c r="S554" s="350"/>
      <c r="T554" s="350"/>
      <c r="U554" s="350"/>
      <c r="V554" s="350"/>
      <c r="W554" s="350"/>
      <c r="X554" s="350"/>
      <c r="Y554" s="350"/>
      <c r="Z554" s="350"/>
      <c r="AA554" s="350"/>
    </row>
    <row r="555" spans="1:27" ht="12.75" customHeight="1">
      <c r="A555" s="350"/>
      <c r="B555" s="350"/>
      <c r="C555" s="350"/>
      <c r="D555" s="406"/>
      <c r="E555" s="402"/>
      <c r="F555" s="350"/>
      <c r="G555" s="350"/>
      <c r="H555" s="350"/>
      <c r="I555" s="350"/>
      <c r="J555" s="350"/>
      <c r="K555" s="350"/>
      <c r="L555" s="350"/>
      <c r="M555" s="350"/>
      <c r="N555" s="350"/>
      <c r="O555" s="350"/>
      <c r="P555" s="350"/>
      <c r="Q555" s="350"/>
      <c r="R555" s="350"/>
      <c r="S555" s="350"/>
      <c r="T555" s="350"/>
      <c r="U555" s="350"/>
      <c r="V555" s="350"/>
      <c r="W555" s="350"/>
      <c r="X555" s="350"/>
      <c r="Y555" s="350"/>
      <c r="Z555" s="350"/>
      <c r="AA555" s="350"/>
    </row>
    <row r="556" spans="1:27" ht="12.75" customHeight="1">
      <c r="A556" s="350"/>
      <c r="B556" s="350"/>
      <c r="C556" s="350"/>
      <c r="D556" s="406"/>
      <c r="E556" s="402"/>
      <c r="F556" s="350"/>
      <c r="G556" s="350"/>
      <c r="H556" s="350"/>
      <c r="I556" s="350"/>
      <c r="J556" s="350"/>
      <c r="K556" s="350"/>
      <c r="L556" s="350"/>
      <c r="M556" s="350"/>
      <c r="N556" s="350"/>
      <c r="O556" s="350"/>
      <c r="P556" s="350"/>
      <c r="Q556" s="350"/>
      <c r="R556" s="350"/>
      <c r="S556" s="350"/>
      <c r="T556" s="350"/>
      <c r="U556" s="350"/>
      <c r="V556" s="350"/>
      <c r="W556" s="350"/>
      <c r="X556" s="350"/>
      <c r="Y556" s="350"/>
      <c r="Z556" s="350"/>
      <c r="AA556" s="350"/>
    </row>
    <row r="557" spans="1:27" ht="12.75" customHeight="1">
      <c r="A557" s="350"/>
      <c r="B557" s="350"/>
      <c r="C557" s="350"/>
      <c r="D557" s="406"/>
      <c r="E557" s="402"/>
      <c r="F557" s="350"/>
      <c r="G557" s="350"/>
      <c r="H557" s="350"/>
      <c r="I557" s="350"/>
      <c r="J557" s="350"/>
      <c r="K557" s="350"/>
      <c r="L557" s="350"/>
      <c r="M557" s="350"/>
      <c r="N557" s="350"/>
      <c r="O557" s="350"/>
      <c r="P557" s="350"/>
      <c r="Q557" s="350"/>
      <c r="R557" s="350"/>
      <c r="S557" s="350"/>
      <c r="T557" s="350"/>
      <c r="U557" s="350"/>
      <c r="V557" s="350"/>
      <c r="W557" s="350"/>
      <c r="X557" s="350"/>
      <c r="Y557" s="350"/>
      <c r="Z557" s="350"/>
      <c r="AA557" s="350"/>
    </row>
    <row r="558" spans="1:27" ht="12.75" customHeight="1">
      <c r="A558" s="350"/>
      <c r="B558" s="350"/>
      <c r="C558" s="350"/>
      <c r="D558" s="406"/>
      <c r="E558" s="402"/>
      <c r="F558" s="350"/>
      <c r="G558" s="350"/>
      <c r="H558" s="350"/>
      <c r="I558" s="350"/>
      <c r="J558" s="350"/>
      <c r="K558" s="350"/>
      <c r="L558" s="350"/>
      <c r="M558" s="350"/>
      <c r="N558" s="350"/>
      <c r="O558" s="350"/>
      <c r="P558" s="350"/>
      <c r="Q558" s="350"/>
      <c r="R558" s="350"/>
      <c r="S558" s="350"/>
      <c r="T558" s="350"/>
      <c r="U558" s="350"/>
      <c r="V558" s="350"/>
      <c r="W558" s="350"/>
      <c r="X558" s="350"/>
      <c r="Y558" s="350"/>
      <c r="Z558" s="350"/>
      <c r="AA558" s="350"/>
    </row>
    <row r="559" spans="1:27" ht="12.75" customHeight="1">
      <c r="A559" s="350"/>
      <c r="B559" s="350"/>
      <c r="C559" s="350"/>
      <c r="D559" s="406"/>
      <c r="E559" s="402"/>
      <c r="F559" s="350"/>
      <c r="G559" s="350"/>
      <c r="H559" s="350"/>
      <c r="I559" s="350"/>
      <c r="J559" s="350"/>
      <c r="K559" s="350"/>
      <c r="L559" s="350"/>
      <c r="M559" s="350"/>
      <c r="N559" s="350"/>
      <c r="O559" s="350"/>
      <c r="P559" s="350"/>
      <c r="Q559" s="350"/>
      <c r="R559" s="350"/>
      <c r="S559" s="350"/>
      <c r="T559" s="350"/>
      <c r="U559" s="350"/>
      <c r="V559" s="350"/>
      <c r="W559" s="350"/>
      <c r="X559" s="350"/>
      <c r="Y559" s="350"/>
      <c r="Z559" s="350"/>
      <c r="AA559" s="350"/>
    </row>
    <row r="560" spans="1:27" ht="12.75" customHeight="1">
      <c r="A560" s="350"/>
      <c r="B560" s="350"/>
      <c r="C560" s="350"/>
      <c r="D560" s="406"/>
      <c r="E560" s="402"/>
      <c r="F560" s="350"/>
      <c r="G560" s="350"/>
      <c r="H560" s="350"/>
      <c r="I560" s="350"/>
      <c r="J560" s="350"/>
      <c r="K560" s="350"/>
      <c r="L560" s="350"/>
      <c r="M560" s="350"/>
      <c r="N560" s="350"/>
      <c r="O560" s="350"/>
      <c r="P560" s="350"/>
      <c r="Q560" s="350"/>
      <c r="R560" s="350"/>
      <c r="S560" s="350"/>
      <c r="T560" s="350"/>
      <c r="U560" s="350"/>
      <c r="V560" s="350"/>
      <c r="W560" s="350"/>
      <c r="X560" s="350"/>
      <c r="Y560" s="350"/>
      <c r="Z560" s="350"/>
      <c r="AA560" s="350"/>
    </row>
    <row r="561" spans="1:27" ht="12.75" customHeight="1">
      <c r="A561" s="350"/>
      <c r="B561" s="350"/>
      <c r="C561" s="350"/>
      <c r="D561" s="406"/>
      <c r="E561" s="402"/>
      <c r="F561" s="350"/>
      <c r="G561" s="350"/>
      <c r="H561" s="350"/>
      <c r="I561" s="350"/>
      <c r="J561" s="350"/>
      <c r="K561" s="350"/>
      <c r="L561" s="350"/>
      <c r="M561" s="350"/>
      <c r="N561" s="350"/>
      <c r="O561" s="350"/>
      <c r="P561" s="350"/>
      <c r="Q561" s="350"/>
      <c r="R561" s="350"/>
      <c r="S561" s="350"/>
      <c r="T561" s="350"/>
      <c r="U561" s="350"/>
      <c r="V561" s="350"/>
      <c r="W561" s="350"/>
      <c r="X561" s="350"/>
      <c r="Y561" s="350"/>
      <c r="Z561" s="350"/>
      <c r="AA561" s="350"/>
    </row>
    <row r="562" spans="1:27" ht="12.75" customHeight="1">
      <c r="A562" s="350"/>
      <c r="B562" s="350"/>
      <c r="C562" s="350"/>
      <c r="D562" s="406"/>
      <c r="E562" s="402"/>
      <c r="F562" s="350"/>
      <c r="G562" s="350"/>
      <c r="H562" s="350"/>
      <c r="I562" s="350"/>
      <c r="J562" s="350"/>
      <c r="K562" s="350"/>
      <c r="L562" s="350"/>
      <c r="M562" s="350"/>
      <c r="N562" s="350"/>
      <c r="O562" s="350"/>
      <c r="P562" s="350"/>
      <c r="Q562" s="350"/>
      <c r="R562" s="350"/>
      <c r="S562" s="350"/>
      <c r="T562" s="350"/>
      <c r="U562" s="350"/>
      <c r="V562" s="350"/>
      <c r="W562" s="350"/>
      <c r="X562" s="350"/>
      <c r="Y562" s="350"/>
      <c r="Z562" s="350"/>
      <c r="AA562" s="350"/>
    </row>
    <row r="563" spans="1:27" ht="12.75" customHeight="1">
      <c r="A563" s="350"/>
      <c r="B563" s="350"/>
      <c r="C563" s="350"/>
      <c r="D563" s="406"/>
      <c r="E563" s="402"/>
      <c r="F563" s="350"/>
      <c r="G563" s="350"/>
      <c r="H563" s="350"/>
      <c r="I563" s="350"/>
      <c r="J563" s="350"/>
      <c r="K563" s="350"/>
      <c r="L563" s="350"/>
      <c r="M563" s="350"/>
      <c r="N563" s="350"/>
      <c r="O563" s="350"/>
      <c r="P563" s="350"/>
      <c r="Q563" s="350"/>
      <c r="R563" s="350"/>
      <c r="S563" s="350"/>
      <c r="T563" s="350"/>
      <c r="U563" s="350"/>
      <c r="V563" s="350"/>
      <c r="W563" s="350"/>
      <c r="X563" s="350"/>
      <c r="Y563" s="350"/>
      <c r="Z563" s="350"/>
      <c r="AA563" s="350"/>
    </row>
    <row r="564" spans="1:27" ht="12.75" customHeight="1">
      <c r="A564" s="350"/>
      <c r="B564" s="350"/>
      <c r="C564" s="350"/>
      <c r="D564" s="406"/>
      <c r="E564" s="402"/>
      <c r="F564" s="350"/>
      <c r="G564" s="350"/>
      <c r="H564" s="350"/>
      <c r="I564" s="350"/>
      <c r="J564" s="350"/>
      <c r="K564" s="350"/>
      <c r="L564" s="350"/>
      <c r="M564" s="350"/>
      <c r="N564" s="350"/>
      <c r="O564" s="350"/>
      <c r="P564" s="350"/>
      <c r="Q564" s="350"/>
      <c r="R564" s="350"/>
      <c r="S564" s="350"/>
      <c r="T564" s="350"/>
      <c r="U564" s="350"/>
      <c r="V564" s="350"/>
      <c r="W564" s="350"/>
      <c r="X564" s="350"/>
      <c r="Y564" s="350"/>
      <c r="Z564" s="350"/>
      <c r="AA564" s="350"/>
    </row>
    <row r="565" spans="1:27" ht="12.75" customHeight="1">
      <c r="A565" s="350"/>
      <c r="B565" s="350"/>
      <c r="C565" s="350"/>
      <c r="D565" s="406"/>
      <c r="E565" s="402"/>
      <c r="F565" s="350"/>
      <c r="G565" s="350"/>
      <c r="H565" s="350"/>
      <c r="I565" s="350"/>
      <c r="J565" s="350"/>
      <c r="K565" s="350"/>
      <c r="L565" s="350"/>
      <c r="M565" s="350"/>
      <c r="N565" s="350"/>
      <c r="O565" s="350"/>
      <c r="P565" s="350"/>
      <c r="Q565" s="350"/>
      <c r="R565" s="350"/>
      <c r="S565" s="350"/>
      <c r="T565" s="350"/>
      <c r="U565" s="350"/>
      <c r="V565" s="350"/>
      <c r="W565" s="350"/>
      <c r="X565" s="350"/>
      <c r="Y565" s="350"/>
      <c r="Z565" s="350"/>
      <c r="AA565" s="350"/>
    </row>
    <row r="566" spans="1:27" ht="12.75" customHeight="1">
      <c r="A566" s="350"/>
      <c r="B566" s="350"/>
      <c r="C566" s="350"/>
      <c r="D566" s="406"/>
      <c r="E566" s="402"/>
      <c r="F566" s="350"/>
      <c r="G566" s="350"/>
      <c r="H566" s="350"/>
      <c r="I566" s="350"/>
      <c r="J566" s="350"/>
      <c r="K566" s="350"/>
      <c r="L566" s="350"/>
      <c r="M566" s="350"/>
      <c r="N566" s="350"/>
      <c r="O566" s="350"/>
      <c r="P566" s="350"/>
      <c r="Q566" s="350"/>
      <c r="R566" s="350"/>
      <c r="S566" s="350"/>
      <c r="T566" s="350"/>
      <c r="U566" s="350"/>
      <c r="V566" s="350"/>
      <c r="W566" s="350"/>
      <c r="X566" s="350"/>
      <c r="Y566" s="350"/>
      <c r="Z566" s="350"/>
      <c r="AA566" s="350"/>
    </row>
    <row r="567" spans="1:27" ht="12.75" customHeight="1">
      <c r="A567" s="350"/>
      <c r="B567" s="350"/>
      <c r="C567" s="350"/>
      <c r="D567" s="406"/>
      <c r="E567" s="402"/>
      <c r="F567" s="350"/>
      <c r="G567" s="350"/>
      <c r="H567" s="350"/>
      <c r="I567" s="350"/>
      <c r="J567" s="350"/>
      <c r="K567" s="350"/>
      <c r="L567" s="350"/>
      <c r="M567" s="350"/>
      <c r="N567" s="350"/>
      <c r="O567" s="350"/>
      <c r="P567" s="350"/>
      <c r="Q567" s="350"/>
      <c r="R567" s="350"/>
      <c r="S567" s="350"/>
      <c r="T567" s="350"/>
      <c r="U567" s="350"/>
      <c r="V567" s="350"/>
      <c r="W567" s="350"/>
      <c r="X567" s="350"/>
      <c r="Y567" s="350"/>
      <c r="Z567" s="350"/>
      <c r="AA567" s="350"/>
    </row>
    <row r="568" spans="1:27" ht="12.75" customHeight="1">
      <c r="A568" s="350"/>
      <c r="B568" s="350"/>
      <c r="C568" s="350"/>
      <c r="D568" s="406"/>
      <c r="E568" s="402"/>
      <c r="F568" s="350"/>
      <c r="G568" s="350"/>
      <c r="H568" s="350"/>
      <c r="I568" s="350"/>
      <c r="J568" s="350"/>
      <c r="K568" s="350"/>
      <c r="L568" s="350"/>
      <c r="M568" s="350"/>
      <c r="N568" s="350"/>
      <c r="O568" s="350"/>
      <c r="P568" s="350"/>
      <c r="Q568" s="350"/>
      <c r="R568" s="350"/>
      <c r="S568" s="350"/>
      <c r="T568" s="350"/>
      <c r="U568" s="350"/>
      <c r="V568" s="350"/>
      <c r="W568" s="350"/>
      <c r="X568" s="350"/>
      <c r="Y568" s="350"/>
      <c r="Z568" s="350"/>
      <c r="AA568" s="350"/>
    </row>
    <row r="569" spans="1:27" ht="12.75" customHeight="1">
      <c r="A569" s="350"/>
      <c r="B569" s="350"/>
      <c r="C569" s="350"/>
      <c r="D569" s="406"/>
      <c r="E569" s="402"/>
      <c r="F569" s="350"/>
      <c r="G569" s="350"/>
      <c r="H569" s="350"/>
      <c r="I569" s="350"/>
      <c r="J569" s="350"/>
      <c r="K569" s="350"/>
      <c r="L569" s="350"/>
      <c r="M569" s="350"/>
      <c r="N569" s="350"/>
      <c r="O569" s="350"/>
      <c r="P569" s="350"/>
      <c r="Q569" s="350"/>
      <c r="R569" s="350"/>
      <c r="S569" s="350"/>
      <c r="T569" s="350"/>
      <c r="U569" s="350"/>
      <c r="V569" s="350"/>
      <c r="W569" s="350"/>
      <c r="X569" s="350"/>
      <c r="Y569" s="350"/>
      <c r="Z569" s="350"/>
      <c r="AA569" s="350"/>
    </row>
    <row r="570" spans="1:27" ht="12.75" customHeight="1">
      <c r="A570" s="350"/>
      <c r="B570" s="350"/>
      <c r="C570" s="350"/>
      <c r="D570" s="406"/>
      <c r="E570" s="402"/>
      <c r="F570" s="350"/>
      <c r="G570" s="350"/>
      <c r="H570" s="350"/>
      <c r="I570" s="350"/>
      <c r="J570" s="350"/>
      <c r="K570" s="350"/>
      <c r="L570" s="350"/>
      <c r="M570" s="350"/>
      <c r="N570" s="350"/>
      <c r="O570" s="350"/>
      <c r="P570" s="350"/>
      <c r="Q570" s="350"/>
      <c r="R570" s="350"/>
      <c r="S570" s="350"/>
      <c r="T570" s="350"/>
      <c r="U570" s="350"/>
      <c r="V570" s="350"/>
      <c r="W570" s="350"/>
      <c r="X570" s="350"/>
      <c r="Y570" s="350"/>
      <c r="Z570" s="350"/>
      <c r="AA570" s="350"/>
    </row>
    <row r="571" spans="1:27" ht="12.75" customHeight="1">
      <c r="A571" s="350"/>
      <c r="B571" s="350"/>
      <c r="C571" s="350"/>
      <c r="D571" s="406"/>
      <c r="E571" s="402"/>
      <c r="F571" s="350"/>
      <c r="G571" s="350"/>
      <c r="H571" s="350"/>
      <c r="I571" s="350"/>
      <c r="J571" s="350"/>
      <c r="K571" s="350"/>
      <c r="L571" s="350"/>
      <c r="M571" s="350"/>
      <c r="N571" s="350"/>
      <c r="O571" s="350"/>
      <c r="P571" s="350"/>
      <c r="Q571" s="350"/>
      <c r="R571" s="350"/>
      <c r="S571" s="350"/>
      <c r="T571" s="350"/>
      <c r="U571" s="350"/>
      <c r="V571" s="350"/>
      <c r="W571" s="350"/>
      <c r="X571" s="350"/>
      <c r="Y571" s="350"/>
      <c r="Z571" s="350"/>
      <c r="AA571" s="350"/>
    </row>
    <row r="572" spans="1:27" ht="12.75" customHeight="1">
      <c r="A572" s="350"/>
      <c r="B572" s="350"/>
      <c r="C572" s="350"/>
      <c r="D572" s="406"/>
      <c r="E572" s="402"/>
      <c r="F572" s="350"/>
      <c r="G572" s="350"/>
      <c r="H572" s="350"/>
      <c r="I572" s="350"/>
      <c r="J572" s="350"/>
      <c r="K572" s="350"/>
      <c r="L572" s="350"/>
      <c r="M572" s="350"/>
      <c r="N572" s="350"/>
      <c r="O572" s="350"/>
      <c r="P572" s="350"/>
      <c r="Q572" s="350"/>
      <c r="R572" s="350"/>
      <c r="S572" s="350"/>
      <c r="T572" s="350"/>
      <c r="U572" s="350"/>
      <c r="V572" s="350"/>
      <c r="W572" s="350"/>
      <c r="X572" s="350"/>
      <c r="Y572" s="350"/>
      <c r="Z572" s="350"/>
      <c r="AA572" s="350"/>
    </row>
    <row r="573" spans="1:27" ht="12.75" customHeight="1">
      <c r="A573" s="350"/>
      <c r="B573" s="350"/>
      <c r="C573" s="350"/>
      <c r="D573" s="406"/>
      <c r="E573" s="402"/>
      <c r="F573" s="350"/>
      <c r="G573" s="350"/>
      <c r="H573" s="350"/>
      <c r="I573" s="350"/>
      <c r="J573" s="350"/>
      <c r="K573" s="350"/>
      <c r="L573" s="350"/>
      <c r="M573" s="350"/>
      <c r="N573" s="350"/>
      <c r="O573" s="350"/>
      <c r="P573" s="350"/>
      <c r="Q573" s="350"/>
      <c r="R573" s="350"/>
      <c r="S573" s="350"/>
      <c r="T573" s="350"/>
      <c r="U573" s="350"/>
      <c r="V573" s="350"/>
      <c r="W573" s="350"/>
      <c r="X573" s="350"/>
      <c r="Y573" s="350"/>
      <c r="Z573" s="350"/>
      <c r="AA573" s="350"/>
    </row>
    <row r="574" spans="1:27" ht="12.75" customHeight="1">
      <c r="A574" s="350"/>
      <c r="B574" s="350"/>
      <c r="C574" s="350"/>
      <c r="D574" s="406"/>
      <c r="E574" s="402"/>
      <c r="F574" s="350"/>
      <c r="G574" s="350"/>
      <c r="H574" s="350"/>
      <c r="I574" s="350"/>
      <c r="J574" s="350"/>
      <c r="K574" s="350"/>
      <c r="L574" s="350"/>
      <c r="M574" s="350"/>
      <c r="N574" s="350"/>
      <c r="O574" s="350"/>
      <c r="P574" s="350"/>
      <c r="Q574" s="350"/>
      <c r="R574" s="350"/>
      <c r="S574" s="350"/>
      <c r="T574" s="350"/>
      <c r="U574" s="350"/>
      <c r="V574" s="350"/>
      <c r="W574" s="350"/>
      <c r="X574" s="350"/>
      <c r="Y574" s="350"/>
      <c r="Z574" s="350"/>
      <c r="AA574" s="350"/>
    </row>
    <row r="575" spans="1:27" ht="12.75" customHeight="1">
      <c r="A575" s="350"/>
      <c r="B575" s="350"/>
      <c r="C575" s="350"/>
      <c r="D575" s="406"/>
      <c r="E575" s="402"/>
      <c r="F575" s="350"/>
      <c r="G575" s="350"/>
      <c r="H575" s="350"/>
      <c r="I575" s="350"/>
      <c r="J575" s="350"/>
      <c r="K575" s="350"/>
      <c r="L575" s="350"/>
      <c r="M575" s="350"/>
      <c r="N575" s="350"/>
      <c r="O575" s="350"/>
      <c r="P575" s="350"/>
      <c r="Q575" s="350"/>
      <c r="R575" s="350"/>
      <c r="S575" s="350"/>
      <c r="T575" s="350"/>
      <c r="U575" s="350"/>
      <c r="V575" s="350"/>
      <c r="W575" s="350"/>
      <c r="X575" s="350"/>
      <c r="Y575" s="350"/>
      <c r="Z575" s="350"/>
      <c r="AA575" s="350"/>
    </row>
    <row r="576" spans="1:27" ht="12.75" customHeight="1">
      <c r="A576" s="350"/>
      <c r="B576" s="350"/>
      <c r="C576" s="350"/>
      <c r="D576" s="406"/>
      <c r="E576" s="402"/>
      <c r="F576" s="350"/>
      <c r="G576" s="350"/>
      <c r="H576" s="350"/>
      <c r="I576" s="350"/>
      <c r="J576" s="350"/>
      <c r="K576" s="350"/>
      <c r="L576" s="350"/>
      <c r="M576" s="350"/>
      <c r="N576" s="350"/>
      <c r="O576" s="350"/>
      <c r="P576" s="350"/>
      <c r="Q576" s="350"/>
      <c r="R576" s="350"/>
      <c r="S576" s="350"/>
      <c r="T576" s="350"/>
      <c r="U576" s="350"/>
      <c r="V576" s="350"/>
      <c r="W576" s="350"/>
      <c r="X576" s="350"/>
      <c r="Y576" s="350"/>
      <c r="Z576" s="350"/>
      <c r="AA576" s="350"/>
    </row>
    <row r="577" spans="1:27" ht="12.75" customHeight="1">
      <c r="A577" s="350"/>
      <c r="B577" s="350"/>
      <c r="C577" s="350"/>
      <c r="D577" s="406"/>
      <c r="E577" s="402"/>
      <c r="F577" s="350"/>
      <c r="G577" s="350"/>
      <c r="H577" s="350"/>
      <c r="I577" s="350"/>
      <c r="J577" s="350"/>
      <c r="K577" s="350"/>
      <c r="L577" s="350"/>
      <c r="M577" s="350"/>
      <c r="N577" s="350"/>
      <c r="O577" s="350"/>
      <c r="P577" s="350"/>
      <c r="Q577" s="350"/>
      <c r="R577" s="350"/>
      <c r="S577" s="350"/>
      <c r="T577" s="350"/>
      <c r="U577" s="350"/>
      <c r="V577" s="350"/>
      <c r="W577" s="350"/>
      <c r="X577" s="350"/>
      <c r="Y577" s="350"/>
      <c r="Z577" s="350"/>
      <c r="AA577" s="350"/>
    </row>
    <row r="578" spans="1:27" ht="12.75" customHeight="1">
      <c r="A578" s="350"/>
      <c r="B578" s="350"/>
      <c r="C578" s="350"/>
      <c r="D578" s="406"/>
      <c r="E578" s="402"/>
      <c r="F578" s="350"/>
      <c r="G578" s="350"/>
      <c r="H578" s="350"/>
      <c r="I578" s="350"/>
      <c r="J578" s="350"/>
      <c r="K578" s="350"/>
      <c r="L578" s="350"/>
      <c r="M578" s="350"/>
      <c r="N578" s="350"/>
      <c r="O578" s="350"/>
      <c r="P578" s="350"/>
      <c r="Q578" s="350"/>
      <c r="R578" s="350"/>
      <c r="S578" s="350"/>
      <c r="T578" s="350"/>
      <c r="U578" s="350"/>
      <c r="V578" s="350"/>
      <c r="W578" s="350"/>
      <c r="X578" s="350"/>
      <c r="Y578" s="350"/>
      <c r="Z578" s="350"/>
      <c r="AA578" s="350"/>
    </row>
    <row r="579" spans="1:27" ht="12.75" customHeight="1">
      <c r="A579" s="350"/>
      <c r="B579" s="350"/>
      <c r="C579" s="350"/>
      <c r="D579" s="406"/>
      <c r="E579" s="402"/>
      <c r="F579" s="350"/>
      <c r="G579" s="350"/>
      <c r="H579" s="350"/>
      <c r="I579" s="350"/>
      <c r="J579" s="350"/>
      <c r="K579" s="350"/>
      <c r="L579" s="350"/>
      <c r="M579" s="350"/>
      <c r="N579" s="350"/>
      <c r="O579" s="350"/>
      <c r="P579" s="350"/>
      <c r="Q579" s="350"/>
      <c r="R579" s="350"/>
      <c r="S579" s="350"/>
      <c r="T579" s="350"/>
      <c r="U579" s="350"/>
      <c r="V579" s="350"/>
      <c r="W579" s="350"/>
      <c r="X579" s="350"/>
      <c r="Y579" s="350"/>
      <c r="Z579" s="350"/>
      <c r="AA579" s="350"/>
    </row>
    <row r="580" spans="1:27" ht="12.75" customHeight="1">
      <c r="A580" s="350"/>
      <c r="B580" s="350"/>
      <c r="C580" s="350"/>
      <c r="D580" s="406"/>
      <c r="E580" s="402"/>
      <c r="F580" s="350"/>
      <c r="G580" s="350"/>
      <c r="H580" s="350"/>
      <c r="I580" s="350"/>
      <c r="J580" s="350"/>
      <c r="K580" s="350"/>
      <c r="L580" s="350"/>
      <c r="M580" s="350"/>
      <c r="N580" s="350"/>
      <c r="O580" s="350"/>
      <c r="P580" s="350"/>
      <c r="Q580" s="350"/>
      <c r="R580" s="350"/>
      <c r="S580" s="350"/>
      <c r="T580" s="350"/>
      <c r="U580" s="350"/>
      <c r="V580" s="350"/>
      <c r="W580" s="350"/>
      <c r="X580" s="350"/>
      <c r="Y580" s="350"/>
      <c r="Z580" s="350"/>
      <c r="AA580" s="350"/>
    </row>
    <row r="581" spans="1:27" ht="12.75" customHeight="1">
      <c r="A581" s="350"/>
      <c r="B581" s="350"/>
      <c r="C581" s="350"/>
      <c r="D581" s="406"/>
      <c r="E581" s="402"/>
      <c r="F581" s="350"/>
      <c r="G581" s="350"/>
      <c r="H581" s="350"/>
      <c r="I581" s="350"/>
      <c r="J581" s="350"/>
      <c r="K581" s="350"/>
      <c r="L581" s="350"/>
      <c r="M581" s="350"/>
      <c r="N581" s="350"/>
      <c r="O581" s="350"/>
      <c r="P581" s="350"/>
      <c r="Q581" s="350"/>
      <c r="R581" s="350"/>
      <c r="S581" s="350"/>
      <c r="T581" s="350"/>
      <c r="U581" s="350"/>
      <c r="V581" s="350"/>
      <c r="W581" s="350"/>
      <c r="X581" s="350"/>
      <c r="Y581" s="350"/>
      <c r="Z581" s="350"/>
      <c r="AA581" s="350"/>
    </row>
    <row r="582" spans="1:27" ht="12.75" customHeight="1">
      <c r="A582" s="350"/>
      <c r="B582" s="350"/>
      <c r="C582" s="350"/>
      <c r="D582" s="406"/>
      <c r="E582" s="402"/>
      <c r="F582" s="350"/>
      <c r="G582" s="350"/>
      <c r="H582" s="350"/>
      <c r="I582" s="350"/>
      <c r="J582" s="350"/>
      <c r="K582" s="350"/>
      <c r="L582" s="350"/>
      <c r="M582" s="350"/>
      <c r="N582" s="350"/>
      <c r="O582" s="350"/>
      <c r="P582" s="350"/>
      <c r="Q582" s="350"/>
      <c r="R582" s="350"/>
      <c r="S582" s="350"/>
      <c r="T582" s="350"/>
      <c r="U582" s="350"/>
      <c r="V582" s="350"/>
      <c r="W582" s="350"/>
      <c r="X582" s="350"/>
      <c r="Y582" s="350"/>
      <c r="Z582" s="350"/>
      <c r="AA582" s="350"/>
    </row>
    <row r="583" spans="1:27" ht="12.75" customHeight="1">
      <c r="A583" s="350"/>
      <c r="B583" s="350"/>
      <c r="C583" s="350"/>
      <c r="D583" s="406"/>
      <c r="E583" s="402"/>
      <c r="F583" s="350"/>
      <c r="G583" s="350"/>
      <c r="H583" s="350"/>
      <c r="I583" s="350"/>
      <c r="J583" s="350"/>
      <c r="K583" s="350"/>
      <c r="L583" s="350"/>
      <c r="M583" s="350"/>
      <c r="N583" s="350"/>
      <c r="O583" s="350"/>
      <c r="P583" s="350"/>
      <c r="Q583" s="350"/>
      <c r="R583" s="350"/>
      <c r="S583" s="350"/>
      <c r="T583" s="350"/>
      <c r="U583" s="350"/>
      <c r="V583" s="350"/>
      <c r="W583" s="350"/>
      <c r="X583" s="350"/>
      <c r="Y583" s="350"/>
      <c r="Z583" s="350"/>
      <c r="AA583" s="350"/>
    </row>
    <row r="584" spans="1:27" ht="12.75" customHeight="1">
      <c r="A584" s="350"/>
      <c r="B584" s="350"/>
      <c r="C584" s="350"/>
      <c r="D584" s="406"/>
      <c r="E584" s="402"/>
      <c r="F584" s="350"/>
      <c r="G584" s="350"/>
      <c r="H584" s="350"/>
      <c r="I584" s="350"/>
      <c r="J584" s="350"/>
      <c r="K584" s="350"/>
      <c r="L584" s="350"/>
      <c r="M584" s="350"/>
      <c r="N584" s="350"/>
      <c r="O584" s="350"/>
      <c r="P584" s="350"/>
      <c r="Q584" s="350"/>
      <c r="R584" s="350"/>
      <c r="S584" s="350"/>
      <c r="T584" s="350"/>
      <c r="U584" s="350"/>
      <c r="V584" s="350"/>
      <c r="W584" s="350"/>
      <c r="X584" s="350"/>
      <c r="Y584" s="350"/>
      <c r="Z584" s="350"/>
      <c r="AA584" s="350"/>
    </row>
    <row r="585" spans="1:27" ht="12.75" customHeight="1">
      <c r="A585" s="350"/>
      <c r="B585" s="350"/>
      <c r="C585" s="350"/>
      <c r="D585" s="406"/>
      <c r="E585" s="402"/>
      <c r="F585" s="350"/>
      <c r="G585" s="350"/>
      <c r="H585" s="350"/>
      <c r="I585" s="350"/>
      <c r="J585" s="350"/>
      <c r="K585" s="350"/>
      <c r="L585" s="350"/>
      <c r="M585" s="350"/>
      <c r="N585" s="350"/>
      <c r="O585" s="350"/>
      <c r="P585" s="350"/>
      <c r="Q585" s="350"/>
      <c r="R585" s="350"/>
      <c r="S585" s="350"/>
      <c r="T585" s="350"/>
      <c r="U585" s="350"/>
      <c r="V585" s="350"/>
      <c r="W585" s="350"/>
      <c r="X585" s="350"/>
      <c r="Y585" s="350"/>
      <c r="Z585" s="350"/>
      <c r="AA585" s="350"/>
    </row>
    <row r="586" spans="1:27" ht="12.75" customHeight="1">
      <c r="A586" s="350"/>
      <c r="B586" s="350"/>
      <c r="C586" s="350"/>
      <c r="D586" s="406"/>
      <c r="E586" s="402"/>
      <c r="F586" s="350"/>
      <c r="G586" s="350"/>
      <c r="H586" s="350"/>
      <c r="I586" s="350"/>
      <c r="J586" s="350"/>
      <c r="K586" s="350"/>
      <c r="L586" s="350"/>
      <c r="M586" s="350"/>
      <c r="N586" s="350"/>
      <c r="O586" s="350"/>
      <c r="P586" s="350"/>
      <c r="Q586" s="350"/>
      <c r="R586" s="350"/>
      <c r="S586" s="350"/>
      <c r="T586" s="350"/>
      <c r="U586" s="350"/>
      <c r="V586" s="350"/>
      <c r="W586" s="350"/>
      <c r="X586" s="350"/>
      <c r="Y586" s="350"/>
      <c r="Z586" s="350"/>
      <c r="AA586" s="350"/>
    </row>
    <row r="587" spans="1:27" ht="12.75" customHeight="1">
      <c r="A587" s="350"/>
      <c r="B587" s="350"/>
      <c r="C587" s="350"/>
      <c r="D587" s="406"/>
      <c r="E587" s="402"/>
      <c r="F587" s="350"/>
      <c r="G587" s="350"/>
      <c r="H587" s="350"/>
      <c r="I587" s="350"/>
      <c r="J587" s="350"/>
      <c r="K587" s="350"/>
      <c r="L587" s="350"/>
      <c r="M587" s="350"/>
      <c r="N587" s="350"/>
      <c r="O587" s="350"/>
      <c r="P587" s="350"/>
      <c r="Q587" s="350"/>
      <c r="R587" s="350"/>
      <c r="S587" s="350"/>
      <c r="T587" s="350"/>
      <c r="U587" s="350"/>
      <c r="V587" s="350"/>
      <c r="W587" s="350"/>
      <c r="X587" s="350"/>
      <c r="Y587" s="350"/>
      <c r="Z587" s="350"/>
      <c r="AA587" s="350"/>
    </row>
    <row r="588" spans="1:27" ht="12.75" customHeight="1">
      <c r="A588" s="350"/>
      <c r="B588" s="350"/>
      <c r="C588" s="350"/>
      <c r="D588" s="406"/>
      <c r="E588" s="402"/>
      <c r="F588" s="350"/>
      <c r="G588" s="350"/>
      <c r="H588" s="350"/>
      <c r="I588" s="350"/>
      <c r="J588" s="350"/>
      <c r="K588" s="350"/>
      <c r="L588" s="350"/>
      <c r="M588" s="350"/>
      <c r="N588" s="350"/>
      <c r="O588" s="350"/>
      <c r="P588" s="350"/>
      <c r="Q588" s="350"/>
      <c r="R588" s="350"/>
      <c r="S588" s="350"/>
      <c r="T588" s="350"/>
      <c r="U588" s="350"/>
      <c r="V588" s="350"/>
      <c r="W588" s="350"/>
      <c r="X588" s="350"/>
      <c r="Y588" s="350"/>
      <c r="Z588" s="350"/>
      <c r="AA588" s="350"/>
    </row>
    <row r="589" spans="1:27" ht="12.75" customHeight="1">
      <c r="A589" s="350"/>
      <c r="B589" s="350"/>
      <c r="C589" s="350"/>
      <c r="D589" s="406"/>
      <c r="E589" s="402"/>
      <c r="F589" s="350"/>
      <c r="G589" s="350"/>
      <c r="H589" s="350"/>
      <c r="I589" s="350"/>
      <c r="J589" s="350"/>
      <c r="K589" s="350"/>
      <c r="L589" s="350"/>
      <c r="M589" s="350"/>
      <c r="N589" s="350"/>
      <c r="O589" s="350"/>
      <c r="P589" s="350"/>
      <c r="Q589" s="350"/>
      <c r="R589" s="350"/>
      <c r="S589" s="350"/>
      <c r="T589" s="350"/>
      <c r="U589" s="350"/>
      <c r="V589" s="350"/>
      <c r="W589" s="350"/>
      <c r="X589" s="350"/>
      <c r="Y589" s="350"/>
      <c r="Z589" s="350"/>
      <c r="AA589" s="350"/>
    </row>
    <row r="590" spans="1:27" ht="12.75" customHeight="1">
      <c r="A590" s="350"/>
      <c r="B590" s="350"/>
      <c r="C590" s="350"/>
      <c r="D590" s="406"/>
      <c r="E590" s="402"/>
      <c r="F590" s="350"/>
      <c r="G590" s="350"/>
      <c r="H590" s="350"/>
      <c r="I590" s="350"/>
      <c r="J590" s="350"/>
      <c r="K590" s="350"/>
      <c r="L590" s="350"/>
      <c r="M590" s="350"/>
      <c r="N590" s="350"/>
      <c r="O590" s="350"/>
      <c r="P590" s="350"/>
      <c r="Q590" s="350"/>
      <c r="R590" s="350"/>
      <c r="S590" s="350"/>
      <c r="T590" s="350"/>
      <c r="U590" s="350"/>
      <c r="V590" s="350"/>
      <c r="W590" s="350"/>
      <c r="X590" s="350"/>
      <c r="Y590" s="350"/>
      <c r="Z590" s="350"/>
      <c r="AA590" s="350"/>
    </row>
    <row r="591" spans="1:27" ht="12.75" customHeight="1">
      <c r="A591" s="350"/>
      <c r="B591" s="350"/>
      <c r="C591" s="350"/>
      <c r="D591" s="406"/>
      <c r="E591" s="402"/>
      <c r="F591" s="350"/>
      <c r="G591" s="350"/>
      <c r="H591" s="350"/>
      <c r="I591" s="350"/>
      <c r="J591" s="350"/>
      <c r="K591" s="350"/>
      <c r="L591" s="350"/>
      <c r="M591" s="350"/>
      <c r="N591" s="350"/>
      <c r="O591" s="350"/>
      <c r="P591" s="350"/>
      <c r="Q591" s="350"/>
      <c r="R591" s="350"/>
      <c r="S591" s="350"/>
      <c r="T591" s="350"/>
      <c r="U591" s="350"/>
      <c r="V591" s="350"/>
      <c r="W591" s="350"/>
      <c r="X591" s="350"/>
      <c r="Y591" s="350"/>
      <c r="Z591" s="350"/>
      <c r="AA591" s="350"/>
    </row>
    <row r="592" spans="1:27" ht="12.75" customHeight="1">
      <c r="A592" s="350"/>
      <c r="B592" s="350"/>
      <c r="C592" s="350"/>
      <c r="D592" s="406"/>
      <c r="E592" s="402"/>
      <c r="F592" s="350"/>
      <c r="G592" s="350"/>
      <c r="H592" s="350"/>
      <c r="I592" s="350"/>
      <c r="J592" s="350"/>
      <c r="K592" s="350"/>
      <c r="L592" s="350"/>
      <c r="M592" s="350"/>
      <c r="N592" s="350"/>
      <c r="O592" s="350"/>
      <c r="P592" s="350"/>
      <c r="Q592" s="350"/>
      <c r="R592" s="350"/>
      <c r="S592" s="350"/>
      <c r="T592" s="350"/>
      <c r="U592" s="350"/>
      <c r="V592" s="350"/>
      <c r="W592" s="350"/>
      <c r="X592" s="350"/>
      <c r="Y592" s="350"/>
      <c r="Z592" s="350"/>
      <c r="AA592" s="350"/>
    </row>
    <row r="593" spans="1:27" ht="12.75" customHeight="1">
      <c r="A593" s="350"/>
      <c r="B593" s="350"/>
      <c r="C593" s="350"/>
      <c r="D593" s="406"/>
      <c r="E593" s="402"/>
      <c r="F593" s="350"/>
      <c r="G593" s="350"/>
      <c r="H593" s="350"/>
      <c r="I593" s="350"/>
      <c r="J593" s="350"/>
      <c r="K593" s="350"/>
      <c r="L593" s="350"/>
      <c r="M593" s="350"/>
      <c r="N593" s="350"/>
      <c r="O593" s="350"/>
      <c r="P593" s="350"/>
      <c r="Q593" s="350"/>
      <c r="R593" s="350"/>
      <c r="S593" s="350"/>
      <c r="T593" s="350"/>
      <c r="U593" s="350"/>
      <c r="V593" s="350"/>
      <c r="W593" s="350"/>
      <c r="X593" s="350"/>
      <c r="Y593" s="350"/>
      <c r="Z593" s="350"/>
      <c r="AA593" s="350"/>
    </row>
    <row r="594" spans="1:27" ht="12.75" customHeight="1">
      <c r="A594" s="350"/>
      <c r="B594" s="350"/>
      <c r="C594" s="350"/>
      <c r="D594" s="406"/>
      <c r="E594" s="402"/>
      <c r="F594" s="350"/>
      <c r="G594" s="350"/>
      <c r="H594" s="350"/>
      <c r="I594" s="350"/>
      <c r="J594" s="350"/>
      <c r="K594" s="350"/>
      <c r="L594" s="350"/>
      <c r="M594" s="350"/>
      <c r="N594" s="350"/>
      <c r="O594" s="350"/>
      <c r="P594" s="350"/>
      <c r="Q594" s="350"/>
      <c r="R594" s="350"/>
      <c r="S594" s="350"/>
      <c r="T594" s="350"/>
      <c r="U594" s="350"/>
      <c r="V594" s="350"/>
      <c r="W594" s="350"/>
      <c r="X594" s="350"/>
      <c r="Y594" s="350"/>
      <c r="Z594" s="350"/>
      <c r="AA594" s="350"/>
    </row>
    <row r="595" spans="1:27" ht="12.75" customHeight="1">
      <c r="A595" s="350"/>
      <c r="B595" s="350"/>
      <c r="C595" s="350"/>
      <c r="D595" s="406"/>
      <c r="E595" s="402"/>
      <c r="F595" s="350"/>
      <c r="G595" s="350"/>
      <c r="H595" s="350"/>
      <c r="I595" s="350"/>
      <c r="J595" s="350"/>
      <c r="K595" s="350"/>
      <c r="L595" s="350"/>
      <c r="M595" s="350"/>
      <c r="N595" s="350"/>
      <c r="O595" s="350"/>
      <c r="P595" s="350"/>
      <c r="Q595" s="350"/>
      <c r="R595" s="350"/>
      <c r="S595" s="350"/>
      <c r="T595" s="350"/>
      <c r="U595" s="350"/>
      <c r="V595" s="350"/>
      <c r="W595" s="350"/>
      <c r="X595" s="350"/>
      <c r="Y595" s="350"/>
      <c r="Z595" s="350"/>
      <c r="AA595" s="350"/>
    </row>
    <row r="596" spans="1:27" ht="12.75" customHeight="1">
      <c r="A596" s="350"/>
      <c r="B596" s="350"/>
      <c r="C596" s="350"/>
      <c r="D596" s="406"/>
      <c r="E596" s="402"/>
      <c r="F596" s="350"/>
      <c r="G596" s="350"/>
      <c r="H596" s="350"/>
      <c r="I596" s="350"/>
      <c r="J596" s="350"/>
      <c r="K596" s="350"/>
      <c r="L596" s="350"/>
      <c r="M596" s="350"/>
      <c r="N596" s="350"/>
      <c r="O596" s="350"/>
      <c r="P596" s="350"/>
      <c r="Q596" s="350"/>
      <c r="R596" s="350"/>
      <c r="S596" s="350"/>
      <c r="T596" s="350"/>
      <c r="U596" s="350"/>
      <c r="V596" s="350"/>
      <c r="W596" s="350"/>
      <c r="X596" s="350"/>
      <c r="Y596" s="350"/>
      <c r="Z596" s="350"/>
      <c r="AA596" s="350"/>
    </row>
    <row r="597" spans="1:27" ht="12.75" customHeight="1">
      <c r="A597" s="350"/>
      <c r="B597" s="350"/>
      <c r="C597" s="350"/>
      <c r="D597" s="406"/>
      <c r="E597" s="402"/>
      <c r="F597" s="350"/>
      <c r="G597" s="350"/>
      <c r="H597" s="350"/>
      <c r="I597" s="350"/>
      <c r="J597" s="350"/>
      <c r="K597" s="350"/>
      <c r="L597" s="350"/>
      <c r="M597" s="350"/>
      <c r="N597" s="350"/>
      <c r="O597" s="350"/>
      <c r="P597" s="350"/>
      <c r="Q597" s="350"/>
      <c r="R597" s="350"/>
      <c r="S597" s="350"/>
      <c r="T597" s="350"/>
      <c r="U597" s="350"/>
      <c r="V597" s="350"/>
      <c r="W597" s="350"/>
      <c r="X597" s="350"/>
      <c r="Y597" s="350"/>
      <c r="Z597" s="350"/>
      <c r="AA597" s="350"/>
    </row>
    <row r="598" spans="1:27" ht="12.75" customHeight="1">
      <c r="A598" s="350"/>
      <c r="B598" s="350"/>
      <c r="C598" s="350"/>
      <c r="D598" s="406"/>
      <c r="E598" s="402"/>
      <c r="F598" s="350"/>
      <c r="G598" s="350"/>
      <c r="H598" s="350"/>
      <c r="I598" s="350"/>
      <c r="J598" s="350"/>
      <c r="K598" s="350"/>
      <c r="L598" s="350"/>
      <c r="M598" s="350"/>
      <c r="N598" s="350"/>
      <c r="O598" s="350"/>
      <c r="P598" s="350"/>
      <c r="Q598" s="350"/>
      <c r="R598" s="350"/>
      <c r="S598" s="350"/>
      <c r="T598" s="350"/>
      <c r="U598" s="350"/>
      <c r="V598" s="350"/>
      <c r="W598" s="350"/>
      <c r="X598" s="350"/>
      <c r="Y598" s="350"/>
      <c r="Z598" s="350"/>
      <c r="AA598" s="350"/>
    </row>
    <row r="599" spans="1:27" ht="12.75" customHeight="1">
      <c r="A599" s="350"/>
      <c r="B599" s="350"/>
      <c r="C599" s="350"/>
      <c r="D599" s="406"/>
      <c r="E599" s="402"/>
      <c r="F599" s="350"/>
      <c r="G599" s="350"/>
      <c r="H599" s="350"/>
      <c r="I599" s="350"/>
      <c r="J599" s="350"/>
      <c r="K599" s="350"/>
      <c r="L599" s="350"/>
      <c r="M599" s="350"/>
      <c r="N599" s="350"/>
      <c r="O599" s="350"/>
      <c r="P599" s="350"/>
      <c r="Q599" s="350"/>
      <c r="R599" s="350"/>
      <c r="S599" s="350"/>
      <c r="T599" s="350"/>
      <c r="U599" s="350"/>
      <c r="V599" s="350"/>
      <c r="W599" s="350"/>
      <c r="X599" s="350"/>
      <c r="Y599" s="350"/>
      <c r="Z599" s="350"/>
      <c r="AA599" s="350"/>
    </row>
    <row r="600" spans="1:27" ht="12.75" customHeight="1">
      <c r="A600" s="350"/>
      <c r="B600" s="350"/>
      <c r="C600" s="350"/>
      <c r="D600" s="406"/>
      <c r="E600" s="402"/>
      <c r="F600" s="350"/>
      <c r="G600" s="350"/>
      <c r="H600" s="350"/>
      <c r="I600" s="350"/>
      <c r="J600" s="350"/>
      <c r="K600" s="350"/>
      <c r="L600" s="350"/>
      <c r="M600" s="350"/>
      <c r="N600" s="350"/>
      <c r="O600" s="350"/>
      <c r="P600" s="350"/>
      <c r="Q600" s="350"/>
      <c r="R600" s="350"/>
      <c r="S600" s="350"/>
      <c r="T600" s="350"/>
      <c r="U600" s="350"/>
      <c r="V600" s="350"/>
      <c r="W600" s="350"/>
      <c r="X600" s="350"/>
      <c r="Y600" s="350"/>
      <c r="Z600" s="350"/>
      <c r="AA600" s="350"/>
    </row>
    <row r="601" spans="1:27" ht="12.75" customHeight="1">
      <c r="A601" s="350"/>
      <c r="B601" s="350"/>
      <c r="C601" s="350"/>
      <c r="D601" s="406"/>
      <c r="E601" s="402"/>
      <c r="F601" s="350"/>
      <c r="G601" s="350"/>
      <c r="H601" s="350"/>
      <c r="I601" s="350"/>
      <c r="J601" s="350"/>
      <c r="K601" s="350"/>
      <c r="L601" s="350"/>
      <c r="M601" s="350"/>
      <c r="N601" s="350"/>
      <c r="O601" s="350"/>
      <c r="P601" s="350"/>
      <c r="Q601" s="350"/>
      <c r="R601" s="350"/>
      <c r="S601" s="350"/>
      <c r="T601" s="350"/>
      <c r="U601" s="350"/>
      <c r="V601" s="350"/>
      <c r="W601" s="350"/>
      <c r="X601" s="350"/>
      <c r="Y601" s="350"/>
      <c r="Z601" s="350"/>
      <c r="AA601" s="350"/>
    </row>
    <row r="602" spans="1:27" ht="12.75" customHeight="1">
      <c r="A602" s="350"/>
      <c r="B602" s="350"/>
      <c r="C602" s="350"/>
      <c r="D602" s="406"/>
      <c r="E602" s="402"/>
      <c r="F602" s="350"/>
      <c r="G602" s="350"/>
      <c r="H602" s="350"/>
      <c r="I602" s="350"/>
      <c r="J602" s="350"/>
      <c r="K602" s="350"/>
      <c r="L602" s="350"/>
      <c r="M602" s="350"/>
      <c r="N602" s="350"/>
      <c r="O602" s="350"/>
      <c r="P602" s="350"/>
      <c r="Q602" s="350"/>
      <c r="R602" s="350"/>
      <c r="S602" s="350"/>
      <c r="T602" s="350"/>
      <c r="U602" s="350"/>
      <c r="V602" s="350"/>
      <c r="W602" s="350"/>
      <c r="X602" s="350"/>
      <c r="Y602" s="350"/>
      <c r="Z602" s="350"/>
      <c r="AA602" s="350"/>
    </row>
    <row r="603" spans="1:27" ht="12.75" customHeight="1">
      <c r="A603" s="350"/>
      <c r="B603" s="350"/>
      <c r="C603" s="350"/>
      <c r="D603" s="406"/>
      <c r="E603" s="402"/>
      <c r="F603" s="350"/>
      <c r="G603" s="350"/>
      <c r="H603" s="350"/>
      <c r="I603" s="350"/>
      <c r="J603" s="350"/>
      <c r="K603" s="350"/>
      <c r="L603" s="350"/>
      <c r="M603" s="350"/>
      <c r="N603" s="350"/>
      <c r="O603" s="350"/>
      <c r="P603" s="350"/>
      <c r="Q603" s="350"/>
      <c r="R603" s="350"/>
      <c r="S603" s="350"/>
      <c r="T603" s="350"/>
      <c r="U603" s="350"/>
      <c r="V603" s="350"/>
      <c r="W603" s="350"/>
      <c r="X603" s="350"/>
      <c r="Y603" s="350"/>
      <c r="Z603" s="350"/>
      <c r="AA603" s="350"/>
    </row>
    <row r="604" spans="1:27" ht="12.75" customHeight="1">
      <c r="A604" s="350"/>
      <c r="B604" s="350"/>
      <c r="C604" s="350"/>
      <c r="D604" s="406"/>
      <c r="E604" s="402"/>
      <c r="F604" s="350"/>
      <c r="G604" s="350"/>
      <c r="H604" s="350"/>
      <c r="I604" s="350"/>
      <c r="J604" s="350"/>
      <c r="K604" s="350"/>
      <c r="L604" s="350"/>
      <c r="M604" s="350"/>
      <c r="N604" s="350"/>
      <c r="O604" s="350"/>
      <c r="P604" s="350"/>
      <c r="Q604" s="350"/>
      <c r="R604" s="350"/>
      <c r="S604" s="350"/>
      <c r="T604" s="350"/>
      <c r="U604" s="350"/>
      <c r="V604" s="350"/>
      <c r="W604" s="350"/>
      <c r="X604" s="350"/>
      <c r="Y604" s="350"/>
      <c r="Z604" s="350"/>
      <c r="AA604" s="350"/>
    </row>
    <row r="605" spans="1:27" ht="12.75" customHeight="1">
      <c r="A605" s="350"/>
      <c r="B605" s="350"/>
      <c r="C605" s="350"/>
      <c r="D605" s="406"/>
      <c r="E605" s="402"/>
      <c r="F605" s="350"/>
      <c r="G605" s="350"/>
      <c r="H605" s="350"/>
      <c r="I605" s="350"/>
      <c r="J605" s="350"/>
      <c r="K605" s="350"/>
      <c r="L605" s="350"/>
      <c r="M605" s="350"/>
      <c r="N605" s="350"/>
      <c r="O605" s="350"/>
      <c r="P605" s="350"/>
      <c r="Q605" s="350"/>
      <c r="R605" s="350"/>
      <c r="S605" s="350"/>
      <c r="T605" s="350"/>
      <c r="U605" s="350"/>
      <c r="V605" s="350"/>
      <c r="W605" s="350"/>
      <c r="X605" s="350"/>
      <c r="Y605" s="350"/>
      <c r="Z605" s="350"/>
      <c r="AA605" s="350"/>
    </row>
    <row r="606" spans="1:27" ht="12.75" customHeight="1">
      <c r="A606" s="350"/>
      <c r="B606" s="350"/>
      <c r="C606" s="350"/>
      <c r="D606" s="406"/>
      <c r="E606" s="402"/>
      <c r="F606" s="350"/>
      <c r="G606" s="350"/>
      <c r="H606" s="350"/>
      <c r="I606" s="350"/>
      <c r="J606" s="350"/>
      <c r="K606" s="350"/>
      <c r="L606" s="350"/>
      <c r="M606" s="350"/>
      <c r="N606" s="350"/>
      <c r="O606" s="350"/>
      <c r="P606" s="350"/>
      <c r="Q606" s="350"/>
      <c r="R606" s="350"/>
      <c r="S606" s="350"/>
      <c r="T606" s="350"/>
      <c r="U606" s="350"/>
      <c r="V606" s="350"/>
      <c r="W606" s="350"/>
      <c r="X606" s="350"/>
      <c r="Y606" s="350"/>
      <c r="Z606" s="350"/>
      <c r="AA606" s="350"/>
    </row>
    <row r="607" spans="1:27" ht="12.75" customHeight="1">
      <c r="A607" s="350"/>
      <c r="B607" s="350"/>
      <c r="C607" s="350"/>
      <c r="D607" s="406"/>
      <c r="E607" s="402"/>
      <c r="F607" s="350"/>
      <c r="G607" s="350"/>
      <c r="H607" s="350"/>
      <c r="I607" s="350"/>
      <c r="J607" s="350"/>
      <c r="K607" s="350"/>
      <c r="L607" s="350"/>
      <c r="M607" s="350"/>
      <c r="N607" s="350"/>
      <c r="O607" s="350"/>
      <c r="P607" s="350"/>
      <c r="Q607" s="350"/>
      <c r="R607" s="350"/>
      <c r="S607" s="350"/>
      <c r="T607" s="350"/>
      <c r="U607" s="350"/>
      <c r="V607" s="350"/>
      <c r="W607" s="350"/>
      <c r="X607" s="350"/>
      <c r="Y607" s="350"/>
      <c r="Z607" s="350"/>
      <c r="AA607" s="350"/>
    </row>
    <row r="608" spans="1:27" ht="12.75" customHeight="1">
      <c r="A608" s="350"/>
      <c r="B608" s="350"/>
      <c r="C608" s="350"/>
      <c r="D608" s="406"/>
      <c r="E608" s="402"/>
      <c r="F608" s="350"/>
      <c r="G608" s="350"/>
      <c r="H608" s="350"/>
      <c r="I608" s="350"/>
      <c r="J608" s="350"/>
      <c r="K608" s="350"/>
      <c r="L608" s="350"/>
      <c r="M608" s="350"/>
      <c r="N608" s="350"/>
      <c r="O608" s="350"/>
      <c r="P608" s="350"/>
      <c r="Q608" s="350"/>
      <c r="R608" s="350"/>
      <c r="S608" s="350"/>
      <c r="T608" s="350"/>
      <c r="U608" s="350"/>
      <c r="V608" s="350"/>
      <c r="W608" s="350"/>
      <c r="X608" s="350"/>
      <c r="Y608" s="350"/>
      <c r="Z608" s="350"/>
      <c r="AA608" s="350"/>
    </row>
    <row r="609" spans="1:27" ht="12.75" customHeight="1">
      <c r="A609" s="350"/>
      <c r="B609" s="350"/>
      <c r="C609" s="350"/>
      <c r="D609" s="406"/>
      <c r="E609" s="402"/>
      <c r="F609" s="350"/>
      <c r="G609" s="350"/>
      <c r="H609" s="350"/>
      <c r="I609" s="350"/>
      <c r="J609" s="350"/>
      <c r="K609" s="350"/>
      <c r="L609" s="350"/>
      <c r="M609" s="350"/>
      <c r="N609" s="350"/>
      <c r="O609" s="350"/>
      <c r="P609" s="350"/>
      <c r="Q609" s="350"/>
      <c r="R609" s="350"/>
      <c r="S609" s="350"/>
      <c r="T609" s="350"/>
      <c r="U609" s="350"/>
      <c r="V609" s="350"/>
      <c r="W609" s="350"/>
      <c r="X609" s="350"/>
      <c r="Y609" s="350"/>
      <c r="Z609" s="350"/>
      <c r="AA609" s="350"/>
    </row>
    <row r="610" spans="1:27" ht="12.75" customHeight="1">
      <c r="A610" s="350"/>
      <c r="B610" s="350"/>
      <c r="C610" s="350"/>
      <c r="D610" s="406"/>
      <c r="E610" s="402"/>
      <c r="F610" s="350"/>
      <c r="G610" s="350"/>
      <c r="H610" s="350"/>
      <c r="I610" s="350"/>
      <c r="J610" s="350"/>
      <c r="K610" s="350"/>
      <c r="L610" s="350"/>
      <c r="M610" s="350"/>
      <c r="N610" s="350"/>
      <c r="O610" s="350"/>
      <c r="P610" s="350"/>
      <c r="Q610" s="350"/>
      <c r="R610" s="350"/>
      <c r="S610" s="350"/>
      <c r="T610" s="350"/>
      <c r="U610" s="350"/>
      <c r="V610" s="350"/>
      <c r="W610" s="350"/>
      <c r="X610" s="350"/>
      <c r="Y610" s="350"/>
      <c r="Z610" s="350"/>
      <c r="AA610" s="350"/>
    </row>
    <row r="611" spans="1:27" ht="12.75" customHeight="1">
      <c r="A611" s="350"/>
      <c r="B611" s="350"/>
      <c r="C611" s="350"/>
      <c r="D611" s="406"/>
      <c r="E611" s="402"/>
      <c r="F611" s="350"/>
      <c r="G611" s="350"/>
      <c r="H611" s="350"/>
      <c r="I611" s="350"/>
      <c r="J611" s="350"/>
      <c r="K611" s="350"/>
      <c r="L611" s="350"/>
      <c r="M611" s="350"/>
      <c r="N611" s="350"/>
      <c r="O611" s="350"/>
      <c r="P611" s="350"/>
      <c r="Q611" s="350"/>
      <c r="R611" s="350"/>
      <c r="S611" s="350"/>
      <c r="T611" s="350"/>
      <c r="U611" s="350"/>
      <c r="V611" s="350"/>
      <c r="W611" s="350"/>
      <c r="X611" s="350"/>
      <c r="Y611" s="350"/>
      <c r="Z611" s="350"/>
      <c r="AA611" s="350"/>
    </row>
    <row r="612" spans="1:27" ht="12.75" customHeight="1">
      <c r="A612" s="350"/>
      <c r="B612" s="350"/>
      <c r="C612" s="350"/>
      <c r="D612" s="406"/>
      <c r="E612" s="402"/>
      <c r="F612" s="350"/>
      <c r="G612" s="350"/>
      <c r="H612" s="350"/>
      <c r="I612" s="350"/>
      <c r="J612" s="350"/>
      <c r="K612" s="350"/>
      <c r="L612" s="350"/>
      <c r="M612" s="350"/>
      <c r="N612" s="350"/>
      <c r="O612" s="350"/>
      <c r="P612" s="350"/>
      <c r="Q612" s="350"/>
      <c r="R612" s="350"/>
      <c r="S612" s="350"/>
      <c r="T612" s="350"/>
      <c r="U612" s="350"/>
      <c r="V612" s="350"/>
      <c r="W612" s="350"/>
      <c r="X612" s="350"/>
      <c r="Y612" s="350"/>
      <c r="Z612" s="350"/>
      <c r="AA612" s="350"/>
    </row>
    <row r="613" spans="1:27" ht="12.75" customHeight="1">
      <c r="A613" s="350"/>
      <c r="B613" s="350"/>
      <c r="C613" s="350"/>
      <c r="D613" s="406"/>
      <c r="E613" s="402"/>
      <c r="F613" s="350"/>
      <c r="G613" s="350"/>
      <c r="H613" s="350"/>
      <c r="I613" s="350"/>
      <c r="J613" s="350"/>
      <c r="K613" s="350"/>
      <c r="L613" s="350"/>
      <c r="M613" s="350"/>
      <c r="N613" s="350"/>
      <c r="O613" s="350"/>
      <c r="P613" s="350"/>
      <c r="Q613" s="350"/>
      <c r="R613" s="350"/>
      <c r="S613" s="350"/>
      <c r="T613" s="350"/>
      <c r="U613" s="350"/>
      <c r="V613" s="350"/>
      <c r="W613" s="350"/>
      <c r="X613" s="350"/>
      <c r="Y613" s="350"/>
      <c r="Z613" s="350"/>
      <c r="AA613" s="350"/>
    </row>
    <row r="614" spans="1:27" ht="12.75" customHeight="1">
      <c r="A614" s="350"/>
      <c r="B614" s="350"/>
      <c r="C614" s="350"/>
      <c r="D614" s="406"/>
      <c r="E614" s="402"/>
      <c r="F614" s="350"/>
      <c r="G614" s="350"/>
      <c r="H614" s="350"/>
      <c r="I614" s="350"/>
      <c r="J614" s="350"/>
      <c r="K614" s="350"/>
      <c r="L614" s="350"/>
      <c r="M614" s="350"/>
      <c r="N614" s="350"/>
      <c r="O614" s="350"/>
      <c r="P614" s="350"/>
      <c r="Q614" s="350"/>
      <c r="R614" s="350"/>
      <c r="S614" s="350"/>
      <c r="T614" s="350"/>
      <c r="U614" s="350"/>
      <c r="V614" s="350"/>
      <c r="W614" s="350"/>
      <c r="X614" s="350"/>
      <c r="Y614" s="350"/>
      <c r="Z614" s="350"/>
      <c r="AA614" s="350"/>
    </row>
    <row r="615" spans="1:27" ht="12.75" customHeight="1">
      <c r="A615" s="350"/>
      <c r="B615" s="350"/>
      <c r="C615" s="350"/>
      <c r="D615" s="406"/>
      <c r="E615" s="402"/>
      <c r="F615" s="350"/>
      <c r="G615" s="350"/>
      <c r="H615" s="350"/>
      <c r="I615" s="350"/>
      <c r="J615" s="350"/>
      <c r="K615" s="350"/>
      <c r="L615" s="350"/>
      <c r="M615" s="350"/>
      <c r="N615" s="350"/>
      <c r="O615" s="350"/>
      <c r="P615" s="350"/>
      <c r="Q615" s="350"/>
      <c r="R615" s="350"/>
      <c r="S615" s="350"/>
      <c r="T615" s="350"/>
      <c r="U615" s="350"/>
      <c r="V615" s="350"/>
      <c r="W615" s="350"/>
      <c r="X615" s="350"/>
      <c r="Y615" s="350"/>
      <c r="Z615" s="350"/>
      <c r="AA615" s="350"/>
    </row>
    <row r="616" spans="1:27" ht="12.75" customHeight="1">
      <c r="A616" s="350"/>
      <c r="B616" s="350"/>
      <c r="C616" s="350"/>
      <c r="D616" s="406"/>
      <c r="E616" s="402"/>
      <c r="F616" s="350"/>
      <c r="G616" s="350"/>
      <c r="H616" s="350"/>
      <c r="I616" s="350"/>
      <c r="J616" s="350"/>
      <c r="K616" s="350"/>
      <c r="L616" s="350"/>
      <c r="M616" s="350"/>
      <c r="N616" s="350"/>
      <c r="O616" s="350"/>
      <c r="P616" s="350"/>
      <c r="Q616" s="350"/>
      <c r="R616" s="350"/>
      <c r="S616" s="350"/>
      <c r="T616" s="350"/>
      <c r="U616" s="350"/>
      <c r="V616" s="350"/>
      <c r="W616" s="350"/>
      <c r="X616" s="350"/>
      <c r="Y616" s="350"/>
      <c r="Z616" s="350"/>
      <c r="AA616" s="350"/>
    </row>
    <row r="617" spans="1:27" ht="12.75" customHeight="1">
      <c r="A617" s="350"/>
      <c r="B617" s="350"/>
      <c r="C617" s="350"/>
      <c r="D617" s="406"/>
      <c r="E617" s="402"/>
      <c r="F617" s="350"/>
      <c r="G617" s="350"/>
      <c r="H617" s="350"/>
      <c r="I617" s="350"/>
      <c r="J617" s="350"/>
      <c r="K617" s="350"/>
      <c r="L617" s="350"/>
      <c r="M617" s="350"/>
      <c r="N617" s="350"/>
      <c r="O617" s="350"/>
      <c r="P617" s="350"/>
      <c r="Q617" s="350"/>
      <c r="R617" s="350"/>
      <c r="S617" s="350"/>
      <c r="T617" s="350"/>
      <c r="U617" s="350"/>
      <c r="V617" s="350"/>
      <c r="W617" s="350"/>
      <c r="X617" s="350"/>
      <c r="Y617" s="350"/>
      <c r="Z617" s="350"/>
      <c r="AA617" s="350"/>
    </row>
    <row r="618" spans="1:27" ht="12.75" customHeight="1">
      <c r="A618" s="350"/>
      <c r="B618" s="350"/>
      <c r="C618" s="350"/>
      <c r="D618" s="406"/>
      <c r="E618" s="402"/>
      <c r="F618" s="350"/>
      <c r="G618" s="350"/>
      <c r="H618" s="350"/>
      <c r="I618" s="350"/>
      <c r="J618" s="350"/>
      <c r="K618" s="350"/>
      <c r="L618" s="350"/>
      <c r="M618" s="350"/>
      <c r="N618" s="350"/>
      <c r="O618" s="350"/>
      <c r="P618" s="350"/>
      <c r="Q618" s="350"/>
      <c r="R618" s="350"/>
      <c r="S618" s="350"/>
      <c r="T618" s="350"/>
      <c r="U618" s="350"/>
      <c r="V618" s="350"/>
      <c r="W618" s="350"/>
      <c r="X618" s="350"/>
      <c r="Y618" s="350"/>
      <c r="Z618" s="350"/>
      <c r="AA618" s="350"/>
    </row>
    <row r="619" spans="1:27" ht="12.75" customHeight="1">
      <c r="A619" s="350"/>
      <c r="B619" s="350"/>
      <c r="C619" s="350"/>
      <c r="D619" s="406"/>
      <c r="E619" s="402"/>
      <c r="F619" s="350"/>
      <c r="G619" s="350"/>
      <c r="H619" s="350"/>
      <c r="I619" s="350"/>
      <c r="J619" s="350"/>
      <c r="K619" s="350"/>
      <c r="L619" s="350"/>
      <c r="M619" s="350"/>
      <c r="N619" s="350"/>
      <c r="O619" s="350"/>
      <c r="P619" s="350"/>
      <c r="Q619" s="350"/>
      <c r="R619" s="350"/>
      <c r="S619" s="350"/>
      <c r="T619" s="350"/>
      <c r="U619" s="350"/>
      <c r="V619" s="350"/>
      <c r="W619" s="350"/>
      <c r="X619" s="350"/>
      <c r="Y619" s="350"/>
      <c r="Z619" s="350"/>
      <c r="AA619" s="350"/>
    </row>
    <row r="620" spans="1:27" ht="12.75" customHeight="1">
      <c r="A620" s="350"/>
      <c r="B620" s="350"/>
      <c r="C620" s="350"/>
      <c r="D620" s="406"/>
      <c r="E620" s="402"/>
      <c r="F620" s="350"/>
      <c r="G620" s="350"/>
      <c r="H620" s="350"/>
      <c r="I620" s="350"/>
      <c r="J620" s="350"/>
      <c r="K620" s="350"/>
      <c r="L620" s="350"/>
      <c r="M620" s="350"/>
      <c r="N620" s="350"/>
      <c r="O620" s="350"/>
      <c r="P620" s="350"/>
      <c r="Q620" s="350"/>
      <c r="R620" s="350"/>
      <c r="S620" s="350"/>
      <c r="T620" s="350"/>
      <c r="U620" s="350"/>
      <c r="V620" s="350"/>
      <c r="W620" s="350"/>
      <c r="X620" s="350"/>
      <c r="Y620" s="350"/>
      <c r="Z620" s="350"/>
      <c r="AA620" s="350"/>
    </row>
    <row r="621" spans="1:27" ht="12.75" customHeight="1">
      <c r="A621" s="350"/>
      <c r="B621" s="350"/>
      <c r="C621" s="350"/>
      <c r="D621" s="406"/>
      <c r="E621" s="402"/>
      <c r="F621" s="350"/>
      <c r="G621" s="350"/>
      <c r="H621" s="350"/>
      <c r="I621" s="350"/>
      <c r="J621" s="350"/>
      <c r="K621" s="350"/>
      <c r="L621" s="350"/>
      <c r="M621" s="350"/>
      <c r="N621" s="350"/>
      <c r="O621" s="350"/>
      <c r="P621" s="350"/>
      <c r="Q621" s="350"/>
      <c r="R621" s="350"/>
      <c r="S621" s="350"/>
      <c r="T621" s="350"/>
      <c r="U621" s="350"/>
      <c r="V621" s="350"/>
      <c r="W621" s="350"/>
      <c r="X621" s="350"/>
      <c r="Y621" s="350"/>
      <c r="Z621" s="350"/>
      <c r="AA621" s="350"/>
    </row>
    <row r="622" spans="1:27" ht="12.75" customHeight="1">
      <c r="A622" s="350"/>
      <c r="B622" s="350"/>
      <c r="C622" s="350"/>
      <c r="D622" s="406"/>
      <c r="E622" s="402"/>
      <c r="F622" s="350"/>
      <c r="G622" s="350"/>
      <c r="H622" s="350"/>
      <c r="I622" s="350"/>
      <c r="J622" s="350"/>
      <c r="K622" s="350"/>
      <c r="L622" s="350"/>
      <c r="M622" s="350"/>
      <c r="N622" s="350"/>
      <c r="O622" s="350"/>
      <c r="P622" s="350"/>
      <c r="Q622" s="350"/>
      <c r="R622" s="350"/>
      <c r="S622" s="350"/>
      <c r="T622" s="350"/>
      <c r="U622" s="350"/>
      <c r="V622" s="350"/>
      <c r="W622" s="350"/>
      <c r="X622" s="350"/>
      <c r="Y622" s="350"/>
      <c r="Z622" s="350"/>
      <c r="AA622" s="350"/>
    </row>
    <row r="623" spans="1:27" ht="12.75" customHeight="1">
      <c r="A623" s="350"/>
      <c r="B623" s="350"/>
      <c r="C623" s="350"/>
      <c r="D623" s="406"/>
      <c r="E623" s="402"/>
      <c r="F623" s="350"/>
      <c r="G623" s="350"/>
      <c r="H623" s="350"/>
      <c r="I623" s="350"/>
      <c r="J623" s="350"/>
      <c r="K623" s="350"/>
      <c r="L623" s="350"/>
      <c r="M623" s="350"/>
      <c r="N623" s="350"/>
      <c r="O623" s="350"/>
      <c r="P623" s="350"/>
      <c r="Q623" s="350"/>
      <c r="R623" s="350"/>
      <c r="S623" s="350"/>
      <c r="T623" s="350"/>
      <c r="U623" s="350"/>
      <c r="V623" s="350"/>
      <c r="W623" s="350"/>
      <c r="X623" s="350"/>
      <c r="Y623" s="350"/>
      <c r="Z623" s="350"/>
      <c r="AA623" s="350"/>
    </row>
    <row r="624" spans="1:27" ht="12.75" customHeight="1">
      <c r="A624" s="350"/>
      <c r="B624" s="350"/>
      <c r="C624" s="350"/>
      <c r="D624" s="406"/>
      <c r="E624" s="402"/>
      <c r="F624" s="350"/>
      <c r="G624" s="350"/>
      <c r="H624" s="350"/>
      <c r="I624" s="350"/>
      <c r="J624" s="350"/>
      <c r="K624" s="350"/>
      <c r="L624" s="350"/>
      <c r="M624" s="350"/>
      <c r="N624" s="350"/>
      <c r="O624" s="350"/>
      <c r="P624" s="350"/>
      <c r="Q624" s="350"/>
      <c r="R624" s="350"/>
      <c r="S624" s="350"/>
      <c r="T624" s="350"/>
      <c r="U624" s="350"/>
      <c r="V624" s="350"/>
      <c r="W624" s="350"/>
      <c r="X624" s="350"/>
      <c r="Y624" s="350"/>
      <c r="Z624" s="350"/>
      <c r="AA624" s="350"/>
    </row>
    <row r="625" spans="1:27" ht="12.75" customHeight="1">
      <c r="A625" s="350"/>
      <c r="B625" s="350"/>
      <c r="C625" s="350"/>
      <c r="D625" s="406"/>
      <c r="E625" s="402"/>
      <c r="F625" s="350"/>
      <c r="G625" s="350"/>
      <c r="H625" s="350"/>
      <c r="I625" s="350"/>
      <c r="J625" s="350"/>
      <c r="K625" s="350"/>
      <c r="L625" s="350"/>
      <c r="M625" s="350"/>
      <c r="N625" s="350"/>
      <c r="O625" s="350"/>
      <c r="P625" s="350"/>
      <c r="Q625" s="350"/>
      <c r="R625" s="350"/>
      <c r="S625" s="350"/>
      <c r="T625" s="350"/>
      <c r="U625" s="350"/>
      <c r="V625" s="350"/>
      <c r="W625" s="350"/>
      <c r="X625" s="350"/>
      <c r="Y625" s="350"/>
      <c r="Z625" s="350"/>
      <c r="AA625" s="350"/>
    </row>
    <row r="626" spans="1:27" ht="12.75" customHeight="1">
      <c r="A626" s="350"/>
      <c r="B626" s="350"/>
      <c r="C626" s="350"/>
      <c r="D626" s="406"/>
      <c r="E626" s="402"/>
      <c r="F626" s="350"/>
      <c r="G626" s="350"/>
      <c r="H626" s="350"/>
      <c r="I626" s="350"/>
      <c r="J626" s="350"/>
      <c r="K626" s="350"/>
      <c r="L626" s="350"/>
      <c r="M626" s="350"/>
      <c r="N626" s="350"/>
      <c r="O626" s="350"/>
      <c r="P626" s="350"/>
      <c r="Q626" s="350"/>
      <c r="R626" s="350"/>
      <c r="S626" s="350"/>
      <c r="T626" s="350"/>
      <c r="U626" s="350"/>
      <c r="V626" s="350"/>
      <c r="W626" s="350"/>
      <c r="X626" s="350"/>
      <c r="Y626" s="350"/>
      <c r="Z626" s="350"/>
      <c r="AA626" s="350"/>
    </row>
    <row r="627" spans="1:27" ht="12.75" customHeight="1">
      <c r="A627" s="350"/>
      <c r="B627" s="350"/>
      <c r="C627" s="350"/>
      <c r="D627" s="406"/>
      <c r="E627" s="402"/>
      <c r="F627" s="350"/>
      <c r="G627" s="350"/>
      <c r="H627" s="350"/>
      <c r="I627" s="350"/>
      <c r="J627" s="350"/>
      <c r="K627" s="350"/>
      <c r="L627" s="350"/>
      <c r="M627" s="350"/>
      <c r="N627" s="350"/>
      <c r="O627" s="350"/>
      <c r="P627" s="350"/>
      <c r="Q627" s="350"/>
      <c r="R627" s="350"/>
      <c r="S627" s="350"/>
      <c r="T627" s="350"/>
      <c r="U627" s="350"/>
      <c r="V627" s="350"/>
      <c r="W627" s="350"/>
      <c r="X627" s="350"/>
      <c r="Y627" s="350"/>
      <c r="Z627" s="350"/>
      <c r="AA627" s="350"/>
    </row>
    <row r="628" spans="1:27" ht="12.75" customHeight="1">
      <c r="A628" s="350"/>
      <c r="B628" s="350"/>
      <c r="C628" s="350"/>
      <c r="D628" s="406"/>
      <c r="E628" s="402"/>
      <c r="F628" s="350"/>
      <c r="G628" s="350"/>
      <c r="H628" s="350"/>
      <c r="I628" s="350"/>
      <c r="J628" s="350"/>
      <c r="K628" s="350"/>
      <c r="L628" s="350"/>
      <c r="M628" s="350"/>
      <c r="N628" s="350"/>
      <c r="O628" s="350"/>
      <c r="P628" s="350"/>
      <c r="Q628" s="350"/>
      <c r="R628" s="350"/>
      <c r="S628" s="350"/>
      <c r="T628" s="350"/>
      <c r="U628" s="350"/>
      <c r="V628" s="350"/>
      <c r="W628" s="350"/>
      <c r="X628" s="350"/>
      <c r="Y628" s="350"/>
      <c r="Z628" s="350"/>
      <c r="AA628" s="350"/>
    </row>
    <row r="629" spans="1:27" ht="12.75" customHeight="1">
      <c r="A629" s="350"/>
      <c r="B629" s="350"/>
      <c r="C629" s="350"/>
      <c r="D629" s="406"/>
      <c r="E629" s="402"/>
      <c r="F629" s="350"/>
      <c r="G629" s="350"/>
      <c r="H629" s="350"/>
      <c r="I629" s="350"/>
      <c r="J629" s="350"/>
      <c r="K629" s="350"/>
      <c r="L629" s="350"/>
      <c r="M629" s="350"/>
      <c r="N629" s="350"/>
      <c r="O629" s="350"/>
      <c r="P629" s="350"/>
      <c r="Q629" s="350"/>
      <c r="R629" s="350"/>
      <c r="S629" s="350"/>
      <c r="T629" s="350"/>
      <c r="U629" s="350"/>
      <c r="V629" s="350"/>
      <c r="W629" s="350"/>
      <c r="X629" s="350"/>
      <c r="Y629" s="350"/>
      <c r="Z629" s="350"/>
      <c r="AA629" s="350"/>
    </row>
    <row r="630" spans="1:27" ht="12.75" customHeight="1">
      <c r="A630" s="350"/>
      <c r="B630" s="350"/>
      <c r="C630" s="350"/>
      <c r="D630" s="406"/>
      <c r="E630" s="402"/>
      <c r="F630" s="350"/>
      <c r="G630" s="350"/>
      <c r="H630" s="350"/>
      <c r="I630" s="350"/>
      <c r="J630" s="350"/>
      <c r="K630" s="350"/>
      <c r="L630" s="350"/>
      <c r="M630" s="350"/>
      <c r="N630" s="350"/>
      <c r="O630" s="350"/>
      <c r="P630" s="350"/>
      <c r="Q630" s="350"/>
      <c r="R630" s="350"/>
      <c r="S630" s="350"/>
      <c r="T630" s="350"/>
      <c r="U630" s="350"/>
      <c r="V630" s="350"/>
      <c r="W630" s="350"/>
      <c r="X630" s="350"/>
      <c r="Y630" s="350"/>
      <c r="Z630" s="350"/>
      <c r="AA630" s="350"/>
    </row>
    <row r="631" spans="1:27" ht="12.75" customHeight="1">
      <c r="A631" s="350"/>
      <c r="B631" s="350"/>
      <c r="C631" s="350"/>
      <c r="D631" s="406"/>
      <c r="E631" s="402"/>
      <c r="F631" s="350"/>
      <c r="G631" s="350"/>
      <c r="H631" s="350"/>
      <c r="I631" s="350"/>
      <c r="J631" s="350"/>
      <c r="K631" s="350"/>
      <c r="L631" s="350"/>
      <c r="M631" s="350"/>
      <c r="N631" s="350"/>
      <c r="O631" s="350"/>
      <c r="P631" s="350"/>
      <c r="Q631" s="350"/>
      <c r="R631" s="350"/>
      <c r="S631" s="350"/>
      <c r="T631" s="350"/>
      <c r="U631" s="350"/>
      <c r="V631" s="350"/>
      <c r="W631" s="350"/>
      <c r="X631" s="350"/>
      <c r="Y631" s="350"/>
      <c r="Z631" s="350"/>
      <c r="AA631" s="350"/>
    </row>
    <row r="632" spans="1:27" ht="12.75" customHeight="1">
      <c r="A632" s="350"/>
      <c r="B632" s="350"/>
      <c r="C632" s="350"/>
      <c r="D632" s="406"/>
      <c r="E632" s="402"/>
      <c r="F632" s="350"/>
      <c r="G632" s="350"/>
      <c r="H632" s="350"/>
      <c r="I632" s="350"/>
      <c r="J632" s="350"/>
      <c r="K632" s="350"/>
      <c r="L632" s="350"/>
      <c r="M632" s="350"/>
      <c r="N632" s="350"/>
      <c r="O632" s="350"/>
      <c r="P632" s="350"/>
      <c r="Q632" s="350"/>
      <c r="R632" s="350"/>
      <c r="S632" s="350"/>
      <c r="T632" s="350"/>
      <c r="U632" s="350"/>
      <c r="V632" s="350"/>
      <c r="W632" s="350"/>
      <c r="X632" s="350"/>
      <c r="Y632" s="350"/>
      <c r="Z632" s="350"/>
      <c r="AA632" s="350"/>
    </row>
    <row r="633" spans="1:27" ht="12.75" customHeight="1">
      <c r="A633" s="350"/>
      <c r="B633" s="350"/>
      <c r="C633" s="350"/>
      <c r="D633" s="406"/>
      <c r="E633" s="402"/>
      <c r="F633" s="350"/>
      <c r="G633" s="350"/>
      <c r="H633" s="350"/>
      <c r="I633" s="350"/>
      <c r="J633" s="350"/>
      <c r="K633" s="350"/>
      <c r="L633" s="350"/>
      <c r="M633" s="350"/>
      <c r="N633" s="350"/>
      <c r="O633" s="350"/>
      <c r="P633" s="350"/>
      <c r="Q633" s="350"/>
      <c r="R633" s="350"/>
      <c r="S633" s="350"/>
      <c r="T633" s="350"/>
      <c r="U633" s="350"/>
      <c r="V633" s="350"/>
      <c r="W633" s="350"/>
      <c r="X633" s="350"/>
      <c r="Y633" s="350"/>
      <c r="Z633" s="350"/>
      <c r="AA633" s="350"/>
    </row>
    <row r="634" spans="1:27" ht="12.75" customHeight="1">
      <c r="A634" s="350"/>
      <c r="B634" s="350"/>
      <c r="C634" s="350"/>
      <c r="D634" s="406"/>
      <c r="E634" s="402"/>
      <c r="F634" s="350"/>
      <c r="G634" s="350"/>
      <c r="H634" s="350"/>
      <c r="I634" s="350"/>
      <c r="J634" s="350"/>
      <c r="K634" s="350"/>
      <c r="L634" s="350"/>
      <c r="M634" s="350"/>
      <c r="N634" s="350"/>
      <c r="O634" s="350"/>
      <c r="P634" s="350"/>
      <c r="Q634" s="350"/>
      <c r="R634" s="350"/>
      <c r="S634" s="350"/>
      <c r="T634" s="350"/>
      <c r="U634" s="350"/>
      <c r="V634" s="350"/>
      <c r="W634" s="350"/>
      <c r="X634" s="350"/>
      <c r="Y634" s="350"/>
      <c r="Z634" s="350"/>
      <c r="AA634" s="350"/>
    </row>
    <row r="635" spans="1:27" ht="12.75" customHeight="1">
      <c r="A635" s="350"/>
      <c r="B635" s="350"/>
      <c r="C635" s="350"/>
      <c r="D635" s="406"/>
      <c r="E635" s="402"/>
      <c r="F635" s="350"/>
      <c r="G635" s="350"/>
      <c r="H635" s="350"/>
      <c r="I635" s="350"/>
      <c r="J635" s="350"/>
      <c r="K635" s="350"/>
      <c r="L635" s="350"/>
      <c r="M635" s="350"/>
      <c r="N635" s="350"/>
      <c r="O635" s="350"/>
      <c r="P635" s="350"/>
      <c r="Q635" s="350"/>
      <c r="R635" s="350"/>
      <c r="S635" s="350"/>
      <c r="T635" s="350"/>
      <c r="U635" s="350"/>
      <c r="V635" s="350"/>
      <c r="W635" s="350"/>
      <c r="X635" s="350"/>
      <c r="Y635" s="350"/>
      <c r="Z635" s="350"/>
      <c r="AA635" s="350"/>
    </row>
    <row r="636" spans="1:27" ht="12.75" customHeight="1">
      <c r="A636" s="350"/>
      <c r="B636" s="350"/>
      <c r="C636" s="350"/>
      <c r="D636" s="406"/>
      <c r="E636" s="402"/>
      <c r="F636" s="350"/>
      <c r="G636" s="350"/>
      <c r="H636" s="350"/>
      <c r="I636" s="350"/>
      <c r="J636" s="350"/>
      <c r="K636" s="350"/>
      <c r="L636" s="350"/>
      <c r="M636" s="350"/>
      <c r="N636" s="350"/>
      <c r="O636" s="350"/>
      <c r="P636" s="350"/>
      <c r="Q636" s="350"/>
      <c r="R636" s="350"/>
      <c r="S636" s="350"/>
      <c r="T636" s="350"/>
      <c r="U636" s="350"/>
      <c r="V636" s="350"/>
      <c r="W636" s="350"/>
      <c r="X636" s="350"/>
      <c r="Y636" s="350"/>
      <c r="Z636" s="350"/>
      <c r="AA636" s="350"/>
    </row>
    <row r="637" spans="1:27" ht="12.75" customHeight="1">
      <c r="A637" s="350"/>
      <c r="B637" s="350"/>
      <c r="C637" s="350"/>
      <c r="D637" s="406"/>
      <c r="E637" s="402"/>
      <c r="F637" s="350"/>
      <c r="G637" s="350"/>
      <c r="H637" s="350"/>
      <c r="I637" s="350"/>
      <c r="J637" s="350"/>
      <c r="K637" s="350"/>
      <c r="L637" s="350"/>
      <c r="M637" s="350"/>
      <c r="N637" s="350"/>
      <c r="O637" s="350"/>
      <c r="P637" s="350"/>
      <c r="Q637" s="350"/>
      <c r="R637" s="350"/>
      <c r="S637" s="350"/>
      <c r="T637" s="350"/>
      <c r="U637" s="350"/>
      <c r="V637" s="350"/>
      <c r="W637" s="350"/>
      <c r="X637" s="350"/>
      <c r="Y637" s="350"/>
      <c r="Z637" s="350"/>
      <c r="AA637" s="350"/>
    </row>
    <row r="638" spans="1:27" ht="12.75" customHeight="1">
      <c r="A638" s="350"/>
      <c r="B638" s="350"/>
      <c r="C638" s="350"/>
      <c r="D638" s="406"/>
      <c r="E638" s="402"/>
      <c r="F638" s="350"/>
      <c r="G638" s="350"/>
      <c r="H638" s="350"/>
      <c r="I638" s="350"/>
      <c r="J638" s="350"/>
      <c r="K638" s="350"/>
      <c r="L638" s="350"/>
      <c r="M638" s="350"/>
      <c r="N638" s="350"/>
      <c r="O638" s="350"/>
      <c r="P638" s="350"/>
      <c r="Q638" s="350"/>
      <c r="R638" s="350"/>
      <c r="S638" s="350"/>
      <c r="T638" s="350"/>
      <c r="U638" s="350"/>
      <c r="V638" s="350"/>
      <c r="W638" s="350"/>
      <c r="X638" s="350"/>
      <c r="Y638" s="350"/>
      <c r="Z638" s="350"/>
      <c r="AA638" s="350"/>
    </row>
    <row r="639" spans="1:27" ht="12.75" customHeight="1">
      <c r="A639" s="350"/>
      <c r="B639" s="350"/>
      <c r="C639" s="350"/>
      <c r="D639" s="406"/>
      <c r="E639" s="402"/>
      <c r="F639" s="350"/>
      <c r="G639" s="350"/>
      <c r="H639" s="350"/>
      <c r="I639" s="350"/>
      <c r="J639" s="350"/>
      <c r="K639" s="350"/>
      <c r="L639" s="350"/>
      <c r="M639" s="350"/>
      <c r="N639" s="350"/>
      <c r="O639" s="350"/>
      <c r="P639" s="350"/>
      <c r="Q639" s="350"/>
      <c r="R639" s="350"/>
      <c r="S639" s="350"/>
      <c r="T639" s="350"/>
      <c r="U639" s="350"/>
      <c r="V639" s="350"/>
      <c r="W639" s="350"/>
      <c r="X639" s="350"/>
      <c r="Y639" s="350"/>
      <c r="Z639" s="350"/>
      <c r="AA639" s="350"/>
    </row>
    <row r="640" spans="1:27" ht="12.75" customHeight="1">
      <c r="A640" s="350"/>
      <c r="B640" s="350"/>
      <c r="C640" s="350"/>
      <c r="D640" s="406"/>
      <c r="E640" s="402"/>
      <c r="F640" s="350"/>
      <c r="G640" s="350"/>
      <c r="H640" s="350"/>
      <c r="I640" s="350"/>
      <c r="J640" s="350"/>
      <c r="K640" s="350"/>
      <c r="L640" s="350"/>
      <c r="M640" s="350"/>
      <c r="N640" s="350"/>
      <c r="O640" s="350"/>
      <c r="P640" s="350"/>
      <c r="Q640" s="350"/>
      <c r="R640" s="350"/>
      <c r="S640" s="350"/>
      <c r="T640" s="350"/>
      <c r="U640" s="350"/>
      <c r="V640" s="350"/>
      <c r="W640" s="350"/>
      <c r="X640" s="350"/>
      <c r="Y640" s="350"/>
      <c r="Z640" s="350"/>
      <c r="AA640" s="350"/>
    </row>
    <row r="641" spans="1:27" ht="12.75" customHeight="1">
      <c r="A641" s="350"/>
      <c r="B641" s="350"/>
      <c r="C641" s="350"/>
      <c r="D641" s="406"/>
      <c r="E641" s="402"/>
      <c r="F641" s="350"/>
      <c r="G641" s="350"/>
      <c r="H641" s="350"/>
      <c r="I641" s="350"/>
      <c r="J641" s="350"/>
      <c r="K641" s="350"/>
      <c r="L641" s="350"/>
      <c r="M641" s="350"/>
      <c r="N641" s="350"/>
      <c r="O641" s="350"/>
      <c r="P641" s="350"/>
      <c r="Q641" s="350"/>
      <c r="R641" s="350"/>
      <c r="S641" s="350"/>
      <c r="T641" s="350"/>
      <c r="U641" s="350"/>
      <c r="V641" s="350"/>
      <c r="W641" s="350"/>
      <c r="X641" s="350"/>
      <c r="Y641" s="350"/>
      <c r="Z641" s="350"/>
      <c r="AA641" s="350"/>
    </row>
    <row r="642" spans="1:27" ht="12.75" customHeight="1">
      <c r="A642" s="350"/>
      <c r="B642" s="350"/>
      <c r="C642" s="350"/>
      <c r="D642" s="406"/>
      <c r="E642" s="402"/>
      <c r="F642" s="350"/>
      <c r="G642" s="350"/>
      <c r="H642" s="350"/>
      <c r="I642" s="350"/>
      <c r="J642" s="350"/>
      <c r="K642" s="350"/>
      <c r="L642" s="350"/>
      <c r="M642" s="350"/>
      <c r="N642" s="350"/>
      <c r="O642" s="350"/>
      <c r="P642" s="350"/>
      <c r="Q642" s="350"/>
      <c r="R642" s="350"/>
      <c r="S642" s="350"/>
      <c r="T642" s="350"/>
      <c r="U642" s="350"/>
      <c r="V642" s="350"/>
      <c r="W642" s="350"/>
      <c r="X642" s="350"/>
      <c r="Y642" s="350"/>
      <c r="Z642" s="350"/>
      <c r="AA642" s="350"/>
    </row>
    <row r="643" spans="1:27" ht="12.75" customHeight="1">
      <c r="A643" s="350"/>
      <c r="B643" s="350"/>
      <c r="C643" s="350"/>
      <c r="D643" s="406"/>
      <c r="E643" s="402"/>
      <c r="F643" s="350"/>
      <c r="G643" s="350"/>
      <c r="H643" s="350"/>
      <c r="I643" s="350"/>
      <c r="J643" s="350"/>
      <c r="K643" s="350"/>
      <c r="L643" s="350"/>
      <c r="M643" s="350"/>
      <c r="N643" s="350"/>
      <c r="O643" s="350"/>
      <c r="P643" s="350"/>
      <c r="Q643" s="350"/>
      <c r="R643" s="350"/>
      <c r="S643" s="350"/>
      <c r="T643" s="350"/>
      <c r="U643" s="350"/>
      <c r="V643" s="350"/>
      <c r="W643" s="350"/>
      <c r="X643" s="350"/>
      <c r="Y643" s="350"/>
      <c r="Z643" s="350"/>
      <c r="AA643" s="350"/>
    </row>
    <row r="644" spans="1:27" ht="12.75" customHeight="1">
      <c r="A644" s="350"/>
      <c r="B644" s="350"/>
      <c r="C644" s="350"/>
      <c r="D644" s="406"/>
      <c r="E644" s="402"/>
      <c r="F644" s="350"/>
      <c r="G644" s="350"/>
      <c r="H644" s="350"/>
      <c r="I644" s="350"/>
      <c r="J644" s="350"/>
      <c r="K644" s="350"/>
      <c r="L644" s="350"/>
      <c r="M644" s="350"/>
      <c r="N644" s="350"/>
      <c r="O644" s="350"/>
      <c r="P644" s="350"/>
      <c r="Q644" s="350"/>
      <c r="R644" s="350"/>
      <c r="S644" s="350"/>
      <c r="T644" s="350"/>
      <c r="U644" s="350"/>
      <c r="V644" s="350"/>
      <c r="W644" s="350"/>
      <c r="X644" s="350"/>
      <c r="Y644" s="350"/>
      <c r="Z644" s="350"/>
      <c r="AA644" s="350"/>
    </row>
    <row r="645" spans="1:27" ht="12.75" customHeight="1">
      <c r="A645" s="350"/>
      <c r="B645" s="350"/>
      <c r="C645" s="350"/>
      <c r="D645" s="406"/>
      <c r="E645" s="402"/>
      <c r="F645" s="350"/>
      <c r="G645" s="350"/>
      <c r="H645" s="350"/>
      <c r="I645" s="350"/>
      <c r="J645" s="350"/>
      <c r="K645" s="350"/>
      <c r="L645" s="350"/>
      <c r="M645" s="350"/>
      <c r="N645" s="350"/>
      <c r="O645" s="350"/>
      <c r="P645" s="350"/>
      <c r="Q645" s="350"/>
      <c r="R645" s="350"/>
      <c r="S645" s="350"/>
      <c r="T645" s="350"/>
      <c r="U645" s="350"/>
      <c r="V645" s="350"/>
      <c r="W645" s="350"/>
      <c r="X645" s="350"/>
      <c r="Y645" s="350"/>
      <c r="Z645" s="350"/>
      <c r="AA645" s="350"/>
    </row>
    <row r="646" spans="1:27" ht="12.75" customHeight="1">
      <c r="A646" s="350"/>
      <c r="B646" s="350"/>
      <c r="C646" s="350"/>
      <c r="D646" s="406"/>
      <c r="E646" s="402"/>
      <c r="F646" s="350"/>
      <c r="G646" s="350"/>
      <c r="H646" s="350"/>
      <c r="I646" s="350"/>
      <c r="J646" s="350"/>
      <c r="K646" s="350"/>
      <c r="L646" s="350"/>
      <c r="M646" s="350"/>
      <c r="N646" s="350"/>
      <c r="O646" s="350"/>
      <c r="P646" s="350"/>
      <c r="Q646" s="350"/>
      <c r="R646" s="350"/>
      <c r="S646" s="350"/>
      <c r="T646" s="350"/>
      <c r="U646" s="350"/>
      <c r="V646" s="350"/>
      <c r="W646" s="350"/>
      <c r="X646" s="350"/>
      <c r="Y646" s="350"/>
      <c r="Z646" s="350"/>
      <c r="AA646" s="350"/>
    </row>
    <row r="647" spans="1:27" ht="12.75" customHeight="1">
      <c r="A647" s="350"/>
      <c r="B647" s="350"/>
      <c r="C647" s="350"/>
      <c r="D647" s="406"/>
      <c r="E647" s="402"/>
      <c r="F647" s="350"/>
      <c r="G647" s="350"/>
      <c r="H647" s="350"/>
      <c r="I647" s="350"/>
      <c r="J647" s="350"/>
      <c r="K647" s="350"/>
      <c r="L647" s="350"/>
      <c r="M647" s="350"/>
      <c r="N647" s="350"/>
      <c r="O647" s="350"/>
      <c r="P647" s="350"/>
      <c r="Q647" s="350"/>
      <c r="R647" s="350"/>
      <c r="S647" s="350"/>
      <c r="T647" s="350"/>
      <c r="U647" s="350"/>
      <c r="V647" s="350"/>
      <c r="W647" s="350"/>
      <c r="X647" s="350"/>
      <c r="Y647" s="350"/>
      <c r="Z647" s="350"/>
      <c r="AA647" s="350"/>
    </row>
    <row r="648" spans="1:27" ht="12.75" customHeight="1">
      <c r="A648" s="350"/>
      <c r="B648" s="350"/>
      <c r="C648" s="350"/>
      <c r="D648" s="406"/>
      <c r="E648" s="402"/>
      <c r="F648" s="350"/>
      <c r="G648" s="350"/>
      <c r="H648" s="350"/>
      <c r="I648" s="350"/>
      <c r="J648" s="350"/>
      <c r="K648" s="350"/>
      <c r="L648" s="350"/>
      <c r="M648" s="350"/>
      <c r="N648" s="350"/>
      <c r="O648" s="350"/>
      <c r="P648" s="350"/>
      <c r="Q648" s="350"/>
      <c r="R648" s="350"/>
      <c r="S648" s="350"/>
      <c r="T648" s="350"/>
      <c r="U648" s="350"/>
      <c r="V648" s="350"/>
      <c r="W648" s="350"/>
      <c r="X648" s="350"/>
      <c r="Y648" s="350"/>
      <c r="Z648" s="350"/>
      <c r="AA648" s="350"/>
    </row>
    <row r="649" spans="1:27" ht="12.75" customHeight="1">
      <c r="A649" s="350"/>
      <c r="B649" s="350"/>
      <c r="C649" s="350"/>
      <c r="D649" s="406"/>
      <c r="E649" s="402"/>
      <c r="F649" s="350"/>
      <c r="G649" s="350"/>
      <c r="H649" s="350"/>
      <c r="I649" s="350"/>
      <c r="J649" s="350"/>
      <c r="K649" s="350"/>
      <c r="L649" s="350"/>
      <c r="M649" s="350"/>
      <c r="N649" s="350"/>
      <c r="O649" s="350"/>
      <c r="P649" s="350"/>
      <c r="Q649" s="350"/>
      <c r="R649" s="350"/>
      <c r="S649" s="350"/>
      <c r="T649" s="350"/>
      <c r="U649" s="350"/>
      <c r="V649" s="350"/>
      <c r="W649" s="350"/>
      <c r="X649" s="350"/>
      <c r="Y649" s="350"/>
      <c r="Z649" s="350"/>
      <c r="AA649" s="350"/>
    </row>
    <row r="650" spans="1:27" ht="12.75" customHeight="1">
      <c r="A650" s="350"/>
      <c r="B650" s="350"/>
      <c r="C650" s="350"/>
      <c r="D650" s="406"/>
      <c r="E650" s="402"/>
      <c r="F650" s="350"/>
      <c r="G650" s="350"/>
      <c r="H650" s="350"/>
      <c r="I650" s="350"/>
      <c r="J650" s="350"/>
      <c r="K650" s="350"/>
      <c r="L650" s="350"/>
      <c r="M650" s="350"/>
      <c r="N650" s="350"/>
      <c r="O650" s="350"/>
      <c r="P650" s="350"/>
      <c r="Q650" s="350"/>
      <c r="R650" s="350"/>
      <c r="S650" s="350"/>
      <c r="T650" s="350"/>
      <c r="U650" s="350"/>
      <c r="V650" s="350"/>
      <c r="W650" s="350"/>
      <c r="X650" s="350"/>
      <c r="Y650" s="350"/>
      <c r="Z650" s="350"/>
      <c r="AA650" s="350"/>
    </row>
    <row r="651" spans="1:27" ht="12.75" customHeight="1">
      <c r="A651" s="350"/>
      <c r="B651" s="350"/>
      <c r="C651" s="350"/>
      <c r="D651" s="406"/>
      <c r="E651" s="402"/>
      <c r="F651" s="350"/>
      <c r="G651" s="350"/>
      <c r="H651" s="350"/>
      <c r="I651" s="350"/>
      <c r="J651" s="350"/>
      <c r="K651" s="350"/>
      <c r="L651" s="350"/>
      <c r="M651" s="350"/>
      <c r="N651" s="350"/>
      <c r="O651" s="350"/>
      <c r="P651" s="350"/>
      <c r="Q651" s="350"/>
      <c r="R651" s="350"/>
      <c r="S651" s="350"/>
      <c r="T651" s="350"/>
      <c r="U651" s="350"/>
      <c r="V651" s="350"/>
      <c r="W651" s="350"/>
      <c r="X651" s="350"/>
      <c r="Y651" s="350"/>
      <c r="Z651" s="350"/>
      <c r="AA651" s="350"/>
    </row>
    <row r="652" spans="1:27" ht="12.75" customHeight="1">
      <c r="A652" s="350"/>
      <c r="B652" s="350"/>
      <c r="C652" s="350"/>
      <c r="D652" s="406"/>
      <c r="E652" s="402"/>
      <c r="F652" s="350"/>
      <c r="G652" s="350"/>
      <c r="H652" s="350"/>
      <c r="I652" s="350"/>
      <c r="J652" s="350"/>
      <c r="K652" s="350"/>
      <c r="L652" s="350"/>
      <c r="M652" s="350"/>
      <c r="N652" s="350"/>
      <c r="O652" s="350"/>
      <c r="P652" s="350"/>
      <c r="Q652" s="350"/>
      <c r="R652" s="350"/>
      <c r="S652" s="350"/>
      <c r="T652" s="350"/>
      <c r="U652" s="350"/>
      <c r="V652" s="350"/>
      <c r="W652" s="350"/>
      <c r="X652" s="350"/>
      <c r="Y652" s="350"/>
      <c r="Z652" s="350"/>
      <c r="AA652" s="350"/>
    </row>
    <row r="653" spans="1:27" ht="12.75" customHeight="1">
      <c r="A653" s="350"/>
      <c r="B653" s="350"/>
      <c r="C653" s="350"/>
      <c r="D653" s="406"/>
      <c r="E653" s="402"/>
      <c r="F653" s="350"/>
      <c r="G653" s="350"/>
      <c r="H653" s="350"/>
      <c r="I653" s="350"/>
      <c r="J653" s="350"/>
      <c r="K653" s="350"/>
      <c r="L653" s="350"/>
      <c r="M653" s="350"/>
      <c r="N653" s="350"/>
      <c r="O653" s="350"/>
      <c r="P653" s="350"/>
      <c r="Q653" s="350"/>
      <c r="R653" s="350"/>
      <c r="S653" s="350"/>
      <c r="T653" s="350"/>
      <c r="U653" s="350"/>
      <c r="V653" s="350"/>
      <c r="W653" s="350"/>
      <c r="X653" s="350"/>
      <c r="Y653" s="350"/>
      <c r="Z653" s="350"/>
      <c r="AA653" s="350"/>
    </row>
    <row r="654" spans="1:27" ht="12.75" customHeight="1">
      <c r="A654" s="350"/>
      <c r="B654" s="350"/>
      <c r="C654" s="350"/>
      <c r="D654" s="406"/>
      <c r="E654" s="402"/>
      <c r="F654" s="350"/>
      <c r="G654" s="350"/>
      <c r="H654" s="350"/>
      <c r="I654" s="350"/>
      <c r="J654" s="350"/>
      <c r="K654" s="350"/>
      <c r="L654" s="350"/>
      <c r="M654" s="350"/>
      <c r="N654" s="350"/>
      <c r="O654" s="350"/>
      <c r="P654" s="350"/>
      <c r="Q654" s="350"/>
      <c r="R654" s="350"/>
      <c r="S654" s="350"/>
      <c r="T654" s="350"/>
      <c r="U654" s="350"/>
      <c r="V654" s="350"/>
      <c r="W654" s="350"/>
      <c r="X654" s="350"/>
      <c r="Y654" s="350"/>
      <c r="Z654" s="350"/>
      <c r="AA654" s="350"/>
    </row>
    <row r="655" spans="1:27" ht="12.75" customHeight="1">
      <c r="A655" s="350"/>
      <c r="B655" s="350"/>
      <c r="C655" s="350"/>
      <c r="D655" s="406"/>
      <c r="E655" s="402"/>
      <c r="F655" s="350"/>
      <c r="G655" s="350"/>
      <c r="H655" s="350"/>
      <c r="I655" s="350"/>
      <c r="J655" s="350"/>
      <c r="K655" s="350"/>
      <c r="L655" s="350"/>
      <c r="M655" s="350"/>
      <c r="N655" s="350"/>
      <c r="O655" s="350"/>
      <c r="P655" s="350"/>
      <c r="Q655" s="350"/>
      <c r="R655" s="350"/>
      <c r="S655" s="350"/>
      <c r="T655" s="350"/>
      <c r="U655" s="350"/>
      <c r="V655" s="350"/>
      <c r="W655" s="350"/>
      <c r="X655" s="350"/>
      <c r="Y655" s="350"/>
      <c r="Z655" s="350"/>
      <c r="AA655" s="350"/>
    </row>
    <row r="656" spans="1:27" ht="12.75" customHeight="1">
      <c r="A656" s="350"/>
      <c r="B656" s="350"/>
      <c r="C656" s="350"/>
      <c r="D656" s="406"/>
      <c r="E656" s="402"/>
      <c r="F656" s="350"/>
      <c r="G656" s="350"/>
      <c r="H656" s="350"/>
      <c r="I656" s="350"/>
      <c r="J656" s="350"/>
      <c r="K656" s="350"/>
      <c r="L656" s="350"/>
      <c r="M656" s="350"/>
      <c r="N656" s="350"/>
      <c r="O656" s="350"/>
      <c r="P656" s="350"/>
      <c r="Q656" s="350"/>
      <c r="R656" s="350"/>
      <c r="S656" s="350"/>
      <c r="T656" s="350"/>
      <c r="U656" s="350"/>
      <c r="V656" s="350"/>
      <c r="W656" s="350"/>
      <c r="X656" s="350"/>
      <c r="Y656" s="350"/>
      <c r="Z656" s="350"/>
      <c r="AA656" s="350"/>
    </row>
    <row r="657" spans="1:27" ht="12.75" customHeight="1">
      <c r="A657" s="350"/>
      <c r="B657" s="350"/>
      <c r="C657" s="350"/>
      <c r="D657" s="406"/>
      <c r="E657" s="402"/>
      <c r="F657" s="350"/>
      <c r="G657" s="350"/>
      <c r="H657" s="350"/>
      <c r="I657" s="350"/>
      <c r="J657" s="350"/>
      <c r="K657" s="350"/>
      <c r="L657" s="350"/>
      <c r="M657" s="350"/>
      <c r="N657" s="350"/>
      <c r="O657" s="350"/>
      <c r="P657" s="350"/>
      <c r="Q657" s="350"/>
      <c r="R657" s="350"/>
      <c r="S657" s="350"/>
      <c r="T657" s="350"/>
      <c r="U657" s="350"/>
      <c r="V657" s="350"/>
      <c r="W657" s="350"/>
      <c r="X657" s="350"/>
      <c r="Y657" s="350"/>
      <c r="Z657" s="350"/>
      <c r="AA657" s="350"/>
    </row>
    <row r="658" spans="1:27" ht="12.75" customHeight="1">
      <c r="A658" s="350"/>
      <c r="B658" s="350"/>
      <c r="C658" s="350"/>
      <c r="D658" s="406"/>
      <c r="E658" s="402"/>
      <c r="F658" s="350"/>
      <c r="G658" s="350"/>
      <c r="H658" s="350"/>
      <c r="I658" s="350"/>
      <c r="J658" s="350"/>
      <c r="K658" s="350"/>
      <c r="L658" s="350"/>
      <c r="M658" s="350"/>
      <c r="N658" s="350"/>
      <c r="O658" s="350"/>
      <c r="P658" s="350"/>
      <c r="Q658" s="350"/>
      <c r="R658" s="350"/>
      <c r="S658" s="350"/>
      <c r="T658" s="350"/>
      <c r="U658" s="350"/>
      <c r="V658" s="350"/>
      <c r="W658" s="350"/>
      <c r="X658" s="350"/>
      <c r="Y658" s="350"/>
      <c r="Z658" s="350"/>
      <c r="AA658" s="350"/>
    </row>
    <row r="659" spans="1:27" ht="12.75" customHeight="1">
      <c r="A659" s="350"/>
      <c r="B659" s="350"/>
      <c r="C659" s="350"/>
      <c r="D659" s="406"/>
      <c r="E659" s="402"/>
      <c r="F659" s="350"/>
      <c r="G659" s="350"/>
      <c r="H659" s="350"/>
      <c r="I659" s="350"/>
      <c r="J659" s="350"/>
      <c r="K659" s="350"/>
      <c r="L659" s="350"/>
      <c r="M659" s="350"/>
      <c r="N659" s="350"/>
      <c r="O659" s="350"/>
      <c r="P659" s="350"/>
      <c r="Q659" s="350"/>
      <c r="R659" s="350"/>
      <c r="S659" s="350"/>
      <c r="T659" s="350"/>
      <c r="U659" s="350"/>
      <c r="V659" s="350"/>
      <c r="W659" s="350"/>
      <c r="X659" s="350"/>
      <c r="Y659" s="350"/>
      <c r="Z659" s="350"/>
      <c r="AA659" s="350"/>
    </row>
    <row r="660" spans="1:27" ht="12.75" customHeight="1">
      <c r="A660" s="350"/>
      <c r="B660" s="350"/>
      <c r="C660" s="350"/>
      <c r="D660" s="406"/>
      <c r="E660" s="402"/>
      <c r="F660" s="350"/>
      <c r="G660" s="350"/>
      <c r="H660" s="350"/>
      <c r="I660" s="350"/>
      <c r="J660" s="350"/>
      <c r="K660" s="350"/>
      <c r="L660" s="350"/>
      <c r="M660" s="350"/>
      <c r="N660" s="350"/>
      <c r="O660" s="350"/>
      <c r="P660" s="350"/>
      <c r="Q660" s="350"/>
      <c r="R660" s="350"/>
      <c r="S660" s="350"/>
      <c r="T660" s="350"/>
      <c r="U660" s="350"/>
      <c r="V660" s="350"/>
      <c r="W660" s="350"/>
      <c r="X660" s="350"/>
      <c r="Y660" s="350"/>
      <c r="Z660" s="350"/>
      <c r="AA660" s="350"/>
    </row>
    <row r="661" spans="1:27" ht="12.75" customHeight="1">
      <c r="A661" s="350"/>
      <c r="B661" s="350"/>
      <c r="C661" s="350"/>
      <c r="D661" s="406"/>
      <c r="E661" s="402"/>
      <c r="F661" s="350"/>
      <c r="G661" s="350"/>
      <c r="H661" s="350"/>
      <c r="I661" s="350"/>
      <c r="J661" s="350"/>
      <c r="K661" s="350"/>
      <c r="L661" s="350"/>
      <c r="M661" s="350"/>
      <c r="N661" s="350"/>
      <c r="O661" s="350"/>
      <c r="P661" s="350"/>
      <c r="Q661" s="350"/>
      <c r="R661" s="350"/>
      <c r="S661" s="350"/>
      <c r="T661" s="350"/>
      <c r="U661" s="350"/>
      <c r="V661" s="350"/>
      <c r="W661" s="350"/>
      <c r="X661" s="350"/>
      <c r="Y661" s="350"/>
      <c r="Z661" s="350"/>
      <c r="AA661" s="350"/>
    </row>
    <row r="662" spans="1:27" ht="12.75" customHeight="1">
      <c r="A662" s="350"/>
      <c r="B662" s="350"/>
      <c r="C662" s="350"/>
      <c r="D662" s="406"/>
      <c r="E662" s="402"/>
      <c r="F662" s="350"/>
      <c r="G662" s="350"/>
      <c r="H662" s="350"/>
      <c r="I662" s="350"/>
      <c r="J662" s="350"/>
      <c r="K662" s="350"/>
      <c r="L662" s="350"/>
      <c r="M662" s="350"/>
      <c r="N662" s="350"/>
      <c r="O662" s="350"/>
      <c r="P662" s="350"/>
      <c r="Q662" s="350"/>
      <c r="R662" s="350"/>
      <c r="S662" s="350"/>
      <c r="T662" s="350"/>
      <c r="U662" s="350"/>
      <c r="V662" s="350"/>
      <c r="W662" s="350"/>
      <c r="X662" s="350"/>
      <c r="Y662" s="350"/>
      <c r="Z662" s="350"/>
      <c r="AA662" s="350"/>
    </row>
    <row r="663" spans="1:27" ht="12.75" customHeight="1">
      <c r="A663" s="350"/>
      <c r="B663" s="350"/>
      <c r="C663" s="350"/>
      <c r="D663" s="406"/>
      <c r="E663" s="402"/>
      <c r="F663" s="350"/>
      <c r="G663" s="350"/>
      <c r="H663" s="350"/>
      <c r="I663" s="350"/>
      <c r="J663" s="350"/>
      <c r="K663" s="350"/>
      <c r="L663" s="350"/>
      <c r="M663" s="350"/>
      <c r="N663" s="350"/>
      <c r="O663" s="350"/>
      <c r="P663" s="350"/>
      <c r="Q663" s="350"/>
      <c r="R663" s="350"/>
      <c r="S663" s="350"/>
      <c r="T663" s="350"/>
      <c r="U663" s="350"/>
      <c r="V663" s="350"/>
      <c r="W663" s="350"/>
      <c r="X663" s="350"/>
      <c r="Y663" s="350"/>
      <c r="Z663" s="350"/>
      <c r="AA663" s="350"/>
    </row>
    <row r="664" spans="1:27" ht="12.75" customHeight="1">
      <c r="A664" s="350"/>
      <c r="B664" s="350"/>
      <c r="C664" s="350"/>
      <c r="D664" s="406"/>
      <c r="E664" s="402"/>
      <c r="F664" s="350"/>
      <c r="G664" s="350"/>
      <c r="H664" s="350"/>
      <c r="I664" s="350"/>
      <c r="J664" s="350"/>
      <c r="K664" s="350"/>
      <c r="L664" s="350"/>
      <c r="M664" s="350"/>
      <c r="N664" s="350"/>
      <c r="O664" s="350"/>
      <c r="P664" s="350"/>
      <c r="Q664" s="350"/>
      <c r="R664" s="350"/>
      <c r="S664" s="350"/>
      <c r="T664" s="350"/>
      <c r="U664" s="350"/>
      <c r="V664" s="350"/>
      <c r="W664" s="350"/>
      <c r="X664" s="350"/>
      <c r="Y664" s="350"/>
      <c r="Z664" s="350"/>
      <c r="AA664" s="350"/>
    </row>
    <row r="665" spans="1:27" ht="12.75" customHeight="1">
      <c r="A665" s="350"/>
      <c r="B665" s="350"/>
      <c r="C665" s="350"/>
      <c r="D665" s="406"/>
      <c r="E665" s="402"/>
      <c r="F665" s="350"/>
      <c r="G665" s="350"/>
      <c r="H665" s="350"/>
      <c r="I665" s="350"/>
      <c r="J665" s="350"/>
      <c r="K665" s="350"/>
      <c r="L665" s="350"/>
      <c r="M665" s="350"/>
      <c r="N665" s="350"/>
      <c r="O665" s="350"/>
      <c r="P665" s="350"/>
      <c r="Q665" s="350"/>
      <c r="R665" s="350"/>
      <c r="S665" s="350"/>
      <c r="T665" s="350"/>
      <c r="U665" s="350"/>
      <c r="V665" s="350"/>
      <c r="W665" s="350"/>
      <c r="X665" s="350"/>
      <c r="Y665" s="350"/>
      <c r="Z665" s="350"/>
      <c r="AA665" s="350"/>
    </row>
    <row r="666" spans="1:27" ht="12.75" customHeight="1">
      <c r="A666" s="350"/>
      <c r="B666" s="350"/>
      <c r="C666" s="350"/>
      <c r="D666" s="406"/>
      <c r="E666" s="402"/>
      <c r="F666" s="350"/>
      <c r="G666" s="350"/>
      <c r="H666" s="350"/>
      <c r="I666" s="350"/>
      <c r="J666" s="350"/>
      <c r="K666" s="350"/>
      <c r="L666" s="350"/>
      <c r="M666" s="350"/>
      <c r="N666" s="350"/>
      <c r="O666" s="350"/>
      <c r="P666" s="350"/>
      <c r="Q666" s="350"/>
      <c r="R666" s="350"/>
      <c r="S666" s="350"/>
      <c r="T666" s="350"/>
      <c r="U666" s="350"/>
      <c r="V666" s="350"/>
      <c r="W666" s="350"/>
      <c r="X666" s="350"/>
      <c r="Y666" s="350"/>
      <c r="Z666" s="350"/>
      <c r="AA666" s="350"/>
    </row>
    <row r="667" spans="1:27" ht="12.75" customHeight="1">
      <c r="A667" s="350"/>
      <c r="B667" s="350"/>
      <c r="C667" s="350"/>
      <c r="D667" s="406"/>
      <c r="E667" s="402"/>
      <c r="F667" s="350"/>
      <c r="G667" s="350"/>
      <c r="H667" s="350"/>
      <c r="I667" s="350"/>
      <c r="J667" s="350"/>
      <c r="K667" s="350"/>
      <c r="L667" s="350"/>
      <c r="M667" s="350"/>
      <c r="N667" s="350"/>
      <c r="O667" s="350"/>
      <c r="P667" s="350"/>
      <c r="Q667" s="350"/>
      <c r="R667" s="350"/>
      <c r="S667" s="350"/>
      <c r="T667" s="350"/>
      <c r="U667" s="350"/>
      <c r="V667" s="350"/>
      <c r="W667" s="350"/>
      <c r="X667" s="350"/>
      <c r="Y667" s="350"/>
      <c r="Z667" s="350"/>
      <c r="AA667" s="350"/>
    </row>
    <row r="668" spans="1:27" ht="12.75" customHeight="1">
      <c r="A668" s="350"/>
      <c r="B668" s="350"/>
      <c r="C668" s="350"/>
      <c r="D668" s="406"/>
      <c r="E668" s="402"/>
      <c r="F668" s="350"/>
      <c r="G668" s="350"/>
      <c r="H668" s="350"/>
      <c r="I668" s="350"/>
      <c r="J668" s="350"/>
      <c r="K668" s="350"/>
      <c r="L668" s="350"/>
      <c r="M668" s="350"/>
      <c r="N668" s="350"/>
      <c r="O668" s="350"/>
      <c r="P668" s="350"/>
      <c r="Q668" s="350"/>
      <c r="R668" s="350"/>
      <c r="S668" s="350"/>
      <c r="T668" s="350"/>
      <c r="U668" s="350"/>
      <c r="V668" s="350"/>
      <c r="W668" s="350"/>
      <c r="X668" s="350"/>
      <c r="Y668" s="350"/>
      <c r="Z668" s="350"/>
      <c r="AA668" s="350"/>
    </row>
    <row r="669" spans="1:27" ht="12.75" customHeight="1">
      <c r="A669" s="350"/>
      <c r="B669" s="350"/>
      <c r="C669" s="350"/>
      <c r="D669" s="406"/>
      <c r="E669" s="402"/>
      <c r="F669" s="350"/>
      <c r="G669" s="350"/>
      <c r="H669" s="350"/>
      <c r="I669" s="350"/>
      <c r="J669" s="350"/>
      <c r="K669" s="350"/>
      <c r="L669" s="350"/>
      <c r="M669" s="350"/>
      <c r="N669" s="350"/>
      <c r="O669" s="350"/>
      <c r="P669" s="350"/>
      <c r="Q669" s="350"/>
      <c r="R669" s="350"/>
      <c r="S669" s="350"/>
      <c r="T669" s="350"/>
      <c r="U669" s="350"/>
      <c r="V669" s="350"/>
      <c r="W669" s="350"/>
      <c r="X669" s="350"/>
      <c r="Y669" s="350"/>
      <c r="Z669" s="350"/>
      <c r="AA669" s="350"/>
    </row>
    <row r="670" spans="1:27" ht="12.75" customHeight="1">
      <c r="A670" s="350"/>
      <c r="B670" s="350"/>
      <c r="C670" s="350"/>
      <c r="D670" s="406"/>
      <c r="E670" s="402"/>
      <c r="F670" s="350"/>
      <c r="G670" s="350"/>
      <c r="H670" s="350"/>
      <c r="I670" s="350"/>
      <c r="J670" s="350"/>
      <c r="K670" s="350"/>
      <c r="L670" s="350"/>
      <c r="M670" s="350"/>
      <c r="N670" s="350"/>
      <c r="O670" s="350"/>
      <c r="P670" s="350"/>
      <c r="Q670" s="350"/>
      <c r="R670" s="350"/>
      <c r="S670" s="350"/>
      <c r="T670" s="350"/>
      <c r="U670" s="350"/>
      <c r="V670" s="350"/>
      <c r="W670" s="350"/>
      <c r="X670" s="350"/>
      <c r="Y670" s="350"/>
      <c r="Z670" s="350"/>
      <c r="AA670" s="350"/>
    </row>
    <row r="671" spans="1:27" ht="12.75" customHeight="1">
      <c r="A671" s="350"/>
      <c r="B671" s="350"/>
      <c r="C671" s="350"/>
      <c r="D671" s="406"/>
      <c r="E671" s="402"/>
      <c r="F671" s="350"/>
      <c r="G671" s="350"/>
      <c r="H671" s="350"/>
      <c r="I671" s="350"/>
      <c r="J671" s="350"/>
      <c r="K671" s="350"/>
      <c r="L671" s="350"/>
      <c r="M671" s="350"/>
      <c r="N671" s="350"/>
      <c r="O671" s="350"/>
      <c r="P671" s="350"/>
      <c r="Q671" s="350"/>
      <c r="R671" s="350"/>
      <c r="S671" s="350"/>
      <c r="T671" s="350"/>
      <c r="U671" s="350"/>
      <c r="V671" s="350"/>
      <c r="W671" s="350"/>
      <c r="X671" s="350"/>
      <c r="Y671" s="350"/>
      <c r="Z671" s="350"/>
      <c r="AA671" s="350"/>
    </row>
    <row r="672" spans="1:27" ht="12.75" customHeight="1">
      <c r="A672" s="350"/>
      <c r="B672" s="350"/>
      <c r="C672" s="350"/>
      <c r="D672" s="406"/>
      <c r="E672" s="402"/>
      <c r="F672" s="350"/>
      <c r="G672" s="350"/>
      <c r="H672" s="350"/>
      <c r="I672" s="350"/>
      <c r="J672" s="350"/>
      <c r="K672" s="350"/>
      <c r="L672" s="350"/>
      <c r="M672" s="350"/>
      <c r="N672" s="350"/>
      <c r="O672" s="350"/>
      <c r="P672" s="350"/>
      <c r="Q672" s="350"/>
      <c r="R672" s="350"/>
      <c r="S672" s="350"/>
      <c r="T672" s="350"/>
      <c r="U672" s="350"/>
      <c r="V672" s="350"/>
      <c r="W672" s="350"/>
      <c r="X672" s="350"/>
      <c r="Y672" s="350"/>
      <c r="Z672" s="350"/>
      <c r="AA672" s="350"/>
    </row>
    <row r="673" spans="1:27" ht="12.75" customHeight="1">
      <c r="A673" s="350"/>
      <c r="B673" s="350"/>
      <c r="C673" s="350"/>
      <c r="D673" s="406"/>
      <c r="E673" s="402"/>
      <c r="F673" s="350"/>
      <c r="G673" s="350"/>
      <c r="H673" s="350"/>
      <c r="I673" s="350"/>
      <c r="J673" s="350"/>
      <c r="K673" s="350"/>
      <c r="L673" s="350"/>
      <c r="M673" s="350"/>
      <c r="N673" s="350"/>
      <c r="O673" s="350"/>
      <c r="P673" s="350"/>
      <c r="Q673" s="350"/>
      <c r="R673" s="350"/>
      <c r="S673" s="350"/>
      <c r="T673" s="350"/>
      <c r="U673" s="350"/>
      <c r="V673" s="350"/>
      <c r="W673" s="350"/>
      <c r="X673" s="350"/>
      <c r="Y673" s="350"/>
      <c r="Z673" s="350"/>
      <c r="AA673" s="350"/>
    </row>
    <row r="674" spans="1:27" ht="12.75" customHeight="1">
      <c r="A674" s="350"/>
      <c r="B674" s="350"/>
      <c r="C674" s="350"/>
      <c r="D674" s="406"/>
      <c r="E674" s="402"/>
      <c r="F674" s="350"/>
      <c r="G674" s="350"/>
      <c r="H674" s="350"/>
      <c r="I674" s="350"/>
      <c r="J674" s="350"/>
      <c r="K674" s="350"/>
      <c r="L674" s="350"/>
      <c r="M674" s="350"/>
      <c r="N674" s="350"/>
      <c r="O674" s="350"/>
      <c r="P674" s="350"/>
      <c r="Q674" s="350"/>
      <c r="R674" s="350"/>
      <c r="S674" s="350"/>
      <c r="T674" s="350"/>
      <c r="U674" s="350"/>
      <c r="V674" s="350"/>
      <c r="W674" s="350"/>
      <c r="X674" s="350"/>
      <c r="Y674" s="350"/>
      <c r="Z674" s="350"/>
      <c r="AA674" s="350"/>
    </row>
    <row r="675" spans="1:27" ht="12.75" customHeight="1">
      <c r="A675" s="350"/>
      <c r="B675" s="350"/>
      <c r="C675" s="350"/>
      <c r="D675" s="406"/>
      <c r="E675" s="402"/>
      <c r="F675" s="350"/>
      <c r="G675" s="350"/>
      <c r="H675" s="350"/>
      <c r="I675" s="350"/>
      <c r="J675" s="350"/>
      <c r="K675" s="350"/>
      <c r="L675" s="350"/>
      <c r="M675" s="350"/>
      <c r="N675" s="350"/>
      <c r="O675" s="350"/>
      <c r="P675" s="350"/>
      <c r="Q675" s="350"/>
      <c r="R675" s="350"/>
      <c r="S675" s="350"/>
      <c r="T675" s="350"/>
      <c r="U675" s="350"/>
      <c r="V675" s="350"/>
      <c r="W675" s="350"/>
      <c r="X675" s="350"/>
      <c r="Y675" s="350"/>
      <c r="Z675" s="350"/>
      <c r="AA675" s="350"/>
    </row>
    <row r="676" spans="1:27" ht="12.75" customHeight="1">
      <c r="A676" s="350"/>
      <c r="B676" s="350"/>
      <c r="C676" s="350"/>
      <c r="D676" s="406"/>
      <c r="E676" s="402"/>
      <c r="F676" s="350"/>
      <c r="G676" s="350"/>
      <c r="H676" s="350"/>
      <c r="I676" s="350"/>
      <c r="J676" s="350"/>
      <c r="K676" s="350"/>
      <c r="L676" s="350"/>
      <c r="M676" s="350"/>
      <c r="N676" s="350"/>
      <c r="O676" s="350"/>
      <c r="P676" s="350"/>
      <c r="Q676" s="350"/>
      <c r="R676" s="350"/>
      <c r="S676" s="350"/>
      <c r="T676" s="350"/>
      <c r="U676" s="350"/>
      <c r="V676" s="350"/>
      <c r="W676" s="350"/>
      <c r="X676" s="350"/>
      <c r="Y676" s="350"/>
      <c r="Z676" s="350"/>
      <c r="AA676" s="350"/>
    </row>
    <row r="677" spans="1:27" ht="12.75" customHeight="1">
      <c r="A677" s="350"/>
      <c r="B677" s="350"/>
      <c r="C677" s="350"/>
      <c r="D677" s="406"/>
      <c r="E677" s="402"/>
      <c r="F677" s="350"/>
      <c r="G677" s="350"/>
      <c r="H677" s="350"/>
      <c r="I677" s="350"/>
      <c r="J677" s="350"/>
      <c r="K677" s="350"/>
      <c r="L677" s="350"/>
      <c r="M677" s="350"/>
      <c r="N677" s="350"/>
      <c r="O677" s="350"/>
      <c r="P677" s="350"/>
      <c r="Q677" s="350"/>
      <c r="R677" s="350"/>
      <c r="S677" s="350"/>
      <c r="T677" s="350"/>
      <c r="U677" s="350"/>
      <c r="V677" s="350"/>
      <c r="W677" s="350"/>
      <c r="X677" s="350"/>
      <c r="Y677" s="350"/>
      <c r="Z677" s="350"/>
      <c r="AA677" s="350"/>
    </row>
    <row r="678" spans="1:27" ht="12.75" customHeight="1">
      <c r="A678" s="350"/>
      <c r="B678" s="350"/>
      <c r="C678" s="350"/>
      <c r="D678" s="406"/>
      <c r="E678" s="402"/>
      <c r="F678" s="350"/>
      <c r="G678" s="350"/>
      <c r="H678" s="350"/>
      <c r="I678" s="350"/>
      <c r="J678" s="350"/>
      <c r="K678" s="350"/>
      <c r="L678" s="350"/>
      <c r="M678" s="350"/>
      <c r="N678" s="350"/>
      <c r="O678" s="350"/>
      <c r="P678" s="350"/>
      <c r="Q678" s="350"/>
      <c r="R678" s="350"/>
      <c r="S678" s="350"/>
      <c r="T678" s="350"/>
      <c r="U678" s="350"/>
      <c r="V678" s="350"/>
      <c r="W678" s="350"/>
      <c r="X678" s="350"/>
      <c r="Y678" s="350"/>
      <c r="Z678" s="350"/>
      <c r="AA678" s="350"/>
    </row>
    <row r="679" spans="1:27" ht="12.75" customHeight="1">
      <c r="A679" s="350"/>
      <c r="B679" s="350"/>
      <c r="C679" s="350"/>
      <c r="D679" s="406"/>
      <c r="E679" s="402"/>
      <c r="F679" s="350"/>
      <c r="G679" s="350"/>
      <c r="H679" s="350"/>
      <c r="I679" s="350"/>
      <c r="J679" s="350"/>
      <c r="K679" s="350"/>
      <c r="L679" s="350"/>
      <c r="M679" s="350"/>
      <c r="N679" s="350"/>
      <c r="O679" s="350"/>
      <c r="P679" s="350"/>
      <c r="Q679" s="350"/>
      <c r="R679" s="350"/>
      <c r="S679" s="350"/>
      <c r="T679" s="350"/>
      <c r="U679" s="350"/>
      <c r="V679" s="350"/>
      <c r="W679" s="350"/>
      <c r="X679" s="350"/>
      <c r="Y679" s="350"/>
      <c r="Z679" s="350"/>
      <c r="AA679" s="350"/>
    </row>
    <row r="680" spans="1:27" ht="12.75" customHeight="1">
      <c r="A680" s="350"/>
      <c r="B680" s="350"/>
      <c r="C680" s="350"/>
      <c r="D680" s="406"/>
      <c r="E680" s="402"/>
      <c r="F680" s="350"/>
      <c r="G680" s="350"/>
      <c r="H680" s="350"/>
      <c r="I680" s="350"/>
      <c r="J680" s="350"/>
      <c r="K680" s="350"/>
      <c r="L680" s="350"/>
      <c r="M680" s="350"/>
      <c r="N680" s="350"/>
      <c r="O680" s="350"/>
      <c r="P680" s="350"/>
      <c r="Q680" s="350"/>
      <c r="R680" s="350"/>
      <c r="S680" s="350"/>
      <c r="T680" s="350"/>
      <c r="U680" s="350"/>
      <c r="V680" s="350"/>
      <c r="W680" s="350"/>
      <c r="X680" s="350"/>
      <c r="Y680" s="350"/>
      <c r="Z680" s="350"/>
      <c r="AA680" s="350"/>
    </row>
    <row r="681" spans="1:27" ht="12.75" customHeight="1">
      <c r="A681" s="350"/>
      <c r="B681" s="350"/>
      <c r="C681" s="350"/>
      <c r="D681" s="406"/>
      <c r="E681" s="402"/>
      <c r="F681" s="350"/>
      <c r="G681" s="350"/>
      <c r="H681" s="350"/>
      <c r="I681" s="350"/>
      <c r="J681" s="350"/>
      <c r="K681" s="350"/>
      <c r="L681" s="350"/>
      <c r="M681" s="350"/>
      <c r="N681" s="350"/>
      <c r="O681" s="350"/>
      <c r="P681" s="350"/>
      <c r="Q681" s="350"/>
      <c r="R681" s="350"/>
      <c r="S681" s="350"/>
      <c r="T681" s="350"/>
      <c r="U681" s="350"/>
      <c r="V681" s="350"/>
      <c r="W681" s="350"/>
      <c r="X681" s="350"/>
      <c r="Y681" s="350"/>
      <c r="Z681" s="350"/>
      <c r="AA681" s="350"/>
    </row>
    <row r="682" spans="1:27" ht="12.75" customHeight="1">
      <c r="A682" s="350"/>
      <c r="B682" s="350"/>
      <c r="C682" s="350"/>
      <c r="D682" s="406"/>
      <c r="E682" s="402"/>
      <c r="F682" s="350"/>
      <c r="G682" s="350"/>
      <c r="H682" s="350"/>
      <c r="I682" s="350"/>
      <c r="J682" s="350"/>
      <c r="K682" s="350"/>
      <c r="L682" s="350"/>
      <c r="M682" s="350"/>
      <c r="N682" s="350"/>
      <c r="O682" s="350"/>
      <c r="P682" s="350"/>
      <c r="Q682" s="350"/>
      <c r="R682" s="350"/>
      <c r="S682" s="350"/>
      <c r="T682" s="350"/>
      <c r="U682" s="350"/>
      <c r="V682" s="350"/>
      <c r="W682" s="350"/>
      <c r="X682" s="350"/>
      <c r="Y682" s="350"/>
      <c r="Z682" s="350"/>
      <c r="AA682" s="350"/>
    </row>
    <row r="683" spans="1:27" ht="12.75" customHeight="1">
      <c r="A683" s="350"/>
      <c r="B683" s="350"/>
      <c r="C683" s="350"/>
      <c r="D683" s="406"/>
      <c r="E683" s="402"/>
      <c r="F683" s="350"/>
      <c r="G683" s="350"/>
      <c r="H683" s="350"/>
      <c r="I683" s="350"/>
      <c r="J683" s="350"/>
      <c r="K683" s="350"/>
      <c r="L683" s="350"/>
      <c r="M683" s="350"/>
      <c r="N683" s="350"/>
      <c r="O683" s="350"/>
      <c r="P683" s="350"/>
      <c r="Q683" s="350"/>
      <c r="R683" s="350"/>
      <c r="S683" s="350"/>
      <c r="T683" s="350"/>
      <c r="U683" s="350"/>
      <c r="V683" s="350"/>
      <c r="W683" s="350"/>
      <c r="X683" s="350"/>
      <c r="Y683" s="350"/>
      <c r="Z683" s="350"/>
      <c r="AA683" s="350"/>
    </row>
    <row r="684" spans="1:27" ht="12.75" customHeight="1">
      <c r="A684" s="350"/>
      <c r="B684" s="350"/>
      <c r="C684" s="350"/>
      <c r="D684" s="406"/>
      <c r="E684" s="402"/>
      <c r="F684" s="350"/>
      <c r="G684" s="350"/>
      <c r="H684" s="350"/>
      <c r="I684" s="350"/>
      <c r="J684" s="350"/>
      <c r="K684" s="350"/>
      <c r="L684" s="350"/>
      <c r="M684" s="350"/>
      <c r="N684" s="350"/>
      <c r="O684" s="350"/>
      <c r="P684" s="350"/>
      <c r="Q684" s="350"/>
      <c r="R684" s="350"/>
      <c r="S684" s="350"/>
      <c r="T684" s="350"/>
      <c r="U684" s="350"/>
      <c r="V684" s="350"/>
      <c r="W684" s="350"/>
      <c r="X684" s="350"/>
      <c r="Y684" s="350"/>
      <c r="Z684" s="350"/>
      <c r="AA684" s="350"/>
    </row>
    <row r="685" spans="1:27" ht="12.75" customHeight="1">
      <c r="A685" s="350"/>
      <c r="B685" s="350"/>
      <c r="C685" s="350"/>
      <c r="D685" s="406"/>
      <c r="E685" s="402"/>
      <c r="F685" s="350"/>
      <c r="G685" s="350"/>
      <c r="H685" s="350"/>
      <c r="I685" s="350"/>
      <c r="J685" s="350"/>
      <c r="K685" s="350"/>
      <c r="L685" s="350"/>
      <c r="M685" s="350"/>
      <c r="N685" s="350"/>
      <c r="O685" s="350"/>
      <c r="P685" s="350"/>
      <c r="Q685" s="350"/>
      <c r="R685" s="350"/>
      <c r="S685" s="350"/>
      <c r="T685" s="350"/>
      <c r="U685" s="350"/>
      <c r="V685" s="350"/>
      <c r="W685" s="350"/>
      <c r="X685" s="350"/>
      <c r="Y685" s="350"/>
      <c r="Z685" s="350"/>
      <c r="AA685" s="350"/>
    </row>
    <row r="686" spans="1:27" ht="12.75" customHeight="1">
      <c r="A686" s="350"/>
      <c r="B686" s="350"/>
      <c r="C686" s="350"/>
      <c r="D686" s="406"/>
      <c r="E686" s="402"/>
      <c r="F686" s="350"/>
      <c r="G686" s="350"/>
      <c r="H686" s="350"/>
      <c r="I686" s="350"/>
      <c r="J686" s="350"/>
      <c r="K686" s="350"/>
      <c r="L686" s="350"/>
      <c r="M686" s="350"/>
      <c r="N686" s="350"/>
      <c r="O686" s="350"/>
      <c r="P686" s="350"/>
      <c r="Q686" s="350"/>
      <c r="R686" s="350"/>
      <c r="S686" s="350"/>
      <c r="T686" s="350"/>
      <c r="U686" s="350"/>
      <c r="V686" s="350"/>
      <c r="W686" s="350"/>
      <c r="X686" s="350"/>
      <c r="Y686" s="350"/>
      <c r="Z686" s="350"/>
      <c r="AA686" s="350"/>
    </row>
    <row r="687" spans="1:27" ht="12.75" customHeight="1">
      <c r="A687" s="350"/>
      <c r="B687" s="350"/>
      <c r="C687" s="350"/>
      <c r="D687" s="406"/>
      <c r="E687" s="402"/>
      <c r="F687" s="350"/>
      <c r="G687" s="350"/>
      <c r="H687" s="350"/>
      <c r="I687" s="350"/>
      <c r="J687" s="350"/>
      <c r="K687" s="350"/>
      <c r="L687" s="350"/>
      <c r="M687" s="350"/>
      <c r="N687" s="350"/>
      <c r="O687" s="350"/>
      <c r="P687" s="350"/>
      <c r="Q687" s="350"/>
      <c r="R687" s="350"/>
      <c r="S687" s="350"/>
      <c r="T687" s="350"/>
      <c r="U687" s="350"/>
      <c r="V687" s="350"/>
      <c r="W687" s="350"/>
      <c r="X687" s="350"/>
      <c r="Y687" s="350"/>
      <c r="Z687" s="350"/>
      <c r="AA687" s="350"/>
    </row>
    <row r="688" spans="1:27" ht="12.75" customHeight="1">
      <c r="A688" s="350"/>
      <c r="B688" s="350"/>
      <c r="C688" s="350"/>
      <c r="D688" s="406"/>
      <c r="E688" s="402"/>
      <c r="F688" s="350"/>
      <c r="G688" s="350"/>
      <c r="H688" s="350"/>
      <c r="I688" s="350"/>
      <c r="J688" s="350"/>
      <c r="K688" s="350"/>
      <c r="L688" s="350"/>
      <c r="M688" s="350"/>
      <c r="N688" s="350"/>
      <c r="O688" s="350"/>
      <c r="P688" s="350"/>
      <c r="Q688" s="350"/>
      <c r="R688" s="350"/>
      <c r="S688" s="350"/>
      <c r="T688" s="350"/>
      <c r="U688" s="350"/>
      <c r="V688" s="350"/>
      <c r="W688" s="350"/>
      <c r="X688" s="350"/>
      <c r="Y688" s="350"/>
      <c r="Z688" s="350"/>
      <c r="AA688" s="350"/>
    </row>
    <row r="689" spans="1:27" ht="12.75" customHeight="1">
      <c r="A689" s="350"/>
      <c r="B689" s="350"/>
      <c r="C689" s="350"/>
      <c r="D689" s="406"/>
      <c r="E689" s="402"/>
      <c r="F689" s="350"/>
      <c r="G689" s="350"/>
      <c r="H689" s="350"/>
      <c r="I689" s="350"/>
      <c r="J689" s="350"/>
      <c r="K689" s="350"/>
      <c r="L689" s="350"/>
      <c r="M689" s="350"/>
      <c r="N689" s="350"/>
      <c r="O689" s="350"/>
      <c r="P689" s="350"/>
      <c r="Q689" s="350"/>
      <c r="R689" s="350"/>
      <c r="S689" s="350"/>
      <c r="T689" s="350"/>
      <c r="U689" s="350"/>
      <c r="V689" s="350"/>
      <c r="W689" s="350"/>
      <c r="X689" s="350"/>
      <c r="Y689" s="350"/>
      <c r="Z689" s="350"/>
      <c r="AA689" s="350"/>
    </row>
    <row r="690" spans="1:27" ht="12.75" customHeight="1">
      <c r="A690" s="350"/>
      <c r="B690" s="350"/>
      <c r="C690" s="350"/>
      <c r="D690" s="406"/>
      <c r="E690" s="402"/>
      <c r="F690" s="350"/>
      <c r="G690" s="350"/>
      <c r="H690" s="350"/>
      <c r="I690" s="350"/>
      <c r="J690" s="350"/>
      <c r="K690" s="350"/>
      <c r="L690" s="350"/>
      <c r="M690" s="350"/>
      <c r="N690" s="350"/>
      <c r="O690" s="350"/>
      <c r="P690" s="350"/>
      <c r="Q690" s="350"/>
      <c r="R690" s="350"/>
      <c r="S690" s="350"/>
      <c r="T690" s="350"/>
      <c r="U690" s="350"/>
      <c r="V690" s="350"/>
      <c r="W690" s="350"/>
      <c r="X690" s="350"/>
      <c r="Y690" s="350"/>
      <c r="Z690" s="350"/>
      <c r="AA690" s="350"/>
    </row>
    <row r="691" spans="1:27" ht="12.75" customHeight="1">
      <c r="A691" s="350"/>
      <c r="B691" s="350"/>
      <c r="C691" s="350"/>
      <c r="D691" s="406"/>
      <c r="E691" s="402"/>
      <c r="F691" s="350"/>
      <c r="G691" s="350"/>
      <c r="H691" s="350"/>
      <c r="I691" s="350"/>
      <c r="J691" s="350"/>
      <c r="K691" s="350"/>
      <c r="L691" s="350"/>
      <c r="M691" s="350"/>
      <c r="N691" s="350"/>
      <c r="O691" s="350"/>
      <c r="P691" s="350"/>
      <c r="Q691" s="350"/>
      <c r="R691" s="350"/>
      <c r="S691" s="350"/>
      <c r="T691" s="350"/>
      <c r="U691" s="350"/>
      <c r="V691" s="350"/>
      <c r="W691" s="350"/>
      <c r="X691" s="350"/>
      <c r="Y691" s="350"/>
      <c r="Z691" s="350"/>
      <c r="AA691" s="350"/>
    </row>
    <row r="692" spans="1:27" ht="12.75" customHeight="1">
      <c r="A692" s="350"/>
      <c r="B692" s="350"/>
      <c r="C692" s="350"/>
      <c r="D692" s="406"/>
      <c r="E692" s="402"/>
      <c r="F692" s="350"/>
      <c r="G692" s="350"/>
      <c r="H692" s="350"/>
      <c r="I692" s="350"/>
      <c r="J692" s="350"/>
      <c r="K692" s="350"/>
      <c r="L692" s="350"/>
      <c r="M692" s="350"/>
      <c r="N692" s="350"/>
      <c r="O692" s="350"/>
      <c r="P692" s="350"/>
      <c r="Q692" s="350"/>
      <c r="R692" s="350"/>
      <c r="S692" s="350"/>
      <c r="T692" s="350"/>
      <c r="U692" s="350"/>
      <c r="V692" s="350"/>
      <c r="W692" s="350"/>
      <c r="X692" s="350"/>
      <c r="Y692" s="350"/>
      <c r="Z692" s="350"/>
      <c r="AA692" s="350"/>
    </row>
    <row r="693" spans="1:27" ht="12.75" customHeight="1">
      <c r="A693" s="350"/>
      <c r="B693" s="350"/>
      <c r="C693" s="350"/>
      <c r="D693" s="406"/>
      <c r="E693" s="402"/>
      <c r="F693" s="350"/>
      <c r="G693" s="350"/>
      <c r="H693" s="350"/>
      <c r="I693" s="350"/>
      <c r="J693" s="350"/>
      <c r="K693" s="350"/>
      <c r="L693" s="350"/>
      <c r="M693" s="350"/>
      <c r="N693" s="350"/>
      <c r="O693" s="350"/>
      <c r="P693" s="350"/>
      <c r="Q693" s="350"/>
      <c r="R693" s="350"/>
      <c r="S693" s="350"/>
      <c r="T693" s="350"/>
      <c r="U693" s="350"/>
      <c r="V693" s="350"/>
      <c r="W693" s="350"/>
      <c r="X693" s="350"/>
      <c r="Y693" s="350"/>
      <c r="Z693" s="350"/>
      <c r="AA693" s="350"/>
    </row>
    <row r="694" spans="1:27" ht="12.75" customHeight="1">
      <c r="A694" s="350"/>
      <c r="B694" s="350"/>
      <c r="C694" s="350"/>
      <c r="D694" s="406"/>
      <c r="E694" s="402"/>
      <c r="F694" s="350"/>
      <c r="G694" s="350"/>
      <c r="H694" s="350"/>
      <c r="I694" s="350"/>
      <c r="J694" s="350"/>
      <c r="K694" s="350"/>
      <c r="L694" s="350"/>
      <c r="M694" s="350"/>
      <c r="N694" s="350"/>
      <c r="O694" s="350"/>
      <c r="P694" s="350"/>
      <c r="Q694" s="350"/>
      <c r="R694" s="350"/>
      <c r="S694" s="350"/>
      <c r="T694" s="350"/>
      <c r="U694" s="350"/>
      <c r="V694" s="350"/>
      <c r="W694" s="350"/>
      <c r="X694" s="350"/>
      <c r="Y694" s="350"/>
      <c r="Z694" s="350"/>
      <c r="AA694" s="350"/>
    </row>
    <row r="695" spans="1:27" ht="12.75" customHeight="1">
      <c r="A695" s="350"/>
      <c r="B695" s="350"/>
      <c r="C695" s="350"/>
      <c r="D695" s="406"/>
      <c r="E695" s="402"/>
      <c r="F695" s="350"/>
      <c r="G695" s="350"/>
      <c r="H695" s="350"/>
      <c r="I695" s="350"/>
      <c r="J695" s="350"/>
      <c r="K695" s="350"/>
      <c r="L695" s="350"/>
      <c r="M695" s="350"/>
      <c r="N695" s="350"/>
      <c r="O695" s="350"/>
      <c r="P695" s="350"/>
      <c r="Q695" s="350"/>
      <c r="R695" s="350"/>
      <c r="S695" s="350"/>
      <c r="T695" s="350"/>
      <c r="U695" s="350"/>
      <c r="V695" s="350"/>
      <c r="W695" s="350"/>
      <c r="X695" s="350"/>
      <c r="Y695" s="350"/>
      <c r="Z695" s="350"/>
      <c r="AA695" s="350"/>
    </row>
    <row r="696" spans="1:27" ht="12.75" customHeight="1">
      <c r="A696" s="350"/>
      <c r="B696" s="350"/>
      <c r="C696" s="350"/>
      <c r="D696" s="406"/>
      <c r="E696" s="402"/>
      <c r="F696" s="350"/>
      <c r="G696" s="350"/>
      <c r="H696" s="350"/>
      <c r="I696" s="350"/>
      <c r="J696" s="350"/>
      <c r="K696" s="350"/>
      <c r="L696" s="350"/>
      <c r="M696" s="350"/>
      <c r="N696" s="350"/>
      <c r="O696" s="350"/>
      <c r="P696" s="350"/>
      <c r="Q696" s="350"/>
      <c r="R696" s="350"/>
      <c r="S696" s="350"/>
      <c r="T696" s="350"/>
      <c r="U696" s="350"/>
      <c r="V696" s="350"/>
      <c r="W696" s="350"/>
      <c r="X696" s="350"/>
      <c r="Y696" s="350"/>
      <c r="Z696" s="350"/>
      <c r="AA696" s="350"/>
    </row>
    <row r="697" spans="1:27" ht="12.75" customHeight="1">
      <c r="A697" s="350"/>
      <c r="B697" s="350"/>
      <c r="C697" s="350"/>
      <c r="D697" s="406"/>
      <c r="E697" s="402"/>
      <c r="F697" s="350"/>
      <c r="G697" s="350"/>
      <c r="H697" s="350"/>
      <c r="I697" s="350"/>
      <c r="J697" s="350"/>
      <c r="K697" s="350"/>
      <c r="L697" s="350"/>
      <c r="M697" s="350"/>
      <c r="N697" s="350"/>
      <c r="O697" s="350"/>
      <c r="P697" s="350"/>
      <c r="Q697" s="350"/>
      <c r="R697" s="350"/>
      <c r="S697" s="350"/>
      <c r="T697" s="350"/>
      <c r="U697" s="350"/>
      <c r="V697" s="350"/>
      <c r="W697" s="350"/>
      <c r="X697" s="350"/>
      <c r="Y697" s="350"/>
      <c r="Z697" s="350"/>
      <c r="AA697" s="350"/>
    </row>
    <row r="698" spans="1:27" ht="12.75" customHeight="1">
      <c r="A698" s="350"/>
      <c r="B698" s="350"/>
      <c r="C698" s="350"/>
      <c r="D698" s="406"/>
      <c r="E698" s="402"/>
      <c r="F698" s="350"/>
      <c r="G698" s="350"/>
      <c r="H698" s="350"/>
      <c r="I698" s="350"/>
      <c r="J698" s="350"/>
      <c r="K698" s="350"/>
      <c r="L698" s="350"/>
      <c r="M698" s="350"/>
      <c r="N698" s="350"/>
      <c r="O698" s="350"/>
      <c r="P698" s="350"/>
      <c r="Q698" s="350"/>
      <c r="R698" s="350"/>
      <c r="S698" s="350"/>
      <c r="T698" s="350"/>
      <c r="U698" s="350"/>
      <c r="V698" s="350"/>
      <c r="W698" s="350"/>
      <c r="X698" s="350"/>
      <c r="Y698" s="350"/>
      <c r="Z698" s="350"/>
      <c r="AA698" s="350"/>
    </row>
    <row r="699" spans="1:27" ht="12.75" customHeight="1">
      <c r="A699" s="350"/>
      <c r="B699" s="350"/>
      <c r="C699" s="350"/>
      <c r="D699" s="406"/>
      <c r="E699" s="402"/>
      <c r="F699" s="350"/>
      <c r="G699" s="350"/>
      <c r="H699" s="350"/>
      <c r="I699" s="350"/>
      <c r="J699" s="350"/>
      <c r="K699" s="350"/>
      <c r="L699" s="350"/>
      <c r="M699" s="350"/>
      <c r="N699" s="350"/>
      <c r="O699" s="350"/>
      <c r="P699" s="350"/>
      <c r="Q699" s="350"/>
      <c r="R699" s="350"/>
      <c r="S699" s="350"/>
      <c r="T699" s="350"/>
      <c r="U699" s="350"/>
      <c r="V699" s="350"/>
      <c r="W699" s="350"/>
      <c r="X699" s="350"/>
      <c r="Y699" s="350"/>
      <c r="Z699" s="350"/>
      <c r="AA699" s="350"/>
    </row>
    <row r="700" spans="1:27" ht="12.75" customHeight="1">
      <c r="A700" s="350"/>
      <c r="B700" s="350"/>
      <c r="C700" s="350"/>
      <c r="D700" s="406"/>
      <c r="E700" s="402"/>
      <c r="F700" s="350"/>
      <c r="G700" s="350"/>
      <c r="H700" s="350"/>
      <c r="I700" s="350"/>
      <c r="J700" s="350"/>
      <c r="K700" s="350"/>
      <c r="L700" s="350"/>
      <c r="M700" s="350"/>
      <c r="N700" s="350"/>
      <c r="O700" s="350"/>
      <c r="P700" s="350"/>
      <c r="Q700" s="350"/>
      <c r="R700" s="350"/>
      <c r="S700" s="350"/>
      <c r="T700" s="350"/>
      <c r="U700" s="350"/>
      <c r="V700" s="350"/>
      <c r="W700" s="350"/>
      <c r="X700" s="350"/>
      <c r="Y700" s="350"/>
      <c r="Z700" s="350"/>
      <c r="AA700" s="350"/>
    </row>
    <row r="701" spans="1:27" ht="12.75" customHeight="1">
      <c r="A701" s="350"/>
      <c r="B701" s="350"/>
      <c r="C701" s="350"/>
      <c r="D701" s="406"/>
      <c r="E701" s="402"/>
      <c r="F701" s="350"/>
      <c r="G701" s="350"/>
      <c r="H701" s="350"/>
      <c r="I701" s="350"/>
      <c r="J701" s="350"/>
      <c r="K701" s="350"/>
      <c r="L701" s="350"/>
      <c r="M701" s="350"/>
      <c r="N701" s="350"/>
      <c r="O701" s="350"/>
      <c r="P701" s="350"/>
      <c r="Q701" s="350"/>
      <c r="R701" s="350"/>
      <c r="S701" s="350"/>
      <c r="T701" s="350"/>
      <c r="U701" s="350"/>
      <c r="V701" s="350"/>
      <c r="W701" s="350"/>
      <c r="X701" s="350"/>
      <c r="Y701" s="350"/>
      <c r="Z701" s="350"/>
      <c r="AA701" s="350"/>
    </row>
    <row r="702" spans="1:27" ht="12.75" customHeight="1">
      <c r="A702" s="350"/>
      <c r="B702" s="350"/>
      <c r="C702" s="350"/>
      <c r="D702" s="406"/>
      <c r="E702" s="402"/>
      <c r="F702" s="350"/>
      <c r="G702" s="350"/>
      <c r="H702" s="350"/>
      <c r="I702" s="350"/>
      <c r="J702" s="350"/>
      <c r="K702" s="350"/>
      <c r="L702" s="350"/>
      <c r="M702" s="350"/>
      <c r="N702" s="350"/>
      <c r="O702" s="350"/>
      <c r="P702" s="350"/>
      <c r="Q702" s="350"/>
      <c r="R702" s="350"/>
      <c r="S702" s="350"/>
      <c r="T702" s="350"/>
      <c r="U702" s="350"/>
      <c r="V702" s="350"/>
      <c r="W702" s="350"/>
      <c r="X702" s="350"/>
      <c r="Y702" s="350"/>
      <c r="Z702" s="350"/>
      <c r="AA702" s="350"/>
    </row>
    <row r="703" spans="1:27" ht="12.75" customHeight="1">
      <c r="A703" s="350"/>
      <c r="B703" s="350"/>
      <c r="C703" s="350"/>
      <c r="D703" s="406"/>
      <c r="E703" s="402"/>
      <c r="F703" s="350"/>
      <c r="G703" s="350"/>
      <c r="H703" s="350"/>
      <c r="I703" s="350"/>
      <c r="J703" s="350"/>
      <c r="K703" s="350"/>
      <c r="L703" s="350"/>
      <c r="M703" s="350"/>
      <c r="N703" s="350"/>
      <c r="O703" s="350"/>
      <c r="P703" s="350"/>
      <c r="Q703" s="350"/>
      <c r="R703" s="350"/>
      <c r="S703" s="350"/>
      <c r="T703" s="350"/>
      <c r="U703" s="350"/>
      <c r="V703" s="350"/>
      <c r="W703" s="350"/>
      <c r="X703" s="350"/>
      <c r="Y703" s="350"/>
      <c r="Z703" s="350"/>
      <c r="AA703" s="350"/>
    </row>
    <row r="704" spans="1:27" ht="12.75" customHeight="1">
      <c r="A704" s="350"/>
      <c r="B704" s="350"/>
      <c r="C704" s="350"/>
      <c r="D704" s="406"/>
      <c r="E704" s="402"/>
      <c r="F704" s="350"/>
      <c r="G704" s="350"/>
      <c r="H704" s="350"/>
      <c r="I704" s="350"/>
      <c r="J704" s="350"/>
      <c r="K704" s="350"/>
      <c r="L704" s="350"/>
      <c r="M704" s="350"/>
      <c r="N704" s="350"/>
      <c r="O704" s="350"/>
      <c r="P704" s="350"/>
      <c r="Q704" s="350"/>
      <c r="R704" s="350"/>
      <c r="S704" s="350"/>
      <c r="T704" s="350"/>
      <c r="U704" s="350"/>
      <c r="V704" s="350"/>
      <c r="W704" s="350"/>
      <c r="X704" s="350"/>
      <c r="Y704" s="350"/>
      <c r="Z704" s="350"/>
      <c r="AA704" s="350"/>
    </row>
    <row r="705" spans="1:27" ht="12.75" customHeight="1">
      <c r="A705" s="350"/>
      <c r="B705" s="350"/>
      <c r="C705" s="350"/>
      <c r="D705" s="406"/>
      <c r="E705" s="402"/>
      <c r="F705" s="350"/>
      <c r="G705" s="350"/>
      <c r="H705" s="350"/>
      <c r="I705" s="350"/>
      <c r="J705" s="350"/>
      <c r="K705" s="350"/>
      <c r="L705" s="350"/>
      <c r="M705" s="350"/>
      <c r="N705" s="350"/>
      <c r="O705" s="350"/>
      <c r="P705" s="350"/>
      <c r="Q705" s="350"/>
      <c r="R705" s="350"/>
      <c r="S705" s="350"/>
      <c r="T705" s="350"/>
      <c r="U705" s="350"/>
      <c r="V705" s="350"/>
      <c r="W705" s="350"/>
      <c r="X705" s="350"/>
      <c r="Y705" s="350"/>
      <c r="Z705" s="350"/>
      <c r="AA705" s="350"/>
    </row>
    <row r="706" spans="1:27" ht="12.75" customHeight="1">
      <c r="A706" s="350"/>
      <c r="B706" s="350"/>
      <c r="C706" s="350"/>
      <c r="D706" s="406"/>
      <c r="E706" s="402"/>
      <c r="F706" s="350"/>
      <c r="G706" s="350"/>
      <c r="H706" s="350"/>
      <c r="I706" s="350"/>
      <c r="J706" s="350"/>
      <c r="K706" s="350"/>
      <c r="L706" s="350"/>
      <c r="M706" s="350"/>
      <c r="N706" s="350"/>
      <c r="O706" s="350"/>
      <c r="P706" s="350"/>
      <c r="Q706" s="350"/>
      <c r="R706" s="350"/>
      <c r="S706" s="350"/>
      <c r="T706" s="350"/>
      <c r="U706" s="350"/>
      <c r="V706" s="350"/>
      <c r="W706" s="350"/>
      <c r="X706" s="350"/>
      <c r="Y706" s="350"/>
      <c r="Z706" s="350"/>
      <c r="AA706" s="350"/>
    </row>
    <row r="707" spans="1:27" ht="12.75" customHeight="1">
      <c r="A707" s="350"/>
      <c r="B707" s="350"/>
      <c r="C707" s="350"/>
      <c r="D707" s="406"/>
      <c r="E707" s="402"/>
      <c r="F707" s="350"/>
      <c r="G707" s="350"/>
      <c r="H707" s="350"/>
      <c r="I707" s="350"/>
      <c r="J707" s="350"/>
      <c r="K707" s="350"/>
      <c r="L707" s="350"/>
      <c r="M707" s="350"/>
      <c r="N707" s="350"/>
      <c r="O707" s="350"/>
      <c r="P707" s="350"/>
      <c r="Q707" s="350"/>
      <c r="R707" s="350"/>
      <c r="S707" s="350"/>
      <c r="T707" s="350"/>
      <c r="U707" s="350"/>
      <c r="V707" s="350"/>
      <c r="W707" s="350"/>
      <c r="X707" s="350"/>
      <c r="Y707" s="350"/>
      <c r="Z707" s="350"/>
      <c r="AA707" s="350"/>
    </row>
    <row r="708" spans="1:27" ht="12.75" customHeight="1">
      <c r="A708" s="350"/>
      <c r="B708" s="350"/>
      <c r="C708" s="350"/>
      <c r="D708" s="406"/>
      <c r="E708" s="402"/>
      <c r="F708" s="350"/>
      <c r="G708" s="350"/>
      <c r="H708" s="350"/>
      <c r="I708" s="350"/>
      <c r="J708" s="350"/>
      <c r="K708" s="350"/>
      <c r="L708" s="350"/>
      <c r="M708" s="350"/>
      <c r="N708" s="350"/>
      <c r="O708" s="350"/>
      <c r="P708" s="350"/>
      <c r="Q708" s="350"/>
      <c r="R708" s="350"/>
      <c r="S708" s="350"/>
      <c r="T708" s="350"/>
      <c r="U708" s="350"/>
      <c r="V708" s="350"/>
      <c r="W708" s="350"/>
      <c r="X708" s="350"/>
      <c r="Y708" s="350"/>
      <c r="Z708" s="350"/>
      <c r="AA708" s="350"/>
    </row>
    <row r="709" spans="1:27" ht="12.75" customHeight="1">
      <c r="A709" s="350"/>
      <c r="B709" s="350"/>
      <c r="C709" s="350"/>
      <c r="D709" s="406"/>
      <c r="E709" s="402"/>
      <c r="F709" s="350"/>
      <c r="G709" s="350"/>
      <c r="H709" s="350"/>
      <c r="I709" s="350"/>
      <c r="J709" s="350"/>
      <c r="K709" s="350"/>
      <c r="L709" s="350"/>
      <c r="M709" s="350"/>
      <c r="N709" s="350"/>
      <c r="O709" s="350"/>
      <c r="P709" s="350"/>
      <c r="Q709" s="350"/>
      <c r="R709" s="350"/>
      <c r="S709" s="350"/>
      <c r="T709" s="350"/>
      <c r="U709" s="350"/>
      <c r="V709" s="350"/>
      <c r="W709" s="350"/>
      <c r="X709" s="350"/>
      <c r="Y709" s="350"/>
      <c r="Z709" s="350"/>
      <c r="AA709" s="350"/>
    </row>
    <row r="710" spans="1:27" ht="12.75" customHeight="1">
      <c r="A710" s="350"/>
      <c r="B710" s="350"/>
      <c r="C710" s="350"/>
      <c r="D710" s="406"/>
      <c r="E710" s="402"/>
      <c r="F710" s="350"/>
      <c r="G710" s="350"/>
      <c r="H710" s="350"/>
      <c r="I710" s="350"/>
      <c r="J710" s="350"/>
      <c r="K710" s="350"/>
      <c r="L710" s="350"/>
      <c r="M710" s="350"/>
      <c r="N710" s="350"/>
      <c r="O710" s="350"/>
      <c r="P710" s="350"/>
      <c r="Q710" s="350"/>
      <c r="R710" s="350"/>
      <c r="S710" s="350"/>
      <c r="T710" s="350"/>
      <c r="U710" s="350"/>
      <c r="V710" s="350"/>
      <c r="W710" s="350"/>
      <c r="X710" s="350"/>
      <c r="Y710" s="350"/>
      <c r="Z710" s="350"/>
      <c r="AA710" s="350"/>
    </row>
    <row r="711" spans="1:27" ht="12.75" customHeight="1">
      <c r="A711" s="350"/>
      <c r="B711" s="350"/>
      <c r="C711" s="350"/>
      <c r="D711" s="406"/>
      <c r="E711" s="402"/>
      <c r="F711" s="350"/>
      <c r="G711" s="350"/>
      <c r="H711" s="350"/>
      <c r="I711" s="350"/>
      <c r="J711" s="350"/>
      <c r="K711" s="350"/>
      <c r="L711" s="350"/>
      <c r="M711" s="350"/>
      <c r="N711" s="350"/>
      <c r="O711" s="350"/>
      <c r="P711" s="350"/>
      <c r="Q711" s="350"/>
      <c r="R711" s="350"/>
      <c r="S711" s="350"/>
      <c r="T711" s="350"/>
      <c r="U711" s="350"/>
      <c r="V711" s="350"/>
      <c r="W711" s="350"/>
      <c r="X711" s="350"/>
      <c r="Y711" s="350"/>
      <c r="Z711" s="350"/>
      <c r="AA711" s="350"/>
    </row>
    <row r="712" spans="1:27" ht="12.75" customHeight="1">
      <c r="A712" s="350"/>
      <c r="B712" s="350"/>
      <c r="C712" s="350"/>
      <c r="D712" s="406"/>
      <c r="E712" s="402"/>
      <c r="F712" s="350"/>
      <c r="G712" s="350"/>
      <c r="H712" s="350"/>
      <c r="I712" s="350"/>
      <c r="J712" s="350"/>
      <c r="K712" s="350"/>
      <c r="L712" s="350"/>
      <c r="M712" s="350"/>
      <c r="N712" s="350"/>
      <c r="O712" s="350"/>
      <c r="P712" s="350"/>
      <c r="Q712" s="350"/>
      <c r="R712" s="350"/>
      <c r="S712" s="350"/>
      <c r="T712" s="350"/>
      <c r="U712" s="350"/>
      <c r="V712" s="350"/>
      <c r="W712" s="350"/>
      <c r="X712" s="350"/>
      <c r="Y712" s="350"/>
      <c r="Z712" s="350"/>
      <c r="AA712" s="350"/>
    </row>
    <row r="713" spans="1:27" ht="12.75" customHeight="1">
      <c r="A713" s="350"/>
      <c r="B713" s="350"/>
      <c r="C713" s="350"/>
      <c r="D713" s="406"/>
      <c r="E713" s="402"/>
      <c r="F713" s="350"/>
      <c r="G713" s="350"/>
      <c r="H713" s="350"/>
      <c r="I713" s="350"/>
      <c r="J713" s="350"/>
      <c r="K713" s="350"/>
      <c r="L713" s="350"/>
      <c r="M713" s="350"/>
      <c r="N713" s="350"/>
      <c r="O713" s="350"/>
      <c r="P713" s="350"/>
      <c r="Q713" s="350"/>
      <c r="R713" s="350"/>
      <c r="S713" s="350"/>
      <c r="T713" s="350"/>
      <c r="U713" s="350"/>
      <c r="V713" s="350"/>
      <c r="W713" s="350"/>
      <c r="X713" s="350"/>
      <c r="Y713" s="350"/>
      <c r="Z713" s="350"/>
      <c r="AA713" s="350"/>
    </row>
    <row r="714" spans="1:27" ht="12.75" customHeight="1">
      <c r="A714" s="350"/>
      <c r="B714" s="350"/>
      <c r="C714" s="350"/>
      <c r="D714" s="406"/>
      <c r="E714" s="402"/>
      <c r="F714" s="350"/>
      <c r="G714" s="350"/>
      <c r="H714" s="350"/>
      <c r="I714" s="350"/>
      <c r="J714" s="350"/>
      <c r="K714" s="350"/>
      <c r="L714" s="350"/>
      <c r="M714" s="350"/>
      <c r="N714" s="350"/>
      <c r="O714" s="350"/>
      <c r="P714" s="350"/>
      <c r="Q714" s="350"/>
      <c r="R714" s="350"/>
      <c r="S714" s="350"/>
      <c r="T714" s="350"/>
      <c r="U714" s="350"/>
      <c r="V714" s="350"/>
      <c r="W714" s="350"/>
      <c r="X714" s="350"/>
      <c r="Y714" s="350"/>
      <c r="Z714" s="350"/>
      <c r="AA714" s="350"/>
    </row>
    <row r="715" spans="1:27" ht="12.75" customHeight="1">
      <c r="A715" s="350"/>
      <c r="B715" s="350"/>
      <c r="C715" s="350"/>
      <c r="D715" s="406"/>
      <c r="E715" s="402"/>
      <c r="F715" s="350"/>
      <c r="G715" s="350"/>
      <c r="H715" s="350"/>
      <c r="I715" s="350"/>
      <c r="J715" s="350"/>
      <c r="K715" s="350"/>
      <c r="L715" s="350"/>
      <c r="M715" s="350"/>
      <c r="N715" s="350"/>
      <c r="O715" s="350"/>
      <c r="P715" s="350"/>
      <c r="Q715" s="350"/>
      <c r="R715" s="350"/>
      <c r="S715" s="350"/>
      <c r="T715" s="350"/>
      <c r="U715" s="350"/>
      <c r="V715" s="350"/>
      <c r="W715" s="350"/>
      <c r="X715" s="350"/>
      <c r="Y715" s="350"/>
      <c r="Z715" s="350"/>
      <c r="AA715" s="350"/>
    </row>
    <row r="716" spans="1:27" ht="12.75" customHeight="1">
      <c r="A716" s="350"/>
      <c r="B716" s="350"/>
      <c r="C716" s="350"/>
      <c r="D716" s="406"/>
      <c r="E716" s="402"/>
      <c r="F716" s="350"/>
      <c r="G716" s="350"/>
      <c r="H716" s="350"/>
      <c r="I716" s="350"/>
      <c r="J716" s="350"/>
      <c r="K716" s="350"/>
      <c r="L716" s="350"/>
      <c r="M716" s="350"/>
      <c r="N716" s="350"/>
      <c r="O716" s="350"/>
      <c r="P716" s="350"/>
      <c r="Q716" s="350"/>
      <c r="R716" s="350"/>
      <c r="S716" s="350"/>
      <c r="T716" s="350"/>
      <c r="U716" s="350"/>
      <c r="V716" s="350"/>
      <c r="W716" s="350"/>
      <c r="X716" s="350"/>
      <c r="Y716" s="350"/>
      <c r="Z716" s="350"/>
      <c r="AA716" s="350"/>
    </row>
    <row r="717" spans="1:27" ht="12.75" customHeight="1">
      <c r="A717" s="350"/>
      <c r="B717" s="350"/>
      <c r="C717" s="350"/>
      <c r="D717" s="406"/>
      <c r="E717" s="402"/>
      <c r="F717" s="350"/>
      <c r="G717" s="350"/>
      <c r="H717" s="350"/>
      <c r="I717" s="350"/>
      <c r="J717" s="350"/>
      <c r="K717" s="350"/>
      <c r="L717" s="350"/>
      <c r="M717" s="350"/>
      <c r="N717" s="350"/>
      <c r="O717" s="350"/>
      <c r="P717" s="350"/>
      <c r="Q717" s="350"/>
      <c r="R717" s="350"/>
      <c r="S717" s="350"/>
      <c r="T717" s="350"/>
      <c r="U717" s="350"/>
      <c r="V717" s="350"/>
      <c r="W717" s="350"/>
      <c r="X717" s="350"/>
      <c r="Y717" s="350"/>
      <c r="Z717" s="350"/>
      <c r="AA717" s="350"/>
    </row>
    <row r="718" spans="1:27" ht="12.75" customHeight="1">
      <c r="A718" s="350"/>
      <c r="B718" s="350"/>
      <c r="C718" s="350"/>
      <c r="D718" s="406"/>
      <c r="E718" s="402"/>
      <c r="F718" s="350"/>
      <c r="G718" s="350"/>
      <c r="H718" s="350"/>
      <c r="I718" s="350"/>
      <c r="J718" s="350"/>
      <c r="K718" s="350"/>
      <c r="L718" s="350"/>
      <c r="M718" s="350"/>
      <c r="N718" s="350"/>
      <c r="O718" s="350"/>
      <c r="P718" s="350"/>
      <c r="Q718" s="350"/>
      <c r="R718" s="350"/>
      <c r="S718" s="350"/>
      <c r="T718" s="350"/>
      <c r="U718" s="350"/>
      <c r="V718" s="350"/>
      <c r="W718" s="350"/>
      <c r="X718" s="350"/>
      <c r="Y718" s="350"/>
      <c r="Z718" s="350"/>
      <c r="AA718" s="350"/>
    </row>
    <row r="719" spans="1:27" ht="12.75" customHeight="1">
      <c r="A719" s="350"/>
      <c r="B719" s="350"/>
      <c r="C719" s="350"/>
      <c r="D719" s="406"/>
      <c r="E719" s="402"/>
      <c r="F719" s="350"/>
      <c r="G719" s="350"/>
      <c r="H719" s="350"/>
      <c r="I719" s="350"/>
      <c r="J719" s="350"/>
      <c r="K719" s="350"/>
      <c r="L719" s="350"/>
      <c r="M719" s="350"/>
      <c r="N719" s="350"/>
      <c r="O719" s="350"/>
      <c r="P719" s="350"/>
      <c r="Q719" s="350"/>
      <c r="R719" s="350"/>
      <c r="S719" s="350"/>
      <c r="T719" s="350"/>
      <c r="U719" s="350"/>
      <c r="V719" s="350"/>
      <c r="W719" s="350"/>
      <c r="X719" s="350"/>
      <c r="Y719" s="350"/>
      <c r="Z719" s="350"/>
      <c r="AA719" s="350"/>
    </row>
    <row r="720" spans="1:27" ht="12.75" customHeight="1">
      <c r="A720" s="350"/>
      <c r="B720" s="350"/>
      <c r="C720" s="350"/>
      <c r="D720" s="406"/>
      <c r="E720" s="402"/>
      <c r="F720" s="350"/>
      <c r="G720" s="350"/>
      <c r="H720" s="350"/>
      <c r="I720" s="350"/>
      <c r="J720" s="350"/>
      <c r="K720" s="350"/>
      <c r="L720" s="350"/>
      <c r="M720" s="350"/>
      <c r="N720" s="350"/>
      <c r="O720" s="350"/>
      <c r="P720" s="350"/>
      <c r="Q720" s="350"/>
      <c r="R720" s="350"/>
      <c r="S720" s="350"/>
      <c r="T720" s="350"/>
      <c r="U720" s="350"/>
      <c r="V720" s="350"/>
      <c r="W720" s="350"/>
      <c r="X720" s="350"/>
      <c r="Y720" s="350"/>
      <c r="Z720" s="350"/>
      <c r="AA720" s="350"/>
    </row>
    <row r="721" spans="1:27" ht="12.75" customHeight="1">
      <c r="A721" s="350"/>
      <c r="B721" s="350"/>
      <c r="C721" s="350"/>
      <c r="D721" s="406"/>
      <c r="E721" s="402"/>
      <c r="F721" s="350"/>
      <c r="G721" s="350"/>
      <c r="H721" s="350"/>
      <c r="I721" s="350"/>
      <c r="J721" s="350"/>
      <c r="K721" s="350"/>
      <c r="L721" s="350"/>
      <c r="M721" s="350"/>
      <c r="N721" s="350"/>
      <c r="O721" s="350"/>
      <c r="P721" s="350"/>
      <c r="Q721" s="350"/>
      <c r="R721" s="350"/>
      <c r="S721" s="350"/>
      <c r="T721" s="350"/>
      <c r="U721" s="350"/>
      <c r="V721" s="350"/>
      <c r="W721" s="350"/>
      <c r="X721" s="350"/>
      <c r="Y721" s="350"/>
      <c r="Z721" s="350"/>
      <c r="AA721" s="350"/>
    </row>
    <row r="722" spans="1:27" ht="12.75" customHeight="1">
      <c r="A722" s="350"/>
      <c r="B722" s="350"/>
      <c r="C722" s="350"/>
      <c r="D722" s="406"/>
      <c r="E722" s="402"/>
      <c r="F722" s="350"/>
      <c r="G722" s="350"/>
      <c r="H722" s="350"/>
      <c r="I722" s="350"/>
      <c r="J722" s="350"/>
      <c r="K722" s="350"/>
      <c r="L722" s="350"/>
      <c r="M722" s="350"/>
      <c r="N722" s="350"/>
      <c r="O722" s="350"/>
      <c r="P722" s="350"/>
      <c r="Q722" s="350"/>
      <c r="R722" s="350"/>
      <c r="S722" s="350"/>
      <c r="T722" s="350"/>
      <c r="U722" s="350"/>
      <c r="V722" s="350"/>
      <c r="W722" s="350"/>
      <c r="X722" s="350"/>
      <c r="Y722" s="350"/>
      <c r="Z722" s="350"/>
      <c r="AA722" s="350"/>
    </row>
    <row r="723" spans="1:27" ht="12.75" customHeight="1">
      <c r="A723" s="350"/>
      <c r="B723" s="350"/>
      <c r="C723" s="350"/>
      <c r="D723" s="406"/>
      <c r="E723" s="402"/>
      <c r="F723" s="350"/>
      <c r="G723" s="350"/>
      <c r="H723" s="350"/>
      <c r="I723" s="350"/>
      <c r="J723" s="350"/>
      <c r="K723" s="350"/>
      <c r="L723" s="350"/>
      <c r="M723" s="350"/>
      <c r="N723" s="350"/>
      <c r="O723" s="350"/>
      <c r="P723" s="350"/>
      <c r="Q723" s="350"/>
      <c r="R723" s="350"/>
      <c r="S723" s="350"/>
      <c r="T723" s="350"/>
      <c r="U723" s="350"/>
      <c r="V723" s="350"/>
      <c r="W723" s="350"/>
      <c r="X723" s="350"/>
      <c r="Y723" s="350"/>
      <c r="Z723" s="350"/>
      <c r="AA723" s="350"/>
    </row>
    <row r="724" spans="1:27" ht="12.75" customHeight="1">
      <c r="A724" s="350"/>
      <c r="B724" s="350"/>
      <c r="C724" s="350"/>
      <c r="D724" s="406"/>
      <c r="E724" s="402"/>
      <c r="F724" s="350"/>
      <c r="G724" s="350"/>
      <c r="H724" s="350"/>
      <c r="I724" s="350"/>
      <c r="J724" s="350"/>
      <c r="K724" s="350"/>
      <c r="L724" s="350"/>
      <c r="M724" s="350"/>
      <c r="N724" s="350"/>
      <c r="O724" s="350"/>
      <c r="P724" s="350"/>
      <c r="Q724" s="350"/>
      <c r="R724" s="350"/>
      <c r="S724" s="350"/>
      <c r="T724" s="350"/>
      <c r="U724" s="350"/>
      <c r="V724" s="350"/>
      <c r="W724" s="350"/>
      <c r="X724" s="350"/>
      <c r="Y724" s="350"/>
      <c r="Z724" s="350"/>
      <c r="AA724" s="350"/>
    </row>
    <row r="725" spans="1:27" ht="12.75" customHeight="1">
      <c r="A725" s="350"/>
      <c r="B725" s="350"/>
      <c r="C725" s="350"/>
      <c r="D725" s="406"/>
      <c r="E725" s="402"/>
      <c r="F725" s="350"/>
      <c r="G725" s="350"/>
      <c r="H725" s="350"/>
      <c r="I725" s="350"/>
      <c r="J725" s="350"/>
      <c r="K725" s="350"/>
      <c r="L725" s="350"/>
      <c r="M725" s="350"/>
      <c r="N725" s="350"/>
      <c r="O725" s="350"/>
      <c r="P725" s="350"/>
      <c r="Q725" s="350"/>
      <c r="R725" s="350"/>
      <c r="S725" s="350"/>
      <c r="T725" s="350"/>
      <c r="U725" s="350"/>
      <c r="V725" s="350"/>
      <c r="W725" s="350"/>
      <c r="X725" s="350"/>
      <c r="Y725" s="350"/>
      <c r="Z725" s="350"/>
      <c r="AA725" s="350"/>
    </row>
    <row r="726" spans="1:27" ht="12.75" customHeight="1">
      <c r="A726" s="350"/>
      <c r="B726" s="350"/>
      <c r="C726" s="350"/>
      <c r="D726" s="406"/>
      <c r="E726" s="402"/>
      <c r="F726" s="350"/>
      <c r="G726" s="350"/>
      <c r="H726" s="350"/>
      <c r="I726" s="350"/>
      <c r="J726" s="350"/>
      <c r="K726" s="350"/>
      <c r="L726" s="350"/>
      <c r="M726" s="350"/>
      <c r="N726" s="350"/>
      <c r="O726" s="350"/>
      <c r="P726" s="350"/>
      <c r="Q726" s="350"/>
      <c r="R726" s="350"/>
      <c r="S726" s="350"/>
      <c r="T726" s="350"/>
      <c r="U726" s="350"/>
      <c r="V726" s="350"/>
      <c r="W726" s="350"/>
      <c r="X726" s="350"/>
      <c r="Y726" s="350"/>
      <c r="Z726" s="350"/>
      <c r="AA726" s="350"/>
    </row>
    <row r="727" spans="1:27" ht="12.75" customHeight="1">
      <c r="A727" s="350"/>
      <c r="B727" s="350"/>
      <c r="C727" s="350"/>
      <c r="D727" s="406"/>
      <c r="E727" s="402"/>
      <c r="F727" s="350"/>
      <c r="G727" s="350"/>
      <c r="H727" s="350"/>
      <c r="I727" s="350"/>
      <c r="J727" s="350"/>
      <c r="K727" s="350"/>
      <c r="L727" s="350"/>
      <c r="M727" s="350"/>
      <c r="N727" s="350"/>
      <c r="O727" s="350"/>
      <c r="P727" s="350"/>
      <c r="Q727" s="350"/>
      <c r="R727" s="350"/>
      <c r="S727" s="350"/>
      <c r="T727" s="350"/>
      <c r="U727" s="350"/>
      <c r="V727" s="350"/>
      <c r="W727" s="350"/>
      <c r="X727" s="350"/>
      <c r="Y727" s="350"/>
      <c r="Z727" s="350"/>
      <c r="AA727" s="350"/>
    </row>
    <row r="728" spans="1:27" ht="12.75" customHeight="1">
      <c r="A728" s="350"/>
      <c r="B728" s="350"/>
      <c r="C728" s="350"/>
      <c r="D728" s="406"/>
      <c r="E728" s="402"/>
      <c r="F728" s="350"/>
      <c r="G728" s="350"/>
      <c r="H728" s="350"/>
      <c r="I728" s="350"/>
      <c r="J728" s="350"/>
      <c r="K728" s="350"/>
      <c r="L728" s="350"/>
      <c r="M728" s="350"/>
      <c r="N728" s="350"/>
      <c r="O728" s="350"/>
      <c r="P728" s="350"/>
      <c r="Q728" s="350"/>
      <c r="R728" s="350"/>
      <c r="S728" s="350"/>
      <c r="T728" s="350"/>
      <c r="U728" s="350"/>
      <c r="V728" s="350"/>
      <c r="W728" s="350"/>
      <c r="X728" s="350"/>
      <c r="Y728" s="350"/>
      <c r="Z728" s="350"/>
      <c r="AA728" s="350"/>
    </row>
    <row r="729" spans="1:27" ht="12.75" customHeight="1">
      <c r="A729" s="350"/>
      <c r="B729" s="350"/>
      <c r="C729" s="350"/>
      <c r="D729" s="406"/>
      <c r="E729" s="402"/>
      <c r="F729" s="350"/>
      <c r="G729" s="350"/>
      <c r="H729" s="350"/>
      <c r="I729" s="350"/>
      <c r="J729" s="350"/>
      <c r="K729" s="350"/>
      <c r="L729" s="350"/>
      <c r="M729" s="350"/>
      <c r="N729" s="350"/>
      <c r="O729" s="350"/>
      <c r="P729" s="350"/>
      <c r="Q729" s="350"/>
      <c r="R729" s="350"/>
      <c r="S729" s="350"/>
      <c r="T729" s="350"/>
      <c r="U729" s="350"/>
      <c r="V729" s="350"/>
      <c r="W729" s="350"/>
      <c r="X729" s="350"/>
      <c r="Y729" s="350"/>
      <c r="Z729" s="350"/>
      <c r="AA729" s="350"/>
    </row>
    <row r="730" spans="1:27" ht="12.75" customHeight="1">
      <c r="A730" s="350"/>
      <c r="B730" s="350"/>
      <c r="C730" s="350"/>
      <c r="D730" s="406"/>
      <c r="E730" s="402"/>
      <c r="F730" s="350"/>
      <c r="G730" s="350"/>
      <c r="H730" s="350"/>
      <c r="I730" s="350"/>
      <c r="J730" s="350"/>
      <c r="K730" s="350"/>
      <c r="L730" s="350"/>
      <c r="M730" s="350"/>
      <c r="N730" s="350"/>
      <c r="O730" s="350"/>
      <c r="P730" s="350"/>
      <c r="Q730" s="350"/>
      <c r="R730" s="350"/>
      <c r="S730" s="350"/>
      <c r="T730" s="350"/>
      <c r="U730" s="350"/>
      <c r="V730" s="350"/>
      <c r="W730" s="350"/>
      <c r="X730" s="350"/>
      <c r="Y730" s="350"/>
      <c r="Z730" s="350"/>
      <c r="AA730" s="350"/>
    </row>
    <row r="731" spans="1:27" ht="12.75" customHeight="1">
      <c r="A731" s="350"/>
      <c r="B731" s="350"/>
      <c r="C731" s="350"/>
      <c r="D731" s="406"/>
      <c r="E731" s="402"/>
      <c r="F731" s="350"/>
      <c r="G731" s="350"/>
      <c r="H731" s="350"/>
      <c r="I731" s="350"/>
      <c r="J731" s="350"/>
      <c r="K731" s="350"/>
      <c r="L731" s="350"/>
      <c r="M731" s="350"/>
      <c r="N731" s="350"/>
      <c r="O731" s="350"/>
      <c r="P731" s="350"/>
      <c r="Q731" s="350"/>
      <c r="R731" s="350"/>
      <c r="S731" s="350"/>
      <c r="T731" s="350"/>
      <c r="U731" s="350"/>
      <c r="V731" s="350"/>
      <c r="W731" s="350"/>
      <c r="X731" s="350"/>
      <c r="Y731" s="350"/>
      <c r="Z731" s="350"/>
      <c r="AA731" s="350"/>
    </row>
    <row r="732" spans="1:27" ht="12.75" customHeight="1">
      <c r="A732" s="350"/>
      <c r="B732" s="350"/>
      <c r="C732" s="350"/>
      <c r="D732" s="406"/>
      <c r="E732" s="402"/>
      <c r="F732" s="350"/>
      <c r="G732" s="350"/>
      <c r="H732" s="350"/>
      <c r="I732" s="350"/>
      <c r="J732" s="350"/>
      <c r="K732" s="350"/>
      <c r="L732" s="350"/>
      <c r="M732" s="350"/>
      <c r="N732" s="350"/>
      <c r="O732" s="350"/>
      <c r="P732" s="350"/>
      <c r="Q732" s="350"/>
      <c r="R732" s="350"/>
      <c r="S732" s="350"/>
      <c r="T732" s="350"/>
      <c r="U732" s="350"/>
      <c r="V732" s="350"/>
      <c r="W732" s="350"/>
      <c r="X732" s="350"/>
      <c r="Y732" s="350"/>
      <c r="Z732" s="350"/>
      <c r="AA732" s="350"/>
    </row>
    <row r="733" spans="1:27" ht="12.75" customHeight="1">
      <c r="A733" s="350"/>
      <c r="B733" s="350"/>
      <c r="C733" s="350"/>
      <c r="D733" s="406"/>
      <c r="E733" s="402"/>
      <c r="F733" s="350"/>
      <c r="G733" s="350"/>
      <c r="H733" s="350"/>
      <c r="I733" s="350"/>
      <c r="J733" s="350"/>
      <c r="K733" s="350"/>
      <c r="L733" s="350"/>
      <c r="M733" s="350"/>
      <c r="N733" s="350"/>
      <c r="O733" s="350"/>
      <c r="P733" s="350"/>
      <c r="Q733" s="350"/>
      <c r="R733" s="350"/>
      <c r="S733" s="350"/>
      <c r="T733" s="350"/>
      <c r="U733" s="350"/>
      <c r="V733" s="350"/>
      <c r="W733" s="350"/>
      <c r="X733" s="350"/>
      <c r="Y733" s="350"/>
      <c r="Z733" s="350"/>
      <c r="AA733" s="350"/>
    </row>
    <row r="734" spans="1:27" ht="12.75" customHeight="1">
      <c r="A734" s="350"/>
      <c r="B734" s="350"/>
      <c r="C734" s="350"/>
      <c r="D734" s="406"/>
      <c r="E734" s="402"/>
      <c r="F734" s="350"/>
      <c r="G734" s="350"/>
      <c r="H734" s="350"/>
      <c r="I734" s="350"/>
      <c r="J734" s="350"/>
      <c r="K734" s="350"/>
      <c r="L734" s="350"/>
      <c r="M734" s="350"/>
      <c r="N734" s="350"/>
      <c r="O734" s="350"/>
      <c r="P734" s="350"/>
      <c r="Q734" s="350"/>
      <c r="R734" s="350"/>
      <c r="S734" s="350"/>
      <c r="T734" s="350"/>
      <c r="U734" s="350"/>
      <c r="V734" s="350"/>
      <c r="W734" s="350"/>
      <c r="X734" s="350"/>
      <c r="Y734" s="350"/>
      <c r="Z734" s="350"/>
      <c r="AA734" s="350"/>
    </row>
    <row r="735" spans="1:27" ht="12.75" customHeight="1">
      <c r="A735" s="350"/>
      <c r="B735" s="350"/>
      <c r="C735" s="350"/>
      <c r="D735" s="406"/>
      <c r="E735" s="402"/>
      <c r="F735" s="350"/>
      <c r="G735" s="350"/>
      <c r="H735" s="350"/>
      <c r="I735" s="350"/>
      <c r="J735" s="350"/>
      <c r="K735" s="350"/>
      <c r="L735" s="350"/>
      <c r="M735" s="350"/>
      <c r="N735" s="350"/>
      <c r="O735" s="350"/>
      <c r="P735" s="350"/>
      <c r="Q735" s="350"/>
      <c r="R735" s="350"/>
      <c r="S735" s="350"/>
      <c r="T735" s="350"/>
      <c r="U735" s="350"/>
      <c r="V735" s="350"/>
      <c r="W735" s="350"/>
      <c r="X735" s="350"/>
      <c r="Y735" s="350"/>
      <c r="Z735" s="350"/>
      <c r="AA735" s="350"/>
    </row>
    <row r="736" spans="1:27" ht="12.75" customHeight="1">
      <c r="A736" s="350"/>
      <c r="B736" s="350"/>
      <c r="C736" s="350"/>
      <c r="D736" s="406"/>
      <c r="E736" s="402"/>
      <c r="F736" s="350"/>
      <c r="G736" s="350"/>
      <c r="H736" s="350"/>
      <c r="I736" s="350"/>
      <c r="J736" s="350"/>
      <c r="K736" s="350"/>
      <c r="L736" s="350"/>
      <c r="M736" s="350"/>
      <c r="N736" s="350"/>
      <c r="O736" s="350"/>
      <c r="P736" s="350"/>
      <c r="Q736" s="350"/>
      <c r="R736" s="350"/>
      <c r="S736" s="350"/>
      <c r="T736" s="350"/>
      <c r="U736" s="350"/>
      <c r="V736" s="350"/>
      <c r="W736" s="350"/>
      <c r="X736" s="350"/>
      <c r="Y736" s="350"/>
      <c r="Z736" s="350"/>
      <c r="AA736" s="350"/>
    </row>
    <row r="737" spans="1:27" ht="12.75" customHeight="1">
      <c r="A737" s="350"/>
      <c r="B737" s="350"/>
      <c r="C737" s="350"/>
      <c r="D737" s="406"/>
      <c r="E737" s="402"/>
      <c r="F737" s="350"/>
      <c r="G737" s="350"/>
      <c r="H737" s="350"/>
      <c r="I737" s="350"/>
      <c r="J737" s="350"/>
      <c r="K737" s="350"/>
      <c r="L737" s="350"/>
      <c r="M737" s="350"/>
      <c r="N737" s="350"/>
      <c r="O737" s="350"/>
      <c r="P737" s="350"/>
      <c r="Q737" s="350"/>
      <c r="R737" s="350"/>
      <c r="S737" s="350"/>
      <c r="T737" s="350"/>
      <c r="U737" s="350"/>
      <c r="V737" s="350"/>
      <c r="W737" s="350"/>
      <c r="X737" s="350"/>
      <c r="Y737" s="350"/>
      <c r="Z737" s="350"/>
      <c r="AA737" s="350"/>
    </row>
    <row r="738" spans="1:27" ht="12.75" customHeight="1">
      <c r="A738" s="350"/>
      <c r="B738" s="350"/>
      <c r="C738" s="350"/>
      <c r="D738" s="406"/>
      <c r="E738" s="402"/>
      <c r="F738" s="350"/>
      <c r="G738" s="350"/>
      <c r="H738" s="350"/>
      <c r="I738" s="350"/>
      <c r="J738" s="350"/>
      <c r="K738" s="350"/>
      <c r="L738" s="350"/>
      <c r="M738" s="350"/>
      <c r="N738" s="350"/>
      <c r="O738" s="350"/>
      <c r="P738" s="350"/>
      <c r="Q738" s="350"/>
      <c r="R738" s="350"/>
      <c r="S738" s="350"/>
      <c r="T738" s="350"/>
      <c r="U738" s="350"/>
      <c r="V738" s="350"/>
      <c r="W738" s="350"/>
      <c r="X738" s="350"/>
      <c r="Y738" s="350"/>
      <c r="Z738" s="350"/>
      <c r="AA738" s="350"/>
    </row>
    <row r="739" spans="1:27" ht="12.75" customHeight="1">
      <c r="A739" s="350"/>
      <c r="B739" s="350"/>
      <c r="C739" s="350"/>
      <c r="D739" s="406"/>
      <c r="E739" s="402"/>
      <c r="F739" s="350"/>
      <c r="G739" s="350"/>
      <c r="H739" s="350"/>
      <c r="I739" s="350"/>
      <c r="J739" s="350"/>
      <c r="K739" s="350"/>
      <c r="L739" s="350"/>
      <c r="M739" s="350"/>
      <c r="N739" s="350"/>
      <c r="O739" s="350"/>
      <c r="P739" s="350"/>
      <c r="Q739" s="350"/>
      <c r="R739" s="350"/>
      <c r="S739" s="350"/>
      <c r="T739" s="350"/>
      <c r="U739" s="350"/>
      <c r="V739" s="350"/>
      <c r="W739" s="350"/>
      <c r="X739" s="350"/>
      <c r="Y739" s="350"/>
      <c r="Z739" s="350"/>
      <c r="AA739" s="350"/>
    </row>
    <row r="740" spans="1:27" ht="12.75" customHeight="1">
      <c r="A740" s="350"/>
      <c r="B740" s="350"/>
      <c r="C740" s="350"/>
      <c r="D740" s="406"/>
      <c r="E740" s="402"/>
      <c r="F740" s="350"/>
      <c r="G740" s="350"/>
      <c r="H740" s="350"/>
      <c r="I740" s="350"/>
      <c r="J740" s="350"/>
      <c r="K740" s="350"/>
      <c r="L740" s="350"/>
      <c r="M740" s="350"/>
      <c r="N740" s="350"/>
      <c r="O740" s="350"/>
      <c r="P740" s="350"/>
      <c r="Q740" s="350"/>
      <c r="R740" s="350"/>
      <c r="S740" s="350"/>
      <c r="T740" s="350"/>
      <c r="U740" s="350"/>
      <c r="V740" s="350"/>
      <c r="W740" s="350"/>
      <c r="X740" s="350"/>
      <c r="Y740" s="350"/>
      <c r="Z740" s="350"/>
      <c r="AA740" s="350"/>
    </row>
    <row r="741" spans="1:27" ht="12.75" customHeight="1">
      <c r="A741" s="350"/>
      <c r="B741" s="350"/>
      <c r="C741" s="350"/>
      <c r="D741" s="406"/>
      <c r="E741" s="402"/>
      <c r="F741" s="350"/>
      <c r="G741" s="350"/>
      <c r="H741" s="350"/>
      <c r="I741" s="350"/>
      <c r="J741" s="350"/>
      <c r="K741" s="350"/>
      <c r="L741" s="350"/>
      <c r="M741" s="350"/>
      <c r="N741" s="350"/>
      <c r="O741" s="350"/>
      <c r="P741" s="350"/>
      <c r="Q741" s="350"/>
      <c r="R741" s="350"/>
      <c r="S741" s="350"/>
      <c r="T741" s="350"/>
      <c r="U741" s="350"/>
      <c r="V741" s="350"/>
      <c r="W741" s="350"/>
      <c r="X741" s="350"/>
      <c r="Y741" s="350"/>
      <c r="Z741" s="350"/>
      <c r="AA741" s="350"/>
    </row>
    <row r="742" spans="1:27" ht="12.75" customHeight="1">
      <c r="A742" s="350"/>
      <c r="B742" s="350"/>
      <c r="C742" s="350"/>
      <c r="D742" s="406"/>
      <c r="E742" s="402"/>
      <c r="F742" s="350"/>
      <c r="G742" s="350"/>
      <c r="H742" s="350"/>
      <c r="I742" s="350"/>
      <c r="J742" s="350"/>
      <c r="K742" s="350"/>
      <c r="L742" s="350"/>
      <c r="M742" s="350"/>
      <c r="N742" s="350"/>
      <c r="O742" s="350"/>
      <c r="P742" s="350"/>
      <c r="Q742" s="350"/>
      <c r="R742" s="350"/>
      <c r="S742" s="350"/>
      <c r="T742" s="350"/>
      <c r="U742" s="350"/>
      <c r="V742" s="350"/>
      <c r="W742" s="350"/>
      <c r="X742" s="350"/>
      <c r="Y742" s="350"/>
      <c r="Z742" s="350"/>
      <c r="AA742" s="350"/>
    </row>
    <row r="743" spans="1:27" ht="12.75" customHeight="1">
      <c r="A743" s="350"/>
      <c r="B743" s="350"/>
      <c r="C743" s="350"/>
      <c r="D743" s="406"/>
      <c r="E743" s="402"/>
      <c r="F743" s="350"/>
      <c r="G743" s="350"/>
      <c r="H743" s="350"/>
      <c r="I743" s="350"/>
      <c r="J743" s="350"/>
      <c r="K743" s="350"/>
      <c r="L743" s="350"/>
      <c r="M743" s="350"/>
      <c r="N743" s="350"/>
      <c r="O743" s="350"/>
      <c r="P743" s="350"/>
      <c r="Q743" s="350"/>
      <c r="R743" s="350"/>
      <c r="S743" s="350"/>
      <c r="T743" s="350"/>
      <c r="U743" s="350"/>
      <c r="V743" s="350"/>
      <c r="W743" s="350"/>
      <c r="X743" s="350"/>
      <c r="Y743" s="350"/>
      <c r="Z743" s="350"/>
      <c r="AA743" s="350"/>
    </row>
    <row r="744" spans="1:27" ht="12.75" customHeight="1">
      <c r="A744" s="350"/>
      <c r="B744" s="350"/>
      <c r="C744" s="350"/>
      <c r="D744" s="406"/>
      <c r="E744" s="402"/>
      <c r="F744" s="350"/>
      <c r="G744" s="350"/>
      <c r="H744" s="350"/>
      <c r="I744" s="350"/>
      <c r="J744" s="350"/>
      <c r="K744" s="350"/>
      <c r="L744" s="350"/>
      <c r="M744" s="350"/>
      <c r="N744" s="350"/>
      <c r="O744" s="350"/>
      <c r="P744" s="350"/>
      <c r="Q744" s="350"/>
      <c r="R744" s="350"/>
      <c r="S744" s="350"/>
      <c r="T744" s="350"/>
      <c r="U744" s="350"/>
      <c r="V744" s="350"/>
      <c r="W744" s="350"/>
      <c r="X744" s="350"/>
      <c r="Y744" s="350"/>
      <c r="Z744" s="350"/>
      <c r="AA744" s="350"/>
    </row>
    <row r="745" spans="1:27" ht="12.75" customHeight="1">
      <c r="A745" s="350"/>
      <c r="B745" s="350"/>
      <c r="C745" s="350"/>
      <c r="D745" s="406"/>
      <c r="E745" s="402"/>
      <c r="F745" s="350"/>
      <c r="G745" s="350"/>
      <c r="H745" s="350"/>
      <c r="I745" s="350"/>
      <c r="J745" s="350"/>
      <c r="K745" s="350"/>
      <c r="L745" s="350"/>
      <c r="M745" s="350"/>
      <c r="N745" s="350"/>
      <c r="O745" s="350"/>
      <c r="P745" s="350"/>
      <c r="Q745" s="350"/>
      <c r="R745" s="350"/>
      <c r="S745" s="350"/>
      <c r="T745" s="350"/>
      <c r="U745" s="350"/>
      <c r="V745" s="350"/>
      <c r="W745" s="350"/>
      <c r="X745" s="350"/>
      <c r="Y745" s="350"/>
      <c r="Z745" s="350"/>
      <c r="AA745" s="350"/>
    </row>
    <row r="746" spans="1:27" ht="12.75" customHeight="1">
      <c r="A746" s="350"/>
      <c r="B746" s="350"/>
      <c r="C746" s="350"/>
      <c r="D746" s="406"/>
      <c r="E746" s="402"/>
      <c r="F746" s="350"/>
      <c r="G746" s="350"/>
      <c r="H746" s="350"/>
      <c r="I746" s="350"/>
      <c r="J746" s="350"/>
      <c r="K746" s="350"/>
      <c r="L746" s="350"/>
      <c r="M746" s="350"/>
      <c r="N746" s="350"/>
      <c r="O746" s="350"/>
      <c r="P746" s="350"/>
      <c r="Q746" s="350"/>
      <c r="R746" s="350"/>
      <c r="S746" s="350"/>
      <c r="T746" s="350"/>
      <c r="U746" s="350"/>
      <c r="V746" s="350"/>
      <c r="W746" s="350"/>
      <c r="X746" s="350"/>
      <c r="Y746" s="350"/>
      <c r="Z746" s="350"/>
      <c r="AA746" s="350"/>
    </row>
    <row r="747" spans="1:27" ht="12.75" customHeight="1">
      <c r="A747" s="350"/>
      <c r="B747" s="350"/>
      <c r="C747" s="350"/>
      <c r="D747" s="406"/>
      <c r="E747" s="402"/>
      <c r="F747" s="350"/>
      <c r="G747" s="350"/>
      <c r="H747" s="350"/>
      <c r="I747" s="350"/>
      <c r="J747" s="350"/>
      <c r="K747" s="350"/>
      <c r="L747" s="350"/>
      <c r="M747" s="350"/>
      <c r="N747" s="350"/>
      <c r="O747" s="350"/>
      <c r="P747" s="350"/>
      <c r="Q747" s="350"/>
      <c r="R747" s="350"/>
      <c r="S747" s="350"/>
      <c r="T747" s="350"/>
      <c r="U747" s="350"/>
      <c r="V747" s="350"/>
      <c r="W747" s="350"/>
      <c r="X747" s="350"/>
      <c r="Y747" s="350"/>
      <c r="Z747" s="350"/>
      <c r="AA747" s="350"/>
    </row>
    <row r="748" spans="1:27" ht="12.75" customHeight="1">
      <c r="A748" s="350"/>
      <c r="B748" s="350"/>
      <c r="C748" s="350"/>
      <c r="D748" s="406"/>
      <c r="E748" s="402"/>
      <c r="F748" s="350"/>
      <c r="G748" s="350"/>
      <c r="H748" s="350"/>
      <c r="I748" s="350"/>
      <c r="J748" s="350"/>
      <c r="K748" s="350"/>
      <c r="L748" s="350"/>
      <c r="M748" s="350"/>
      <c r="N748" s="350"/>
      <c r="O748" s="350"/>
      <c r="P748" s="350"/>
      <c r="Q748" s="350"/>
      <c r="R748" s="350"/>
      <c r="S748" s="350"/>
      <c r="T748" s="350"/>
      <c r="U748" s="350"/>
      <c r="V748" s="350"/>
      <c r="W748" s="350"/>
      <c r="X748" s="350"/>
      <c r="Y748" s="350"/>
      <c r="Z748" s="350"/>
      <c r="AA748" s="350"/>
    </row>
    <row r="749" spans="1:27" ht="12.75" customHeight="1">
      <c r="A749" s="350"/>
      <c r="B749" s="350"/>
      <c r="C749" s="350"/>
      <c r="D749" s="406"/>
      <c r="E749" s="402"/>
      <c r="F749" s="350"/>
      <c r="G749" s="350"/>
      <c r="H749" s="350"/>
      <c r="I749" s="350"/>
      <c r="J749" s="350"/>
      <c r="K749" s="350"/>
      <c r="L749" s="350"/>
      <c r="M749" s="350"/>
      <c r="N749" s="350"/>
      <c r="O749" s="350"/>
      <c r="P749" s="350"/>
      <c r="Q749" s="350"/>
      <c r="R749" s="350"/>
      <c r="S749" s="350"/>
      <c r="T749" s="350"/>
      <c r="U749" s="350"/>
      <c r="V749" s="350"/>
      <c r="W749" s="350"/>
      <c r="X749" s="350"/>
      <c r="Y749" s="350"/>
      <c r="Z749" s="350"/>
      <c r="AA749" s="350"/>
    </row>
    <row r="750" spans="1:27" ht="12.75" customHeight="1">
      <c r="A750" s="350"/>
      <c r="B750" s="350"/>
      <c r="C750" s="350"/>
      <c r="D750" s="406"/>
      <c r="E750" s="402"/>
      <c r="F750" s="350"/>
      <c r="G750" s="350"/>
      <c r="H750" s="350"/>
      <c r="I750" s="350"/>
      <c r="J750" s="350"/>
      <c r="K750" s="350"/>
      <c r="L750" s="350"/>
      <c r="M750" s="350"/>
      <c r="N750" s="350"/>
      <c r="O750" s="350"/>
      <c r="P750" s="350"/>
      <c r="Q750" s="350"/>
      <c r="R750" s="350"/>
      <c r="S750" s="350"/>
      <c r="T750" s="350"/>
      <c r="U750" s="350"/>
      <c r="V750" s="350"/>
      <c r="W750" s="350"/>
      <c r="X750" s="350"/>
      <c r="Y750" s="350"/>
      <c r="Z750" s="350"/>
      <c r="AA750" s="350"/>
    </row>
    <row r="751" spans="1:27" ht="12.75" customHeight="1">
      <c r="A751" s="350"/>
      <c r="B751" s="350"/>
      <c r="C751" s="350"/>
      <c r="D751" s="406"/>
      <c r="E751" s="402"/>
      <c r="F751" s="350"/>
      <c r="G751" s="350"/>
      <c r="H751" s="350"/>
      <c r="I751" s="350"/>
      <c r="J751" s="350"/>
      <c r="K751" s="350"/>
      <c r="L751" s="350"/>
      <c r="M751" s="350"/>
      <c r="N751" s="350"/>
      <c r="O751" s="350"/>
      <c r="P751" s="350"/>
      <c r="Q751" s="350"/>
      <c r="R751" s="350"/>
      <c r="S751" s="350"/>
      <c r="T751" s="350"/>
      <c r="U751" s="350"/>
      <c r="V751" s="350"/>
      <c r="W751" s="350"/>
      <c r="X751" s="350"/>
      <c r="Y751" s="350"/>
      <c r="Z751" s="350"/>
      <c r="AA751" s="350"/>
    </row>
    <row r="752" spans="1:27" ht="12.75" customHeight="1">
      <c r="A752" s="350"/>
      <c r="B752" s="350"/>
      <c r="C752" s="350"/>
      <c r="D752" s="406"/>
      <c r="E752" s="402"/>
      <c r="F752" s="350"/>
      <c r="G752" s="350"/>
      <c r="H752" s="350"/>
      <c r="I752" s="350"/>
      <c r="J752" s="350"/>
      <c r="K752" s="350"/>
      <c r="L752" s="350"/>
      <c r="M752" s="350"/>
      <c r="N752" s="350"/>
      <c r="O752" s="350"/>
      <c r="P752" s="350"/>
      <c r="Q752" s="350"/>
      <c r="R752" s="350"/>
      <c r="S752" s="350"/>
      <c r="T752" s="350"/>
      <c r="U752" s="350"/>
      <c r="V752" s="350"/>
      <c r="W752" s="350"/>
      <c r="X752" s="350"/>
      <c r="Y752" s="350"/>
      <c r="Z752" s="350"/>
      <c r="AA752" s="350"/>
    </row>
    <row r="753" spans="1:27" ht="12.75" customHeight="1">
      <c r="A753" s="350"/>
      <c r="B753" s="350"/>
      <c r="C753" s="350"/>
      <c r="D753" s="406"/>
      <c r="E753" s="402"/>
      <c r="F753" s="350"/>
      <c r="G753" s="350"/>
      <c r="H753" s="350"/>
      <c r="I753" s="350"/>
      <c r="J753" s="350"/>
      <c r="K753" s="350"/>
      <c r="L753" s="350"/>
      <c r="M753" s="350"/>
      <c r="N753" s="350"/>
      <c r="O753" s="350"/>
      <c r="P753" s="350"/>
      <c r="Q753" s="350"/>
      <c r="R753" s="350"/>
      <c r="S753" s="350"/>
      <c r="T753" s="350"/>
      <c r="U753" s="350"/>
      <c r="V753" s="350"/>
      <c r="W753" s="350"/>
      <c r="X753" s="350"/>
      <c r="Y753" s="350"/>
      <c r="Z753" s="350"/>
      <c r="AA753" s="350"/>
    </row>
    <row r="754" spans="1:27" ht="12.75" customHeight="1">
      <c r="A754" s="350"/>
      <c r="B754" s="350"/>
      <c r="C754" s="350"/>
      <c r="D754" s="406"/>
      <c r="E754" s="402"/>
      <c r="F754" s="350"/>
      <c r="G754" s="350"/>
      <c r="H754" s="350"/>
      <c r="I754" s="350"/>
      <c r="J754" s="350"/>
      <c r="K754" s="350"/>
      <c r="L754" s="350"/>
      <c r="M754" s="350"/>
      <c r="N754" s="350"/>
      <c r="O754" s="350"/>
      <c r="P754" s="350"/>
      <c r="Q754" s="350"/>
      <c r="R754" s="350"/>
      <c r="S754" s="350"/>
      <c r="T754" s="350"/>
      <c r="U754" s="350"/>
      <c r="V754" s="350"/>
      <c r="W754" s="350"/>
      <c r="X754" s="350"/>
      <c r="Y754" s="350"/>
      <c r="Z754" s="350"/>
      <c r="AA754" s="350"/>
    </row>
    <row r="755" spans="1:27" ht="12.75" customHeight="1">
      <c r="A755" s="350"/>
      <c r="B755" s="350"/>
      <c r="C755" s="350"/>
      <c r="D755" s="406"/>
      <c r="E755" s="402"/>
      <c r="F755" s="350"/>
      <c r="G755" s="350"/>
      <c r="H755" s="350"/>
      <c r="I755" s="350"/>
      <c r="J755" s="350"/>
      <c r="K755" s="350"/>
      <c r="L755" s="350"/>
      <c r="M755" s="350"/>
      <c r="N755" s="350"/>
      <c r="O755" s="350"/>
      <c r="P755" s="350"/>
      <c r="Q755" s="350"/>
      <c r="R755" s="350"/>
      <c r="S755" s="350"/>
      <c r="T755" s="350"/>
      <c r="U755" s="350"/>
      <c r="V755" s="350"/>
      <c r="W755" s="350"/>
      <c r="X755" s="350"/>
      <c r="Y755" s="350"/>
      <c r="Z755" s="350"/>
      <c r="AA755" s="350"/>
    </row>
    <row r="756" spans="1:27" ht="12.75" customHeight="1">
      <c r="A756" s="350"/>
      <c r="B756" s="350"/>
      <c r="C756" s="350"/>
      <c r="D756" s="406"/>
      <c r="E756" s="402"/>
      <c r="F756" s="350"/>
      <c r="G756" s="350"/>
      <c r="H756" s="350"/>
      <c r="I756" s="350"/>
      <c r="J756" s="350"/>
      <c r="K756" s="350"/>
      <c r="L756" s="350"/>
      <c r="M756" s="350"/>
      <c r="N756" s="350"/>
      <c r="O756" s="350"/>
      <c r="P756" s="350"/>
      <c r="Q756" s="350"/>
      <c r="R756" s="350"/>
      <c r="S756" s="350"/>
      <c r="T756" s="350"/>
      <c r="U756" s="350"/>
      <c r="V756" s="350"/>
      <c r="W756" s="350"/>
      <c r="X756" s="350"/>
      <c r="Y756" s="350"/>
      <c r="Z756" s="350"/>
      <c r="AA756" s="350"/>
    </row>
    <row r="757" spans="1:27" ht="12.75" customHeight="1">
      <c r="A757" s="350"/>
      <c r="B757" s="350"/>
      <c r="C757" s="350"/>
      <c r="D757" s="406"/>
      <c r="E757" s="402"/>
      <c r="F757" s="350"/>
      <c r="G757" s="350"/>
      <c r="H757" s="350"/>
      <c r="I757" s="350"/>
      <c r="J757" s="350"/>
      <c r="K757" s="350"/>
      <c r="L757" s="350"/>
      <c r="M757" s="350"/>
      <c r="N757" s="350"/>
      <c r="O757" s="350"/>
      <c r="P757" s="350"/>
      <c r="Q757" s="350"/>
      <c r="R757" s="350"/>
      <c r="S757" s="350"/>
      <c r="T757" s="350"/>
      <c r="U757" s="350"/>
      <c r="V757" s="350"/>
      <c r="W757" s="350"/>
      <c r="X757" s="350"/>
      <c r="Y757" s="350"/>
      <c r="Z757" s="350"/>
      <c r="AA757" s="350"/>
    </row>
    <row r="758" spans="1:27" ht="12.75" customHeight="1">
      <c r="A758" s="350"/>
      <c r="B758" s="350"/>
      <c r="C758" s="350"/>
      <c r="D758" s="406"/>
      <c r="E758" s="402"/>
      <c r="F758" s="350"/>
      <c r="G758" s="350"/>
      <c r="H758" s="350"/>
      <c r="I758" s="350"/>
      <c r="J758" s="350"/>
      <c r="K758" s="350"/>
      <c r="L758" s="350"/>
      <c r="M758" s="350"/>
      <c r="N758" s="350"/>
      <c r="O758" s="350"/>
      <c r="P758" s="350"/>
      <c r="Q758" s="350"/>
      <c r="R758" s="350"/>
      <c r="S758" s="350"/>
      <c r="T758" s="350"/>
      <c r="U758" s="350"/>
      <c r="V758" s="350"/>
      <c r="W758" s="350"/>
      <c r="X758" s="350"/>
      <c r="Y758" s="350"/>
      <c r="Z758" s="350"/>
      <c r="AA758" s="350"/>
    </row>
    <row r="759" spans="1:27" ht="12.75" customHeight="1">
      <c r="A759" s="350"/>
      <c r="B759" s="350"/>
      <c r="C759" s="350"/>
      <c r="D759" s="406"/>
      <c r="E759" s="402"/>
      <c r="F759" s="350"/>
      <c r="G759" s="350"/>
      <c r="H759" s="350"/>
      <c r="I759" s="350"/>
      <c r="J759" s="350"/>
      <c r="K759" s="350"/>
      <c r="L759" s="350"/>
      <c r="M759" s="350"/>
      <c r="N759" s="350"/>
      <c r="O759" s="350"/>
      <c r="P759" s="350"/>
      <c r="Q759" s="350"/>
      <c r="R759" s="350"/>
      <c r="S759" s="350"/>
      <c r="T759" s="350"/>
      <c r="U759" s="350"/>
      <c r="V759" s="350"/>
      <c r="W759" s="350"/>
      <c r="X759" s="350"/>
      <c r="Y759" s="350"/>
      <c r="Z759" s="350"/>
      <c r="AA759" s="350"/>
    </row>
    <row r="760" spans="1:27" ht="12.75" customHeight="1">
      <c r="A760" s="350"/>
      <c r="B760" s="350"/>
      <c r="C760" s="350"/>
      <c r="D760" s="406"/>
      <c r="E760" s="402"/>
      <c r="F760" s="350"/>
      <c r="G760" s="350"/>
      <c r="H760" s="350"/>
      <c r="I760" s="350"/>
      <c r="J760" s="350"/>
      <c r="K760" s="350"/>
      <c r="L760" s="350"/>
      <c r="M760" s="350"/>
      <c r="N760" s="350"/>
      <c r="O760" s="350"/>
      <c r="P760" s="350"/>
      <c r="Q760" s="350"/>
      <c r="R760" s="350"/>
      <c r="S760" s="350"/>
      <c r="T760" s="350"/>
      <c r="U760" s="350"/>
      <c r="V760" s="350"/>
      <c r="W760" s="350"/>
      <c r="X760" s="350"/>
      <c r="Y760" s="350"/>
      <c r="Z760" s="350"/>
      <c r="AA760" s="350"/>
    </row>
    <row r="761" spans="1:27" ht="12.75" customHeight="1">
      <c r="A761" s="350"/>
      <c r="B761" s="350"/>
      <c r="C761" s="350"/>
      <c r="D761" s="406"/>
      <c r="E761" s="402"/>
      <c r="F761" s="350"/>
      <c r="G761" s="350"/>
      <c r="H761" s="350"/>
      <c r="I761" s="350"/>
      <c r="J761" s="350"/>
      <c r="K761" s="350"/>
      <c r="L761" s="350"/>
      <c r="M761" s="350"/>
      <c r="N761" s="350"/>
      <c r="O761" s="350"/>
      <c r="P761" s="350"/>
      <c r="Q761" s="350"/>
      <c r="R761" s="350"/>
      <c r="S761" s="350"/>
      <c r="T761" s="350"/>
      <c r="U761" s="350"/>
      <c r="V761" s="350"/>
      <c r="W761" s="350"/>
      <c r="X761" s="350"/>
      <c r="Y761" s="350"/>
      <c r="Z761" s="350"/>
      <c r="AA761" s="350"/>
    </row>
    <row r="762" spans="1:27" ht="12.75" customHeight="1">
      <c r="A762" s="350"/>
      <c r="B762" s="350"/>
      <c r="C762" s="350"/>
      <c r="D762" s="406"/>
      <c r="E762" s="402"/>
      <c r="F762" s="350"/>
      <c r="G762" s="350"/>
      <c r="H762" s="350"/>
      <c r="I762" s="350"/>
      <c r="J762" s="350"/>
      <c r="K762" s="350"/>
      <c r="L762" s="350"/>
      <c r="M762" s="350"/>
      <c r="N762" s="350"/>
      <c r="O762" s="350"/>
      <c r="P762" s="350"/>
      <c r="Q762" s="350"/>
      <c r="R762" s="350"/>
      <c r="S762" s="350"/>
      <c r="T762" s="350"/>
      <c r="U762" s="350"/>
      <c r="V762" s="350"/>
      <c r="W762" s="350"/>
      <c r="X762" s="350"/>
      <c r="Y762" s="350"/>
      <c r="Z762" s="350"/>
      <c r="AA762" s="350"/>
    </row>
    <row r="763" spans="1:27" ht="12.75" customHeight="1">
      <c r="A763" s="350"/>
      <c r="B763" s="350"/>
      <c r="C763" s="350"/>
      <c r="D763" s="406"/>
      <c r="E763" s="402"/>
      <c r="F763" s="350"/>
      <c r="G763" s="350"/>
      <c r="H763" s="350"/>
      <c r="I763" s="350"/>
      <c r="J763" s="350"/>
      <c r="K763" s="350"/>
      <c r="L763" s="350"/>
      <c r="M763" s="350"/>
      <c r="N763" s="350"/>
      <c r="O763" s="350"/>
      <c r="P763" s="350"/>
      <c r="Q763" s="350"/>
      <c r="R763" s="350"/>
      <c r="S763" s="350"/>
      <c r="T763" s="350"/>
      <c r="U763" s="350"/>
      <c r="V763" s="350"/>
      <c r="W763" s="350"/>
      <c r="X763" s="350"/>
      <c r="Y763" s="350"/>
      <c r="Z763" s="350"/>
      <c r="AA763" s="350"/>
    </row>
    <row r="764" spans="1:27" ht="12.75" customHeight="1">
      <c r="A764" s="350"/>
      <c r="B764" s="350"/>
      <c r="C764" s="350"/>
      <c r="D764" s="406"/>
      <c r="E764" s="402"/>
      <c r="F764" s="350"/>
      <c r="G764" s="350"/>
      <c r="H764" s="350"/>
      <c r="I764" s="350"/>
      <c r="J764" s="350"/>
      <c r="K764" s="350"/>
      <c r="L764" s="350"/>
      <c r="M764" s="350"/>
      <c r="N764" s="350"/>
      <c r="O764" s="350"/>
      <c r="P764" s="350"/>
      <c r="Q764" s="350"/>
      <c r="R764" s="350"/>
      <c r="S764" s="350"/>
      <c r="T764" s="350"/>
      <c r="U764" s="350"/>
      <c r="V764" s="350"/>
      <c r="W764" s="350"/>
      <c r="X764" s="350"/>
      <c r="Y764" s="350"/>
      <c r="Z764" s="350"/>
      <c r="AA764" s="350"/>
    </row>
    <row r="765" spans="1:27" ht="12.75" customHeight="1">
      <c r="A765" s="350"/>
      <c r="B765" s="350"/>
      <c r="C765" s="350"/>
      <c r="D765" s="406"/>
      <c r="E765" s="402"/>
      <c r="F765" s="350"/>
      <c r="G765" s="350"/>
      <c r="H765" s="350"/>
      <c r="I765" s="350"/>
      <c r="J765" s="350"/>
      <c r="K765" s="350"/>
      <c r="L765" s="350"/>
      <c r="M765" s="350"/>
      <c r="N765" s="350"/>
      <c r="O765" s="350"/>
      <c r="P765" s="350"/>
      <c r="Q765" s="350"/>
      <c r="R765" s="350"/>
      <c r="S765" s="350"/>
      <c r="T765" s="350"/>
      <c r="U765" s="350"/>
      <c r="V765" s="350"/>
      <c r="W765" s="350"/>
      <c r="X765" s="350"/>
      <c r="Y765" s="350"/>
      <c r="Z765" s="350"/>
      <c r="AA765" s="350"/>
    </row>
    <row r="766" spans="1:27" ht="12.75" customHeight="1">
      <c r="A766" s="350"/>
      <c r="B766" s="350"/>
      <c r="C766" s="350"/>
      <c r="D766" s="406"/>
      <c r="E766" s="402"/>
      <c r="F766" s="350"/>
      <c r="G766" s="350"/>
      <c r="H766" s="350"/>
      <c r="I766" s="350"/>
      <c r="J766" s="350"/>
      <c r="K766" s="350"/>
      <c r="L766" s="350"/>
      <c r="M766" s="350"/>
      <c r="N766" s="350"/>
      <c r="O766" s="350"/>
      <c r="P766" s="350"/>
      <c r="Q766" s="350"/>
      <c r="R766" s="350"/>
      <c r="S766" s="350"/>
      <c r="T766" s="350"/>
      <c r="U766" s="350"/>
      <c r="V766" s="350"/>
      <c r="W766" s="350"/>
      <c r="X766" s="350"/>
      <c r="Y766" s="350"/>
      <c r="Z766" s="350"/>
      <c r="AA766" s="350"/>
    </row>
    <row r="767" spans="1:27" ht="12.75" customHeight="1">
      <c r="A767" s="350"/>
      <c r="B767" s="350"/>
      <c r="C767" s="350"/>
      <c r="D767" s="406"/>
      <c r="E767" s="402"/>
      <c r="F767" s="350"/>
      <c r="G767" s="350"/>
      <c r="H767" s="350"/>
      <c r="I767" s="350"/>
      <c r="J767" s="350"/>
      <c r="K767" s="350"/>
      <c r="L767" s="350"/>
      <c r="M767" s="350"/>
      <c r="N767" s="350"/>
      <c r="O767" s="350"/>
      <c r="P767" s="350"/>
      <c r="Q767" s="350"/>
      <c r="R767" s="350"/>
      <c r="S767" s="350"/>
      <c r="T767" s="350"/>
      <c r="U767" s="350"/>
      <c r="V767" s="350"/>
      <c r="W767" s="350"/>
      <c r="X767" s="350"/>
      <c r="Y767" s="350"/>
      <c r="Z767" s="350"/>
      <c r="AA767" s="350"/>
    </row>
    <row r="768" spans="1:27" ht="12.75" customHeight="1">
      <c r="A768" s="350"/>
      <c r="B768" s="350"/>
      <c r="C768" s="350"/>
      <c r="D768" s="406"/>
      <c r="E768" s="402"/>
      <c r="F768" s="350"/>
      <c r="G768" s="350"/>
      <c r="H768" s="350"/>
      <c r="I768" s="350"/>
      <c r="J768" s="350"/>
      <c r="K768" s="350"/>
      <c r="L768" s="350"/>
      <c r="M768" s="350"/>
      <c r="N768" s="350"/>
      <c r="O768" s="350"/>
      <c r="P768" s="350"/>
      <c r="Q768" s="350"/>
      <c r="R768" s="350"/>
      <c r="S768" s="350"/>
      <c r="T768" s="350"/>
      <c r="U768" s="350"/>
      <c r="V768" s="350"/>
      <c r="W768" s="350"/>
      <c r="X768" s="350"/>
      <c r="Y768" s="350"/>
      <c r="Z768" s="350"/>
      <c r="AA768" s="350"/>
    </row>
    <row r="769" spans="1:27" ht="12.75" customHeight="1">
      <c r="A769" s="350"/>
      <c r="B769" s="350"/>
      <c r="C769" s="350"/>
      <c r="D769" s="406"/>
      <c r="E769" s="402"/>
      <c r="F769" s="350"/>
      <c r="G769" s="350"/>
      <c r="H769" s="350"/>
      <c r="I769" s="350"/>
      <c r="J769" s="350"/>
      <c r="K769" s="350"/>
      <c r="L769" s="350"/>
      <c r="M769" s="350"/>
      <c r="N769" s="350"/>
      <c r="O769" s="350"/>
      <c r="P769" s="350"/>
      <c r="Q769" s="350"/>
      <c r="R769" s="350"/>
      <c r="S769" s="350"/>
      <c r="T769" s="350"/>
      <c r="U769" s="350"/>
      <c r="V769" s="350"/>
      <c r="W769" s="350"/>
      <c r="X769" s="350"/>
      <c r="Y769" s="350"/>
      <c r="Z769" s="350"/>
      <c r="AA769" s="350"/>
    </row>
    <row r="770" spans="1:27" ht="12.75" customHeight="1">
      <c r="A770" s="350"/>
      <c r="B770" s="350"/>
      <c r="C770" s="350"/>
      <c r="D770" s="406"/>
      <c r="E770" s="402"/>
      <c r="F770" s="350"/>
      <c r="G770" s="350"/>
      <c r="H770" s="350"/>
      <c r="I770" s="350"/>
      <c r="J770" s="350"/>
      <c r="K770" s="350"/>
      <c r="L770" s="350"/>
      <c r="M770" s="350"/>
      <c r="N770" s="350"/>
      <c r="O770" s="350"/>
      <c r="P770" s="350"/>
      <c r="Q770" s="350"/>
      <c r="R770" s="350"/>
      <c r="S770" s="350"/>
      <c r="T770" s="350"/>
      <c r="U770" s="350"/>
      <c r="V770" s="350"/>
      <c r="W770" s="350"/>
      <c r="X770" s="350"/>
      <c r="Y770" s="350"/>
      <c r="Z770" s="350"/>
      <c r="AA770" s="350"/>
    </row>
    <row r="771" spans="1:27" ht="12.75" customHeight="1">
      <c r="A771" s="350"/>
      <c r="B771" s="350"/>
      <c r="C771" s="350"/>
      <c r="D771" s="406"/>
      <c r="E771" s="402"/>
      <c r="F771" s="350"/>
      <c r="G771" s="350"/>
      <c r="H771" s="350"/>
      <c r="I771" s="350"/>
      <c r="J771" s="350"/>
      <c r="K771" s="350"/>
      <c r="L771" s="350"/>
      <c r="M771" s="350"/>
      <c r="N771" s="350"/>
      <c r="O771" s="350"/>
      <c r="P771" s="350"/>
      <c r="Q771" s="350"/>
      <c r="R771" s="350"/>
      <c r="S771" s="350"/>
      <c r="T771" s="350"/>
      <c r="U771" s="350"/>
      <c r="V771" s="350"/>
      <c r="W771" s="350"/>
      <c r="X771" s="350"/>
      <c r="Y771" s="350"/>
      <c r="Z771" s="350"/>
      <c r="AA771" s="350"/>
    </row>
    <row r="772" spans="1:27" ht="12.75" customHeight="1">
      <c r="A772" s="350"/>
      <c r="B772" s="350"/>
      <c r="C772" s="350"/>
      <c r="D772" s="406"/>
      <c r="E772" s="402"/>
      <c r="F772" s="350"/>
      <c r="G772" s="350"/>
      <c r="H772" s="350"/>
      <c r="I772" s="350"/>
      <c r="J772" s="350"/>
      <c r="K772" s="350"/>
      <c r="L772" s="350"/>
      <c r="M772" s="350"/>
      <c r="N772" s="350"/>
      <c r="O772" s="350"/>
      <c r="P772" s="350"/>
      <c r="Q772" s="350"/>
      <c r="R772" s="350"/>
      <c r="S772" s="350"/>
      <c r="T772" s="350"/>
      <c r="U772" s="350"/>
      <c r="V772" s="350"/>
      <c r="W772" s="350"/>
      <c r="X772" s="350"/>
      <c r="Y772" s="350"/>
      <c r="Z772" s="350"/>
      <c r="AA772" s="350"/>
    </row>
    <row r="773" spans="1:27" ht="12.75" customHeight="1">
      <c r="A773" s="350"/>
      <c r="B773" s="350"/>
      <c r="C773" s="350"/>
      <c r="D773" s="406"/>
      <c r="E773" s="402"/>
      <c r="F773" s="350"/>
      <c r="G773" s="350"/>
      <c r="H773" s="350"/>
      <c r="I773" s="350"/>
      <c r="J773" s="350"/>
      <c r="K773" s="350"/>
      <c r="L773" s="350"/>
      <c r="M773" s="350"/>
      <c r="N773" s="350"/>
      <c r="O773" s="350"/>
      <c r="P773" s="350"/>
      <c r="Q773" s="350"/>
      <c r="R773" s="350"/>
      <c r="S773" s="350"/>
      <c r="T773" s="350"/>
      <c r="U773" s="350"/>
      <c r="V773" s="350"/>
      <c r="W773" s="350"/>
      <c r="X773" s="350"/>
      <c r="Y773" s="350"/>
      <c r="Z773" s="350"/>
      <c r="AA773" s="350"/>
    </row>
    <row r="774" spans="1:27" ht="12.75" customHeight="1">
      <c r="A774" s="350"/>
      <c r="B774" s="350"/>
      <c r="C774" s="350"/>
      <c r="D774" s="406"/>
      <c r="E774" s="402"/>
      <c r="F774" s="350"/>
      <c r="G774" s="350"/>
      <c r="H774" s="350"/>
      <c r="I774" s="350"/>
      <c r="J774" s="350"/>
      <c r="K774" s="350"/>
      <c r="L774" s="350"/>
      <c r="M774" s="350"/>
      <c r="N774" s="350"/>
      <c r="O774" s="350"/>
      <c r="P774" s="350"/>
      <c r="Q774" s="350"/>
      <c r="R774" s="350"/>
      <c r="S774" s="350"/>
      <c r="T774" s="350"/>
      <c r="U774" s="350"/>
      <c r="V774" s="350"/>
      <c r="W774" s="350"/>
      <c r="X774" s="350"/>
      <c r="Y774" s="350"/>
      <c r="Z774" s="350"/>
      <c r="AA774" s="350"/>
    </row>
    <row r="775" spans="1:27" ht="12.75" customHeight="1">
      <c r="A775" s="350"/>
      <c r="B775" s="350"/>
      <c r="C775" s="350"/>
      <c r="D775" s="406"/>
      <c r="E775" s="402"/>
      <c r="F775" s="350"/>
      <c r="G775" s="350"/>
      <c r="H775" s="350"/>
      <c r="I775" s="350"/>
      <c r="J775" s="350"/>
      <c r="K775" s="350"/>
      <c r="L775" s="350"/>
      <c r="M775" s="350"/>
      <c r="N775" s="350"/>
      <c r="O775" s="350"/>
      <c r="P775" s="350"/>
      <c r="Q775" s="350"/>
      <c r="R775" s="350"/>
      <c r="S775" s="350"/>
      <c r="T775" s="350"/>
      <c r="U775" s="350"/>
      <c r="V775" s="350"/>
      <c r="W775" s="350"/>
      <c r="X775" s="350"/>
      <c r="Y775" s="350"/>
      <c r="Z775" s="350"/>
      <c r="AA775" s="350"/>
    </row>
    <row r="776" spans="1:27" ht="12.75" customHeight="1">
      <c r="A776" s="350"/>
      <c r="B776" s="350"/>
      <c r="C776" s="350"/>
      <c r="D776" s="406"/>
      <c r="E776" s="402"/>
      <c r="F776" s="350"/>
      <c r="G776" s="350"/>
      <c r="H776" s="350"/>
      <c r="I776" s="350"/>
      <c r="J776" s="350"/>
      <c r="K776" s="350"/>
      <c r="L776" s="350"/>
      <c r="M776" s="350"/>
      <c r="N776" s="350"/>
      <c r="O776" s="350"/>
      <c r="P776" s="350"/>
      <c r="Q776" s="350"/>
      <c r="R776" s="350"/>
      <c r="S776" s="350"/>
      <c r="T776" s="350"/>
      <c r="U776" s="350"/>
      <c r="V776" s="350"/>
      <c r="W776" s="350"/>
      <c r="X776" s="350"/>
      <c r="Y776" s="350"/>
      <c r="Z776" s="350"/>
      <c r="AA776" s="350"/>
    </row>
    <row r="777" spans="1:27" ht="12.75" customHeight="1">
      <c r="A777" s="350"/>
      <c r="B777" s="350"/>
      <c r="C777" s="350"/>
      <c r="D777" s="406"/>
      <c r="E777" s="402"/>
      <c r="F777" s="350"/>
      <c r="G777" s="350"/>
      <c r="H777" s="350"/>
      <c r="I777" s="350"/>
      <c r="J777" s="350"/>
      <c r="K777" s="350"/>
      <c r="L777" s="350"/>
      <c r="M777" s="350"/>
      <c r="N777" s="350"/>
      <c r="O777" s="350"/>
      <c r="P777" s="350"/>
      <c r="Q777" s="350"/>
      <c r="R777" s="350"/>
      <c r="S777" s="350"/>
      <c r="T777" s="350"/>
      <c r="U777" s="350"/>
      <c r="V777" s="350"/>
      <c r="W777" s="350"/>
      <c r="X777" s="350"/>
      <c r="Y777" s="350"/>
      <c r="Z777" s="350"/>
      <c r="AA777" s="350"/>
    </row>
    <row r="778" spans="1:27" ht="12.75" customHeight="1">
      <c r="A778" s="350"/>
      <c r="B778" s="350"/>
      <c r="C778" s="350"/>
      <c r="D778" s="406"/>
      <c r="E778" s="402"/>
      <c r="F778" s="350"/>
      <c r="G778" s="350"/>
      <c r="H778" s="350"/>
      <c r="I778" s="350"/>
      <c r="J778" s="350"/>
      <c r="K778" s="350"/>
      <c r="L778" s="350"/>
      <c r="M778" s="350"/>
      <c r="N778" s="350"/>
      <c r="O778" s="350"/>
      <c r="P778" s="350"/>
      <c r="Q778" s="350"/>
      <c r="R778" s="350"/>
      <c r="S778" s="350"/>
      <c r="T778" s="350"/>
      <c r="U778" s="350"/>
      <c r="V778" s="350"/>
      <c r="W778" s="350"/>
      <c r="X778" s="350"/>
      <c r="Y778" s="350"/>
      <c r="Z778" s="350"/>
      <c r="AA778" s="350"/>
    </row>
    <row r="779" spans="1:27" ht="12.75" customHeight="1">
      <c r="A779" s="350"/>
      <c r="B779" s="350"/>
      <c r="C779" s="350"/>
      <c r="D779" s="406"/>
      <c r="E779" s="402"/>
      <c r="F779" s="350"/>
      <c r="G779" s="350"/>
      <c r="H779" s="350"/>
      <c r="I779" s="350"/>
      <c r="J779" s="350"/>
      <c r="K779" s="350"/>
      <c r="L779" s="350"/>
      <c r="M779" s="350"/>
      <c r="N779" s="350"/>
      <c r="O779" s="350"/>
      <c r="P779" s="350"/>
      <c r="Q779" s="350"/>
      <c r="R779" s="350"/>
      <c r="S779" s="350"/>
      <c r="T779" s="350"/>
      <c r="U779" s="350"/>
      <c r="V779" s="350"/>
      <c r="W779" s="350"/>
      <c r="X779" s="350"/>
      <c r="Y779" s="350"/>
      <c r="Z779" s="350"/>
      <c r="AA779" s="350"/>
    </row>
    <row r="780" spans="1:27" ht="12.75" customHeight="1">
      <c r="A780" s="350"/>
      <c r="B780" s="350"/>
      <c r="C780" s="350"/>
      <c r="D780" s="406"/>
      <c r="E780" s="402"/>
      <c r="F780" s="350"/>
      <c r="G780" s="350"/>
      <c r="H780" s="350"/>
      <c r="I780" s="350"/>
      <c r="J780" s="350"/>
      <c r="K780" s="350"/>
      <c r="L780" s="350"/>
      <c r="M780" s="350"/>
      <c r="N780" s="350"/>
      <c r="O780" s="350"/>
      <c r="P780" s="350"/>
      <c r="Q780" s="350"/>
      <c r="R780" s="350"/>
      <c r="S780" s="350"/>
      <c r="T780" s="350"/>
      <c r="U780" s="350"/>
      <c r="V780" s="350"/>
      <c r="W780" s="350"/>
      <c r="X780" s="350"/>
      <c r="Y780" s="350"/>
      <c r="Z780" s="350"/>
      <c r="AA780" s="350"/>
    </row>
    <row r="781" spans="1:27" ht="12.75" customHeight="1">
      <c r="A781" s="350"/>
      <c r="B781" s="350"/>
      <c r="C781" s="350"/>
      <c r="D781" s="406"/>
      <c r="E781" s="402"/>
      <c r="F781" s="350"/>
      <c r="G781" s="350"/>
      <c r="H781" s="350"/>
      <c r="I781" s="350"/>
      <c r="J781" s="350"/>
      <c r="K781" s="350"/>
      <c r="L781" s="350"/>
      <c r="M781" s="350"/>
      <c r="N781" s="350"/>
      <c r="O781" s="350"/>
      <c r="P781" s="350"/>
      <c r="Q781" s="350"/>
      <c r="R781" s="350"/>
      <c r="S781" s="350"/>
      <c r="T781" s="350"/>
      <c r="U781" s="350"/>
      <c r="V781" s="350"/>
      <c r="W781" s="350"/>
      <c r="X781" s="350"/>
      <c r="Y781" s="350"/>
      <c r="Z781" s="350"/>
      <c r="AA781" s="350"/>
    </row>
    <row r="782" spans="1:27" ht="12.75" customHeight="1">
      <c r="A782" s="350"/>
      <c r="B782" s="350"/>
      <c r="C782" s="350"/>
      <c r="D782" s="406"/>
      <c r="E782" s="402"/>
      <c r="F782" s="350"/>
      <c r="G782" s="350"/>
      <c r="H782" s="350"/>
      <c r="I782" s="350"/>
      <c r="J782" s="350"/>
      <c r="K782" s="350"/>
      <c r="L782" s="350"/>
      <c r="M782" s="350"/>
      <c r="N782" s="350"/>
      <c r="O782" s="350"/>
      <c r="P782" s="350"/>
      <c r="Q782" s="350"/>
      <c r="R782" s="350"/>
      <c r="S782" s="350"/>
      <c r="T782" s="350"/>
      <c r="U782" s="350"/>
      <c r="V782" s="350"/>
      <c r="W782" s="350"/>
      <c r="X782" s="350"/>
      <c r="Y782" s="350"/>
      <c r="Z782" s="350"/>
      <c r="AA782" s="350"/>
    </row>
    <row r="783" spans="1:27" ht="12.75" customHeight="1">
      <c r="A783" s="350"/>
      <c r="B783" s="350"/>
      <c r="C783" s="350"/>
      <c r="D783" s="406"/>
      <c r="E783" s="402"/>
      <c r="F783" s="350"/>
      <c r="G783" s="350"/>
      <c r="H783" s="350"/>
      <c r="I783" s="350"/>
      <c r="J783" s="350"/>
      <c r="K783" s="350"/>
      <c r="L783" s="350"/>
      <c r="M783" s="350"/>
      <c r="N783" s="350"/>
      <c r="O783" s="350"/>
      <c r="P783" s="350"/>
      <c r="Q783" s="350"/>
      <c r="R783" s="350"/>
      <c r="S783" s="350"/>
      <c r="T783" s="350"/>
      <c r="U783" s="350"/>
      <c r="V783" s="350"/>
      <c r="W783" s="350"/>
      <c r="X783" s="350"/>
      <c r="Y783" s="350"/>
      <c r="Z783" s="350"/>
      <c r="AA783" s="350"/>
    </row>
    <row r="784" spans="1:27" ht="12.75" customHeight="1">
      <c r="A784" s="350"/>
      <c r="B784" s="350"/>
      <c r="C784" s="350"/>
      <c r="D784" s="406"/>
      <c r="E784" s="402"/>
      <c r="F784" s="350"/>
      <c r="G784" s="350"/>
      <c r="H784" s="350"/>
      <c r="I784" s="350"/>
      <c r="J784" s="350"/>
      <c r="K784" s="350"/>
      <c r="L784" s="350"/>
      <c r="M784" s="350"/>
      <c r="N784" s="350"/>
      <c r="O784" s="350"/>
      <c r="P784" s="350"/>
      <c r="Q784" s="350"/>
      <c r="R784" s="350"/>
      <c r="S784" s="350"/>
      <c r="T784" s="350"/>
      <c r="U784" s="350"/>
      <c r="V784" s="350"/>
      <c r="W784" s="350"/>
      <c r="X784" s="350"/>
      <c r="Y784" s="350"/>
      <c r="Z784" s="350"/>
      <c r="AA784" s="350"/>
    </row>
    <row r="785" spans="1:27" ht="12.75" customHeight="1">
      <c r="A785" s="350"/>
      <c r="B785" s="350"/>
      <c r="C785" s="350"/>
      <c r="D785" s="406"/>
      <c r="E785" s="402"/>
      <c r="F785" s="350"/>
      <c r="G785" s="350"/>
      <c r="H785" s="350"/>
      <c r="I785" s="350"/>
      <c r="J785" s="350"/>
      <c r="K785" s="350"/>
      <c r="L785" s="350"/>
      <c r="M785" s="350"/>
      <c r="N785" s="350"/>
      <c r="O785" s="350"/>
      <c r="P785" s="350"/>
      <c r="Q785" s="350"/>
      <c r="R785" s="350"/>
      <c r="S785" s="350"/>
      <c r="T785" s="350"/>
      <c r="U785" s="350"/>
      <c r="V785" s="350"/>
      <c r="W785" s="350"/>
      <c r="X785" s="350"/>
      <c r="Y785" s="350"/>
      <c r="Z785" s="350"/>
      <c r="AA785" s="350"/>
    </row>
    <row r="786" spans="1:27" ht="12.75" customHeight="1">
      <c r="A786" s="350"/>
      <c r="B786" s="350"/>
      <c r="C786" s="350"/>
      <c r="D786" s="406"/>
      <c r="E786" s="402"/>
      <c r="F786" s="350"/>
      <c r="G786" s="350"/>
      <c r="H786" s="350"/>
      <c r="I786" s="350"/>
      <c r="J786" s="350"/>
      <c r="K786" s="350"/>
      <c r="L786" s="350"/>
      <c r="M786" s="350"/>
      <c r="N786" s="350"/>
      <c r="O786" s="350"/>
      <c r="P786" s="350"/>
      <c r="Q786" s="350"/>
      <c r="R786" s="350"/>
      <c r="S786" s="350"/>
      <c r="T786" s="350"/>
      <c r="U786" s="350"/>
      <c r="V786" s="350"/>
      <c r="W786" s="350"/>
      <c r="X786" s="350"/>
      <c r="Y786" s="350"/>
      <c r="Z786" s="350"/>
      <c r="AA786" s="350"/>
    </row>
    <row r="787" spans="1:27" ht="12.75" customHeight="1">
      <c r="A787" s="350"/>
      <c r="B787" s="350"/>
      <c r="C787" s="350"/>
      <c r="D787" s="406"/>
      <c r="E787" s="402"/>
      <c r="F787" s="350"/>
      <c r="G787" s="350"/>
      <c r="H787" s="350"/>
      <c r="I787" s="350"/>
      <c r="J787" s="350"/>
      <c r="K787" s="350"/>
      <c r="L787" s="350"/>
      <c r="M787" s="350"/>
      <c r="N787" s="350"/>
      <c r="O787" s="350"/>
      <c r="P787" s="350"/>
      <c r="Q787" s="350"/>
      <c r="R787" s="350"/>
      <c r="S787" s="350"/>
      <c r="T787" s="350"/>
      <c r="U787" s="350"/>
      <c r="V787" s="350"/>
      <c r="W787" s="350"/>
      <c r="X787" s="350"/>
      <c r="Y787" s="350"/>
      <c r="Z787" s="350"/>
      <c r="AA787" s="350"/>
    </row>
    <row r="788" spans="1:27" ht="12.75" customHeight="1">
      <c r="A788" s="350"/>
      <c r="B788" s="350"/>
      <c r="C788" s="350"/>
      <c r="D788" s="406"/>
      <c r="E788" s="402"/>
      <c r="F788" s="350"/>
      <c r="G788" s="350"/>
      <c r="H788" s="350"/>
      <c r="I788" s="350"/>
      <c r="J788" s="350"/>
      <c r="K788" s="350"/>
      <c r="L788" s="350"/>
      <c r="M788" s="350"/>
      <c r="N788" s="350"/>
      <c r="O788" s="350"/>
      <c r="P788" s="350"/>
      <c r="Q788" s="350"/>
      <c r="R788" s="350"/>
      <c r="S788" s="350"/>
      <c r="T788" s="350"/>
      <c r="U788" s="350"/>
      <c r="V788" s="350"/>
      <c r="W788" s="350"/>
      <c r="X788" s="350"/>
      <c r="Y788" s="350"/>
      <c r="Z788" s="350"/>
      <c r="AA788" s="350"/>
    </row>
    <row r="789" spans="1:27" ht="12.75" customHeight="1">
      <c r="A789" s="350"/>
      <c r="B789" s="350"/>
      <c r="C789" s="350"/>
      <c r="D789" s="406"/>
      <c r="E789" s="402"/>
      <c r="F789" s="350"/>
      <c r="G789" s="350"/>
      <c r="H789" s="350"/>
      <c r="I789" s="350"/>
      <c r="J789" s="350"/>
      <c r="K789" s="350"/>
      <c r="L789" s="350"/>
      <c r="M789" s="350"/>
      <c r="N789" s="350"/>
      <c r="O789" s="350"/>
      <c r="P789" s="350"/>
      <c r="Q789" s="350"/>
      <c r="R789" s="350"/>
      <c r="S789" s="350"/>
      <c r="T789" s="350"/>
      <c r="U789" s="350"/>
      <c r="V789" s="350"/>
      <c r="W789" s="350"/>
      <c r="X789" s="350"/>
      <c r="Y789" s="350"/>
      <c r="Z789" s="350"/>
      <c r="AA789" s="350"/>
    </row>
    <row r="790" spans="1:27" ht="12.75" customHeight="1">
      <c r="A790" s="350"/>
      <c r="B790" s="350"/>
      <c r="C790" s="350"/>
      <c r="D790" s="406"/>
      <c r="E790" s="402"/>
      <c r="F790" s="350"/>
      <c r="G790" s="350"/>
      <c r="H790" s="350"/>
      <c r="I790" s="350"/>
      <c r="J790" s="350"/>
      <c r="K790" s="350"/>
      <c r="L790" s="350"/>
      <c r="M790" s="350"/>
      <c r="N790" s="350"/>
      <c r="O790" s="350"/>
      <c r="P790" s="350"/>
      <c r="Q790" s="350"/>
      <c r="R790" s="350"/>
      <c r="S790" s="350"/>
      <c r="T790" s="350"/>
      <c r="U790" s="350"/>
      <c r="V790" s="350"/>
      <c r="W790" s="350"/>
      <c r="X790" s="350"/>
      <c r="Y790" s="350"/>
      <c r="Z790" s="350"/>
      <c r="AA790" s="350"/>
    </row>
    <row r="791" spans="1:27" ht="12.75" customHeight="1">
      <c r="A791" s="350"/>
      <c r="B791" s="350"/>
      <c r="C791" s="350"/>
      <c r="D791" s="406"/>
      <c r="E791" s="402"/>
      <c r="F791" s="350"/>
      <c r="G791" s="350"/>
      <c r="H791" s="350"/>
      <c r="I791" s="350"/>
      <c r="J791" s="350"/>
      <c r="K791" s="350"/>
      <c r="L791" s="350"/>
      <c r="M791" s="350"/>
      <c r="N791" s="350"/>
      <c r="O791" s="350"/>
      <c r="P791" s="350"/>
      <c r="Q791" s="350"/>
      <c r="R791" s="350"/>
      <c r="S791" s="350"/>
      <c r="T791" s="350"/>
      <c r="U791" s="350"/>
      <c r="V791" s="350"/>
      <c r="W791" s="350"/>
      <c r="X791" s="350"/>
      <c r="Y791" s="350"/>
      <c r="Z791" s="350"/>
      <c r="AA791" s="350"/>
    </row>
    <row r="792" spans="1:27" ht="12.75" customHeight="1">
      <c r="A792" s="350"/>
      <c r="B792" s="350"/>
      <c r="C792" s="350"/>
      <c r="D792" s="406"/>
      <c r="E792" s="402"/>
      <c r="F792" s="350"/>
      <c r="G792" s="350"/>
      <c r="H792" s="350"/>
      <c r="I792" s="350"/>
      <c r="J792" s="350"/>
      <c r="K792" s="350"/>
      <c r="L792" s="350"/>
      <c r="M792" s="350"/>
      <c r="N792" s="350"/>
      <c r="O792" s="350"/>
      <c r="P792" s="350"/>
      <c r="Q792" s="350"/>
      <c r="R792" s="350"/>
      <c r="S792" s="350"/>
      <c r="T792" s="350"/>
      <c r="U792" s="350"/>
      <c r="V792" s="350"/>
      <c r="W792" s="350"/>
      <c r="X792" s="350"/>
      <c r="Y792" s="350"/>
      <c r="Z792" s="350"/>
      <c r="AA792" s="350"/>
    </row>
    <row r="793" spans="1:27" ht="12.75" customHeight="1">
      <c r="A793" s="350"/>
      <c r="B793" s="350"/>
      <c r="C793" s="350"/>
      <c r="D793" s="406"/>
      <c r="E793" s="402"/>
      <c r="F793" s="350"/>
      <c r="G793" s="350"/>
      <c r="H793" s="350"/>
      <c r="I793" s="350"/>
      <c r="J793" s="350"/>
      <c r="K793" s="350"/>
      <c r="L793" s="350"/>
      <c r="M793" s="350"/>
      <c r="N793" s="350"/>
      <c r="O793" s="350"/>
      <c r="P793" s="350"/>
      <c r="Q793" s="350"/>
      <c r="R793" s="350"/>
      <c r="S793" s="350"/>
      <c r="T793" s="350"/>
      <c r="U793" s="350"/>
      <c r="V793" s="350"/>
      <c r="W793" s="350"/>
      <c r="X793" s="350"/>
      <c r="Y793" s="350"/>
      <c r="Z793" s="350"/>
      <c r="AA793" s="350"/>
    </row>
    <row r="794" spans="1:27" ht="12.75" customHeight="1">
      <c r="A794" s="350"/>
      <c r="B794" s="350"/>
      <c r="C794" s="350"/>
      <c r="D794" s="406"/>
      <c r="E794" s="402"/>
      <c r="F794" s="350"/>
      <c r="G794" s="350"/>
      <c r="H794" s="350"/>
      <c r="I794" s="350"/>
      <c r="J794" s="350"/>
      <c r="K794" s="350"/>
      <c r="L794" s="350"/>
      <c r="M794" s="350"/>
      <c r="N794" s="350"/>
      <c r="O794" s="350"/>
      <c r="P794" s="350"/>
      <c r="Q794" s="350"/>
      <c r="R794" s="350"/>
      <c r="S794" s="350"/>
      <c r="T794" s="350"/>
      <c r="U794" s="350"/>
      <c r="V794" s="350"/>
      <c r="W794" s="350"/>
      <c r="X794" s="350"/>
      <c r="Y794" s="350"/>
      <c r="Z794" s="350"/>
      <c r="AA794" s="350"/>
    </row>
    <row r="795" spans="1:27" ht="12.75" customHeight="1">
      <c r="A795" s="350"/>
      <c r="B795" s="350"/>
      <c r="C795" s="350"/>
      <c r="D795" s="406"/>
      <c r="E795" s="402"/>
      <c r="F795" s="350"/>
      <c r="G795" s="350"/>
      <c r="H795" s="350"/>
      <c r="I795" s="350"/>
      <c r="J795" s="350"/>
      <c r="K795" s="350"/>
      <c r="L795" s="350"/>
      <c r="M795" s="350"/>
      <c r="N795" s="350"/>
      <c r="O795" s="350"/>
      <c r="P795" s="350"/>
      <c r="Q795" s="350"/>
      <c r="R795" s="350"/>
      <c r="S795" s="350"/>
      <c r="T795" s="350"/>
      <c r="U795" s="350"/>
      <c r="V795" s="350"/>
      <c r="W795" s="350"/>
      <c r="X795" s="350"/>
      <c r="Y795" s="350"/>
      <c r="Z795" s="350"/>
      <c r="AA795" s="350"/>
    </row>
    <row r="796" spans="1:27" ht="12.75" customHeight="1">
      <c r="A796" s="350"/>
      <c r="B796" s="350"/>
      <c r="C796" s="350"/>
      <c r="D796" s="406"/>
      <c r="E796" s="402"/>
      <c r="F796" s="350"/>
      <c r="G796" s="350"/>
      <c r="H796" s="350"/>
      <c r="I796" s="350"/>
      <c r="J796" s="350"/>
      <c r="K796" s="350"/>
      <c r="L796" s="350"/>
      <c r="M796" s="350"/>
      <c r="N796" s="350"/>
      <c r="O796" s="350"/>
      <c r="P796" s="350"/>
      <c r="Q796" s="350"/>
      <c r="R796" s="350"/>
      <c r="S796" s="350"/>
      <c r="T796" s="350"/>
      <c r="U796" s="350"/>
      <c r="V796" s="350"/>
      <c r="W796" s="350"/>
      <c r="X796" s="350"/>
      <c r="Y796" s="350"/>
      <c r="Z796" s="350"/>
      <c r="AA796" s="350"/>
    </row>
    <row r="797" spans="1:27" ht="12.75" customHeight="1">
      <c r="A797" s="350"/>
      <c r="B797" s="350"/>
      <c r="C797" s="350"/>
      <c r="D797" s="406"/>
      <c r="E797" s="402"/>
      <c r="F797" s="350"/>
      <c r="G797" s="350"/>
      <c r="H797" s="350"/>
      <c r="I797" s="350"/>
      <c r="J797" s="350"/>
      <c r="K797" s="350"/>
      <c r="L797" s="350"/>
      <c r="M797" s="350"/>
      <c r="N797" s="350"/>
      <c r="O797" s="350"/>
      <c r="P797" s="350"/>
      <c r="Q797" s="350"/>
      <c r="R797" s="350"/>
      <c r="S797" s="350"/>
      <c r="T797" s="350"/>
      <c r="U797" s="350"/>
      <c r="V797" s="350"/>
      <c r="W797" s="350"/>
      <c r="X797" s="350"/>
      <c r="Y797" s="350"/>
      <c r="Z797" s="350"/>
      <c r="AA797" s="350"/>
    </row>
    <row r="798" spans="1:27" ht="12.75" customHeight="1">
      <c r="A798" s="350"/>
      <c r="B798" s="350"/>
      <c r="C798" s="350"/>
      <c r="D798" s="406"/>
      <c r="E798" s="402"/>
      <c r="F798" s="350"/>
      <c r="G798" s="350"/>
      <c r="H798" s="350"/>
      <c r="I798" s="350"/>
      <c r="J798" s="350"/>
      <c r="K798" s="350"/>
      <c r="L798" s="350"/>
      <c r="M798" s="350"/>
      <c r="N798" s="350"/>
      <c r="O798" s="350"/>
      <c r="P798" s="350"/>
      <c r="Q798" s="350"/>
      <c r="R798" s="350"/>
      <c r="S798" s="350"/>
      <c r="T798" s="350"/>
      <c r="U798" s="350"/>
      <c r="V798" s="350"/>
      <c r="W798" s="350"/>
      <c r="X798" s="350"/>
      <c r="Y798" s="350"/>
      <c r="Z798" s="350"/>
      <c r="AA798" s="350"/>
    </row>
    <row r="799" spans="1:27" ht="12.75" customHeight="1">
      <c r="A799" s="350"/>
      <c r="B799" s="350"/>
      <c r="C799" s="350"/>
      <c r="D799" s="406"/>
      <c r="E799" s="402"/>
      <c r="F799" s="350"/>
      <c r="G799" s="350"/>
      <c r="H799" s="350"/>
      <c r="I799" s="350"/>
      <c r="J799" s="350"/>
      <c r="K799" s="350"/>
      <c r="L799" s="350"/>
      <c r="M799" s="350"/>
      <c r="N799" s="350"/>
      <c r="O799" s="350"/>
      <c r="P799" s="350"/>
      <c r="Q799" s="350"/>
      <c r="R799" s="350"/>
      <c r="S799" s="350"/>
      <c r="T799" s="350"/>
      <c r="U799" s="350"/>
      <c r="V799" s="350"/>
      <c r="W799" s="350"/>
      <c r="X799" s="350"/>
      <c r="Y799" s="350"/>
      <c r="Z799" s="350"/>
      <c r="AA799" s="350"/>
    </row>
    <row r="800" spans="1:27" ht="12.75" customHeight="1">
      <c r="A800" s="350"/>
      <c r="B800" s="350"/>
      <c r="C800" s="350"/>
      <c r="D800" s="406"/>
      <c r="E800" s="402"/>
      <c r="F800" s="350"/>
      <c r="G800" s="350"/>
      <c r="H800" s="350"/>
      <c r="I800" s="350"/>
      <c r="J800" s="350"/>
      <c r="K800" s="350"/>
      <c r="L800" s="350"/>
      <c r="M800" s="350"/>
      <c r="N800" s="350"/>
      <c r="O800" s="350"/>
      <c r="P800" s="350"/>
      <c r="Q800" s="350"/>
      <c r="R800" s="350"/>
      <c r="S800" s="350"/>
      <c r="T800" s="350"/>
      <c r="U800" s="350"/>
      <c r="V800" s="350"/>
      <c r="W800" s="350"/>
      <c r="X800" s="350"/>
      <c r="Y800" s="350"/>
      <c r="Z800" s="350"/>
      <c r="AA800" s="350"/>
    </row>
    <row r="801" spans="1:27" ht="12.75" customHeight="1">
      <c r="A801" s="350"/>
      <c r="B801" s="350"/>
      <c r="C801" s="350"/>
      <c r="D801" s="406"/>
      <c r="E801" s="402"/>
      <c r="F801" s="350"/>
      <c r="G801" s="350"/>
      <c r="H801" s="350"/>
      <c r="I801" s="350"/>
      <c r="J801" s="350"/>
      <c r="K801" s="350"/>
      <c r="L801" s="350"/>
      <c r="M801" s="350"/>
      <c r="N801" s="350"/>
      <c r="O801" s="350"/>
      <c r="P801" s="350"/>
      <c r="Q801" s="350"/>
      <c r="R801" s="350"/>
      <c r="S801" s="350"/>
      <c r="T801" s="350"/>
      <c r="U801" s="350"/>
      <c r="V801" s="350"/>
      <c r="W801" s="350"/>
      <c r="X801" s="350"/>
      <c r="Y801" s="350"/>
      <c r="Z801" s="350"/>
      <c r="AA801" s="350"/>
    </row>
    <row r="802" spans="1:27" ht="12.75" customHeight="1">
      <c r="A802" s="350"/>
      <c r="B802" s="350"/>
      <c r="C802" s="350"/>
      <c r="D802" s="406"/>
      <c r="E802" s="402"/>
      <c r="F802" s="350"/>
      <c r="G802" s="350"/>
      <c r="H802" s="350"/>
      <c r="I802" s="350"/>
      <c r="J802" s="350"/>
      <c r="K802" s="350"/>
      <c r="L802" s="350"/>
      <c r="M802" s="350"/>
      <c r="N802" s="350"/>
      <c r="O802" s="350"/>
      <c r="P802" s="350"/>
      <c r="Q802" s="350"/>
      <c r="R802" s="350"/>
      <c r="S802" s="350"/>
      <c r="T802" s="350"/>
      <c r="U802" s="350"/>
      <c r="V802" s="350"/>
      <c r="W802" s="350"/>
      <c r="X802" s="350"/>
      <c r="Y802" s="350"/>
      <c r="Z802" s="350"/>
      <c r="AA802" s="350"/>
    </row>
    <row r="803" spans="1:27" ht="12.75" customHeight="1">
      <c r="A803" s="350"/>
      <c r="B803" s="350"/>
      <c r="C803" s="350"/>
      <c r="D803" s="406"/>
      <c r="E803" s="402"/>
      <c r="F803" s="350"/>
      <c r="G803" s="350"/>
      <c r="H803" s="350"/>
      <c r="I803" s="350"/>
      <c r="J803" s="350"/>
      <c r="K803" s="350"/>
      <c r="L803" s="350"/>
      <c r="M803" s="350"/>
      <c r="N803" s="350"/>
      <c r="O803" s="350"/>
      <c r="P803" s="350"/>
      <c r="Q803" s="350"/>
      <c r="R803" s="350"/>
      <c r="S803" s="350"/>
      <c r="T803" s="350"/>
      <c r="U803" s="350"/>
      <c r="V803" s="350"/>
      <c r="W803" s="350"/>
      <c r="X803" s="350"/>
      <c r="Y803" s="350"/>
      <c r="Z803" s="350"/>
      <c r="AA803" s="350"/>
    </row>
    <row r="804" spans="1:27" ht="12.75" customHeight="1">
      <c r="A804" s="350"/>
      <c r="B804" s="350"/>
      <c r="C804" s="350"/>
      <c r="D804" s="406"/>
      <c r="E804" s="402"/>
      <c r="F804" s="350"/>
      <c r="G804" s="350"/>
      <c r="H804" s="350"/>
      <c r="I804" s="350"/>
      <c r="J804" s="350"/>
      <c r="K804" s="350"/>
      <c r="L804" s="350"/>
      <c r="M804" s="350"/>
      <c r="N804" s="350"/>
      <c r="O804" s="350"/>
      <c r="P804" s="350"/>
      <c r="Q804" s="350"/>
      <c r="R804" s="350"/>
      <c r="S804" s="350"/>
      <c r="T804" s="350"/>
      <c r="U804" s="350"/>
      <c r="V804" s="350"/>
      <c r="W804" s="350"/>
      <c r="X804" s="350"/>
      <c r="Y804" s="350"/>
      <c r="Z804" s="350"/>
      <c r="AA804" s="350"/>
    </row>
    <row r="805" spans="1:27" ht="12.75" customHeight="1">
      <c r="A805" s="350"/>
      <c r="B805" s="350"/>
      <c r="C805" s="350"/>
      <c r="D805" s="406"/>
      <c r="E805" s="402"/>
      <c r="F805" s="350"/>
      <c r="G805" s="350"/>
      <c r="H805" s="350"/>
      <c r="I805" s="350"/>
      <c r="J805" s="350"/>
      <c r="K805" s="350"/>
      <c r="L805" s="350"/>
      <c r="M805" s="350"/>
      <c r="N805" s="350"/>
      <c r="O805" s="350"/>
      <c r="P805" s="350"/>
      <c r="Q805" s="350"/>
      <c r="R805" s="350"/>
      <c r="S805" s="350"/>
      <c r="T805" s="350"/>
      <c r="U805" s="350"/>
      <c r="V805" s="350"/>
      <c r="W805" s="350"/>
      <c r="X805" s="350"/>
      <c r="Y805" s="350"/>
      <c r="Z805" s="350"/>
      <c r="AA805" s="350"/>
    </row>
    <row r="806" spans="1:27" ht="12.75" customHeight="1">
      <c r="A806" s="350"/>
      <c r="B806" s="350"/>
      <c r="C806" s="350"/>
      <c r="D806" s="406"/>
      <c r="E806" s="402"/>
      <c r="F806" s="350"/>
      <c r="G806" s="350"/>
      <c r="H806" s="350"/>
      <c r="I806" s="350"/>
      <c r="J806" s="350"/>
      <c r="K806" s="350"/>
      <c r="L806" s="350"/>
      <c r="M806" s="350"/>
      <c r="N806" s="350"/>
      <c r="O806" s="350"/>
      <c r="P806" s="350"/>
      <c r="Q806" s="350"/>
      <c r="R806" s="350"/>
      <c r="S806" s="350"/>
      <c r="T806" s="350"/>
      <c r="U806" s="350"/>
      <c r="V806" s="350"/>
      <c r="W806" s="350"/>
      <c r="X806" s="350"/>
      <c r="Y806" s="350"/>
      <c r="Z806" s="350"/>
      <c r="AA806" s="350"/>
    </row>
    <row r="807" spans="1:27" ht="12.75" customHeight="1">
      <c r="A807" s="350"/>
      <c r="B807" s="350"/>
      <c r="C807" s="350"/>
      <c r="D807" s="406"/>
      <c r="E807" s="402"/>
      <c r="F807" s="350"/>
      <c r="G807" s="350"/>
      <c r="H807" s="350"/>
      <c r="I807" s="350"/>
      <c r="J807" s="350"/>
      <c r="K807" s="350"/>
      <c r="L807" s="350"/>
      <c r="M807" s="350"/>
      <c r="N807" s="350"/>
      <c r="O807" s="350"/>
      <c r="P807" s="350"/>
      <c r="Q807" s="350"/>
      <c r="R807" s="350"/>
      <c r="S807" s="350"/>
      <c r="T807" s="350"/>
      <c r="U807" s="350"/>
      <c r="V807" s="350"/>
      <c r="W807" s="350"/>
      <c r="X807" s="350"/>
      <c r="Y807" s="350"/>
      <c r="Z807" s="350"/>
      <c r="AA807" s="350"/>
    </row>
    <row r="808" spans="1:27" ht="12.75" customHeight="1">
      <c r="A808" s="350"/>
      <c r="B808" s="350"/>
      <c r="C808" s="350"/>
      <c r="D808" s="406"/>
      <c r="E808" s="402"/>
      <c r="F808" s="350"/>
      <c r="G808" s="350"/>
      <c r="H808" s="350"/>
      <c r="I808" s="350"/>
      <c r="J808" s="350"/>
      <c r="K808" s="350"/>
      <c r="L808" s="350"/>
      <c r="M808" s="350"/>
      <c r="N808" s="350"/>
      <c r="O808" s="350"/>
      <c r="P808" s="350"/>
      <c r="Q808" s="350"/>
      <c r="R808" s="350"/>
      <c r="S808" s="350"/>
      <c r="T808" s="350"/>
      <c r="U808" s="350"/>
      <c r="V808" s="350"/>
      <c r="W808" s="350"/>
      <c r="X808" s="350"/>
      <c r="Y808" s="350"/>
      <c r="Z808" s="350"/>
      <c r="AA808" s="350"/>
    </row>
    <row r="809" spans="1:27" ht="12.75" customHeight="1">
      <c r="A809" s="350"/>
      <c r="B809" s="350"/>
      <c r="C809" s="350"/>
      <c r="D809" s="406"/>
      <c r="E809" s="402"/>
      <c r="F809" s="350"/>
      <c r="G809" s="350"/>
      <c r="H809" s="350"/>
      <c r="I809" s="350"/>
      <c r="J809" s="350"/>
      <c r="K809" s="350"/>
      <c r="L809" s="350"/>
      <c r="M809" s="350"/>
      <c r="N809" s="350"/>
      <c r="O809" s="350"/>
      <c r="P809" s="350"/>
      <c r="Q809" s="350"/>
      <c r="R809" s="350"/>
      <c r="S809" s="350"/>
      <c r="T809" s="350"/>
      <c r="U809" s="350"/>
      <c r="V809" s="350"/>
      <c r="W809" s="350"/>
      <c r="X809" s="350"/>
      <c r="Y809" s="350"/>
      <c r="Z809" s="350"/>
      <c r="AA809" s="350"/>
    </row>
    <row r="810" spans="1:27" ht="12.75" customHeight="1">
      <c r="A810" s="350"/>
      <c r="B810" s="350"/>
      <c r="C810" s="350"/>
      <c r="D810" s="406"/>
      <c r="E810" s="402"/>
      <c r="F810" s="350"/>
      <c r="G810" s="350"/>
      <c r="H810" s="350"/>
      <c r="I810" s="350"/>
      <c r="J810" s="350"/>
      <c r="K810" s="350"/>
      <c r="L810" s="350"/>
      <c r="M810" s="350"/>
      <c r="N810" s="350"/>
      <c r="O810" s="350"/>
      <c r="P810" s="350"/>
      <c r="Q810" s="350"/>
      <c r="R810" s="350"/>
      <c r="S810" s="350"/>
      <c r="T810" s="350"/>
      <c r="U810" s="350"/>
      <c r="V810" s="350"/>
      <c r="W810" s="350"/>
      <c r="X810" s="350"/>
      <c r="Y810" s="350"/>
      <c r="Z810" s="350"/>
      <c r="AA810" s="350"/>
    </row>
    <row r="811" spans="1:27" ht="12.75" customHeight="1">
      <c r="A811" s="350"/>
      <c r="B811" s="350"/>
      <c r="C811" s="350"/>
      <c r="D811" s="406"/>
      <c r="E811" s="402"/>
      <c r="F811" s="350"/>
      <c r="G811" s="350"/>
      <c r="H811" s="350"/>
      <c r="I811" s="350"/>
      <c r="J811" s="350"/>
      <c r="K811" s="350"/>
      <c r="L811" s="350"/>
      <c r="M811" s="350"/>
      <c r="N811" s="350"/>
      <c r="O811" s="350"/>
      <c r="P811" s="350"/>
      <c r="Q811" s="350"/>
      <c r="R811" s="350"/>
      <c r="S811" s="350"/>
      <c r="T811" s="350"/>
      <c r="U811" s="350"/>
      <c r="V811" s="350"/>
      <c r="W811" s="350"/>
      <c r="X811" s="350"/>
      <c r="Y811" s="350"/>
      <c r="Z811" s="350"/>
      <c r="AA811" s="350"/>
    </row>
    <row r="812" spans="1:27" ht="12.75" customHeight="1">
      <c r="A812" s="350"/>
      <c r="B812" s="350"/>
      <c r="C812" s="350"/>
      <c r="D812" s="406"/>
      <c r="E812" s="402"/>
      <c r="F812" s="350"/>
      <c r="G812" s="350"/>
      <c r="H812" s="350"/>
      <c r="I812" s="350"/>
      <c r="J812" s="350"/>
      <c r="K812" s="350"/>
      <c r="L812" s="350"/>
      <c r="M812" s="350"/>
      <c r="N812" s="350"/>
      <c r="O812" s="350"/>
      <c r="P812" s="350"/>
      <c r="Q812" s="350"/>
      <c r="R812" s="350"/>
      <c r="S812" s="350"/>
      <c r="T812" s="350"/>
      <c r="U812" s="350"/>
      <c r="V812" s="350"/>
      <c r="W812" s="350"/>
      <c r="X812" s="350"/>
      <c r="Y812" s="350"/>
      <c r="Z812" s="350"/>
      <c r="AA812" s="350"/>
    </row>
    <row r="813" spans="1:27" ht="12.75" customHeight="1">
      <c r="A813" s="350"/>
      <c r="B813" s="350"/>
      <c r="C813" s="350"/>
      <c r="D813" s="406"/>
      <c r="E813" s="402"/>
      <c r="F813" s="350"/>
      <c r="G813" s="350"/>
      <c r="H813" s="350"/>
      <c r="I813" s="350"/>
      <c r="J813" s="350"/>
      <c r="K813" s="350"/>
      <c r="L813" s="350"/>
      <c r="M813" s="350"/>
      <c r="N813" s="350"/>
      <c r="O813" s="350"/>
      <c r="P813" s="350"/>
      <c r="Q813" s="350"/>
      <c r="R813" s="350"/>
      <c r="S813" s="350"/>
      <c r="T813" s="350"/>
      <c r="U813" s="350"/>
      <c r="V813" s="350"/>
      <c r="W813" s="350"/>
      <c r="X813" s="350"/>
      <c r="Y813" s="350"/>
      <c r="Z813" s="350"/>
      <c r="AA813" s="350"/>
    </row>
    <row r="814" spans="1:27" ht="12.75" customHeight="1">
      <c r="A814" s="350"/>
      <c r="B814" s="350"/>
      <c r="C814" s="350"/>
      <c r="D814" s="406"/>
      <c r="E814" s="402"/>
      <c r="F814" s="350"/>
      <c r="G814" s="350"/>
      <c r="H814" s="350"/>
      <c r="I814" s="350"/>
      <c r="J814" s="350"/>
      <c r="K814" s="350"/>
      <c r="L814" s="350"/>
      <c r="M814" s="350"/>
      <c r="N814" s="350"/>
      <c r="O814" s="350"/>
      <c r="P814" s="350"/>
      <c r="Q814" s="350"/>
      <c r="R814" s="350"/>
      <c r="S814" s="350"/>
      <c r="T814" s="350"/>
      <c r="U814" s="350"/>
      <c r="V814" s="350"/>
      <c r="W814" s="350"/>
      <c r="X814" s="350"/>
      <c r="Y814" s="350"/>
      <c r="Z814" s="350"/>
      <c r="AA814" s="350"/>
    </row>
    <row r="815" spans="1:27" ht="12.75" customHeight="1">
      <c r="A815" s="350"/>
      <c r="B815" s="350"/>
      <c r="C815" s="350"/>
      <c r="D815" s="406"/>
      <c r="E815" s="402"/>
      <c r="F815" s="350"/>
      <c r="G815" s="350"/>
      <c r="H815" s="350"/>
      <c r="I815" s="350"/>
      <c r="J815" s="350"/>
      <c r="K815" s="350"/>
      <c r="L815" s="350"/>
      <c r="M815" s="350"/>
      <c r="N815" s="350"/>
      <c r="O815" s="350"/>
      <c r="P815" s="350"/>
      <c r="Q815" s="350"/>
      <c r="R815" s="350"/>
      <c r="S815" s="350"/>
      <c r="T815" s="350"/>
      <c r="U815" s="350"/>
      <c r="V815" s="350"/>
      <c r="W815" s="350"/>
      <c r="X815" s="350"/>
      <c r="Y815" s="350"/>
      <c r="Z815" s="350"/>
      <c r="AA815" s="350"/>
    </row>
    <row r="816" spans="1:27" ht="12.75" customHeight="1">
      <c r="A816" s="350"/>
      <c r="B816" s="350"/>
      <c r="C816" s="350"/>
      <c r="D816" s="406"/>
      <c r="E816" s="402"/>
      <c r="F816" s="350"/>
      <c r="G816" s="350"/>
      <c r="H816" s="350"/>
      <c r="I816" s="350"/>
      <c r="J816" s="350"/>
      <c r="K816" s="350"/>
      <c r="L816" s="350"/>
      <c r="M816" s="350"/>
      <c r="N816" s="350"/>
      <c r="O816" s="350"/>
      <c r="P816" s="350"/>
      <c r="Q816" s="350"/>
      <c r="R816" s="350"/>
      <c r="S816" s="350"/>
      <c r="T816" s="350"/>
      <c r="U816" s="350"/>
      <c r="V816" s="350"/>
      <c r="W816" s="350"/>
      <c r="X816" s="350"/>
      <c r="Y816" s="350"/>
      <c r="Z816" s="350"/>
      <c r="AA816" s="350"/>
    </row>
    <row r="817" spans="1:27" ht="12.75" customHeight="1">
      <c r="A817" s="350"/>
      <c r="B817" s="350"/>
      <c r="C817" s="350"/>
      <c r="D817" s="406"/>
      <c r="E817" s="402"/>
      <c r="F817" s="350"/>
      <c r="G817" s="350"/>
      <c r="H817" s="350"/>
      <c r="I817" s="350"/>
      <c r="J817" s="350"/>
      <c r="K817" s="350"/>
      <c r="L817" s="350"/>
      <c r="M817" s="350"/>
      <c r="N817" s="350"/>
      <c r="O817" s="350"/>
      <c r="P817" s="350"/>
      <c r="Q817" s="350"/>
      <c r="R817" s="350"/>
      <c r="S817" s="350"/>
      <c r="T817" s="350"/>
      <c r="U817" s="350"/>
      <c r="V817" s="350"/>
      <c r="W817" s="350"/>
      <c r="X817" s="350"/>
      <c r="Y817" s="350"/>
      <c r="Z817" s="350"/>
      <c r="AA817" s="350"/>
    </row>
    <row r="818" spans="1:27" ht="12.75" customHeight="1">
      <c r="A818" s="350"/>
      <c r="B818" s="350"/>
      <c r="C818" s="350"/>
      <c r="D818" s="406"/>
      <c r="E818" s="402"/>
      <c r="F818" s="350"/>
      <c r="G818" s="350"/>
      <c r="H818" s="350"/>
      <c r="I818" s="350"/>
      <c r="J818" s="350"/>
      <c r="K818" s="350"/>
      <c r="L818" s="350"/>
      <c r="M818" s="350"/>
      <c r="N818" s="350"/>
      <c r="O818" s="350"/>
      <c r="P818" s="350"/>
      <c r="Q818" s="350"/>
      <c r="R818" s="350"/>
      <c r="S818" s="350"/>
      <c r="T818" s="350"/>
      <c r="U818" s="350"/>
      <c r="V818" s="350"/>
      <c r="W818" s="350"/>
      <c r="X818" s="350"/>
      <c r="Y818" s="350"/>
      <c r="Z818" s="350"/>
      <c r="AA818" s="350"/>
    </row>
    <row r="819" spans="1:27" ht="12.75" customHeight="1">
      <c r="A819" s="350"/>
      <c r="B819" s="350"/>
      <c r="C819" s="350"/>
      <c r="D819" s="406"/>
      <c r="E819" s="402"/>
      <c r="F819" s="350"/>
      <c r="G819" s="350"/>
      <c r="H819" s="350"/>
      <c r="I819" s="350"/>
      <c r="J819" s="350"/>
      <c r="K819" s="350"/>
      <c r="L819" s="350"/>
      <c r="M819" s="350"/>
      <c r="N819" s="350"/>
      <c r="O819" s="350"/>
      <c r="P819" s="350"/>
      <c r="Q819" s="350"/>
      <c r="R819" s="350"/>
      <c r="S819" s="350"/>
      <c r="T819" s="350"/>
      <c r="U819" s="350"/>
      <c r="V819" s="350"/>
      <c r="W819" s="350"/>
      <c r="X819" s="350"/>
      <c r="Y819" s="350"/>
      <c r="Z819" s="350"/>
      <c r="AA819" s="350"/>
    </row>
    <row r="820" spans="1:27" ht="12.75" customHeight="1">
      <c r="A820" s="350"/>
      <c r="B820" s="350"/>
      <c r="C820" s="350"/>
      <c r="D820" s="406"/>
      <c r="E820" s="402"/>
      <c r="F820" s="350"/>
      <c r="G820" s="350"/>
      <c r="H820" s="350"/>
      <c r="I820" s="350"/>
      <c r="J820" s="350"/>
      <c r="K820" s="350"/>
      <c r="L820" s="350"/>
      <c r="M820" s="350"/>
      <c r="N820" s="350"/>
      <c r="O820" s="350"/>
      <c r="P820" s="350"/>
      <c r="Q820" s="350"/>
      <c r="R820" s="350"/>
      <c r="S820" s="350"/>
      <c r="T820" s="350"/>
      <c r="U820" s="350"/>
      <c r="V820" s="350"/>
      <c r="W820" s="350"/>
      <c r="X820" s="350"/>
      <c r="Y820" s="350"/>
      <c r="Z820" s="350"/>
      <c r="AA820" s="350"/>
    </row>
    <row r="821" spans="1:27" ht="12.75" customHeight="1">
      <c r="A821" s="350"/>
      <c r="B821" s="350"/>
      <c r="C821" s="350"/>
      <c r="D821" s="406"/>
      <c r="E821" s="402"/>
      <c r="F821" s="350"/>
      <c r="G821" s="350"/>
      <c r="H821" s="350"/>
      <c r="I821" s="350"/>
      <c r="J821" s="350"/>
      <c r="K821" s="350"/>
      <c r="L821" s="350"/>
      <c r="M821" s="350"/>
      <c r="N821" s="350"/>
      <c r="O821" s="350"/>
      <c r="P821" s="350"/>
      <c r="Q821" s="350"/>
      <c r="R821" s="350"/>
      <c r="S821" s="350"/>
      <c r="T821" s="350"/>
      <c r="U821" s="350"/>
      <c r="V821" s="350"/>
      <c r="W821" s="350"/>
      <c r="X821" s="350"/>
      <c r="Y821" s="350"/>
      <c r="Z821" s="350"/>
      <c r="AA821" s="350"/>
    </row>
    <row r="822" spans="1:27" ht="12.75" customHeight="1">
      <c r="A822" s="350"/>
      <c r="B822" s="350"/>
      <c r="C822" s="350"/>
      <c r="D822" s="406"/>
      <c r="E822" s="402"/>
      <c r="F822" s="350"/>
      <c r="G822" s="350"/>
      <c r="H822" s="350"/>
      <c r="I822" s="350"/>
      <c r="J822" s="350"/>
      <c r="K822" s="350"/>
      <c r="L822" s="350"/>
      <c r="M822" s="350"/>
      <c r="N822" s="350"/>
      <c r="O822" s="350"/>
      <c r="P822" s="350"/>
      <c r="Q822" s="350"/>
      <c r="R822" s="350"/>
      <c r="S822" s="350"/>
      <c r="T822" s="350"/>
      <c r="U822" s="350"/>
      <c r="V822" s="350"/>
      <c r="W822" s="350"/>
      <c r="X822" s="350"/>
      <c r="Y822" s="350"/>
      <c r="Z822" s="350"/>
      <c r="AA822" s="350"/>
    </row>
    <row r="823" spans="1:27" ht="12.75" customHeight="1">
      <c r="A823" s="350"/>
      <c r="B823" s="350"/>
      <c r="C823" s="350"/>
      <c r="D823" s="406"/>
      <c r="E823" s="402"/>
      <c r="F823" s="350"/>
      <c r="G823" s="350"/>
      <c r="H823" s="350"/>
      <c r="I823" s="350"/>
      <c r="J823" s="350"/>
      <c r="K823" s="350"/>
      <c r="L823" s="350"/>
      <c r="M823" s="350"/>
      <c r="N823" s="350"/>
      <c r="O823" s="350"/>
      <c r="P823" s="350"/>
      <c r="Q823" s="350"/>
      <c r="R823" s="350"/>
      <c r="S823" s="350"/>
      <c r="T823" s="350"/>
      <c r="U823" s="350"/>
      <c r="V823" s="350"/>
      <c r="W823" s="350"/>
      <c r="X823" s="350"/>
      <c r="Y823" s="350"/>
      <c r="Z823" s="350"/>
      <c r="AA823" s="350"/>
    </row>
    <row r="824" spans="1:27" ht="12.75" customHeight="1">
      <c r="A824" s="350"/>
      <c r="B824" s="350"/>
      <c r="C824" s="350"/>
      <c r="D824" s="406"/>
      <c r="E824" s="402"/>
      <c r="F824" s="350"/>
      <c r="G824" s="350"/>
      <c r="H824" s="350"/>
      <c r="I824" s="350"/>
      <c r="J824" s="350"/>
      <c r="K824" s="350"/>
      <c r="L824" s="350"/>
      <c r="M824" s="350"/>
      <c r="N824" s="350"/>
      <c r="O824" s="350"/>
      <c r="P824" s="350"/>
      <c r="Q824" s="350"/>
      <c r="R824" s="350"/>
      <c r="S824" s="350"/>
      <c r="T824" s="350"/>
      <c r="U824" s="350"/>
      <c r="V824" s="350"/>
      <c r="W824" s="350"/>
      <c r="X824" s="350"/>
      <c r="Y824" s="350"/>
      <c r="Z824" s="350"/>
      <c r="AA824" s="350"/>
    </row>
    <row r="825" spans="1:27" ht="12.75" customHeight="1">
      <c r="A825" s="350"/>
      <c r="B825" s="350"/>
      <c r="C825" s="350"/>
      <c r="D825" s="406"/>
      <c r="E825" s="402"/>
      <c r="F825" s="350"/>
      <c r="G825" s="350"/>
      <c r="H825" s="350"/>
      <c r="I825" s="350"/>
      <c r="J825" s="350"/>
      <c r="K825" s="350"/>
      <c r="L825" s="350"/>
      <c r="M825" s="350"/>
      <c r="N825" s="350"/>
      <c r="O825" s="350"/>
      <c r="P825" s="350"/>
      <c r="Q825" s="350"/>
      <c r="R825" s="350"/>
      <c r="S825" s="350"/>
      <c r="T825" s="350"/>
      <c r="U825" s="350"/>
      <c r="V825" s="350"/>
      <c r="W825" s="350"/>
      <c r="X825" s="350"/>
      <c r="Y825" s="350"/>
      <c r="Z825" s="350"/>
      <c r="AA825" s="350"/>
    </row>
    <row r="826" spans="1:27" ht="12.75" customHeight="1">
      <c r="A826" s="350"/>
      <c r="B826" s="350"/>
      <c r="C826" s="350"/>
      <c r="D826" s="406"/>
      <c r="E826" s="402"/>
      <c r="F826" s="350"/>
      <c r="G826" s="350"/>
      <c r="H826" s="350"/>
      <c r="I826" s="350"/>
      <c r="J826" s="350"/>
      <c r="K826" s="350"/>
      <c r="L826" s="350"/>
      <c r="M826" s="350"/>
      <c r="N826" s="350"/>
      <c r="O826" s="350"/>
      <c r="P826" s="350"/>
      <c r="Q826" s="350"/>
      <c r="R826" s="350"/>
      <c r="S826" s="350"/>
      <c r="T826" s="350"/>
      <c r="U826" s="350"/>
      <c r="V826" s="350"/>
      <c r="W826" s="350"/>
      <c r="X826" s="350"/>
      <c r="Y826" s="350"/>
      <c r="Z826" s="350"/>
      <c r="AA826" s="350"/>
    </row>
    <row r="827" spans="1:27" ht="12.75" customHeight="1">
      <c r="A827" s="350"/>
      <c r="B827" s="350"/>
      <c r="C827" s="350"/>
      <c r="D827" s="406"/>
      <c r="E827" s="402"/>
      <c r="F827" s="350"/>
      <c r="G827" s="350"/>
      <c r="H827" s="350"/>
      <c r="I827" s="350"/>
      <c r="J827" s="350"/>
      <c r="K827" s="350"/>
      <c r="L827" s="350"/>
      <c r="M827" s="350"/>
      <c r="N827" s="350"/>
      <c r="O827" s="350"/>
      <c r="P827" s="350"/>
      <c r="Q827" s="350"/>
      <c r="R827" s="350"/>
      <c r="S827" s="350"/>
      <c r="T827" s="350"/>
      <c r="U827" s="350"/>
      <c r="V827" s="350"/>
      <c r="W827" s="350"/>
      <c r="X827" s="350"/>
      <c r="Y827" s="350"/>
      <c r="Z827" s="350"/>
      <c r="AA827" s="350"/>
    </row>
    <row r="828" spans="1:27" ht="12.75" customHeight="1">
      <c r="A828" s="350"/>
      <c r="B828" s="350"/>
      <c r="C828" s="350"/>
      <c r="D828" s="406"/>
      <c r="E828" s="402"/>
      <c r="F828" s="350"/>
      <c r="G828" s="350"/>
      <c r="H828" s="350"/>
      <c r="I828" s="350"/>
      <c r="J828" s="350"/>
      <c r="K828" s="350"/>
      <c r="L828" s="350"/>
      <c r="M828" s="350"/>
      <c r="N828" s="350"/>
      <c r="O828" s="350"/>
      <c r="P828" s="350"/>
      <c r="Q828" s="350"/>
      <c r="R828" s="350"/>
      <c r="S828" s="350"/>
      <c r="T828" s="350"/>
      <c r="U828" s="350"/>
      <c r="V828" s="350"/>
      <c r="W828" s="350"/>
      <c r="X828" s="350"/>
      <c r="Y828" s="350"/>
      <c r="Z828" s="350"/>
      <c r="AA828" s="350"/>
    </row>
    <row r="829" spans="1:27" ht="12.75" customHeight="1">
      <c r="A829" s="350"/>
      <c r="B829" s="350"/>
      <c r="C829" s="350"/>
      <c r="D829" s="406"/>
      <c r="E829" s="402"/>
      <c r="F829" s="350"/>
      <c r="G829" s="350"/>
      <c r="H829" s="350"/>
      <c r="I829" s="350"/>
      <c r="J829" s="350"/>
      <c r="K829" s="350"/>
      <c r="L829" s="350"/>
      <c r="M829" s="350"/>
      <c r="N829" s="350"/>
      <c r="O829" s="350"/>
      <c r="P829" s="350"/>
      <c r="Q829" s="350"/>
      <c r="R829" s="350"/>
      <c r="S829" s="350"/>
      <c r="T829" s="350"/>
      <c r="U829" s="350"/>
      <c r="V829" s="350"/>
      <c r="W829" s="350"/>
      <c r="X829" s="350"/>
      <c r="Y829" s="350"/>
      <c r="Z829" s="350"/>
      <c r="AA829" s="350"/>
    </row>
    <row r="830" spans="1:27" ht="12.75" customHeight="1">
      <c r="A830" s="350"/>
      <c r="B830" s="350"/>
      <c r="C830" s="350"/>
      <c r="D830" s="406"/>
      <c r="E830" s="402"/>
      <c r="F830" s="350"/>
      <c r="G830" s="350"/>
      <c r="H830" s="350"/>
      <c r="I830" s="350"/>
      <c r="J830" s="350"/>
      <c r="K830" s="350"/>
      <c r="L830" s="350"/>
      <c r="M830" s="350"/>
      <c r="N830" s="350"/>
      <c r="O830" s="350"/>
      <c r="P830" s="350"/>
      <c r="Q830" s="350"/>
      <c r="R830" s="350"/>
      <c r="S830" s="350"/>
      <c r="T830" s="350"/>
      <c r="U830" s="350"/>
      <c r="V830" s="350"/>
      <c r="W830" s="350"/>
      <c r="X830" s="350"/>
      <c r="Y830" s="350"/>
      <c r="Z830" s="350"/>
      <c r="AA830" s="350"/>
    </row>
    <row r="831" spans="1:27" ht="12.75" customHeight="1">
      <c r="A831" s="350"/>
      <c r="B831" s="350"/>
      <c r="C831" s="350"/>
      <c r="D831" s="406"/>
      <c r="E831" s="402"/>
      <c r="F831" s="350"/>
      <c r="G831" s="350"/>
      <c r="H831" s="350"/>
      <c r="I831" s="350"/>
      <c r="J831" s="350"/>
      <c r="K831" s="350"/>
      <c r="L831" s="350"/>
      <c r="M831" s="350"/>
      <c r="N831" s="350"/>
      <c r="O831" s="350"/>
      <c r="P831" s="350"/>
      <c r="Q831" s="350"/>
      <c r="R831" s="350"/>
      <c r="S831" s="350"/>
      <c r="T831" s="350"/>
      <c r="U831" s="350"/>
      <c r="V831" s="350"/>
      <c r="W831" s="350"/>
      <c r="X831" s="350"/>
      <c r="Y831" s="350"/>
      <c r="Z831" s="350"/>
      <c r="AA831" s="350"/>
    </row>
    <row r="832" spans="1:27" ht="12.75" customHeight="1">
      <c r="A832" s="350"/>
      <c r="B832" s="350"/>
      <c r="C832" s="350"/>
      <c r="D832" s="406"/>
      <c r="E832" s="402"/>
      <c r="F832" s="350"/>
      <c r="G832" s="350"/>
      <c r="H832" s="350"/>
      <c r="I832" s="350"/>
      <c r="J832" s="350"/>
      <c r="K832" s="350"/>
      <c r="L832" s="350"/>
      <c r="M832" s="350"/>
      <c r="N832" s="350"/>
      <c r="O832" s="350"/>
      <c r="P832" s="350"/>
      <c r="Q832" s="350"/>
      <c r="R832" s="350"/>
      <c r="S832" s="350"/>
      <c r="T832" s="350"/>
      <c r="U832" s="350"/>
      <c r="V832" s="350"/>
      <c r="W832" s="350"/>
      <c r="X832" s="350"/>
      <c r="Y832" s="350"/>
      <c r="Z832" s="350"/>
      <c r="AA832" s="350"/>
    </row>
    <row r="833" spans="1:27" ht="12.75" customHeight="1">
      <c r="A833" s="350"/>
      <c r="B833" s="350"/>
      <c r="C833" s="350"/>
      <c r="D833" s="406"/>
      <c r="E833" s="402"/>
      <c r="F833" s="350"/>
      <c r="G833" s="350"/>
      <c r="H833" s="350"/>
      <c r="I833" s="350"/>
      <c r="J833" s="350"/>
      <c r="K833" s="350"/>
      <c r="L833" s="350"/>
      <c r="M833" s="350"/>
      <c r="N833" s="350"/>
      <c r="O833" s="350"/>
      <c r="P833" s="350"/>
      <c r="Q833" s="350"/>
      <c r="R833" s="350"/>
      <c r="S833" s="350"/>
      <c r="T833" s="350"/>
      <c r="U833" s="350"/>
      <c r="V833" s="350"/>
      <c r="W833" s="350"/>
      <c r="X833" s="350"/>
      <c r="Y833" s="350"/>
      <c r="Z833" s="350"/>
      <c r="AA833" s="350"/>
    </row>
    <row r="834" spans="1:27" ht="12.75" customHeight="1">
      <c r="A834" s="350"/>
      <c r="B834" s="350"/>
      <c r="C834" s="350"/>
      <c r="D834" s="406"/>
      <c r="E834" s="402"/>
      <c r="F834" s="350"/>
      <c r="G834" s="350"/>
      <c r="H834" s="350"/>
      <c r="I834" s="350"/>
      <c r="J834" s="350"/>
      <c r="K834" s="350"/>
      <c r="L834" s="350"/>
      <c r="M834" s="350"/>
      <c r="N834" s="350"/>
      <c r="O834" s="350"/>
      <c r="P834" s="350"/>
      <c r="Q834" s="350"/>
      <c r="R834" s="350"/>
      <c r="S834" s="350"/>
      <c r="T834" s="350"/>
      <c r="U834" s="350"/>
      <c r="V834" s="350"/>
      <c r="W834" s="350"/>
      <c r="X834" s="350"/>
      <c r="Y834" s="350"/>
      <c r="Z834" s="350"/>
      <c r="AA834" s="350"/>
    </row>
    <row r="835" spans="1:27" ht="12.75" customHeight="1">
      <c r="A835" s="350"/>
      <c r="B835" s="350"/>
      <c r="C835" s="350"/>
      <c r="D835" s="406"/>
      <c r="E835" s="402"/>
      <c r="F835" s="350"/>
      <c r="G835" s="350"/>
      <c r="H835" s="350"/>
      <c r="I835" s="350"/>
      <c r="J835" s="350"/>
      <c r="K835" s="350"/>
      <c r="L835" s="350"/>
      <c r="M835" s="350"/>
      <c r="N835" s="350"/>
      <c r="O835" s="350"/>
      <c r="P835" s="350"/>
      <c r="Q835" s="350"/>
      <c r="R835" s="350"/>
      <c r="S835" s="350"/>
      <c r="T835" s="350"/>
      <c r="U835" s="350"/>
      <c r="V835" s="350"/>
      <c r="W835" s="350"/>
      <c r="X835" s="350"/>
      <c r="Y835" s="350"/>
      <c r="Z835" s="350"/>
      <c r="AA835" s="350"/>
    </row>
    <row r="836" spans="1:27" ht="12.75" customHeight="1">
      <c r="A836" s="350"/>
      <c r="B836" s="350"/>
      <c r="C836" s="350"/>
      <c r="D836" s="406"/>
      <c r="E836" s="402"/>
      <c r="F836" s="350"/>
      <c r="G836" s="350"/>
      <c r="H836" s="350"/>
      <c r="I836" s="350"/>
      <c r="J836" s="350"/>
      <c r="K836" s="350"/>
      <c r="L836" s="350"/>
      <c r="M836" s="350"/>
      <c r="N836" s="350"/>
      <c r="O836" s="350"/>
      <c r="P836" s="350"/>
      <c r="Q836" s="350"/>
      <c r="R836" s="350"/>
      <c r="S836" s="350"/>
      <c r="T836" s="350"/>
      <c r="U836" s="350"/>
      <c r="V836" s="350"/>
      <c r="W836" s="350"/>
      <c r="X836" s="350"/>
      <c r="Y836" s="350"/>
      <c r="Z836" s="350"/>
      <c r="AA836" s="350"/>
    </row>
    <row r="837" spans="1:27" ht="12.75" customHeight="1">
      <c r="A837" s="350"/>
      <c r="B837" s="350"/>
      <c r="C837" s="350"/>
      <c r="D837" s="406"/>
      <c r="E837" s="402"/>
      <c r="F837" s="350"/>
      <c r="G837" s="350"/>
      <c r="H837" s="350"/>
      <c r="I837" s="350"/>
      <c r="J837" s="350"/>
      <c r="K837" s="350"/>
      <c r="L837" s="350"/>
      <c r="M837" s="350"/>
      <c r="N837" s="350"/>
      <c r="O837" s="350"/>
      <c r="P837" s="350"/>
      <c r="Q837" s="350"/>
      <c r="R837" s="350"/>
      <c r="S837" s="350"/>
      <c r="T837" s="350"/>
      <c r="U837" s="350"/>
      <c r="V837" s="350"/>
      <c r="W837" s="350"/>
      <c r="X837" s="350"/>
      <c r="Y837" s="350"/>
      <c r="Z837" s="350"/>
      <c r="AA837" s="350"/>
    </row>
    <row r="838" spans="1:27" ht="12.75" customHeight="1">
      <c r="A838" s="350"/>
      <c r="B838" s="350"/>
      <c r="C838" s="350"/>
      <c r="D838" s="406"/>
      <c r="E838" s="402"/>
      <c r="F838" s="350"/>
      <c r="G838" s="350"/>
      <c r="H838" s="350"/>
      <c r="I838" s="350"/>
      <c r="J838" s="350"/>
      <c r="K838" s="350"/>
      <c r="L838" s="350"/>
      <c r="M838" s="350"/>
      <c r="N838" s="350"/>
      <c r="O838" s="350"/>
      <c r="P838" s="350"/>
      <c r="Q838" s="350"/>
      <c r="R838" s="350"/>
      <c r="S838" s="350"/>
      <c r="T838" s="350"/>
      <c r="U838" s="350"/>
      <c r="V838" s="350"/>
      <c r="W838" s="350"/>
      <c r="X838" s="350"/>
      <c r="Y838" s="350"/>
      <c r="Z838" s="350"/>
      <c r="AA838" s="350"/>
    </row>
    <row r="839" spans="1:27" ht="12.75" customHeight="1">
      <c r="A839" s="350"/>
      <c r="B839" s="350"/>
      <c r="C839" s="350"/>
      <c r="D839" s="406"/>
      <c r="E839" s="402"/>
      <c r="F839" s="350"/>
      <c r="G839" s="350"/>
      <c r="H839" s="350"/>
      <c r="I839" s="350"/>
      <c r="J839" s="350"/>
      <c r="K839" s="350"/>
      <c r="L839" s="350"/>
      <c r="M839" s="350"/>
      <c r="N839" s="350"/>
      <c r="O839" s="350"/>
      <c r="P839" s="350"/>
      <c r="Q839" s="350"/>
      <c r="R839" s="350"/>
      <c r="S839" s="350"/>
      <c r="T839" s="350"/>
      <c r="U839" s="350"/>
      <c r="V839" s="350"/>
      <c r="W839" s="350"/>
      <c r="X839" s="350"/>
      <c r="Y839" s="350"/>
      <c r="Z839" s="350"/>
      <c r="AA839" s="350"/>
    </row>
    <row r="840" spans="1:27" ht="12.75" customHeight="1">
      <c r="A840" s="350"/>
      <c r="B840" s="350"/>
      <c r="C840" s="350"/>
      <c r="D840" s="406"/>
      <c r="E840" s="402"/>
      <c r="F840" s="350"/>
      <c r="G840" s="350"/>
      <c r="H840" s="350"/>
      <c r="I840" s="350"/>
      <c r="J840" s="350"/>
      <c r="K840" s="350"/>
      <c r="L840" s="350"/>
      <c r="M840" s="350"/>
      <c r="N840" s="350"/>
      <c r="O840" s="350"/>
      <c r="P840" s="350"/>
      <c r="Q840" s="350"/>
      <c r="R840" s="350"/>
      <c r="S840" s="350"/>
      <c r="T840" s="350"/>
      <c r="U840" s="350"/>
      <c r="V840" s="350"/>
      <c r="W840" s="350"/>
      <c r="X840" s="350"/>
      <c r="Y840" s="350"/>
      <c r="Z840" s="350"/>
      <c r="AA840" s="350"/>
    </row>
    <row r="841" spans="1:27" ht="12.75" customHeight="1">
      <c r="A841" s="350"/>
      <c r="B841" s="350"/>
      <c r="C841" s="350"/>
      <c r="D841" s="406"/>
      <c r="E841" s="402"/>
      <c r="F841" s="350"/>
      <c r="G841" s="350"/>
      <c r="H841" s="350"/>
      <c r="I841" s="350"/>
      <c r="J841" s="350"/>
      <c r="K841" s="350"/>
      <c r="L841" s="350"/>
      <c r="M841" s="350"/>
      <c r="N841" s="350"/>
      <c r="O841" s="350"/>
      <c r="P841" s="350"/>
      <c r="Q841" s="350"/>
      <c r="R841" s="350"/>
      <c r="S841" s="350"/>
      <c r="T841" s="350"/>
      <c r="U841" s="350"/>
      <c r="V841" s="350"/>
      <c r="W841" s="350"/>
      <c r="X841" s="350"/>
      <c r="Y841" s="350"/>
      <c r="Z841" s="350"/>
      <c r="AA841" s="350"/>
    </row>
    <row r="842" spans="1:27" ht="12.75" customHeight="1">
      <c r="A842" s="350"/>
      <c r="B842" s="350"/>
      <c r="C842" s="350"/>
      <c r="D842" s="406"/>
      <c r="E842" s="402"/>
      <c r="F842" s="350"/>
      <c r="G842" s="350"/>
      <c r="H842" s="350"/>
      <c r="I842" s="350"/>
      <c r="J842" s="350"/>
      <c r="K842" s="350"/>
      <c r="L842" s="350"/>
      <c r="M842" s="350"/>
      <c r="N842" s="350"/>
      <c r="O842" s="350"/>
      <c r="P842" s="350"/>
      <c r="Q842" s="350"/>
      <c r="R842" s="350"/>
      <c r="S842" s="350"/>
      <c r="T842" s="350"/>
      <c r="U842" s="350"/>
      <c r="V842" s="350"/>
      <c r="W842" s="350"/>
      <c r="X842" s="350"/>
      <c r="Y842" s="350"/>
      <c r="Z842" s="350"/>
      <c r="AA842" s="350"/>
    </row>
    <row r="843" spans="1:27" ht="12.75" customHeight="1">
      <c r="A843" s="350"/>
      <c r="B843" s="350"/>
      <c r="C843" s="350"/>
      <c r="D843" s="406"/>
      <c r="E843" s="402"/>
      <c r="F843" s="350"/>
      <c r="G843" s="350"/>
      <c r="H843" s="350"/>
      <c r="I843" s="350"/>
      <c r="J843" s="350"/>
      <c r="K843" s="350"/>
      <c r="L843" s="350"/>
      <c r="M843" s="350"/>
      <c r="N843" s="350"/>
      <c r="O843" s="350"/>
      <c r="P843" s="350"/>
      <c r="Q843" s="350"/>
      <c r="R843" s="350"/>
      <c r="S843" s="350"/>
      <c r="T843" s="350"/>
      <c r="U843" s="350"/>
      <c r="V843" s="350"/>
      <c r="W843" s="350"/>
      <c r="X843" s="350"/>
      <c r="Y843" s="350"/>
      <c r="Z843" s="350"/>
      <c r="AA843" s="350"/>
    </row>
    <row r="844" spans="1:27" ht="12.75" customHeight="1">
      <c r="A844" s="350"/>
      <c r="B844" s="350"/>
      <c r="C844" s="350"/>
      <c r="D844" s="406"/>
      <c r="E844" s="402"/>
      <c r="F844" s="350"/>
      <c r="G844" s="350"/>
      <c r="H844" s="350"/>
      <c r="I844" s="350"/>
      <c r="J844" s="350"/>
      <c r="K844" s="350"/>
      <c r="L844" s="350"/>
      <c r="M844" s="350"/>
      <c r="N844" s="350"/>
      <c r="O844" s="350"/>
      <c r="P844" s="350"/>
      <c r="Q844" s="350"/>
      <c r="R844" s="350"/>
      <c r="S844" s="350"/>
      <c r="T844" s="350"/>
      <c r="U844" s="350"/>
      <c r="V844" s="350"/>
      <c r="W844" s="350"/>
      <c r="X844" s="350"/>
      <c r="Y844" s="350"/>
      <c r="Z844" s="350"/>
      <c r="AA844" s="350"/>
    </row>
    <row r="845" spans="1:27" ht="12.75" customHeight="1">
      <c r="A845" s="350"/>
      <c r="B845" s="350"/>
      <c r="C845" s="350"/>
      <c r="D845" s="406"/>
      <c r="E845" s="402"/>
      <c r="F845" s="350"/>
      <c r="G845" s="350"/>
      <c r="H845" s="350"/>
      <c r="I845" s="350"/>
      <c r="J845" s="350"/>
      <c r="K845" s="350"/>
      <c r="L845" s="350"/>
      <c r="M845" s="350"/>
      <c r="N845" s="350"/>
      <c r="O845" s="350"/>
      <c r="P845" s="350"/>
      <c r="Q845" s="350"/>
      <c r="R845" s="350"/>
      <c r="S845" s="350"/>
      <c r="T845" s="350"/>
      <c r="U845" s="350"/>
      <c r="V845" s="350"/>
      <c r="W845" s="350"/>
      <c r="X845" s="350"/>
      <c r="Y845" s="350"/>
      <c r="Z845" s="350"/>
      <c r="AA845" s="350"/>
    </row>
    <row r="846" spans="1:27" ht="12.75" customHeight="1">
      <c r="A846" s="350"/>
      <c r="B846" s="350"/>
      <c r="C846" s="350"/>
      <c r="D846" s="406"/>
      <c r="E846" s="402"/>
      <c r="F846" s="350"/>
      <c r="G846" s="350"/>
      <c r="H846" s="350"/>
      <c r="I846" s="350"/>
      <c r="J846" s="350"/>
      <c r="K846" s="350"/>
      <c r="L846" s="350"/>
      <c r="M846" s="350"/>
      <c r="N846" s="350"/>
      <c r="O846" s="350"/>
      <c r="P846" s="350"/>
      <c r="Q846" s="350"/>
      <c r="R846" s="350"/>
      <c r="S846" s="350"/>
      <c r="T846" s="350"/>
      <c r="U846" s="350"/>
      <c r="V846" s="350"/>
      <c r="W846" s="350"/>
      <c r="X846" s="350"/>
      <c r="Y846" s="350"/>
      <c r="Z846" s="350"/>
      <c r="AA846" s="350"/>
    </row>
    <row r="847" spans="1:27" ht="12.75" customHeight="1">
      <c r="A847" s="350"/>
      <c r="B847" s="350"/>
      <c r="C847" s="350"/>
      <c r="D847" s="406"/>
      <c r="E847" s="402"/>
      <c r="F847" s="350"/>
      <c r="G847" s="350"/>
      <c r="H847" s="350"/>
      <c r="I847" s="350"/>
      <c r="J847" s="350"/>
      <c r="K847" s="350"/>
      <c r="L847" s="350"/>
      <c r="M847" s="350"/>
      <c r="N847" s="350"/>
      <c r="O847" s="350"/>
      <c r="P847" s="350"/>
      <c r="Q847" s="350"/>
      <c r="R847" s="350"/>
      <c r="S847" s="350"/>
      <c r="T847" s="350"/>
      <c r="U847" s="350"/>
      <c r="V847" s="350"/>
      <c r="W847" s="350"/>
      <c r="X847" s="350"/>
      <c r="Y847" s="350"/>
      <c r="Z847" s="350"/>
      <c r="AA847" s="350"/>
    </row>
    <row r="848" spans="1:27" ht="12.75" customHeight="1">
      <c r="A848" s="350"/>
      <c r="B848" s="350"/>
      <c r="C848" s="350"/>
      <c r="D848" s="406"/>
      <c r="E848" s="402"/>
      <c r="F848" s="350"/>
      <c r="G848" s="350"/>
      <c r="H848" s="350"/>
      <c r="I848" s="350"/>
      <c r="J848" s="350"/>
      <c r="K848" s="350"/>
      <c r="L848" s="350"/>
      <c r="M848" s="350"/>
      <c r="N848" s="350"/>
      <c r="O848" s="350"/>
      <c r="P848" s="350"/>
      <c r="Q848" s="350"/>
      <c r="R848" s="350"/>
      <c r="S848" s="350"/>
      <c r="T848" s="350"/>
      <c r="U848" s="350"/>
      <c r="V848" s="350"/>
      <c r="W848" s="350"/>
      <c r="X848" s="350"/>
      <c r="Y848" s="350"/>
      <c r="Z848" s="350"/>
      <c r="AA848" s="350"/>
    </row>
    <row r="849" spans="1:27" ht="12.75" customHeight="1">
      <c r="A849" s="350"/>
      <c r="B849" s="350"/>
      <c r="C849" s="350"/>
      <c r="D849" s="406"/>
      <c r="E849" s="402"/>
      <c r="F849" s="350"/>
      <c r="G849" s="350"/>
      <c r="H849" s="350"/>
      <c r="I849" s="350"/>
      <c r="J849" s="350"/>
      <c r="K849" s="350"/>
      <c r="L849" s="350"/>
      <c r="M849" s="350"/>
      <c r="N849" s="350"/>
      <c r="O849" s="350"/>
      <c r="P849" s="350"/>
      <c r="Q849" s="350"/>
      <c r="R849" s="350"/>
      <c r="S849" s="350"/>
      <c r="T849" s="350"/>
      <c r="U849" s="350"/>
      <c r="V849" s="350"/>
      <c r="W849" s="350"/>
      <c r="X849" s="350"/>
      <c r="Y849" s="350"/>
      <c r="Z849" s="350"/>
      <c r="AA849" s="350"/>
    </row>
    <row r="850" spans="1:27" ht="12.75" customHeight="1">
      <c r="A850" s="350"/>
      <c r="B850" s="350"/>
      <c r="C850" s="350"/>
      <c r="D850" s="406"/>
      <c r="E850" s="402"/>
      <c r="F850" s="350"/>
      <c r="G850" s="350"/>
      <c r="H850" s="350"/>
      <c r="I850" s="350"/>
      <c r="J850" s="350"/>
      <c r="K850" s="350"/>
      <c r="L850" s="350"/>
      <c r="M850" s="350"/>
      <c r="N850" s="350"/>
      <c r="O850" s="350"/>
      <c r="P850" s="350"/>
      <c r="Q850" s="350"/>
      <c r="R850" s="350"/>
      <c r="S850" s="350"/>
      <c r="T850" s="350"/>
      <c r="U850" s="350"/>
      <c r="V850" s="350"/>
      <c r="W850" s="350"/>
      <c r="X850" s="350"/>
      <c r="Y850" s="350"/>
      <c r="Z850" s="350"/>
      <c r="AA850" s="350"/>
    </row>
    <row r="851" spans="1:27" ht="12.75" customHeight="1">
      <c r="A851" s="350"/>
      <c r="B851" s="350"/>
      <c r="C851" s="350"/>
      <c r="D851" s="406"/>
      <c r="E851" s="402"/>
      <c r="F851" s="350"/>
      <c r="G851" s="350"/>
      <c r="H851" s="350"/>
      <c r="I851" s="350"/>
      <c r="J851" s="350"/>
      <c r="K851" s="350"/>
      <c r="L851" s="350"/>
      <c r="M851" s="350"/>
      <c r="N851" s="350"/>
      <c r="O851" s="350"/>
      <c r="P851" s="350"/>
      <c r="Q851" s="350"/>
      <c r="R851" s="350"/>
      <c r="S851" s="350"/>
      <c r="T851" s="350"/>
      <c r="U851" s="350"/>
      <c r="V851" s="350"/>
      <c r="W851" s="350"/>
      <c r="X851" s="350"/>
      <c r="Y851" s="350"/>
      <c r="Z851" s="350"/>
      <c r="AA851" s="350"/>
    </row>
    <row r="852" spans="1:27" ht="12.75" customHeight="1">
      <c r="A852" s="350"/>
      <c r="B852" s="350"/>
      <c r="C852" s="350"/>
      <c r="D852" s="406"/>
      <c r="E852" s="402"/>
      <c r="F852" s="350"/>
      <c r="G852" s="350"/>
      <c r="H852" s="350"/>
      <c r="I852" s="350"/>
      <c r="J852" s="350"/>
      <c r="K852" s="350"/>
      <c r="L852" s="350"/>
      <c r="M852" s="350"/>
      <c r="N852" s="350"/>
      <c r="O852" s="350"/>
      <c r="P852" s="350"/>
      <c r="Q852" s="350"/>
      <c r="R852" s="350"/>
      <c r="S852" s="350"/>
      <c r="T852" s="350"/>
      <c r="U852" s="350"/>
      <c r="V852" s="350"/>
      <c r="W852" s="350"/>
      <c r="X852" s="350"/>
      <c r="Y852" s="350"/>
      <c r="Z852" s="350"/>
      <c r="AA852" s="350"/>
    </row>
    <row r="853" spans="1:27" ht="12.75" customHeight="1">
      <c r="A853" s="350"/>
      <c r="B853" s="350"/>
      <c r="C853" s="350"/>
      <c r="D853" s="406"/>
      <c r="E853" s="402"/>
      <c r="F853" s="350"/>
      <c r="G853" s="350"/>
      <c r="H853" s="350"/>
      <c r="I853" s="350"/>
      <c r="J853" s="350"/>
      <c r="K853" s="350"/>
      <c r="L853" s="350"/>
      <c r="M853" s="350"/>
      <c r="N853" s="350"/>
      <c r="O853" s="350"/>
      <c r="P853" s="350"/>
      <c r="Q853" s="350"/>
      <c r="R853" s="350"/>
      <c r="S853" s="350"/>
      <c r="T853" s="350"/>
      <c r="U853" s="350"/>
      <c r="V853" s="350"/>
      <c r="W853" s="350"/>
      <c r="X853" s="350"/>
      <c r="Y853" s="350"/>
      <c r="Z853" s="350"/>
      <c r="AA853" s="350"/>
    </row>
    <row r="854" spans="1:27" ht="12.75" customHeight="1">
      <c r="A854" s="350"/>
      <c r="B854" s="350"/>
      <c r="C854" s="350"/>
      <c r="D854" s="406"/>
      <c r="E854" s="402"/>
      <c r="F854" s="350"/>
      <c r="G854" s="350"/>
      <c r="H854" s="350"/>
      <c r="I854" s="350"/>
      <c r="J854" s="350"/>
      <c r="K854" s="350"/>
      <c r="L854" s="350"/>
      <c r="M854" s="350"/>
      <c r="N854" s="350"/>
      <c r="O854" s="350"/>
      <c r="P854" s="350"/>
      <c r="Q854" s="350"/>
      <c r="R854" s="350"/>
      <c r="S854" s="350"/>
      <c r="T854" s="350"/>
      <c r="U854" s="350"/>
      <c r="V854" s="350"/>
      <c r="W854" s="350"/>
      <c r="X854" s="350"/>
      <c r="Y854" s="350"/>
      <c r="Z854" s="350"/>
      <c r="AA854" s="350"/>
    </row>
    <row r="855" spans="1:27" ht="12.75" customHeight="1">
      <c r="A855" s="350"/>
      <c r="B855" s="350"/>
      <c r="C855" s="350"/>
      <c r="D855" s="406"/>
      <c r="E855" s="402"/>
      <c r="F855" s="350"/>
      <c r="G855" s="350"/>
      <c r="H855" s="350"/>
      <c r="I855" s="350"/>
      <c r="J855" s="350"/>
      <c r="K855" s="350"/>
      <c r="L855" s="350"/>
      <c r="M855" s="350"/>
      <c r="N855" s="350"/>
      <c r="O855" s="350"/>
      <c r="P855" s="350"/>
      <c r="Q855" s="350"/>
      <c r="R855" s="350"/>
      <c r="S855" s="350"/>
      <c r="T855" s="350"/>
      <c r="U855" s="350"/>
      <c r="V855" s="350"/>
      <c r="W855" s="350"/>
      <c r="X855" s="350"/>
      <c r="Y855" s="350"/>
      <c r="Z855" s="350"/>
      <c r="AA855" s="350"/>
    </row>
    <row r="856" spans="1:27" ht="12.75" customHeight="1">
      <c r="A856" s="350"/>
      <c r="B856" s="350"/>
      <c r="C856" s="350"/>
      <c r="D856" s="406"/>
      <c r="E856" s="402"/>
      <c r="F856" s="350"/>
      <c r="G856" s="350"/>
      <c r="H856" s="350"/>
      <c r="I856" s="350"/>
      <c r="J856" s="350"/>
      <c r="K856" s="350"/>
      <c r="L856" s="350"/>
      <c r="M856" s="350"/>
      <c r="N856" s="350"/>
      <c r="O856" s="350"/>
      <c r="P856" s="350"/>
      <c r="Q856" s="350"/>
      <c r="R856" s="350"/>
      <c r="S856" s="350"/>
      <c r="T856" s="350"/>
      <c r="U856" s="350"/>
      <c r="V856" s="350"/>
      <c r="W856" s="350"/>
      <c r="X856" s="350"/>
      <c r="Y856" s="350"/>
      <c r="Z856" s="350"/>
      <c r="AA856" s="350"/>
    </row>
    <row r="857" spans="1:27" ht="12.75" customHeight="1">
      <c r="A857" s="350"/>
      <c r="B857" s="350"/>
      <c r="C857" s="350"/>
      <c r="D857" s="406"/>
      <c r="E857" s="402"/>
      <c r="F857" s="350"/>
      <c r="G857" s="350"/>
      <c r="H857" s="350"/>
      <c r="I857" s="350"/>
      <c r="J857" s="350"/>
      <c r="K857" s="350"/>
      <c r="L857" s="350"/>
      <c r="M857" s="350"/>
      <c r="N857" s="350"/>
      <c r="O857" s="350"/>
      <c r="P857" s="350"/>
      <c r="Q857" s="350"/>
      <c r="R857" s="350"/>
      <c r="S857" s="350"/>
      <c r="T857" s="350"/>
      <c r="U857" s="350"/>
      <c r="V857" s="350"/>
      <c r="W857" s="350"/>
      <c r="X857" s="350"/>
      <c r="Y857" s="350"/>
      <c r="Z857" s="350"/>
      <c r="AA857" s="350"/>
    </row>
    <row r="858" spans="1:27" ht="12.75" customHeight="1">
      <c r="A858" s="350"/>
      <c r="B858" s="350"/>
      <c r="C858" s="350"/>
      <c r="D858" s="406"/>
      <c r="E858" s="402"/>
      <c r="F858" s="350"/>
      <c r="G858" s="350"/>
      <c r="H858" s="350"/>
      <c r="I858" s="350"/>
      <c r="J858" s="350"/>
      <c r="K858" s="350"/>
      <c r="L858" s="350"/>
      <c r="M858" s="350"/>
      <c r="N858" s="350"/>
      <c r="O858" s="350"/>
      <c r="P858" s="350"/>
      <c r="Q858" s="350"/>
      <c r="R858" s="350"/>
      <c r="S858" s="350"/>
      <c r="T858" s="350"/>
      <c r="U858" s="350"/>
      <c r="V858" s="350"/>
      <c r="W858" s="350"/>
      <c r="X858" s="350"/>
      <c r="Y858" s="350"/>
      <c r="Z858" s="350"/>
      <c r="AA858" s="350"/>
    </row>
    <row r="859" spans="1:27" ht="12.75" customHeight="1">
      <c r="A859" s="350"/>
      <c r="B859" s="350"/>
      <c r="C859" s="350"/>
      <c r="D859" s="406"/>
      <c r="E859" s="402"/>
      <c r="F859" s="350"/>
      <c r="G859" s="350"/>
      <c r="H859" s="350"/>
      <c r="I859" s="350"/>
      <c r="J859" s="350"/>
      <c r="K859" s="350"/>
      <c r="L859" s="350"/>
      <c r="M859" s="350"/>
      <c r="N859" s="350"/>
      <c r="O859" s="350"/>
      <c r="P859" s="350"/>
      <c r="Q859" s="350"/>
      <c r="R859" s="350"/>
      <c r="S859" s="350"/>
      <c r="T859" s="350"/>
      <c r="U859" s="350"/>
      <c r="V859" s="350"/>
      <c r="W859" s="350"/>
      <c r="X859" s="350"/>
      <c r="Y859" s="350"/>
      <c r="Z859" s="350"/>
      <c r="AA859" s="350"/>
    </row>
    <row r="860" spans="1:27" ht="12.75" customHeight="1">
      <c r="A860" s="350"/>
      <c r="B860" s="350"/>
      <c r="C860" s="350"/>
      <c r="D860" s="406"/>
      <c r="E860" s="402"/>
      <c r="F860" s="350"/>
      <c r="G860" s="350"/>
      <c r="H860" s="350"/>
      <c r="I860" s="350"/>
      <c r="J860" s="350"/>
      <c r="K860" s="350"/>
      <c r="L860" s="350"/>
      <c r="M860" s="350"/>
      <c r="N860" s="350"/>
      <c r="O860" s="350"/>
      <c r="P860" s="350"/>
      <c r="Q860" s="350"/>
      <c r="R860" s="350"/>
      <c r="S860" s="350"/>
      <c r="T860" s="350"/>
      <c r="U860" s="350"/>
      <c r="V860" s="350"/>
      <c r="W860" s="350"/>
      <c r="X860" s="350"/>
      <c r="Y860" s="350"/>
      <c r="Z860" s="350"/>
      <c r="AA860" s="350"/>
    </row>
    <row r="861" spans="1:27" ht="12.75" customHeight="1">
      <c r="A861" s="350"/>
      <c r="B861" s="350"/>
      <c r="C861" s="350"/>
      <c r="D861" s="406"/>
      <c r="E861" s="402"/>
      <c r="F861" s="350"/>
      <c r="G861" s="350"/>
      <c r="H861" s="350"/>
      <c r="I861" s="350"/>
      <c r="J861" s="350"/>
      <c r="K861" s="350"/>
      <c r="L861" s="350"/>
      <c r="M861" s="350"/>
      <c r="N861" s="350"/>
      <c r="O861" s="350"/>
      <c r="P861" s="350"/>
      <c r="Q861" s="350"/>
      <c r="R861" s="350"/>
      <c r="S861" s="350"/>
      <c r="T861" s="350"/>
      <c r="U861" s="350"/>
      <c r="V861" s="350"/>
      <c r="W861" s="350"/>
      <c r="X861" s="350"/>
      <c r="Y861" s="350"/>
      <c r="Z861" s="350"/>
      <c r="AA861" s="350"/>
    </row>
    <row r="862" spans="1:27" ht="12.75" customHeight="1">
      <c r="A862" s="350"/>
      <c r="B862" s="350"/>
      <c r="C862" s="350"/>
      <c r="D862" s="406"/>
      <c r="E862" s="402"/>
      <c r="F862" s="350"/>
      <c r="G862" s="350"/>
      <c r="H862" s="350"/>
      <c r="I862" s="350"/>
      <c r="J862" s="350"/>
      <c r="K862" s="350"/>
      <c r="L862" s="350"/>
      <c r="M862" s="350"/>
      <c r="N862" s="350"/>
      <c r="O862" s="350"/>
      <c r="P862" s="350"/>
      <c r="Q862" s="350"/>
      <c r="R862" s="350"/>
      <c r="S862" s="350"/>
      <c r="T862" s="350"/>
      <c r="U862" s="350"/>
      <c r="V862" s="350"/>
      <c r="W862" s="350"/>
      <c r="X862" s="350"/>
      <c r="Y862" s="350"/>
      <c r="Z862" s="350"/>
      <c r="AA862" s="350"/>
    </row>
    <row r="863" spans="1:27" ht="12.75" customHeight="1">
      <c r="A863" s="350"/>
      <c r="B863" s="350"/>
      <c r="C863" s="350"/>
      <c r="D863" s="406"/>
      <c r="E863" s="402"/>
      <c r="F863" s="350"/>
      <c r="G863" s="350"/>
      <c r="H863" s="350"/>
      <c r="I863" s="350"/>
      <c r="J863" s="350"/>
      <c r="K863" s="350"/>
      <c r="L863" s="350"/>
      <c r="M863" s="350"/>
      <c r="N863" s="350"/>
      <c r="O863" s="350"/>
      <c r="P863" s="350"/>
      <c r="Q863" s="350"/>
      <c r="R863" s="350"/>
      <c r="S863" s="350"/>
      <c r="T863" s="350"/>
      <c r="U863" s="350"/>
      <c r="V863" s="350"/>
      <c r="W863" s="350"/>
      <c r="X863" s="350"/>
      <c r="Y863" s="350"/>
      <c r="Z863" s="350"/>
      <c r="AA863" s="350"/>
    </row>
    <row r="864" spans="1:27" ht="12.75" customHeight="1">
      <c r="A864" s="350"/>
      <c r="B864" s="350"/>
      <c r="C864" s="350"/>
      <c r="D864" s="406"/>
      <c r="E864" s="402"/>
      <c r="F864" s="350"/>
      <c r="G864" s="350"/>
      <c r="H864" s="350"/>
      <c r="I864" s="350"/>
      <c r="J864" s="350"/>
      <c r="K864" s="350"/>
      <c r="L864" s="350"/>
      <c r="M864" s="350"/>
      <c r="N864" s="350"/>
      <c r="O864" s="350"/>
      <c r="P864" s="350"/>
      <c r="Q864" s="350"/>
      <c r="R864" s="350"/>
      <c r="S864" s="350"/>
      <c r="T864" s="350"/>
      <c r="U864" s="350"/>
      <c r="V864" s="350"/>
      <c r="W864" s="350"/>
      <c r="X864" s="350"/>
      <c r="Y864" s="350"/>
      <c r="Z864" s="350"/>
      <c r="AA864" s="350"/>
    </row>
    <row r="865" spans="1:27" ht="12.75" customHeight="1">
      <c r="A865" s="350"/>
      <c r="B865" s="350"/>
      <c r="C865" s="350"/>
      <c r="D865" s="406"/>
      <c r="E865" s="402"/>
      <c r="F865" s="350"/>
      <c r="G865" s="350"/>
      <c r="H865" s="350"/>
      <c r="I865" s="350"/>
      <c r="J865" s="350"/>
      <c r="K865" s="350"/>
      <c r="L865" s="350"/>
      <c r="M865" s="350"/>
      <c r="N865" s="350"/>
      <c r="O865" s="350"/>
      <c r="P865" s="350"/>
      <c r="Q865" s="350"/>
      <c r="R865" s="350"/>
      <c r="S865" s="350"/>
      <c r="T865" s="350"/>
      <c r="U865" s="350"/>
      <c r="V865" s="350"/>
      <c r="W865" s="350"/>
      <c r="X865" s="350"/>
      <c r="Y865" s="350"/>
      <c r="Z865" s="350"/>
      <c r="AA865" s="350"/>
    </row>
    <row r="866" spans="1:27" ht="12.75" customHeight="1">
      <c r="A866" s="350"/>
      <c r="B866" s="350"/>
      <c r="C866" s="350"/>
      <c r="D866" s="406"/>
      <c r="E866" s="402"/>
      <c r="F866" s="350"/>
      <c r="G866" s="350"/>
      <c r="H866" s="350"/>
      <c r="I866" s="350"/>
      <c r="J866" s="350"/>
      <c r="K866" s="350"/>
      <c r="L866" s="350"/>
      <c r="M866" s="350"/>
      <c r="N866" s="350"/>
      <c r="O866" s="350"/>
      <c r="P866" s="350"/>
      <c r="Q866" s="350"/>
      <c r="R866" s="350"/>
      <c r="S866" s="350"/>
      <c r="T866" s="350"/>
      <c r="U866" s="350"/>
      <c r="V866" s="350"/>
      <c r="W866" s="350"/>
      <c r="X866" s="350"/>
      <c r="Y866" s="350"/>
      <c r="Z866" s="350"/>
      <c r="AA866" s="350"/>
    </row>
    <row r="867" spans="1:27" ht="12.75" customHeight="1">
      <c r="A867" s="350"/>
      <c r="B867" s="350"/>
      <c r="C867" s="350"/>
      <c r="D867" s="406"/>
      <c r="E867" s="402"/>
      <c r="F867" s="350"/>
      <c r="G867" s="350"/>
      <c r="H867" s="350"/>
      <c r="I867" s="350"/>
      <c r="J867" s="350"/>
      <c r="K867" s="350"/>
      <c r="L867" s="350"/>
      <c r="M867" s="350"/>
      <c r="N867" s="350"/>
      <c r="O867" s="350"/>
      <c r="P867" s="350"/>
      <c r="Q867" s="350"/>
      <c r="R867" s="350"/>
      <c r="S867" s="350"/>
      <c r="T867" s="350"/>
      <c r="U867" s="350"/>
      <c r="V867" s="350"/>
      <c r="W867" s="350"/>
      <c r="X867" s="350"/>
      <c r="Y867" s="350"/>
      <c r="Z867" s="350"/>
      <c r="AA867" s="350"/>
    </row>
    <row r="868" spans="1:27" ht="12.75" customHeight="1">
      <c r="A868" s="350"/>
      <c r="B868" s="350"/>
      <c r="C868" s="350"/>
      <c r="D868" s="406"/>
      <c r="E868" s="402"/>
      <c r="F868" s="350"/>
      <c r="G868" s="350"/>
      <c r="H868" s="350"/>
      <c r="I868" s="350"/>
      <c r="J868" s="350"/>
      <c r="K868" s="350"/>
      <c r="L868" s="350"/>
      <c r="M868" s="350"/>
      <c r="N868" s="350"/>
      <c r="O868" s="350"/>
      <c r="P868" s="350"/>
      <c r="Q868" s="350"/>
      <c r="R868" s="350"/>
      <c r="S868" s="350"/>
      <c r="T868" s="350"/>
      <c r="U868" s="350"/>
      <c r="V868" s="350"/>
      <c r="W868" s="350"/>
      <c r="X868" s="350"/>
      <c r="Y868" s="350"/>
      <c r="Z868" s="350"/>
      <c r="AA868" s="350"/>
    </row>
    <row r="869" spans="1:27" ht="12.75" customHeight="1">
      <c r="A869" s="350"/>
      <c r="B869" s="350"/>
      <c r="C869" s="350"/>
      <c r="D869" s="406"/>
      <c r="E869" s="402"/>
      <c r="F869" s="350"/>
      <c r="G869" s="350"/>
      <c r="H869" s="350"/>
      <c r="I869" s="350"/>
      <c r="J869" s="350"/>
      <c r="K869" s="350"/>
      <c r="L869" s="350"/>
      <c r="M869" s="350"/>
      <c r="N869" s="350"/>
      <c r="O869" s="350"/>
      <c r="P869" s="350"/>
      <c r="Q869" s="350"/>
      <c r="R869" s="350"/>
      <c r="S869" s="350"/>
      <c r="T869" s="350"/>
      <c r="U869" s="350"/>
      <c r="V869" s="350"/>
      <c r="W869" s="350"/>
      <c r="X869" s="350"/>
      <c r="Y869" s="350"/>
      <c r="Z869" s="350"/>
      <c r="AA869" s="350"/>
    </row>
    <row r="870" spans="1:27" ht="12.75" customHeight="1">
      <c r="A870" s="350"/>
      <c r="B870" s="350"/>
      <c r="C870" s="350"/>
      <c r="D870" s="406"/>
      <c r="E870" s="402"/>
      <c r="F870" s="350"/>
      <c r="G870" s="350"/>
      <c r="H870" s="350"/>
      <c r="I870" s="350"/>
      <c r="J870" s="350"/>
      <c r="K870" s="350"/>
      <c r="L870" s="350"/>
      <c r="M870" s="350"/>
      <c r="N870" s="350"/>
      <c r="O870" s="350"/>
      <c r="P870" s="350"/>
      <c r="Q870" s="350"/>
      <c r="R870" s="350"/>
      <c r="S870" s="350"/>
      <c r="T870" s="350"/>
      <c r="U870" s="350"/>
      <c r="V870" s="350"/>
      <c r="W870" s="350"/>
      <c r="X870" s="350"/>
      <c r="Y870" s="350"/>
      <c r="Z870" s="350"/>
      <c r="AA870" s="350"/>
    </row>
    <row r="871" spans="1:27" ht="12.75" customHeight="1">
      <c r="A871" s="350"/>
      <c r="B871" s="350"/>
      <c r="C871" s="350"/>
      <c r="D871" s="406"/>
      <c r="E871" s="402"/>
      <c r="F871" s="350"/>
      <c r="G871" s="350"/>
      <c r="H871" s="350"/>
      <c r="I871" s="350"/>
      <c r="J871" s="350"/>
      <c r="K871" s="350"/>
      <c r="L871" s="350"/>
      <c r="M871" s="350"/>
      <c r="N871" s="350"/>
      <c r="O871" s="350"/>
      <c r="P871" s="350"/>
      <c r="Q871" s="350"/>
      <c r="R871" s="350"/>
      <c r="S871" s="350"/>
      <c r="T871" s="350"/>
      <c r="U871" s="350"/>
      <c r="V871" s="350"/>
      <c r="W871" s="350"/>
      <c r="X871" s="350"/>
      <c r="Y871" s="350"/>
      <c r="Z871" s="350"/>
      <c r="AA871" s="350"/>
    </row>
    <row r="872" spans="1:27" ht="12.75" customHeight="1">
      <c r="A872" s="350"/>
      <c r="B872" s="350"/>
      <c r="C872" s="350"/>
      <c r="D872" s="406"/>
      <c r="E872" s="402"/>
      <c r="F872" s="350"/>
      <c r="G872" s="350"/>
      <c r="H872" s="350"/>
      <c r="I872" s="350"/>
      <c r="J872" s="350"/>
      <c r="K872" s="350"/>
      <c r="L872" s="350"/>
      <c r="M872" s="350"/>
      <c r="N872" s="350"/>
      <c r="O872" s="350"/>
      <c r="P872" s="350"/>
      <c r="Q872" s="350"/>
      <c r="R872" s="350"/>
      <c r="S872" s="350"/>
      <c r="T872" s="350"/>
      <c r="U872" s="350"/>
      <c r="V872" s="350"/>
      <c r="W872" s="350"/>
      <c r="X872" s="350"/>
      <c r="Y872" s="350"/>
      <c r="Z872" s="350"/>
      <c r="AA872" s="350"/>
    </row>
    <row r="873" spans="1:27" ht="12.75" customHeight="1">
      <c r="A873" s="350"/>
      <c r="B873" s="350"/>
      <c r="C873" s="350"/>
      <c r="D873" s="406"/>
      <c r="E873" s="402"/>
      <c r="F873" s="350"/>
      <c r="G873" s="350"/>
      <c r="H873" s="350"/>
      <c r="I873" s="350"/>
      <c r="J873" s="350"/>
      <c r="K873" s="350"/>
      <c r="L873" s="350"/>
      <c r="M873" s="350"/>
      <c r="N873" s="350"/>
      <c r="O873" s="350"/>
      <c r="P873" s="350"/>
      <c r="Q873" s="350"/>
      <c r="R873" s="350"/>
      <c r="S873" s="350"/>
      <c r="T873" s="350"/>
      <c r="U873" s="350"/>
      <c r="V873" s="350"/>
      <c r="W873" s="350"/>
      <c r="X873" s="350"/>
      <c r="Y873" s="350"/>
      <c r="Z873" s="350"/>
      <c r="AA873" s="350"/>
    </row>
    <row r="874" spans="1:27" ht="12.75" customHeight="1">
      <c r="A874" s="350"/>
      <c r="B874" s="350"/>
      <c r="C874" s="350"/>
      <c r="D874" s="406"/>
      <c r="E874" s="402"/>
      <c r="F874" s="350"/>
      <c r="G874" s="350"/>
      <c r="H874" s="350"/>
      <c r="I874" s="350"/>
      <c r="J874" s="350"/>
      <c r="K874" s="350"/>
      <c r="L874" s="350"/>
      <c r="M874" s="350"/>
      <c r="N874" s="350"/>
      <c r="O874" s="350"/>
      <c r="P874" s="350"/>
      <c r="Q874" s="350"/>
      <c r="R874" s="350"/>
      <c r="S874" s="350"/>
      <c r="T874" s="350"/>
      <c r="U874" s="350"/>
      <c r="V874" s="350"/>
      <c r="W874" s="350"/>
      <c r="X874" s="350"/>
      <c r="Y874" s="350"/>
      <c r="Z874" s="350"/>
      <c r="AA874" s="350"/>
    </row>
    <row r="875" spans="1:27" ht="12.75" customHeight="1">
      <c r="A875" s="350"/>
      <c r="B875" s="350"/>
      <c r="C875" s="350"/>
      <c r="D875" s="406"/>
      <c r="E875" s="402"/>
      <c r="F875" s="350"/>
      <c r="G875" s="350"/>
      <c r="H875" s="350"/>
      <c r="I875" s="350"/>
      <c r="J875" s="350"/>
      <c r="K875" s="350"/>
      <c r="L875" s="350"/>
      <c r="M875" s="350"/>
      <c r="N875" s="350"/>
      <c r="O875" s="350"/>
      <c r="P875" s="350"/>
      <c r="Q875" s="350"/>
      <c r="R875" s="350"/>
      <c r="S875" s="350"/>
      <c r="T875" s="350"/>
      <c r="U875" s="350"/>
      <c r="V875" s="350"/>
      <c r="W875" s="350"/>
      <c r="X875" s="350"/>
      <c r="Y875" s="350"/>
      <c r="Z875" s="350"/>
      <c r="AA875" s="350"/>
    </row>
    <row r="876" spans="1:27" ht="12.75" customHeight="1">
      <c r="A876" s="350"/>
      <c r="B876" s="350"/>
      <c r="C876" s="350"/>
      <c r="D876" s="406"/>
      <c r="E876" s="402"/>
      <c r="F876" s="350"/>
      <c r="G876" s="350"/>
      <c r="H876" s="350"/>
      <c r="I876" s="350"/>
      <c r="J876" s="350"/>
      <c r="K876" s="350"/>
      <c r="L876" s="350"/>
      <c r="M876" s="350"/>
      <c r="N876" s="350"/>
      <c r="O876" s="350"/>
      <c r="P876" s="350"/>
      <c r="Q876" s="350"/>
      <c r="R876" s="350"/>
      <c r="S876" s="350"/>
      <c r="T876" s="350"/>
      <c r="U876" s="350"/>
      <c r="V876" s="350"/>
      <c r="W876" s="350"/>
      <c r="X876" s="350"/>
      <c r="Y876" s="350"/>
      <c r="Z876" s="350"/>
      <c r="AA876" s="350"/>
    </row>
    <row r="877" spans="1:27" ht="12.75" customHeight="1">
      <c r="A877" s="350"/>
      <c r="B877" s="350"/>
      <c r="C877" s="350"/>
      <c r="D877" s="406"/>
      <c r="E877" s="402"/>
      <c r="F877" s="350"/>
      <c r="G877" s="350"/>
      <c r="H877" s="350"/>
      <c r="I877" s="350"/>
      <c r="J877" s="350"/>
      <c r="K877" s="350"/>
      <c r="L877" s="350"/>
      <c r="M877" s="350"/>
      <c r="N877" s="350"/>
      <c r="O877" s="350"/>
      <c r="P877" s="350"/>
      <c r="Q877" s="350"/>
      <c r="R877" s="350"/>
      <c r="S877" s="350"/>
      <c r="T877" s="350"/>
      <c r="U877" s="350"/>
      <c r="V877" s="350"/>
      <c r="W877" s="350"/>
      <c r="X877" s="350"/>
      <c r="Y877" s="350"/>
      <c r="Z877" s="350"/>
      <c r="AA877" s="350"/>
    </row>
    <row r="878" spans="1:27" ht="12.75" customHeight="1">
      <c r="A878" s="350"/>
      <c r="B878" s="350"/>
      <c r="C878" s="350"/>
      <c r="D878" s="406"/>
      <c r="E878" s="402"/>
      <c r="F878" s="350"/>
      <c r="G878" s="350"/>
      <c r="H878" s="350"/>
      <c r="I878" s="350"/>
      <c r="J878" s="350"/>
      <c r="K878" s="350"/>
      <c r="L878" s="350"/>
      <c r="M878" s="350"/>
      <c r="N878" s="350"/>
      <c r="O878" s="350"/>
      <c r="P878" s="350"/>
      <c r="Q878" s="350"/>
      <c r="R878" s="350"/>
      <c r="S878" s="350"/>
      <c r="T878" s="350"/>
      <c r="U878" s="350"/>
      <c r="V878" s="350"/>
      <c r="W878" s="350"/>
      <c r="X878" s="350"/>
      <c r="Y878" s="350"/>
      <c r="Z878" s="350"/>
      <c r="AA878" s="350"/>
    </row>
    <row r="879" spans="1:27" ht="12.75" customHeight="1">
      <c r="A879" s="350"/>
      <c r="B879" s="350"/>
      <c r="C879" s="350"/>
      <c r="D879" s="406"/>
      <c r="E879" s="402"/>
      <c r="F879" s="350"/>
      <c r="G879" s="350"/>
      <c r="H879" s="350"/>
      <c r="I879" s="350"/>
      <c r="J879" s="350"/>
      <c r="K879" s="350"/>
      <c r="L879" s="350"/>
      <c r="M879" s="350"/>
      <c r="N879" s="350"/>
      <c r="O879" s="350"/>
      <c r="P879" s="350"/>
      <c r="Q879" s="350"/>
      <c r="R879" s="350"/>
      <c r="S879" s="350"/>
      <c r="T879" s="350"/>
      <c r="U879" s="350"/>
      <c r="V879" s="350"/>
      <c r="W879" s="350"/>
      <c r="X879" s="350"/>
      <c r="Y879" s="350"/>
      <c r="Z879" s="350"/>
      <c r="AA879" s="350"/>
    </row>
    <row r="880" spans="1:27" ht="12.75" customHeight="1">
      <c r="A880" s="350"/>
      <c r="B880" s="350"/>
      <c r="C880" s="350"/>
      <c r="D880" s="406"/>
      <c r="E880" s="402"/>
      <c r="F880" s="350"/>
      <c r="G880" s="350"/>
      <c r="H880" s="350"/>
      <c r="I880" s="350"/>
      <c r="J880" s="350"/>
      <c r="K880" s="350"/>
      <c r="L880" s="350"/>
      <c r="M880" s="350"/>
      <c r="N880" s="350"/>
      <c r="O880" s="350"/>
      <c r="P880" s="350"/>
      <c r="Q880" s="350"/>
      <c r="R880" s="350"/>
      <c r="S880" s="350"/>
      <c r="T880" s="350"/>
      <c r="U880" s="350"/>
      <c r="V880" s="350"/>
      <c r="W880" s="350"/>
      <c r="X880" s="350"/>
      <c r="Y880" s="350"/>
      <c r="Z880" s="350"/>
      <c r="AA880" s="350"/>
    </row>
    <row r="881" spans="1:27" ht="12.75" customHeight="1">
      <c r="A881" s="350"/>
      <c r="B881" s="350"/>
      <c r="C881" s="350"/>
      <c r="D881" s="406"/>
      <c r="E881" s="402"/>
      <c r="F881" s="350"/>
      <c r="G881" s="350"/>
      <c r="H881" s="350"/>
      <c r="I881" s="350"/>
      <c r="J881" s="350"/>
      <c r="K881" s="350"/>
      <c r="L881" s="350"/>
      <c r="M881" s="350"/>
      <c r="N881" s="350"/>
      <c r="O881" s="350"/>
      <c r="P881" s="350"/>
      <c r="Q881" s="350"/>
      <c r="R881" s="350"/>
      <c r="S881" s="350"/>
      <c r="T881" s="350"/>
      <c r="U881" s="350"/>
      <c r="V881" s="350"/>
      <c r="W881" s="350"/>
      <c r="X881" s="350"/>
      <c r="Y881" s="350"/>
      <c r="Z881" s="350"/>
      <c r="AA881" s="350"/>
    </row>
    <row r="882" spans="1:27" ht="12.75" customHeight="1">
      <c r="A882" s="350"/>
      <c r="B882" s="350"/>
      <c r="C882" s="350"/>
      <c r="D882" s="406"/>
      <c r="E882" s="402"/>
      <c r="F882" s="350"/>
      <c r="G882" s="350"/>
      <c r="H882" s="350"/>
      <c r="I882" s="350"/>
      <c r="J882" s="350"/>
      <c r="K882" s="350"/>
      <c r="L882" s="350"/>
      <c r="M882" s="350"/>
      <c r="N882" s="350"/>
      <c r="O882" s="350"/>
      <c r="P882" s="350"/>
      <c r="Q882" s="350"/>
      <c r="R882" s="350"/>
      <c r="S882" s="350"/>
      <c r="T882" s="350"/>
      <c r="U882" s="350"/>
      <c r="V882" s="350"/>
      <c r="W882" s="350"/>
      <c r="X882" s="350"/>
      <c r="Y882" s="350"/>
      <c r="Z882" s="350"/>
      <c r="AA882" s="350"/>
    </row>
    <row r="883" spans="1:27" ht="12.75" customHeight="1">
      <c r="A883" s="350"/>
      <c r="B883" s="350"/>
      <c r="C883" s="350"/>
      <c r="D883" s="406"/>
      <c r="E883" s="402"/>
      <c r="F883" s="350"/>
      <c r="G883" s="350"/>
      <c r="H883" s="350"/>
      <c r="I883" s="350"/>
      <c r="J883" s="350"/>
      <c r="K883" s="350"/>
      <c r="L883" s="350"/>
      <c r="M883" s="350"/>
      <c r="N883" s="350"/>
      <c r="O883" s="350"/>
      <c r="P883" s="350"/>
      <c r="Q883" s="350"/>
      <c r="R883" s="350"/>
      <c r="S883" s="350"/>
      <c r="T883" s="350"/>
      <c r="U883" s="350"/>
      <c r="V883" s="350"/>
      <c r="W883" s="350"/>
      <c r="X883" s="350"/>
      <c r="Y883" s="350"/>
      <c r="Z883" s="350"/>
      <c r="AA883" s="350"/>
    </row>
    <row r="884" spans="1:27" ht="12.75" customHeight="1">
      <c r="A884" s="350"/>
      <c r="B884" s="350"/>
      <c r="C884" s="350"/>
      <c r="D884" s="406"/>
      <c r="E884" s="402"/>
      <c r="F884" s="350"/>
      <c r="G884" s="350"/>
      <c r="H884" s="350"/>
      <c r="I884" s="350"/>
      <c r="J884" s="350"/>
      <c r="K884" s="350"/>
      <c r="L884" s="350"/>
      <c r="M884" s="350"/>
      <c r="N884" s="350"/>
      <c r="O884" s="350"/>
      <c r="P884" s="350"/>
      <c r="Q884" s="350"/>
      <c r="R884" s="350"/>
      <c r="S884" s="350"/>
      <c r="T884" s="350"/>
      <c r="U884" s="350"/>
      <c r="V884" s="350"/>
      <c r="W884" s="350"/>
      <c r="X884" s="350"/>
      <c r="Y884" s="350"/>
      <c r="Z884" s="350"/>
      <c r="AA884" s="350"/>
    </row>
    <row r="885" spans="1:27" ht="12.75" customHeight="1">
      <c r="A885" s="350"/>
      <c r="B885" s="350"/>
      <c r="C885" s="350"/>
      <c r="D885" s="406"/>
      <c r="E885" s="402"/>
      <c r="F885" s="350"/>
      <c r="G885" s="350"/>
      <c r="H885" s="350"/>
      <c r="I885" s="350"/>
      <c r="J885" s="350"/>
      <c r="K885" s="350"/>
      <c r="L885" s="350"/>
      <c r="M885" s="350"/>
      <c r="N885" s="350"/>
      <c r="O885" s="350"/>
      <c r="P885" s="350"/>
      <c r="Q885" s="350"/>
      <c r="R885" s="350"/>
      <c r="S885" s="350"/>
      <c r="T885" s="350"/>
      <c r="U885" s="350"/>
      <c r="V885" s="350"/>
      <c r="W885" s="350"/>
      <c r="X885" s="350"/>
      <c r="Y885" s="350"/>
      <c r="Z885" s="350"/>
      <c r="AA885" s="350"/>
    </row>
    <row r="886" spans="1:27" ht="12.75" customHeight="1">
      <c r="A886" s="350"/>
      <c r="B886" s="350"/>
      <c r="C886" s="350"/>
      <c r="D886" s="406"/>
      <c r="E886" s="402"/>
      <c r="F886" s="350"/>
      <c r="G886" s="350"/>
      <c r="H886" s="350"/>
      <c r="I886" s="350"/>
      <c r="J886" s="350"/>
      <c r="K886" s="350"/>
      <c r="L886" s="350"/>
      <c r="M886" s="350"/>
      <c r="N886" s="350"/>
      <c r="O886" s="350"/>
      <c r="P886" s="350"/>
      <c r="Q886" s="350"/>
      <c r="R886" s="350"/>
      <c r="S886" s="350"/>
      <c r="T886" s="350"/>
      <c r="U886" s="350"/>
      <c r="V886" s="350"/>
      <c r="W886" s="350"/>
      <c r="X886" s="350"/>
      <c r="Y886" s="350"/>
      <c r="Z886" s="350"/>
      <c r="AA886" s="350"/>
    </row>
    <row r="887" spans="1:27" ht="12.75" customHeight="1">
      <c r="A887" s="350"/>
      <c r="B887" s="350"/>
      <c r="C887" s="350"/>
      <c r="D887" s="406"/>
      <c r="E887" s="402"/>
      <c r="F887" s="350"/>
      <c r="G887" s="350"/>
      <c r="H887" s="350"/>
      <c r="I887" s="350"/>
      <c r="J887" s="350"/>
      <c r="K887" s="350"/>
      <c r="L887" s="350"/>
      <c r="M887" s="350"/>
      <c r="N887" s="350"/>
      <c r="O887" s="350"/>
      <c r="P887" s="350"/>
      <c r="Q887" s="350"/>
      <c r="R887" s="350"/>
      <c r="S887" s="350"/>
      <c r="T887" s="350"/>
      <c r="U887" s="350"/>
      <c r="V887" s="350"/>
      <c r="W887" s="350"/>
      <c r="X887" s="350"/>
      <c r="Y887" s="350"/>
      <c r="Z887" s="350"/>
      <c r="AA887" s="350"/>
    </row>
    <row r="888" spans="1:27" ht="12.75" customHeight="1">
      <c r="A888" s="350"/>
      <c r="B888" s="350"/>
      <c r="C888" s="350"/>
      <c r="D888" s="406"/>
      <c r="E888" s="402"/>
      <c r="F888" s="350"/>
      <c r="G888" s="350"/>
      <c r="H888" s="350"/>
      <c r="I888" s="350"/>
      <c r="J888" s="350"/>
      <c r="K888" s="350"/>
      <c r="L888" s="350"/>
      <c r="M888" s="350"/>
      <c r="N888" s="350"/>
      <c r="O888" s="350"/>
      <c r="P888" s="350"/>
      <c r="Q888" s="350"/>
      <c r="R888" s="350"/>
      <c r="S888" s="350"/>
      <c r="T888" s="350"/>
      <c r="U888" s="350"/>
      <c r="V888" s="350"/>
      <c r="W888" s="350"/>
      <c r="X888" s="350"/>
      <c r="Y888" s="350"/>
      <c r="Z888" s="350"/>
      <c r="AA888" s="350"/>
    </row>
    <row r="889" spans="1:27" ht="12.75" customHeight="1">
      <c r="A889" s="350"/>
      <c r="B889" s="350"/>
      <c r="C889" s="350"/>
      <c r="D889" s="406"/>
      <c r="E889" s="402"/>
      <c r="F889" s="350"/>
      <c r="G889" s="350"/>
      <c r="H889" s="350"/>
      <c r="I889" s="350"/>
      <c r="J889" s="350"/>
      <c r="K889" s="350"/>
      <c r="L889" s="350"/>
      <c r="M889" s="350"/>
      <c r="N889" s="350"/>
      <c r="O889" s="350"/>
      <c r="P889" s="350"/>
      <c r="Q889" s="350"/>
      <c r="R889" s="350"/>
      <c r="S889" s="350"/>
      <c r="T889" s="350"/>
      <c r="U889" s="350"/>
      <c r="V889" s="350"/>
      <c r="W889" s="350"/>
      <c r="X889" s="350"/>
      <c r="Y889" s="350"/>
      <c r="Z889" s="350"/>
      <c r="AA889" s="350"/>
    </row>
    <row r="890" spans="1:27" ht="12.75" customHeight="1">
      <c r="A890" s="350"/>
      <c r="B890" s="350"/>
      <c r="C890" s="350"/>
      <c r="D890" s="406"/>
      <c r="E890" s="402"/>
      <c r="F890" s="350"/>
      <c r="G890" s="350"/>
      <c r="H890" s="350"/>
      <c r="I890" s="350"/>
      <c r="J890" s="350"/>
      <c r="K890" s="350"/>
      <c r="L890" s="350"/>
      <c r="M890" s="350"/>
      <c r="N890" s="350"/>
      <c r="O890" s="350"/>
      <c r="P890" s="350"/>
      <c r="Q890" s="350"/>
      <c r="R890" s="350"/>
      <c r="S890" s="350"/>
      <c r="T890" s="350"/>
      <c r="U890" s="350"/>
      <c r="V890" s="350"/>
      <c r="W890" s="350"/>
      <c r="X890" s="350"/>
      <c r="Y890" s="350"/>
      <c r="Z890" s="350"/>
      <c r="AA890" s="350"/>
    </row>
    <row r="891" spans="1:27" ht="12.75" customHeight="1">
      <c r="A891" s="350"/>
      <c r="B891" s="350"/>
      <c r="C891" s="350"/>
      <c r="D891" s="406"/>
      <c r="E891" s="402"/>
      <c r="F891" s="350"/>
      <c r="G891" s="350"/>
      <c r="H891" s="350"/>
      <c r="I891" s="350"/>
      <c r="J891" s="350"/>
      <c r="K891" s="350"/>
      <c r="L891" s="350"/>
      <c r="M891" s="350"/>
      <c r="N891" s="350"/>
      <c r="O891" s="350"/>
      <c r="P891" s="350"/>
      <c r="Q891" s="350"/>
      <c r="R891" s="350"/>
      <c r="S891" s="350"/>
      <c r="T891" s="350"/>
      <c r="U891" s="350"/>
      <c r="V891" s="350"/>
      <c r="W891" s="350"/>
      <c r="X891" s="350"/>
      <c r="Y891" s="350"/>
      <c r="Z891" s="350"/>
      <c r="AA891" s="350"/>
    </row>
    <row r="892" spans="1:27" ht="12.75" customHeight="1">
      <c r="A892" s="350"/>
      <c r="B892" s="350"/>
      <c r="C892" s="350"/>
      <c r="D892" s="406"/>
      <c r="E892" s="402"/>
      <c r="F892" s="350"/>
      <c r="G892" s="350"/>
      <c r="H892" s="350"/>
      <c r="I892" s="350"/>
      <c r="J892" s="350"/>
      <c r="K892" s="350"/>
      <c r="L892" s="350"/>
      <c r="M892" s="350"/>
      <c r="N892" s="350"/>
      <c r="O892" s="350"/>
      <c r="P892" s="350"/>
      <c r="Q892" s="350"/>
      <c r="R892" s="350"/>
      <c r="S892" s="350"/>
      <c r="T892" s="350"/>
      <c r="U892" s="350"/>
      <c r="V892" s="350"/>
      <c r="W892" s="350"/>
      <c r="X892" s="350"/>
      <c r="Y892" s="350"/>
      <c r="Z892" s="350"/>
      <c r="AA892" s="350"/>
    </row>
    <row r="893" spans="1:27" ht="12.75" customHeight="1">
      <c r="A893" s="350"/>
      <c r="B893" s="350"/>
      <c r="C893" s="350"/>
      <c r="D893" s="406"/>
      <c r="E893" s="402"/>
      <c r="F893" s="350"/>
      <c r="G893" s="350"/>
      <c r="H893" s="350"/>
      <c r="I893" s="350"/>
      <c r="J893" s="350"/>
      <c r="K893" s="350"/>
      <c r="L893" s="350"/>
      <c r="M893" s="350"/>
      <c r="N893" s="350"/>
      <c r="O893" s="350"/>
      <c r="P893" s="350"/>
      <c r="Q893" s="350"/>
      <c r="R893" s="350"/>
      <c r="S893" s="350"/>
      <c r="T893" s="350"/>
      <c r="U893" s="350"/>
      <c r="V893" s="350"/>
      <c r="W893" s="350"/>
      <c r="X893" s="350"/>
      <c r="Y893" s="350"/>
      <c r="Z893" s="350"/>
      <c r="AA893" s="350"/>
    </row>
    <row r="894" spans="1:27" ht="12.75" customHeight="1">
      <c r="A894" s="350"/>
      <c r="B894" s="350"/>
      <c r="C894" s="350"/>
      <c r="D894" s="406"/>
      <c r="E894" s="402"/>
      <c r="F894" s="350"/>
      <c r="G894" s="350"/>
      <c r="H894" s="350"/>
      <c r="I894" s="350"/>
      <c r="J894" s="350"/>
      <c r="K894" s="350"/>
      <c r="L894" s="350"/>
      <c r="M894" s="350"/>
      <c r="N894" s="350"/>
      <c r="O894" s="350"/>
      <c r="P894" s="350"/>
      <c r="Q894" s="350"/>
      <c r="R894" s="350"/>
      <c r="S894" s="350"/>
      <c r="T894" s="350"/>
      <c r="U894" s="350"/>
      <c r="V894" s="350"/>
      <c r="W894" s="350"/>
      <c r="X894" s="350"/>
      <c r="Y894" s="350"/>
      <c r="Z894" s="350"/>
      <c r="AA894" s="350"/>
    </row>
    <row r="895" spans="1:27" ht="12.75" customHeight="1">
      <c r="A895" s="350"/>
      <c r="B895" s="350"/>
      <c r="C895" s="350"/>
      <c r="D895" s="406"/>
      <c r="E895" s="402"/>
      <c r="F895" s="350"/>
      <c r="G895" s="350"/>
      <c r="H895" s="350"/>
      <c r="I895" s="350"/>
      <c r="J895" s="350"/>
      <c r="K895" s="350"/>
      <c r="L895" s="350"/>
      <c r="M895" s="350"/>
      <c r="N895" s="350"/>
      <c r="O895" s="350"/>
      <c r="P895" s="350"/>
      <c r="Q895" s="350"/>
      <c r="R895" s="350"/>
      <c r="S895" s="350"/>
      <c r="T895" s="350"/>
      <c r="U895" s="350"/>
      <c r="V895" s="350"/>
      <c r="W895" s="350"/>
      <c r="X895" s="350"/>
      <c r="Y895" s="350"/>
      <c r="Z895" s="350"/>
      <c r="AA895" s="350"/>
    </row>
    <row r="896" spans="1:27" ht="12.75" customHeight="1">
      <c r="A896" s="350"/>
      <c r="B896" s="350"/>
      <c r="C896" s="350"/>
      <c r="D896" s="406"/>
      <c r="E896" s="402"/>
      <c r="F896" s="350"/>
      <c r="G896" s="350"/>
      <c r="H896" s="350"/>
      <c r="I896" s="350"/>
      <c r="J896" s="350"/>
      <c r="K896" s="350"/>
      <c r="L896" s="350"/>
      <c r="M896" s="350"/>
      <c r="N896" s="350"/>
      <c r="O896" s="350"/>
      <c r="P896" s="350"/>
      <c r="Q896" s="350"/>
      <c r="R896" s="350"/>
      <c r="S896" s="350"/>
      <c r="T896" s="350"/>
      <c r="U896" s="350"/>
      <c r="V896" s="350"/>
      <c r="W896" s="350"/>
      <c r="X896" s="350"/>
      <c r="Y896" s="350"/>
      <c r="Z896" s="350"/>
      <c r="AA896" s="350"/>
    </row>
    <row r="897" spans="1:27" ht="12.75" customHeight="1">
      <c r="A897" s="350"/>
      <c r="B897" s="350"/>
      <c r="C897" s="350"/>
      <c r="D897" s="406"/>
      <c r="E897" s="402"/>
      <c r="F897" s="350"/>
      <c r="G897" s="350"/>
      <c r="H897" s="350"/>
      <c r="I897" s="350"/>
      <c r="J897" s="350"/>
      <c r="K897" s="350"/>
      <c r="L897" s="350"/>
      <c r="M897" s="350"/>
      <c r="N897" s="350"/>
      <c r="O897" s="350"/>
      <c r="P897" s="350"/>
      <c r="Q897" s="350"/>
      <c r="R897" s="350"/>
      <c r="S897" s="350"/>
      <c r="T897" s="350"/>
      <c r="U897" s="350"/>
      <c r="V897" s="350"/>
      <c r="W897" s="350"/>
      <c r="X897" s="350"/>
      <c r="Y897" s="350"/>
      <c r="Z897" s="350"/>
      <c r="AA897" s="350"/>
    </row>
    <row r="898" spans="1:27" ht="12.75" customHeight="1">
      <c r="A898" s="350"/>
      <c r="B898" s="350"/>
      <c r="C898" s="350"/>
      <c r="D898" s="406"/>
      <c r="E898" s="402"/>
      <c r="F898" s="350"/>
      <c r="G898" s="350"/>
      <c r="H898" s="350"/>
      <c r="I898" s="350"/>
      <c r="J898" s="350"/>
      <c r="K898" s="350"/>
      <c r="L898" s="350"/>
      <c r="M898" s="350"/>
      <c r="N898" s="350"/>
      <c r="O898" s="350"/>
      <c r="P898" s="350"/>
      <c r="Q898" s="350"/>
      <c r="R898" s="350"/>
      <c r="S898" s="350"/>
      <c r="T898" s="350"/>
      <c r="U898" s="350"/>
      <c r="V898" s="350"/>
      <c r="W898" s="350"/>
      <c r="X898" s="350"/>
      <c r="Y898" s="350"/>
      <c r="Z898" s="350"/>
      <c r="AA898" s="350"/>
    </row>
    <row r="899" spans="1:27" ht="12.75" customHeight="1">
      <c r="A899" s="350"/>
      <c r="B899" s="350"/>
      <c r="C899" s="350"/>
      <c r="D899" s="406"/>
      <c r="E899" s="402"/>
      <c r="F899" s="350"/>
      <c r="G899" s="350"/>
      <c r="H899" s="350"/>
      <c r="I899" s="350"/>
      <c r="J899" s="350"/>
      <c r="K899" s="350"/>
      <c r="L899" s="350"/>
      <c r="M899" s="350"/>
      <c r="N899" s="350"/>
      <c r="O899" s="350"/>
      <c r="P899" s="350"/>
      <c r="Q899" s="350"/>
      <c r="R899" s="350"/>
      <c r="S899" s="350"/>
      <c r="T899" s="350"/>
      <c r="U899" s="350"/>
      <c r="V899" s="350"/>
      <c r="W899" s="350"/>
      <c r="X899" s="350"/>
      <c r="Y899" s="350"/>
      <c r="Z899" s="350"/>
      <c r="AA899" s="350"/>
    </row>
    <row r="900" spans="1:27" ht="12.75" customHeight="1">
      <c r="A900" s="350"/>
      <c r="B900" s="350"/>
      <c r="C900" s="350"/>
      <c r="D900" s="406"/>
      <c r="E900" s="402"/>
      <c r="F900" s="350"/>
      <c r="G900" s="350"/>
      <c r="H900" s="350"/>
      <c r="I900" s="350"/>
      <c r="J900" s="350"/>
      <c r="K900" s="350"/>
      <c r="L900" s="350"/>
      <c r="M900" s="350"/>
      <c r="N900" s="350"/>
      <c r="O900" s="350"/>
      <c r="P900" s="350"/>
      <c r="Q900" s="350"/>
      <c r="R900" s="350"/>
      <c r="S900" s="350"/>
      <c r="T900" s="350"/>
      <c r="U900" s="350"/>
      <c r="V900" s="350"/>
      <c r="W900" s="350"/>
      <c r="X900" s="350"/>
      <c r="Y900" s="350"/>
      <c r="Z900" s="350"/>
      <c r="AA900" s="350"/>
    </row>
    <row r="901" spans="1:27" ht="12.75" customHeight="1">
      <c r="A901" s="350"/>
      <c r="B901" s="350"/>
      <c r="C901" s="350"/>
      <c r="D901" s="406"/>
      <c r="E901" s="402"/>
      <c r="F901" s="350"/>
      <c r="G901" s="350"/>
      <c r="H901" s="350"/>
      <c r="I901" s="350"/>
      <c r="J901" s="350"/>
      <c r="K901" s="350"/>
      <c r="L901" s="350"/>
      <c r="M901" s="350"/>
      <c r="N901" s="350"/>
      <c r="O901" s="350"/>
      <c r="P901" s="350"/>
      <c r="Q901" s="350"/>
      <c r="R901" s="350"/>
      <c r="S901" s="350"/>
      <c r="T901" s="350"/>
      <c r="U901" s="350"/>
      <c r="V901" s="350"/>
      <c r="W901" s="350"/>
      <c r="X901" s="350"/>
      <c r="Y901" s="350"/>
      <c r="Z901" s="350"/>
      <c r="AA901" s="350"/>
    </row>
    <row r="902" spans="1:27" ht="12.75" customHeight="1">
      <c r="A902" s="350"/>
      <c r="B902" s="350"/>
      <c r="C902" s="350"/>
      <c r="D902" s="406"/>
      <c r="E902" s="402"/>
      <c r="F902" s="350"/>
      <c r="G902" s="350"/>
      <c r="H902" s="350"/>
      <c r="I902" s="350"/>
      <c r="J902" s="350"/>
      <c r="K902" s="350"/>
      <c r="L902" s="350"/>
      <c r="M902" s="350"/>
      <c r="N902" s="350"/>
      <c r="O902" s="350"/>
      <c r="P902" s="350"/>
      <c r="Q902" s="350"/>
      <c r="R902" s="350"/>
      <c r="S902" s="350"/>
      <c r="T902" s="350"/>
      <c r="U902" s="350"/>
      <c r="V902" s="350"/>
      <c r="W902" s="350"/>
      <c r="X902" s="350"/>
      <c r="Y902" s="350"/>
      <c r="Z902" s="350"/>
      <c r="AA902" s="350"/>
    </row>
    <row r="903" spans="1:27" ht="12.75" customHeight="1">
      <c r="A903" s="350"/>
      <c r="B903" s="350"/>
      <c r="C903" s="350"/>
      <c r="D903" s="406"/>
      <c r="E903" s="402"/>
      <c r="F903" s="350"/>
      <c r="G903" s="350"/>
      <c r="H903" s="350"/>
      <c r="I903" s="350"/>
      <c r="J903" s="350"/>
      <c r="K903" s="350"/>
      <c r="L903" s="350"/>
      <c r="M903" s="350"/>
      <c r="N903" s="350"/>
      <c r="O903" s="350"/>
      <c r="P903" s="350"/>
      <c r="Q903" s="350"/>
      <c r="R903" s="350"/>
      <c r="S903" s="350"/>
      <c r="T903" s="350"/>
      <c r="U903" s="350"/>
      <c r="V903" s="350"/>
      <c r="W903" s="350"/>
      <c r="X903" s="350"/>
      <c r="Y903" s="350"/>
      <c r="Z903" s="350"/>
      <c r="AA903" s="350"/>
    </row>
    <row r="904" spans="1:27" ht="12.75" customHeight="1">
      <c r="A904" s="350"/>
      <c r="B904" s="350"/>
      <c r="C904" s="350"/>
      <c r="D904" s="406"/>
      <c r="E904" s="402"/>
      <c r="F904" s="350"/>
      <c r="G904" s="350"/>
      <c r="H904" s="350"/>
      <c r="I904" s="350"/>
      <c r="J904" s="350"/>
      <c r="K904" s="350"/>
      <c r="L904" s="350"/>
      <c r="M904" s="350"/>
      <c r="N904" s="350"/>
      <c r="O904" s="350"/>
      <c r="P904" s="350"/>
      <c r="Q904" s="350"/>
      <c r="R904" s="350"/>
      <c r="S904" s="350"/>
      <c r="T904" s="350"/>
      <c r="U904" s="350"/>
      <c r="V904" s="350"/>
      <c r="W904" s="350"/>
      <c r="X904" s="350"/>
      <c r="Y904" s="350"/>
      <c r="Z904" s="350"/>
      <c r="AA904" s="350"/>
    </row>
    <row r="905" spans="1:27" ht="12.75" customHeight="1">
      <c r="A905" s="350"/>
      <c r="B905" s="350"/>
      <c r="C905" s="350"/>
      <c r="D905" s="406"/>
      <c r="E905" s="402"/>
      <c r="F905" s="350"/>
      <c r="G905" s="350"/>
      <c r="H905" s="350"/>
      <c r="I905" s="350"/>
      <c r="J905" s="350"/>
      <c r="K905" s="350"/>
      <c r="L905" s="350"/>
      <c r="M905" s="350"/>
      <c r="N905" s="350"/>
      <c r="O905" s="350"/>
      <c r="P905" s="350"/>
      <c r="Q905" s="350"/>
      <c r="R905" s="350"/>
      <c r="S905" s="350"/>
      <c r="T905" s="350"/>
      <c r="U905" s="350"/>
      <c r="V905" s="350"/>
      <c r="W905" s="350"/>
      <c r="X905" s="350"/>
      <c r="Y905" s="350"/>
      <c r="Z905" s="350"/>
      <c r="AA905" s="350"/>
    </row>
    <row r="906" spans="1:27" ht="12.75" customHeight="1">
      <c r="A906" s="350"/>
      <c r="B906" s="350"/>
      <c r="C906" s="350"/>
      <c r="D906" s="406"/>
      <c r="E906" s="402"/>
      <c r="F906" s="350"/>
      <c r="G906" s="350"/>
      <c r="H906" s="350"/>
      <c r="I906" s="350"/>
      <c r="J906" s="350"/>
      <c r="K906" s="350"/>
      <c r="L906" s="350"/>
      <c r="M906" s="350"/>
      <c r="N906" s="350"/>
      <c r="O906" s="350"/>
      <c r="P906" s="350"/>
      <c r="Q906" s="350"/>
      <c r="R906" s="350"/>
      <c r="S906" s="350"/>
      <c r="T906" s="350"/>
      <c r="U906" s="350"/>
      <c r="V906" s="350"/>
      <c r="W906" s="350"/>
      <c r="X906" s="350"/>
      <c r="Y906" s="350"/>
      <c r="Z906" s="350"/>
      <c r="AA906" s="350"/>
    </row>
    <row r="907" spans="1:27" ht="12.75" customHeight="1">
      <c r="A907" s="350"/>
      <c r="B907" s="350"/>
      <c r="C907" s="350"/>
      <c r="D907" s="406"/>
      <c r="E907" s="402"/>
      <c r="F907" s="350"/>
      <c r="G907" s="350"/>
      <c r="H907" s="350"/>
      <c r="I907" s="350"/>
      <c r="J907" s="350"/>
      <c r="K907" s="350"/>
      <c r="L907" s="350"/>
      <c r="M907" s="350"/>
      <c r="N907" s="350"/>
      <c r="O907" s="350"/>
      <c r="P907" s="350"/>
      <c r="Q907" s="350"/>
      <c r="R907" s="350"/>
      <c r="S907" s="350"/>
      <c r="T907" s="350"/>
      <c r="U907" s="350"/>
      <c r="V907" s="350"/>
      <c r="W907" s="350"/>
      <c r="X907" s="350"/>
      <c r="Y907" s="350"/>
      <c r="Z907" s="350"/>
      <c r="AA907" s="350"/>
    </row>
    <row r="908" spans="1:27" ht="12.75" customHeight="1">
      <c r="A908" s="350"/>
      <c r="B908" s="350"/>
      <c r="C908" s="350"/>
      <c r="D908" s="406"/>
      <c r="E908" s="402"/>
      <c r="F908" s="350"/>
      <c r="G908" s="350"/>
      <c r="H908" s="350"/>
      <c r="I908" s="350"/>
      <c r="J908" s="350"/>
      <c r="K908" s="350"/>
      <c r="L908" s="350"/>
      <c r="M908" s="350"/>
      <c r="N908" s="350"/>
      <c r="O908" s="350"/>
      <c r="P908" s="350"/>
      <c r="Q908" s="350"/>
      <c r="R908" s="350"/>
      <c r="S908" s="350"/>
      <c r="T908" s="350"/>
      <c r="U908" s="350"/>
      <c r="V908" s="350"/>
      <c r="W908" s="350"/>
      <c r="X908" s="350"/>
      <c r="Y908" s="350"/>
      <c r="Z908" s="350"/>
      <c r="AA908" s="350"/>
    </row>
    <row r="909" spans="1:27" ht="12.75" customHeight="1">
      <c r="A909" s="350"/>
      <c r="B909" s="350"/>
      <c r="C909" s="350"/>
      <c r="D909" s="406"/>
      <c r="E909" s="402"/>
      <c r="F909" s="350"/>
      <c r="G909" s="350"/>
      <c r="H909" s="350"/>
      <c r="I909" s="350"/>
      <c r="J909" s="350"/>
      <c r="K909" s="350"/>
      <c r="L909" s="350"/>
      <c r="M909" s="350"/>
      <c r="N909" s="350"/>
      <c r="O909" s="350"/>
      <c r="P909" s="350"/>
      <c r="Q909" s="350"/>
      <c r="R909" s="350"/>
      <c r="S909" s="350"/>
      <c r="T909" s="350"/>
      <c r="U909" s="350"/>
      <c r="V909" s="350"/>
      <c r="W909" s="350"/>
      <c r="X909" s="350"/>
      <c r="Y909" s="350"/>
      <c r="Z909" s="350"/>
      <c r="AA909" s="350"/>
    </row>
    <row r="910" spans="1:27" ht="12.75" customHeight="1">
      <c r="A910" s="350"/>
      <c r="B910" s="350"/>
      <c r="C910" s="350"/>
      <c r="D910" s="406"/>
      <c r="E910" s="402"/>
      <c r="F910" s="350"/>
      <c r="G910" s="350"/>
      <c r="H910" s="350"/>
      <c r="I910" s="350"/>
      <c r="J910" s="350"/>
      <c r="K910" s="350"/>
      <c r="L910" s="350"/>
      <c r="M910" s="350"/>
      <c r="N910" s="350"/>
      <c r="O910" s="350"/>
      <c r="P910" s="350"/>
      <c r="Q910" s="350"/>
      <c r="R910" s="350"/>
      <c r="S910" s="350"/>
      <c r="T910" s="350"/>
      <c r="U910" s="350"/>
      <c r="V910" s="350"/>
      <c r="W910" s="350"/>
      <c r="X910" s="350"/>
      <c r="Y910" s="350"/>
      <c r="Z910" s="350"/>
      <c r="AA910" s="350"/>
    </row>
    <row r="911" spans="1:27" ht="12.75" customHeight="1">
      <c r="A911" s="350"/>
      <c r="B911" s="350"/>
      <c r="C911" s="350"/>
      <c r="D911" s="406"/>
      <c r="E911" s="402"/>
      <c r="F911" s="350"/>
      <c r="G911" s="350"/>
      <c r="H911" s="350"/>
      <c r="I911" s="350"/>
      <c r="J911" s="350"/>
      <c r="K911" s="350"/>
      <c r="L911" s="350"/>
      <c r="M911" s="350"/>
      <c r="N911" s="350"/>
      <c r="O911" s="350"/>
      <c r="P911" s="350"/>
      <c r="Q911" s="350"/>
      <c r="R911" s="350"/>
      <c r="S911" s="350"/>
      <c r="T911" s="350"/>
      <c r="U911" s="350"/>
      <c r="V911" s="350"/>
      <c r="W911" s="350"/>
      <c r="X911" s="350"/>
      <c r="Y911" s="350"/>
      <c r="Z911" s="350"/>
      <c r="AA911" s="350"/>
    </row>
    <row r="912" spans="1:27" ht="12.75" customHeight="1">
      <c r="A912" s="350"/>
      <c r="B912" s="350"/>
      <c r="C912" s="350"/>
      <c r="D912" s="406"/>
      <c r="E912" s="402"/>
      <c r="F912" s="350"/>
      <c r="G912" s="350"/>
      <c r="H912" s="350"/>
      <c r="I912" s="350"/>
      <c r="J912" s="350"/>
      <c r="K912" s="350"/>
      <c r="L912" s="350"/>
      <c r="M912" s="350"/>
      <c r="N912" s="350"/>
      <c r="O912" s="350"/>
      <c r="P912" s="350"/>
      <c r="Q912" s="350"/>
      <c r="R912" s="350"/>
      <c r="S912" s="350"/>
      <c r="T912" s="350"/>
      <c r="U912" s="350"/>
      <c r="V912" s="350"/>
      <c r="W912" s="350"/>
      <c r="X912" s="350"/>
      <c r="Y912" s="350"/>
      <c r="Z912" s="350"/>
      <c r="AA912" s="350"/>
    </row>
    <row r="913" spans="1:27" ht="12.75" customHeight="1">
      <c r="A913" s="350"/>
      <c r="B913" s="350"/>
      <c r="C913" s="350"/>
      <c r="D913" s="406"/>
      <c r="E913" s="402"/>
      <c r="F913" s="350"/>
      <c r="G913" s="350"/>
      <c r="H913" s="350"/>
      <c r="I913" s="350"/>
      <c r="J913" s="350"/>
      <c r="K913" s="350"/>
      <c r="L913" s="350"/>
      <c r="M913" s="350"/>
      <c r="N913" s="350"/>
      <c r="O913" s="350"/>
      <c r="P913" s="350"/>
      <c r="Q913" s="350"/>
      <c r="R913" s="350"/>
      <c r="S913" s="350"/>
      <c r="T913" s="350"/>
      <c r="U913" s="350"/>
      <c r="V913" s="350"/>
      <c r="W913" s="350"/>
      <c r="X913" s="350"/>
      <c r="Y913" s="350"/>
      <c r="Z913" s="350"/>
      <c r="AA913" s="350"/>
    </row>
    <row r="914" spans="1:27" ht="12.75" customHeight="1">
      <c r="A914" s="350"/>
      <c r="B914" s="350"/>
      <c r="C914" s="350"/>
      <c r="D914" s="406"/>
      <c r="E914" s="402"/>
      <c r="F914" s="350"/>
      <c r="G914" s="350"/>
      <c r="H914" s="350"/>
      <c r="I914" s="350"/>
      <c r="J914" s="350"/>
      <c r="K914" s="350"/>
      <c r="L914" s="350"/>
      <c r="M914" s="350"/>
      <c r="N914" s="350"/>
      <c r="O914" s="350"/>
      <c r="P914" s="350"/>
      <c r="Q914" s="350"/>
      <c r="R914" s="350"/>
      <c r="S914" s="350"/>
      <c r="T914" s="350"/>
      <c r="U914" s="350"/>
      <c r="V914" s="350"/>
      <c r="W914" s="350"/>
      <c r="X914" s="350"/>
      <c r="Y914" s="350"/>
      <c r="Z914" s="350"/>
      <c r="AA914" s="350"/>
    </row>
    <row r="915" spans="1:27" ht="12.75" customHeight="1">
      <c r="A915" s="350"/>
      <c r="B915" s="350"/>
      <c r="C915" s="350"/>
      <c r="D915" s="406"/>
      <c r="E915" s="402"/>
      <c r="F915" s="350"/>
      <c r="G915" s="350"/>
      <c r="H915" s="350"/>
      <c r="I915" s="350"/>
      <c r="J915" s="350"/>
      <c r="K915" s="350"/>
      <c r="L915" s="350"/>
      <c r="M915" s="350"/>
      <c r="N915" s="350"/>
      <c r="O915" s="350"/>
      <c r="P915" s="350"/>
      <c r="Q915" s="350"/>
      <c r="R915" s="350"/>
      <c r="S915" s="350"/>
      <c r="T915" s="350"/>
      <c r="U915" s="350"/>
      <c r="V915" s="350"/>
      <c r="W915" s="350"/>
      <c r="X915" s="350"/>
      <c r="Y915" s="350"/>
      <c r="Z915" s="350"/>
      <c r="AA915" s="350"/>
    </row>
    <row r="916" spans="1:27" ht="12.75" customHeight="1">
      <c r="A916" s="350"/>
      <c r="B916" s="350"/>
      <c r="C916" s="350"/>
      <c r="D916" s="406"/>
      <c r="E916" s="402"/>
      <c r="F916" s="350"/>
      <c r="G916" s="350"/>
      <c r="H916" s="350"/>
      <c r="I916" s="350"/>
      <c r="J916" s="350"/>
      <c r="K916" s="350"/>
      <c r="L916" s="350"/>
      <c r="M916" s="350"/>
      <c r="N916" s="350"/>
      <c r="O916" s="350"/>
      <c r="P916" s="350"/>
      <c r="Q916" s="350"/>
      <c r="R916" s="350"/>
      <c r="S916" s="350"/>
      <c r="T916" s="350"/>
      <c r="U916" s="350"/>
      <c r="V916" s="350"/>
      <c r="W916" s="350"/>
      <c r="X916" s="350"/>
      <c r="Y916" s="350"/>
      <c r="Z916" s="350"/>
      <c r="AA916" s="350"/>
    </row>
    <row r="917" spans="1:27" ht="12.75" customHeight="1">
      <c r="A917" s="350"/>
      <c r="B917" s="350"/>
      <c r="C917" s="350"/>
      <c r="D917" s="406"/>
      <c r="E917" s="402"/>
      <c r="F917" s="350"/>
      <c r="G917" s="350"/>
      <c r="H917" s="350"/>
      <c r="I917" s="350"/>
      <c r="J917" s="350"/>
      <c r="K917" s="350"/>
      <c r="L917" s="350"/>
      <c r="M917" s="350"/>
      <c r="N917" s="350"/>
      <c r="O917" s="350"/>
      <c r="P917" s="350"/>
      <c r="Q917" s="350"/>
      <c r="R917" s="350"/>
      <c r="S917" s="350"/>
      <c r="T917" s="350"/>
      <c r="U917" s="350"/>
      <c r="V917" s="350"/>
      <c r="W917" s="350"/>
      <c r="X917" s="350"/>
      <c r="Y917" s="350"/>
      <c r="Z917" s="350"/>
      <c r="AA917" s="350"/>
    </row>
    <row r="918" spans="1:27" ht="12.75" customHeight="1">
      <c r="A918" s="350"/>
      <c r="B918" s="350"/>
      <c r="C918" s="350"/>
      <c r="D918" s="406"/>
      <c r="E918" s="402"/>
      <c r="F918" s="350"/>
      <c r="G918" s="350"/>
      <c r="H918" s="350"/>
      <c r="I918" s="350"/>
      <c r="J918" s="350"/>
      <c r="K918" s="350"/>
      <c r="L918" s="350"/>
      <c r="M918" s="350"/>
      <c r="N918" s="350"/>
      <c r="O918" s="350"/>
      <c r="P918" s="350"/>
      <c r="Q918" s="350"/>
      <c r="R918" s="350"/>
      <c r="S918" s="350"/>
      <c r="T918" s="350"/>
      <c r="U918" s="350"/>
      <c r="V918" s="350"/>
      <c r="W918" s="350"/>
      <c r="X918" s="350"/>
      <c r="Y918" s="350"/>
      <c r="Z918" s="350"/>
      <c r="AA918" s="350"/>
    </row>
    <row r="919" spans="1:27" ht="12.75" customHeight="1">
      <c r="A919" s="350"/>
      <c r="B919" s="350"/>
      <c r="C919" s="350"/>
      <c r="D919" s="406"/>
      <c r="E919" s="402"/>
      <c r="F919" s="350"/>
      <c r="G919" s="350"/>
      <c r="H919" s="350"/>
      <c r="I919" s="350"/>
      <c r="J919" s="350"/>
      <c r="K919" s="350"/>
      <c r="L919" s="350"/>
      <c r="M919" s="350"/>
      <c r="N919" s="350"/>
      <c r="O919" s="350"/>
      <c r="P919" s="350"/>
      <c r="Q919" s="350"/>
      <c r="R919" s="350"/>
      <c r="S919" s="350"/>
      <c r="T919" s="350"/>
      <c r="U919" s="350"/>
      <c r="V919" s="350"/>
      <c r="W919" s="350"/>
      <c r="X919" s="350"/>
      <c r="Y919" s="350"/>
      <c r="Z919" s="350"/>
      <c r="AA919" s="350"/>
    </row>
    <row r="920" spans="1:27" ht="12.75" customHeight="1">
      <c r="A920" s="350"/>
      <c r="B920" s="350"/>
      <c r="C920" s="350"/>
      <c r="D920" s="406"/>
      <c r="E920" s="402"/>
      <c r="F920" s="350"/>
      <c r="G920" s="350"/>
      <c r="H920" s="350"/>
      <c r="I920" s="350"/>
      <c r="J920" s="350"/>
      <c r="K920" s="350"/>
      <c r="L920" s="350"/>
      <c r="M920" s="350"/>
      <c r="N920" s="350"/>
      <c r="O920" s="350"/>
      <c r="P920" s="350"/>
      <c r="Q920" s="350"/>
      <c r="R920" s="350"/>
      <c r="S920" s="350"/>
      <c r="T920" s="350"/>
      <c r="U920" s="350"/>
      <c r="V920" s="350"/>
      <c r="W920" s="350"/>
      <c r="X920" s="350"/>
      <c r="Y920" s="350"/>
      <c r="Z920" s="350"/>
      <c r="AA920" s="350"/>
    </row>
    <row r="921" spans="1:27" ht="12.75" customHeight="1">
      <c r="A921" s="350"/>
      <c r="B921" s="350"/>
      <c r="C921" s="350"/>
      <c r="D921" s="406"/>
      <c r="E921" s="402"/>
      <c r="F921" s="350"/>
      <c r="G921" s="350"/>
      <c r="H921" s="350"/>
      <c r="I921" s="350"/>
      <c r="J921" s="350"/>
      <c r="K921" s="350"/>
      <c r="L921" s="350"/>
      <c r="M921" s="350"/>
      <c r="N921" s="350"/>
      <c r="O921" s="350"/>
      <c r="P921" s="350"/>
      <c r="Q921" s="350"/>
      <c r="R921" s="350"/>
      <c r="S921" s="350"/>
      <c r="T921" s="350"/>
      <c r="U921" s="350"/>
      <c r="V921" s="350"/>
      <c r="W921" s="350"/>
      <c r="X921" s="350"/>
      <c r="Y921" s="350"/>
      <c r="Z921" s="350"/>
      <c r="AA921" s="350"/>
    </row>
    <row r="922" spans="1:27" ht="12.75" customHeight="1">
      <c r="A922" s="350"/>
      <c r="B922" s="350"/>
      <c r="C922" s="350"/>
      <c r="D922" s="406"/>
      <c r="E922" s="402"/>
      <c r="F922" s="350"/>
      <c r="G922" s="350"/>
      <c r="H922" s="350"/>
      <c r="I922" s="350"/>
      <c r="J922" s="350"/>
      <c r="K922" s="350"/>
      <c r="L922" s="350"/>
      <c r="M922" s="350"/>
      <c r="N922" s="350"/>
      <c r="O922" s="350"/>
      <c r="P922" s="350"/>
      <c r="Q922" s="350"/>
      <c r="R922" s="350"/>
      <c r="S922" s="350"/>
      <c r="T922" s="350"/>
      <c r="U922" s="350"/>
      <c r="V922" s="350"/>
      <c r="W922" s="350"/>
      <c r="X922" s="350"/>
      <c r="Y922" s="350"/>
      <c r="Z922" s="350"/>
      <c r="AA922" s="350"/>
    </row>
    <row r="923" spans="1:27" ht="12.75" customHeight="1">
      <c r="A923" s="350"/>
      <c r="B923" s="350"/>
      <c r="C923" s="350"/>
      <c r="D923" s="406"/>
      <c r="E923" s="402"/>
      <c r="F923" s="350"/>
      <c r="G923" s="350"/>
      <c r="H923" s="350"/>
      <c r="I923" s="350"/>
      <c r="J923" s="350"/>
      <c r="K923" s="350"/>
      <c r="L923" s="350"/>
      <c r="M923" s="350"/>
      <c r="N923" s="350"/>
      <c r="O923" s="350"/>
      <c r="P923" s="350"/>
      <c r="Q923" s="350"/>
      <c r="R923" s="350"/>
      <c r="S923" s="350"/>
      <c r="T923" s="350"/>
      <c r="U923" s="350"/>
      <c r="V923" s="350"/>
      <c r="W923" s="350"/>
      <c r="X923" s="350"/>
      <c r="Y923" s="350"/>
      <c r="Z923" s="350"/>
      <c r="AA923" s="350"/>
    </row>
    <row r="924" spans="1:27" ht="12.75" customHeight="1">
      <c r="A924" s="350"/>
      <c r="B924" s="350"/>
      <c r="C924" s="350"/>
      <c r="D924" s="406"/>
      <c r="E924" s="402"/>
      <c r="F924" s="350"/>
      <c r="G924" s="350"/>
      <c r="H924" s="350"/>
      <c r="I924" s="350"/>
      <c r="J924" s="350"/>
      <c r="K924" s="350"/>
      <c r="L924" s="350"/>
      <c r="M924" s="350"/>
      <c r="N924" s="350"/>
      <c r="O924" s="350"/>
      <c r="P924" s="350"/>
      <c r="Q924" s="350"/>
      <c r="R924" s="350"/>
      <c r="S924" s="350"/>
      <c r="T924" s="350"/>
      <c r="U924" s="350"/>
      <c r="V924" s="350"/>
      <c r="W924" s="350"/>
      <c r="X924" s="350"/>
      <c r="Y924" s="350"/>
      <c r="Z924" s="350"/>
      <c r="AA924" s="350"/>
    </row>
    <row r="925" spans="1:27" ht="12.75" customHeight="1">
      <c r="A925" s="350"/>
      <c r="B925" s="350"/>
      <c r="C925" s="350"/>
      <c r="D925" s="406"/>
      <c r="E925" s="402"/>
      <c r="F925" s="350"/>
      <c r="G925" s="350"/>
      <c r="H925" s="350"/>
      <c r="I925" s="350"/>
      <c r="J925" s="350"/>
      <c r="K925" s="350"/>
      <c r="L925" s="350"/>
      <c r="M925" s="350"/>
      <c r="N925" s="350"/>
      <c r="O925" s="350"/>
      <c r="P925" s="350"/>
      <c r="Q925" s="350"/>
      <c r="R925" s="350"/>
      <c r="S925" s="350"/>
      <c r="T925" s="350"/>
      <c r="U925" s="350"/>
      <c r="V925" s="350"/>
      <c r="W925" s="350"/>
      <c r="X925" s="350"/>
      <c r="Y925" s="350"/>
      <c r="Z925" s="350"/>
      <c r="AA925" s="350"/>
    </row>
    <row r="926" spans="1:27" ht="12.75" customHeight="1">
      <c r="A926" s="350"/>
      <c r="B926" s="350"/>
      <c r="C926" s="350"/>
      <c r="D926" s="406"/>
      <c r="E926" s="402"/>
      <c r="F926" s="350"/>
      <c r="G926" s="350"/>
      <c r="H926" s="350"/>
      <c r="I926" s="350"/>
      <c r="J926" s="350"/>
      <c r="K926" s="350"/>
      <c r="L926" s="350"/>
      <c r="M926" s="350"/>
      <c r="N926" s="350"/>
      <c r="O926" s="350"/>
      <c r="P926" s="350"/>
      <c r="Q926" s="350"/>
      <c r="R926" s="350"/>
      <c r="S926" s="350"/>
      <c r="T926" s="350"/>
      <c r="U926" s="350"/>
      <c r="V926" s="350"/>
      <c r="W926" s="350"/>
      <c r="X926" s="350"/>
      <c r="Y926" s="350"/>
      <c r="Z926" s="350"/>
      <c r="AA926" s="350"/>
    </row>
    <row r="927" spans="1:27" ht="12.75" customHeight="1">
      <c r="A927" s="350"/>
      <c r="B927" s="350"/>
      <c r="C927" s="350"/>
      <c r="D927" s="406"/>
      <c r="E927" s="402"/>
      <c r="F927" s="350"/>
      <c r="G927" s="350"/>
      <c r="H927" s="350"/>
      <c r="I927" s="350"/>
      <c r="J927" s="350"/>
      <c r="K927" s="350"/>
      <c r="L927" s="350"/>
      <c r="M927" s="350"/>
      <c r="N927" s="350"/>
      <c r="O927" s="350"/>
      <c r="P927" s="350"/>
      <c r="Q927" s="350"/>
      <c r="R927" s="350"/>
      <c r="S927" s="350"/>
      <c r="T927" s="350"/>
      <c r="U927" s="350"/>
      <c r="V927" s="350"/>
      <c r="W927" s="350"/>
      <c r="X927" s="350"/>
      <c r="Y927" s="350"/>
      <c r="Z927" s="350"/>
      <c r="AA927" s="350"/>
    </row>
    <row r="928" spans="1:27" ht="12.75" customHeight="1">
      <c r="A928" s="350"/>
      <c r="B928" s="350"/>
      <c r="C928" s="350"/>
      <c r="D928" s="406"/>
      <c r="E928" s="402"/>
      <c r="F928" s="350"/>
      <c r="G928" s="350"/>
      <c r="H928" s="350"/>
      <c r="I928" s="350"/>
      <c r="J928" s="350"/>
      <c r="K928" s="350"/>
      <c r="L928" s="350"/>
      <c r="M928" s="350"/>
      <c r="N928" s="350"/>
      <c r="O928" s="350"/>
      <c r="P928" s="350"/>
      <c r="Q928" s="350"/>
      <c r="R928" s="350"/>
      <c r="S928" s="350"/>
      <c r="T928" s="350"/>
      <c r="U928" s="350"/>
      <c r="V928" s="350"/>
      <c r="W928" s="350"/>
      <c r="X928" s="350"/>
      <c r="Y928" s="350"/>
      <c r="Z928" s="350"/>
      <c r="AA928" s="350"/>
    </row>
    <row r="929" spans="1:27" ht="12.75" customHeight="1">
      <c r="A929" s="350"/>
      <c r="B929" s="350"/>
      <c r="C929" s="350"/>
      <c r="D929" s="406"/>
      <c r="E929" s="402"/>
      <c r="F929" s="350"/>
      <c r="G929" s="350"/>
      <c r="H929" s="350"/>
      <c r="I929" s="350"/>
      <c r="J929" s="350"/>
      <c r="K929" s="350"/>
      <c r="L929" s="350"/>
      <c r="M929" s="350"/>
      <c r="N929" s="350"/>
      <c r="O929" s="350"/>
      <c r="P929" s="350"/>
      <c r="Q929" s="350"/>
      <c r="R929" s="350"/>
      <c r="S929" s="350"/>
      <c r="T929" s="350"/>
      <c r="U929" s="350"/>
      <c r="V929" s="350"/>
      <c r="W929" s="350"/>
      <c r="X929" s="350"/>
      <c r="Y929" s="350"/>
      <c r="Z929" s="350"/>
      <c r="AA929" s="350"/>
    </row>
    <row r="930" spans="1:27" ht="12.75" customHeight="1">
      <c r="A930" s="350"/>
      <c r="B930" s="350"/>
      <c r="C930" s="350"/>
      <c r="D930" s="406"/>
      <c r="E930" s="402"/>
      <c r="F930" s="350"/>
      <c r="G930" s="350"/>
      <c r="H930" s="350"/>
      <c r="I930" s="350"/>
      <c r="J930" s="350"/>
      <c r="K930" s="350"/>
      <c r="L930" s="350"/>
      <c r="M930" s="350"/>
      <c r="N930" s="350"/>
      <c r="O930" s="350"/>
      <c r="P930" s="350"/>
      <c r="Q930" s="350"/>
      <c r="R930" s="350"/>
      <c r="S930" s="350"/>
      <c r="T930" s="350"/>
      <c r="U930" s="350"/>
      <c r="V930" s="350"/>
      <c r="W930" s="350"/>
      <c r="X930" s="350"/>
      <c r="Y930" s="350"/>
      <c r="Z930" s="350"/>
      <c r="AA930" s="350"/>
    </row>
    <row r="931" spans="1:27" ht="12.75" customHeight="1">
      <c r="A931" s="350"/>
      <c r="B931" s="350"/>
      <c r="C931" s="350"/>
      <c r="D931" s="406"/>
      <c r="E931" s="402"/>
      <c r="F931" s="350"/>
      <c r="G931" s="350"/>
      <c r="H931" s="350"/>
      <c r="I931" s="350"/>
      <c r="J931" s="350"/>
      <c r="K931" s="350"/>
      <c r="L931" s="350"/>
      <c r="M931" s="350"/>
      <c r="N931" s="350"/>
      <c r="O931" s="350"/>
      <c r="P931" s="350"/>
      <c r="Q931" s="350"/>
      <c r="R931" s="350"/>
      <c r="S931" s="350"/>
      <c r="T931" s="350"/>
      <c r="U931" s="350"/>
      <c r="V931" s="350"/>
      <c r="W931" s="350"/>
      <c r="X931" s="350"/>
      <c r="Y931" s="350"/>
      <c r="Z931" s="350"/>
      <c r="AA931" s="350"/>
    </row>
    <row r="932" spans="1:27" ht="12.75" customHeight="1">
      <c r="A932" s="350"/>
      <c r="B932" s="350"/>
      <c r="C932" s="350"/>
      <c r="D932" s="406"/>
      <c r="E932" s="402"/>
      <c r="F932" s="350"/>
      <c r="G932" s="350"/>
      <c r="H932" s="350"/>
      <c r="I932" s="350"/>
      <c r="J932" s="350"/>
      <c r="K932" s="350"/>
      <c r="L932" s="350"/>
      <c r="M932" s="350"/>
      <c r="N932" s="350"/>
      <c r="O932" s="350"/>
      <c r="P932" s="350"/>
      <c r="Q932" s="350"/>
      <c r="R932" s="350"/>
      <c r="S932" s="350"/>
      <c r="T932" s="350"/>
      <c r="U932" s="350"/>
      <c r="V932" s="350"/>
      <c r="W932" s="350"/>
      <c r="X932" s="350"/>
      <c r="Y932" s="350"/>
      <c r="Z932" s="350"/>
      <c r="AA932" s="350"/>
    </row>
    <row r="933" spans="1:27" ht="12.75" customHeight="1">
      <c r="A933" s="350"/>
      <c r="B933" s="350"/>
      <c r="C933" s="350"/>
      <c r="D933" s="406"/>
      <c r="E933" s="402"/>
      <c r="F933" s="350"/>
      <c r="G933" s="350"/>
      <c r="H933" s="350"/>
      <c r="I933" s="350"/>
      <c r="J933" s="350"/>
      <c r="K933" s="350"/>
      <c r="L933" s="350"/>
      <c r="M933" s="350"/>
      <c r="N933" s="350"/>
      <c r="O933" s="350"/>
      <c r="P933" s="350"/>
      <c r="Q933" s="350"/>
      <c r="R933" s="350"/>
      <c r="S933" s="350"/>
      <c r="T933" s="350"/>
      <c r="U933" s="350"/>
      <c r="V933" s="350"/>
      <c r="W933" s="350"/>
      <c r="X933" s="350"/>
      <c r="Y933" s="350"/>
      <c r="Z933" s="350"/>
      <c r="AA933" s="350"/>
    </row>
    <row r="934" spans="1:27" ht="12.75" customHeight="1">
      <c r="A934" s="350"/>
      <c r="B934" s="350"/>
      <c r="C934" s="350"/>
      <c r="D934" s="406"/>
      <c r="E934" s="402"/>
      <c r="F934" s="350"/>
      <c r="G934" s="350"/>
      <c r="H934" s="350"/>
      <c r="I934" s="350"/>
      <c r="J934" s="350"/>
      <c r="K934" s="350"/>
      <c r="L934" s="350"/>
      <c r="M934" s="350"/>
      <c r="N934" s="350"/>
      <c r="O934" s="350"/>
      <c r="P934" s="350"/>
      <c r="Q934" s="350"/>
      <c r="R934" s="350"/>
      <c r="S934" s="350"/>
      <c r="T934" s="350"/>
      <c r="U934" s="350"/>
      <c r="V934" s="350"/>
      <c r="W934" s="350"/>
      <c r="X934" s="350"/>
      <c r="Y934" s="350"/>
      <c r="Z934" s="350"/>
      <c r="AA934" s="350"/>
    </row>
    <row r="935" spans="1:27" ht="12.75" customHeight="1">
      <c r="A935" s="350"/>
      <c r="B935" s="350"/>
      <c r="C935" s="350"/>
      <c r="D935" s="406"/>
      <c r="E935" s="402"/>
      <c r="F935" s="350"/>
      <c r="G935" s="350"/>
      <c r="H935" s="350"/>
      <c r="I935" s="350"/>
      <c r="J935" s="350"/>
      <c r="K935" s="350"/>
      <c r="L935" s="350"/>
      <c r="M935" s="350"/>
      <c r="N935" s="350"/>
      <c r="O935" s="350"/>
      <c r="P935" s="350"/>
      <c r="Q935" s="350"/>
      <c r="R935" s="350"/>
      <c r="S935" s="350"/>
      <c r="T935" s="350"/>
      <c r="U935" s="350"/>
      <c r="V935" s="350"/>
      <c r="W935" s="350"/>
      <c r="X935" s="350"/>
      <c r="Y935" s="350"/>
      <c r="Z935" s="350"/>
      <c r="AA935" s="350"/>
    </row>
    <row r="936" spans="1:27" ht="12.75" customHeight="1">
      <c r="A936" s="350"/>
      <c r="B936" s="350"/>
      <c r="C936" s="350"/>
      <c r="D936" s="406"/>
      <c r="E936" s="402"/>
      <c r="F936" s="350"/>
      <c r="G936" s="350"/>
      <c r="H936" s="350"/>
      <c r="I936" s="350"/>
      <c r="J936" s="350"/>
      <c r="K936" s="350"/>
      <c r="L936" s="350"/>
      <c r="M936" s="350"/>
      <c r="N936" s="350"/>
      <c r="O936" s="350"/>
      <c r="P936" s="350"/>
      <c r="Q936" s="350"/>
      <c r="R936" s="350"/>
      <c r="S936" s="350"/>
      <c r="T936" s="350"/>
      <c r="U936" s="350"/>
      <c r="V936" s="350"/>
      <c r="W936" s="350"/>
      <c r="X936" s="350"/>
      <c r="Y936" s="350"/>
      <c r="Z936" s="350"/>
      <c r="AA936" s="350"/>
    </row>
    <row r="937" spans="1:27" ht="12.75" customHeight="1">
      <c r="A937" s="350"/>
      <c r="B937" s="350"/>
      <c r="C937" s="350"/>
      <c r="D937" s="406"/>
      <c r="E937" s="402"/>
      <c r="F937" s="350"/>
      <c r="G937" s="350"/>
      <c r="H937" s="350"/>
      <c r="I937" s="350"/>
      <c r="J937" s="350"/>
      <c r="K937" s="350"/>
      <c r="L937" s="350"/>
      <c r="M937" s="350"/>
      <c r="N937" s="350"/>
      <c r="O937" s="350"/>
      <c r="P937" s="350"/>
      <c r="Q937" s="350"/>
      <c r="R937" s="350"/>
      <c r="S937" s="350"/>
      <c r="T937" s="350"/>
      <c r="U937" s="350"/>
      <c r="V937" s="350"/>
      <c r="W937" s="350"/>
      <c r="X937" s="350"/>
      <c r="Y937" s="350"/>
      <c r="Z937" s="350"/>
      <c r="AA937" s="350"/>
    </row>
    <row r="938" spans="1:27" ht="12.75" customHeight="1">
      <c r="A938" s="350"/>
      <c r="B938" s="350"/>
      <c r="C938" s="350"/>
      <c r="D938" s="406"/>
      <c r="E938" s="402"/>
      <c r="F938" s="350"/>
      <c r="G938" s="350"/>
      <c r="H938" s="350"/>
      <c r="I938" s="350"/>
      <c r="J938" s="350"/>
      <c r="K938" s="350"/>
      <c r="L938" s="350"/>
      <c r="M938" s="350"/>
      <c r="N938" s="350"/>
      <c r="O938" s="350"/>
      <c r="P938" s="350"/>
      <c r="Q938" s="350"/>
      <c r="R938" s="350"/>
      <c r="S938" s="350"/>
      <c r="T938" s="350"/>
      <c r="U938" s="350"/>
      <c r="V938" s="350"/>
      <c r="W938" s="350"/>
      <c r="X938" s="350"/>
      <c r="Y938" s="350"/>
      <c r="Z938" s="350"/>
      <c r="AA938" s="350"/>
    </row>
    <row r="939" spans="1:27" ht="12.75" customHeight="1">
      <c r="A939" s="350"/>
      <c r="B939" s="350"/>
      <c r="C939" s="350"/>
      <c r="D939" s="406"/>
      <c r="E939" s="402"/>
      <c r="F939" s="350"/>
      <c r="G939" s="350"/>
      <c r="H939" s="350"/>
      <c r="I939" s="350"/>
      <c r="J939" s="350"/>
      <c r="K939" s="350"/>
      <c r="L939" s="350"/>
      <c r="M939" s="350"/>
      <c r="N939" s="350"/>
      <c r="O939" s="350"/>
      <c r="P939" s="350"/>
      <c r="Q939" s="350"/>
      <c r="R939" s="350"/>
      <c r="S939" s="350"/>
      <c r="T939" s="350"/>
      <c r="U939" s="350"/>
      <c r="V939" s="350"/>
      <c r="W939" s="350"/>
      <c r="X939" s="350"/>
      <c r="Y939" s="350"/>
      <c r="Z939" s="350"/>
      <c r="AA939" s="350"/>
    </row>
    <row r="940" spans="1:27" ht="12.75" customHeight="1">
      <c r="A940" s="350"/>
      <c r="B940" s="350"/>
      <c r="C940" s="350"/>
      <c r="D940" s="406"/>
      <c r="E940" s="402"/>
      <c r="F940" s="350"/>
      <c r="G940" s="350"/>
      <c r="H940" s="350"/>
      <c r="I940" s="350"/>
      <c r="J940" s="350"/>
      <c r="K940" s="350"/>
      <c r="L940" s="350"/>
      <c r="M940" s="350"/>
      <c r="N940" s="350"/>
      <c r="O940" s="350"/>
      <c r="P940" s="350"/>
      <c r="Q940" s="350"/>
      <c r="R940" s="350"/>
      <c r="S940" s="350"/>
      <c r="T940" s="350"/>
      <c r="U940" s="350"/>
      <c r="V940" s="350"/>
      <c r="W940" s="350"/>
      <c r="X940" s="350"/>
      <c r="Y940" s="350"/>
      <c r="Z940" s="350"/>
      <c r="AA940" s="350"/>
    </row>
    <row r="941" spans="1:27" ht="12.75" customHeight="1">
      <c r="A941" s="350"/>
      <c r="B941" s="350"/>
      <c r="C941" s="350"/>
      <c r="D941" s="406"/>
      <c r="E941" s="402"/>
      <c r="F941" s="350"/>
      <c r="G941" s="350"/>
      <c r="H941" s="350"/>
      <c r="I941" s="350"/>
      <c r="J941" s="350"/>
      <c r="K941" s="350"/>
      <c r="L941" s="350"/>
      <c r="M941" s="350"/>
      <c r="N941" s="350"/>
      <c r="O941" s="350"/>
      <c r="P941" s="350"/>
      <c r="Q941" s="350"/>
      <c r="R941" s="350"/>
      <c r="S941" s="350"/>
      <c r="T941" s="350"/>
      <c r="U941" s="350"/>
      <c r="V941" s="350"/>
      <c r="W941" s="350"/>
      <c r="X941" s="350"/>
      <c r="Y941" s="350"/>
      <c r="Z941" s="350"/>
      <c r="AA941" s="350"/>
    </row>
    <row r="942" spans="1:27" ht="12.75" customHeight="1">
      <c r="A942" s="350"/>
      <c r="B942" s="350"/>
      <c r="C942" s="350"/>
      <c r="D942" s="406"/>
      <c r="E942" s="402"/>
      <c r="F942" s="350"/>
      <c r="G942" s="350"/>
      <c r="H942" s="350"/>
      <c r="I942" s="350"/>
      <c r="J942" s="350"/>
      <c r="K942" s="350"/>
      <c r="L942" s="350"/>
      <c r="M942" s="350"/>
      <c r="N942" s="350"/>
      <c r="O942" s="350"/>
      <c r="P942" s="350"/>
      <c r="Q942" s="350"/>
      <c r="R942" s="350"/>
      <c r="S942" s="350"/>
      <c r="T942" s="350"/>
      <c r="U942" s="350"/>
      <c r="V942" s="350"/>
      <c r="W942" s="350"/>
      <c r="X942" s="350"/>
      <c r="Y942" s="350"/>
      <c r="Z942" s="350"/>
      <c r="AA942" s="350"/>
    </row>
    <row r="943" spans="1:27" ht="12.75" customHeight="1">
      <c r="A943" s="350"/>
      <c r="B943" s="350"/>
      <c r="C943" s="350"/>
      <c r="D943" s="406"/>
      <c r="E943" s="402"/>
      <c r="F943" s="350"/>
      <c r="G943" s="350"/>
      <c r="H943" s="350"/>
      <c r="I943" s="350"/>
      <c r="J943" s="350"/>
      <c r="K943" s="350"/>
      <c r="L943" s="350"/>
      <c r="M943" s="350"/>
      <c r="N943" s="350"/>
      <c r="O943" s="350"/>
      <c r="P943" s="350"/>
      <c r="Q943" s="350"/>
      <c r="R943" s="350"/>
      <c r="S943" s="350"/>
      <c r="T943" s="350"/>
      <c r="U943" s="350"/>
      <c r="V943" s="350"/>
      <c r="W943" s="350"/>
      <c r="X943" s="350"/>
      <c r="Y943" s="350"/>
      <c r="Z943" s="350"/>
      <c r="AA943" s="350"/>
    </row>
    <row r="944" spans="1:27" ht="12.75" customHeight="1">
      <c r="A944" s="350"/>
      <c r="B944" s="350"/>
      <c r="C944" s="350"/>
      <c r="D944" s="406"/>
      <c r="E944" s="402"/>
      <c r="F944" s="350"/>
      <c r="G944" s="350"/>
      <c r="H944" s="350"/>
      <c r="I944" s="350"/>
      <c r="J944" s="350"/>
      <c r="K944" s="350"/>
      <c r="L944" s="350"/>
      <c r="M944" s="350"/>
      <c r="N944" s="350"/>
      <c r="O944" s="350"/>
      <c r="P944" s="350"/>
      <c r="Q944" s="350"/>
      <c r="R944" s="350"/>
      <c r="S944" s="350"/>
      <c r="T944" s="350"/>
      <c r="U944" s="350"/>
      <c r="V944" s="350"/>
      <c r="W944" s="350"/>
      <c r="X944" s="350"/>
      <c r="Y944" s="350"/>
      <c r="Z944" s="350"/>
      <c r="AA944" s="350"/>
    </row>
    <row r="945" spans="1:27" ht="12.75" customHeight="1">
      <c r="A945" s="350"/>
      <c r="B945" s="350"/>
      <c r="C945" s="350"/>
      <c r="D945" s="406"/>
      <c r="E945" s="402"/>
      <c r="F945" s="350"/>
      <c r="G945" s="350"/>
      <c r="H945" s="350"/>
      <c r="I945" s="350"/>
      <c r="J945" s="350"/>
      <c r="K945" s="350"/>
      <c r="L945" s="350"/>
      <c r="M945" s="350"/>
      <c r="N945" s="350"/>
      <c r="O945" s="350"/>
      <c r="P945" s="350"/>
      <c r="Q945" s="350"/>
      <c r="R945" s="350"/>
      <c r="S945" s="350"/>
      <c r="T945" s="350"/>
      <c r="U945" s="350"/>
      <c r="V945" s="350"/>
      <c r="W945" s="350"/>
      <c r="X945" s="350"/>
      <c r="Y945" s="350"/>
      <c r="Z945" s="350"/>
      <c r="AA945" s="350"/>
    </row>
    <row r="946" spans="1:27" ht="12.75" customHeight="1">
      <c r="A946" s="350"/>
      <c r="B946" s="350"/>
      <c r="C946" s="350"/>
      <c r="D946" s="406"/>
      <c r="E946" s="402"/>
      <c r="F946" s="350"/>
      <c r="G946" s="350"/>
      <c r="H946" s="350"/>
      <c r="I946" s="350"/>
      <c r="J946" s="350"/>
      <c r="K946" s="350"/>
      <c r="L946" s="350"/>
      <c r="M946" s="350"/>
      <c r="N946" s="350"/>
      <c r="O946" s="350"/>
      <c r="P946" s="350"/>
      <c r="Q946" s="350"/>
      <c r="R946" s="350"/>
      <c r="S946" s="350"/>
      <c r="T946" s="350"/>
      <c r="U946" s="350"/>
      <c r="V946" s="350"/>
      <c r="W946" s="350"/>
      <c r="X946" s="350"/>
      <c r="Y946" s="350"/>
      <c r="Z946" s="350"/>
      <c r="AA946" s="350"/>
    </row>
    <row r="947" spans="1:27" ht="12.75" customHeight="1">
      <c r="A947" s="350"/>
      <c r="B947" s="350"/>
      <c r="C947" s="350"/>
      <c r="D947" s="406"/>
      <c r="E947" s="402"/>
      <c r="F947" s="350"/>
      <c r="G947" s="350"/>
      <c r="H947" s="350"/>
      <c r="I947" s="350"/>
      <c r="J947" s="350"/>
      <c r="K947" s="350"/>
      <c r="L947" s="350"/>
      <c r="M947" s="350"/>
      <c r="N947" s="350"/>
      <c r="O947" s="350"/>
      <c r="P947" s="350"/>
      <c r="Q947" s="350"/>
      <c r="R947" s="350"/>
      <c r="S947" s="350"/>
      <c r="T947" s="350"/>
      <c r="U947" s="350"/>
      <c r="V947" s="350"/>
      <c r="W947" s="350"/>
      <c r="X947" s="350"/>
      <c r="Y947" s="350"/>
      <c r="Z947" s="350"/>
      <c r="AA947" s="350"/>
    </row>
    <row r="948" spans="1:27" ht="12.75" customHeight="1">
      <c r="A948" s="350"/>
      <c r="B948" s="350"/>
      <c r="C948" s="350"/>
      <c r="D948" s="406"/>
      <c r="E948" s="402"/>
      <c r="F948" s="350"/>
      <c r="G948" s="350"/>
      <c r="H948" s="350"/>
      <c r="I948" s="350"/>
      <c r="J948" s="350"/>
      <c r="K948" s="350"/>
      <c r="L948" s="350"/>
      <c r="M948" s="350"/>
      <c r="N948" s="350"/>
      <c r="O948" s="350"/>
      <c r="P948" s="350"/>
      <c r="Q948" s="350"/>
      <c r="R948" s="350"/>
      <c r="S948" s="350"/>
      <c r="T948" s="350"/>
      <c r="U948" s="350"/>
      <c r="V948" s="350"/>
      <c r="W948" s="350"/>
      <c r="X948" s="350"/>
      <c r="Y948" s="350"/>
      <c r="Z948" s="350"/>
      <c r="AA948" s="350"/>
    </row>
    <row r="949" spans="1:27" ht="12.75" customHeight="1">
      <c r="A949" s="350"/>
      <c r="B949" s="350"/>
      <c r="C949" s="350"/>
      <c r="D949" s="406"/>
      <c r="E949" s="402"/>
      <c r="F949" s="350"/>
      <c r="G949" s="350"/>
      <c r="H949" s="350"/>
      <c r="I949" s="350"/>
      <c r="J949" s="350"/>
      <c r="K949" s="350"/>
      <c r="L949" s="350"/>
      <c r="M949" s="350"/>
      <c r="N949" s="350"/>
      <c r="O949" s="350"/>
      <c r="P949" s="350"/>
      <c r="Q949" s="350"/>
      <c r="R949" s="350"/>
      <c r="S949" s="350"/>
      <c r="T949" s="350"/>
      <c r="U949" s="350"/>
      <c r="V949" s="350"/>
      <c r="W949" s="350"/>
      <c r="X949" s="350"/>
      <c r="Y949" s="350"/>
      <c r="Z949" s="350"/>
      <c r="AA949" s="350"/>
    </row>
    <row r="950" spans="1:27" ht="12.75" customHeight="1">
      <c r="A950" s="350"/>
      <c r="B950" s="350"/>
      <c r="C950" s="350"/>
      <c r="D950" s="406"/>
      <c r="E950" s="402"/>
      <c r="F950" s="350"/>
      <c r="G950" s="350"/>
      <c r="H950" s="350"/>
      <c r="I950" s="350"/>
      <c r="J950" s="350"/>
      <c r="K950" s="350"/>
      <c r="L950" s="350"/>
      <c r="M950" s="350"/>
      <c r="N950" s="350"/>
      <c r="O950" s="350"/>
      <c r="P950" s="350"/>
      <c r="Q950" s="350"/>
      <c r="R950" s="350"/>
      <c r="S950" s="350"/>
      <c r="T950" s="350"/>
      <c r="U950" s="350"/>
      <c r="V950" s="350"/>
      <c r="W950" s="350"/>
      <c r="X950" s="350"/>
      <c r="Y950" s="350"/>
      <c r="Z950" s="350"/>
      <c r="AA950" s="350"/>
    </row>
    <row r="951" spans="1:27" ht="12.75" customHeight="1">
      <c r="A951" s="350"/>
      <c r="B951" s="350"/>
      <c r="C951" s="350"/>
      <c r="D951" s="406"/>
      <c r="E951" s="402"/>
      <c r="F951" s="350"/>
      <c r="G951" s="350"/>
      <c r="H951" s="350"/>
      <c r="I951" s="350"/>
      <c r="J951" s="350"/>
      <c r="K951" s="350"/>
      <c r="L951" s="350"/>
      <c r="M951" s="350"/>
      <c r="N951" s="350"/>
      <c r="O951" s="350"/>
      <c r="P951" s="350"/>
      <c r="Q951" s="350"/>
      <c r="R951" s="350"/>
      <c r="S951" s="350"/>
      <c r="T951" s="350"/>
      <c r="U951" s="350"/>
      <c r="V951" s="350"/>
      <c r="W951" s="350"/>
      <c r="X951" s="350"/>
      <c r="Y951" s="350"/>
      <c r="Z951" s="350"/>
      <c r="AA951" s="350"/>
    </row>
    <row r="952" spans="1:27" ht="12.75" customHeight="1">
      <c r="A952" s="350"/>
      <c r="B952" s="350"/>
      <c r="C952" s="350"/>
      <c r="D952" s="406"/>
      <c r="E952" s="402"/>
      <c r="F952" s="350"/>
      <c r="G952" s="350"/>
      <c r="H952" s="350"/>
      <c r="I952" s="350"/>
      <c r="J952" s="350"/>
      <c r="K952" s="350"/>
      <c r="L952" s="350"/>
      <c r="M952" s="350"/>
      <c r="N952" s="350"/>
      <c r="O952" s="350"/>
      <c r="P952" s="350"/>
      <c r="Q952" s="350"/>
      <c r="R952" s="350"/>
      <c r="S952" s="350"/>
      <c r="T952" s="350"/>
      <c r="U952" s="350"/>
      <c r="V952" s="350"/>
      <c r="W952" s="350"/>
      <c r="X952" s="350"/>
      <c r="Y952" s="350"/>
      <c r="Z952" s="350"/>
      <c r="AA952" s="350"/>
    </row>
    <row r="953" spans="1:27" ht="12.75" customHeight="1">
      <c r="A953" s="350"/>
      <c r="B953" s="350"/>
      <c r="C953" s="350"/>
      <c r="D953" s="406"/>
      <c r="E953" s="402"/>
      <c r="F953" s="350"/>
      <c r="G953" s="350"/>
      <c r="H953" s="350"/>
      <c r="I953" s="350"/>
      <c r="J953" s="350"/>
      <c r="K953" s="350"/>
      <c r="L953" s="350"/>
      <c r="M953" s="350"/>
      <c r="N953" s="350"/>
      <c r="O953" s="350"/>
      <c r="P953" s="350"/>
      <c r="Q953" s="350"/>
      <c r="R953" s="350"/>
      <c r="S953" s="350"/>
      <c r="T953" s="350"/>
      <c r="U953" s="350"/>
      <c r="V953" s="350"/>
      <c r="W953" s="350"/>
      <c r="X953" s="350"/>
      <c r="Y953" s="350"/>
      <c r="Z953" s="350"/>
      <c r="AA953" s="350"/>
    </row>
    <row r="954" spans="1:27" ht="12.75" customHeight="1">
      <c r="A954" s="350"/>
      <c r="B954" s="350"/>
      <c r="C954" s="350"/>
      <c r="D954" s="406"/>
      <c r="E954" s="402"/>
      <c r="F954" s="350"/>
      <c r="G954" s="350"/>
      <c r="H954" s="350"/>
      <c r="I954" s="350"/>
      <c r="J954" s="350"/>
      <c r="K954" s="350"/>
      <c r="L954" s="350"/>
      <c r="M954" s="350"/>
      <c r="N954" s="350"/>
      <c r="O954" s="350"/>
      <c r="P954" s="350"/>
      <c r="Q954" s="350"/>
      <c r="R954" s="350"/>
      <c r="S954" s="350"/>
      <c r="T954" s="350"/>
      <c r="U954" s="350"/>
      <c r="V954" s="350"/>
      <c r="W954" s="350"/>
      <c r="X954" s="350"/>
      <c r="Y954" s="350"/>
      <c r="Z954" s="350"/>
      <c r="AA954" s="350"/>
    </row>
    <row r="955" spans="1:27" ht="12.75" customHeight="1">
      <c r="A955" s="350"/>
      <c r="B955" s="350"/>
      <c r="C955" s="350"/>
      <c r="D955" s="406"/>
      <c r="E955" s="402"/>
      <c r="F955" s="350"/>
      <c r="G955" s="350"/>
      <c r="H955" s="350"/>
      <c r="I955" s="350"/>
      <c r="J955" s="350"/>
      <c r="K955" s="350"/>
      <c r="L955" s="350"/>
      <c r="M955" s="350"/>
      <c r="N955" s="350"/>
      <c r="O955" s="350"/>
      <c r="P955" s="350"/>
      <c r="Q955" s="350"/>
      <c r="R955" s="350"/>
      <c r="S955" s="350"/>
      <c r="T955" s="350"/>
      <c r="U955" s="350"/>
      <c r="V955" s="350"/>
      <c r="W955" s="350"/>
      <c r="X955" s="350"/>
      <c r="Y955" s="350"/>
      <c r="Z955" s="350"/>
      <c r="AA955" s="350"/>
    </row>
    <row r="956" spans="1:27" ht="12.75" customHeight="1">
      <c r="A956" s="350"/>
      <c r="B956" s="350"/>
      <c r="C956" s="350"/>
      <c r="D956" s="406"/>
      <c r="E956" s="402"/>
      <c r="F956" s="350"/>
      <c r="G956" s="350"/>
      <c r="H956" s="350"/>
      <c r="I956" s="350"/>
      <c r="J956" s="350"/>
      <c r="K956" s="350"/>
      <c r="L956" s="350"/>
      <c r="M956" s="350"/>
      <c r="N956" s="350"/>
      <c r="O956" s="350"/>
      <c r="P956" s="350"/>
      <c r="Q956" s="350"/>
      <c r="R956" s="350"/>
      <c r="S956" s="350"/>
      <c r="T956" s="350"/>
      <c r="U956" s="350"/>
      <c r="V956" s="350"/>
      <c r="W956" s="350"/>
      <c r="X956" s="350"/>
      <c r="Y956" s="350"/>
      <c r="Z956" s="350"/>
      <c r="AA956" s="350"/>
    </row>
    <row r="957" spans="1:27" ht="12.75" customHeight="1">
      <c r="A957" s="350"/>
      <c r="B957" s="350"/>
      <c r="C957" s="350"/>
      <c r="D957" s="406"/>
      <c r="E957" s="402"/>
      <c r="F957" s="350"/>
      <c r="G957" s="350"/>
      <c r="H957" s="350"/>
      <c r="I957" s="350"/>
      <c r="J957" s="350"/>
      <c r="K957" s="350"/>
      <c r="L957" s="350"/>
      <c r="M957" s="350"/>
      <c r="N957" s="350"/>
      <c r="O957" s="350"/>
      <c r="P957" s="350"/>
      <c r="Q957" s="350"/>
      <c r="R957" s="350"/>
      <c r="S957" s="350"/>
      <c r="T957" s="350"/>
      <c r="U957" s="350"/>
      <c r="V957" s="350"/>
      <c r="W957" s="350"/>
      <c r="X957" s="350"/>
      <c r="Y957" s="350"/>
      <c r="Z957" s="350"/>
      <c r="AA957" s="350"/>
    </row>
    <row r="958" spans="1:27" ht="12.75" customHeight="1">
      <c r="A958" s="350"/>
      <c r="B958" s="350"/>
      <c r="C958" s="350"/>
      <c r="D958" s="406"/>
      <c r="E958" s="402"/>
      <c r="F958" s="350"/>
      <c r="G958" s="350"/>
      <c r="H958" s="350"/>
      <c r="I958" s="350"/>
      <c r="J958" s="350"/>
      <c r="K958" s="350"/>
      <c r="L958" s="350"/>
      <c r="M958" s="350"/>
      <c r="N958" s="350"/>
      <c r="O958" s="350"/>
      <c r="P958" s="350"/>
      <c r="Q958" s="350"/>
      <c r="R958" s="350"/>
      <c r="S958" s="350"/>
      <c r="T958" s="350"/>
      <c r="U958" s="350"/>
      <c r="V958" s="350"/>
      <c r="W958" s="350"/>
      <c r="X958" s="350"/>
      <c r="Y958" s="350"/>
      <c r="Z958" s="350"/>
      <c r="AA958" s="350"/>
    </row>
    <row r="959" spans="1:27" ht="12.75" customHeight="1">
      <c r="A959" s="350"/>
      <c r="B959" s="350"/>
      <c r="C959" s="350"/>
      <c r="D959" s="406"/>
      <c r="E959" s="402"/>
      <c r="F959" s="350"/>
      <c r="G959" s="350"/>
      <c r="H959" s="350"/>
      <c r="I959" s="350"/>
      <c r="J959" s="350"/>
      <c r="K959" s="350"/>
      <c r="L959" s="350"/>
      <c r="M959" s="350"/>
      <c r="N959" s="350"/>
      <c r="O959" s="350"/>
      <c r="P959" s="350"/>
      <c r="Q959" s="350"/>
      <c r="R959" s="350"/>
      <c r="S959" s="350"/>
      <c r="T959" s="350"/>
      <c r="U959" s="350"/>
      <c r="V959" s="350"/>
      <c r="W959" s="350"/>
      <c r="X959" s="350"/>
      <c r="Y959" s="350"/>
      <c r="Z959" s="350"/>
      <c r="AA959" s="350"/>
    </row>
    <row r="960" spans="1:27" ht="12.75" customHeight="1">
      <c r="A960" s="350"/>
      <c r="B960" s="350"/>
      <c r="C960" s="350"/>
      <c r="D960" s="406"/>
      <c r="E960" s="402"/>
      <c r="F960" s="350"/>
      <c r="G960" s="350"/>
      <c r="H960" s="350"/>
      <c r="I960" s="350"/>
      <c r="J960" s="350"/>
      <c r="K960" s="350"/>
      <c r="L960" s="350"/>
      <c r="M960" s="350"/>
      <c r="N960" s="350"/>
      <c r="O960" s="350"/>
      <c r="P960" s="350"/>
      <c r="Q960" s="350"/>
      <c r="R960" s="350"/>
      <c r="S960" s="350"/>
      <c r="T960" s="350"/>
      <c r="U960" s="350"/>
      <c r="V960" s="350"/>
      <c r="W960" s="350"/>
      <c r="X960" s="350"/>
      <c r="Y960" s="350"/>
      <c r="Z960" s="350"/>
      <c r="AA960" s="350"/>
    </row>
    <row r="961" spans="1:27" ht="12.75" customHeight="1">
      <c r="A961" s="350"/>
      <c r="B961" s="350"/>
      <c r="C961" s="350"/>
      <c r="D961" s="406"/>
      <c r="E961" s="402"/>
      <c r="F961" s="350"/>
      <c r="G961" s="350"/>
      <c r="H961" s="350"/>
      <c r="I961" s="350"/>
      <c r="J961" s="350"/>
      <c r="K961" s="350"/>
      <c r="L961" s="350"/>
      <c r="M961" s="350"/>
      <c r="N961" s="350"/>
      <c r="O961" s="350"/>
      <c r="P961" s="350"/>
      <c r="Q961" s="350"/>
      <c r="R961" s="350"/>
      <c r="S961" s="350"/>
      <c r="T961" s="350"/>
      <c r="U961" s="350"/>
      <c r="V961" s="350"/>
      <c r="W961" s="350"/>
      <c r="X961" s="350"/>
      <c r="Y961" s="350"/>
      <c r="Z961" s="350"/>
      <c r="AA961" s="350"/>
    </row>
    <row r="962" spans="1:27" ht="12.75" customHeight="1">
      <c r="A962" s="350"/>
      <c r="B962" s="350"/>
      <c r="C962" s="350"/>
      <c r="D962" s="406"/>
      <c r="E962" s="402"/>
      <c r="F962" s="350"/>
      <c r="G962" s="350"/>
      <c r="H962" s="350"/>
      <c r="I962" s="350"/>
      <c r="J962" s="350"/>
      <c r="K962" s="350"/>
      <c r="L962" s="350"/>
      <c r="M962" s="350"/>
      <c r="N962" s="350"/>
      <c r="O962" s="350"/>
      <c r="P962" s="350"/>
      <c r="Q962" s="350"/>
      <c r="R962" s="350"/>
      <c r="S962" s="350"/>
      <c r="T962" s="350"/>
      <c r="U962" s="350"/>
      <c r="V962" s="350"/>
      <c r="W962" s="350"/>
      <c r="X962" s="350"/>
      <c r="Y962" s="350"/>
      <c r="Z962" s="350"/>
      <c r="AA962" s="350"/>
    </row>
    <row r="963" spans="1:27" ht="12.75" customHeight="1">
      <c r="A963" s="350"/>
      <c r="B963" s="350"/>
      <c r="C963" s="350"/>
      <c r="D963" s="406"/>
      <c r="E963" s="402"/>
      <c r="F963" s="350"/>
      <c r="G963" s="350"/>
      <c r="H963" s="350"/>
      <c r="I963" s="350"/>
      <c r="J963" s="350"/>
      <c r="K963" s="350"/>
      <c r="L963" s="350"/>
      <c r="M963" s="350"/>
      <c r="N963" s="350"/>
      <c r="O963" s="350"/>
      <c r="P963" s="350"/>
      <c r="Q963" s="350"/>
      <c r="R963" s="350"/>
      <c r="S963" s="350"/>
      <c r="T963" s="350"/>
      <c r="U963" s="350"/>
      <c r="V963" s="350"/>
      <c r="W963" s="350"/>
      <c r="X963" s="350"/>
      <c r="Y963" s="350"/>
      <c r="Z963" s="350"/>
      <c r="AA963" s="350"/>
    </row>
    <row r="964" spans="1:27" ht="12.75" customHeight="1">
      <c r="A964" s="350"/>
      <c r="B964" s="350"/>
      <c r="C964" s="350"/>
      <c r="D964" s="406"/>
      <c r="E964" s="402"/>
      <c r="F964" s="350"/>
      <c r="G964" s="350"/>
      <c r="H964" s="350"/>
      <c r="I964" s="350"/>
      <c r="J964" s="350"/>
      <c r="K964" s="350"/>
      <c r="L964" s="350"/>
      <c r="M964" s="350"/>
      <c r="N964" s="350"/>
      <c r="O964" s="350"/>
      <c r="P964" s="350"/>
      <c r="Q964" s="350"/>
      <c r="R964" s="350"/>
      <c r="S964" s="350"/>
      <c r="T964" s="350"/>
      <c r="U964" s="350"/>
      <c r="V964" s="350"/>
      <c r="W964" s="350"/>
      <c r="X964" s="350"/>
      <c r="Y964" s="350"/>
      <c r="Z964" s="350"/>
      <c r="AA964" s="350"/>
    </row>
    <row r="965" spans="1:27" ht="12.75" customHeight="1">
      <c r="A965" s="350"/>
      <c r="B965" s="350"/>
      <c r="C965" s="350"/>
      <c r="D965" s="406"/>
      <c r="E965" s="402"/>
      <c r="F965" s="350"/>
      <c r="G965" s="350"/>
      <c r="H965" s="350"/>
      <c r="I965" s="350"/>
      <c r="J965" s="350"/>
      <c r="K965" s="350"/>
      <c r="L965" s="350"/>
      <c r="M965" s="350"/>
      <c r="N965" s="350"/>
      <c r="O965" s="350"/>
      <c r="P965" s="350"/>
      <c r="Q965" s="350"/>
      <c r="R965" s="350"/>
      <c r="S965" s="350"/>
      <c r="T965" s="350"/>
      <c r="U965" s="350"/>
      <c r="V965" s="350"/>
      <c r="W965" s="350"/>
      <c r="X965" s="350"/>
      <c r="Y965" s="350"/>
      <c r="Z965" s="350"/>
      <c r="AA965" s="350"/>
    </row>
    <row r="966" spans="1:27" ht="12.75" customHeight="1">
      <c r="A966" s="350"/>
      <c r="B966" s="350"/>
      <c r="C966" s="350"/>
      <c r="D966" s="406"/>
      <c r="E966" s="402"/>
      <c r="F966" s="350"/>
      <c r="G966" s="350"/>
      <c r="H966" s="350"/>
      <c r="I966" s="350"/>
      <c r="J966" s="350"/>
      <c r="K966" s="350"/>
      <c r="L966" s="350"/>
      <c r="M966" s="350"/>
      <c r="N966" s="350"/>
      <c r="O966" s="350"/>
      <c r="P966" s="350"/>
      <c r="Q966" s="350"/>
      <c r="R966" s="350"/>
      <c r="S966" s="350"/>
      <c r="T966" s="350"/>
      <c r="U966" s="350"/>
      <c r="V966" s="350"/>
      <c r="W966" s="350"/>
      <c r="X966" s="350"/>
      <c r="Y966" s="350"/>
      <c r="Z966" s="350"/>
      <c r="AA966" s="350"/>
    </row>
    <row r="967" spans="1:27" ht="12.75" customHeight="1">
      <c r="A967" s="350"/>
      <c r="B967" s="350"/>
      <c r="C967" s="350"/>
      <c r="D967" s="406"/>
      <c r="E967" s="402"/>
      <c r="F967" s="350"/>
      <c r="G967" s="350"/>
      <c r="H967" s="350"/>
      <c r="I967" s="350"/>
      <c r="J967" s="350"/>
      <c r="K967" s="350"/>
      <c r="L967" s="350"/>
      <c r="M967" s="350"/>
      <c r="N967" s="350"/>
      <c r="O967" s="350"/>
      <c r="P967" s="350"/>
      <c r="Q967" s="350"/>
      <c r="R967" s="350"/>
      <c r="S967" s="350"/>
      <c r="T967" s="350"/>
      <c r="U967" s="350"/>
      <c r="V967" s="350"/>
      <c r="W967" s="350"/>
      <c r="X967" s="350"/>
      <c r="Y967" s="350"/>
      <c r="Z967" s="350"/>
      <c r="AA967" s="350"/>
    </row>
    <row r="968" spans="1:27" ht="12.75" customHeight="1">
      <c r="A968" s="350"/>
      <c r="B968" s="350"/>
      <c r="C968" s="350"/>
      <c r="D968" s="406"/>
      <c r="E968" s="402"/>
      <c r="F968" s="350"/>
      <c r="G968" s="350"/>
      <c r="H968" s="350"/>
      <c r="I968" s="350"/>
      <c r="J968" s="350"/>
      <c r="K968" s="350"/>
      <c r="L968" s="350"/>
      <c r="M968" s="350"/>
      <c r="N968" s="350"/>
      <c r="O968" s="350"/>
      <c r="P968" s="350"/>
      <c r="Q968" s="350"/>
      <c r="R968" s="350"/>
      <c r="S968" s="350"/>
      <c r="T968" s="350"/>
      <c r="U968" s="350"/>
      <c r="V968" s="350"/>
      <c r="W968" s="350"/>
      <c r="X968" s="350"/>
      <c r="Y968" s="350"/>
      <c r="Z968" s="350"/>
      <c r="AA968" s="350"/>
    </row>
    <row r="969" spans="1:27" ht="12.75" customHeight="1">
      <c r="A969" s="350"/>
      <c r="B969" s="350"/>
      <c r="C969" s="350"/>
      <c r="D969" s="406"/>
      <c r="E969" s="402"/>
      <c r="F969" s="350"/>
      <c r="G969" s="350"/>
      <c r="H969" s="350"/>
      <c r="I969" s="350"/>
      <c r="J969" s="350"/>
      <c r="K969" s="350"/>
      <c r="L969" s="350"/>
      <c r="M969" s="350"/>
      <c r="N969" s="350"/>
      <c r="O969" s="350"/>
      <c r="P969" s="350"/>
      <c r="Q969" s="350"/>
      <c r="R969" s="350"/>
      <c r="S969" s="350"/>
      <c r="T969" s="350"/>
      <c r="U969" s="350"/>
      <c r="V969" s="350"/>
      <c r="W969" s="350"/>
      <c r="X969" s="350"/>
      <c r="Y969" s="350"/>
      <c r="Z969" s="350"/>
      <c r="AA969" s="350"/>
    </row>
    <row r="970" spans="1:27" ht="12.75" customHeight="1">
      <c r="A970" s="350"/>
      <c r="B970" s="350"/>
      <c r="C970" s="350"/>
      <c r="D970" s="406"/>
      <c r="E970" s="402"/>
      <c r="F970" s="350"/>
      <c r="G970" s="350"/>
      <c r="H970" s="350"/>
      <c r="I970" s="350"/>
      <c r="J970" s="350"/>
      <c r="K970" s="350"/>
      <c r="L970" s="350"/>
      <c r="M970" s="350"/>
      <c r="N970" s="350"/>
      <c r="O970" s="350"/>
      <c r="P970" s="350"/>
      <c r="Q970" s="350"/>
      <c r="R970" s="350"/>
      <c r="S970" s="350"/>
      <c r="T970" s="350"/>
      <c r="U970" s="350"/>
      <c r="V970" s="350"/>
      <c r="W970" s="350"/>
      <c r="X970" s="350"/>
      <c r="Y970" s="350"/>
      <c r="Z970" s="350"/>
      <c r="AA970" s="350"/>
    </row>
    <row r="971" spans="1:27" ht="12.75" customHeight="1">
      <c r="A971" s="350"/>
      <c r="B971" s="350"/>
      <c r="C971" s="350"/>
      <c r="D971" s="406"/>
      <c r="E971" s="402"/>
      <c r="F971" s="350"/>
      <c r="G971" s="350"/>
      <c r="H971" s="350"/>
      <c r="I971" s="350"/>
      <c r="J971" s="350"/>
      <c r="K971" s="350"/>
      <c r="L971" s="350"/>
      <c r="M971" s="350"/>
      <c r="N971" s="350"/>
      <c r="O971" s="350"/>
      <c r="P971" s="350"/>
      <c r="Q971" s="350"/>
      <c r="R971" s="350"/>
      <c r="S971" s="350"/>
      <c r="T971" s="350"/>
      <c r="U971" s="350"/>
      <c r="V971" s="350"/>
      <c r="W971" s="350"/>
      <c r="X971" s="350"/>
      <c r="Y971" s="350"/>
      <c r="Z971" s="350"/>
      <c r="AA971" s="350"/>
    </row>
    <row r="972" spans="1:27" ht="12.75" customHeight="1">
      <c r="A972" s="350"/>
      <c r="B972" s="350"/>
      <c r="C972" s="350"/>
      <c r="D972" s="406"/>
      <c r="E972" s="402"/>
      <c r="F972" s="350"/>
      <c r="G972" s="350"/>
      <c r="H972" s="350"/>
      <c r="I972" s="350"/>
      <c r="J972" s="350"/>
      <c r="K972" s="350"/>
      <c r="L972" s="350"/>
      <c r="M972" s="350"/>
      <c r="N972" s="350"/>
      <c r="O972" s="350"/>
      <c r="P972" s="350"/>
      <c r="Q972" s="350"/>
      <c r="R972" s="350"/>
      <c r="S972" s="350"/>
      <c r="T972" s="350"/>
      <c r="U972" s="350"/>
      <c r="V972" s="350"/>
      <c r="W972" s="350"/>
      <c r="X972" s="350"/>
      <c r="Y972" s="350"/>
      <c r="Z972" s="350"/>
      <c r="AA972" s="350"/>
    </row>
    <row r="973" spans="1:27" ht="12.75" customHeight="1">
      <c r="A973" s="350"/>
      <c r="B973" s="350"/>
      <c r="C973" s="350"/>
      <c r="D973" s="406"/>
      <c r="E973" s="402"/>
      <c r="F973" s="350"/>
      <c r="G973" s="350"/>
      <c r="H973" s="350"/>
      <c r="I973" s="350"/>
      <c r="J973" s="350"/>
      <c r="K973" s="350"/>
      <c r="L973" s="350"/>
      <c r="M973" s="350"/>
      <c r="N973" s="350"/>
      <c r="O973" s="350"/>
      <c r="P973" s="350"/>
      <c r="Q973" s="350"/>
      <c r="R973" s="350"/>
      <c r="S973" s="350"/>
      <c r="T973" s="350"/>
      <c r="U973" s="350"/>
      <c r="V973" s="350"/>
      <c r="W973" s="350"/>
      <c r="X973" s="350"/>
      <c r="Y973" s="350"/>
      <c r="Z973" s="350"/>
      <c r="AA973" s="350"/>
    </row>
    <row r="974" spans="1:27" ht="12.75" customHeight="1">
      <c r="A974" s="350"/>
      <c r="B974" s="350"/>
      <c r="C974" s="350"/>
      <c r="D974" s="406"/>
      <c r="E974" s="402"/>
      <c r="F974" s="350"/>
      <c r="G974" s="350"/>
      <c r="H974" s="350"/>
      <c r="I974" s="350"/>
      <c r="J974" s="350"/>
      <c r="K974" s="350"/>
      <c r="L974" s="350"/>
      <c r="M974" s="350"/>
      <c r="N974" s="350"/>
      <c r="O974" s="350"/>
      <c r="P974" s="350"/>
      <c r="Q974" s="350"/>
      <c r="R974" s="350"/>
      <c r="S974" s="350"/>
      <c r="T974" s="350"/>
      <c r="U974" s="350"/>
      <c r="V974" s="350"/>
      <c r="W974" s="350"/>
      <c r="X974" s="350"/>
      <c r="Y974" s="350"/>
      <c r="Z974" s="350"/>
      <c r="AA974" s="350"/>
    </row>
    <row r="975" spans="1:27" ht="12.75" customHeight="1">
      <c r="A975" s="350"/>
      <c r="B975" s="350"/>
      <c r="C975" s="350"/>
      <c r="D975" s="406"/>
      <c r="E975" s="402"/>
      <c r="F975" s="350"/>
      <c r="G975" s="350"/>
      <c r="H975" s="350"/>
      <c r="I975" s="350"/>
      <c r="J975" s="350"/>
      <c r="K975" s="350"/>
      <c r="L975" s="350"/>
      <c r="M975" s="350"/>
      <c r="N975" s="350"/>
      <c r="O975" s="350"/>
      <c r="P975" s="350"/>
      <c r="Q975" s="350"/>
      <c r="R975" s="350"/>
      <c r="S975" s="350"/>
      <c r="T975" s="350"/>
      <c r="U975" s="350"/>
      <c r="V975" s="350"/>
      <c r="W975" s="350"/>
      <c r="X975" s="350"/>
      <c r="Y975" s="350"/>
      <c r="Z975" s="350"/>
      <c r="AA975" s="350"/>
    </row>
    <row r="976" spans="1:27" ht="12.75" customHeight="1">
      <c r="A976" s="350"/>
      <c r="B976" s="350"/>
      <c r="C976" s="350"/>
      <c r="D976" s="406"/>
      <c r="E976" s="402"/>
      <c r="F976" s="350"/>
      <c r="G976" s="350"/>
      <c r="H976" s="350"/>
      <c r="I976" s="350"/>
      <c r="J976" s="350"/>
      <c r="K976" s="350"/>
      <c r="L976" s="350"/>
      <c r="M976" s="350"/>
      <c r="N976" s="350"/>
      <c r="O976" s="350"/>
      <c r="P976" s="350"/>
      <c r="Q976" s="350"/>
      <c r="R976" s="350"/>
      <c r="S976" s="350"/>
      <c r="T976" s="350"/>
      <c r="U976" s="350"/>
      <c r="V976" s="350"/>
      <c r="W976" s="350"/>
      <c r="X976" s="350"/>
      <c r="Y976" s="350"/>
      <c r="Z976" s="350"/>
      <c r="AA976" s="350"/>
    </row>
    <row r="977" spans="1:27" ht="12.75" customHeight="1">
      <c r="A977" s="350"/>
      <c r="B977" s="350"/>
      <c r="C977" s="350"/>
      <c r="D977" s="406"/>
      <c r="E977" s="402"/>
      <c r="F977" s="350"/>
      <c r="G977" s="350"/>
      <c r="H977" s="350"/>
      <c r="I977" s="350"/>
      <c r="J977" s="350"/>
      <c r="K977" s="350"/>
      <c r="L977" s="350"/>
      <c r="M977" s="350"/>
      <c r="N977" s="350"/>
      <c r="O977" s="350"/>
      <c r="P977" s="350"/>
      <c r="Q977" s="350"/>
      <c r="R977" s="350"/>
      <c r="S977" s="350"/>
      <c r="T977" s="350"/>
      <c r="U977" s="350"/>
      <c r="V977" s="350"/>
      <c r="W977" s="350"/>
      <c r="X977" s="350"/>
      <c r="Y977" s="350"/>
      <c r="Z977" s="350"/>
      <c r="AA977" s="350"/>
    </row>
    <row r="978" spans="1:27" ht="12.75" customHeight="1">
      <c r="A978" s="350"/>
      <c r="B978" s="350"/>
      <c r="C978" s="350"/>
      <c r="D978" s="406"/>
      <c r="E978" s="402"/>
      <c r="F978" s="350"/>
      <c r="G978" s="350"/>
      <c r="H978" s="350"/>
      <c r="I978" s="350"/>
      <c r="J978" s="350"/>
      <c r="K978" s="350"/>
      <c r="L978" s="350"/>
      <c r="M978" s="350"/>
      <c r="N978" s="350"/>
      <c r="O978" s="350"/>
      <c r="P978" s="350"/>
      <c r="Q978" s="350"/>
      <c r="R978" s="350"/>
      <c r="S978" s="350"/>
      <c r="T978" s="350"/>
      <c r="U978" s="350"/>
      <c r="V978" s="350"/>
      <c r="W978" s="350"/>
      <c r="X978" s="350"/>
      <c r="Y978" s="350"/>
      <c r="Z978" s="350"/>
      <c r="AA978" s="350"/>
    </row>
    <row r="979" spans="1:27" ht="12.75" customHeight="1">
      <c r="A979" s="350"/>
      <c r="B979" s="350"/>
      <c r="C979" s="350"/>
      <c r="D979" s="406"/>
      <c r="E979" s="402"/>
      <c r="F979" s="350"/>
      <c r="G979" s="350"/>
      <c r="H979" s="350"/>
      <c r="I979" s="350"/>
      <c r="J979" s="350"/>
      <c r="K979" s="350"/>
      <c r="L979" s="350"/>
      <c r="M979" s="350"/>
      <c r="N979" s="350"/>
      <c r="O979" s="350"/>
      <c r="P979" s="350"/>
      <c r="Q979" s="350"/>
      <c r="R979" s="350"/>
      <c r="S979" s="350"/>
      <c r="T979" s="350"/>
      <c r="U979" s="350"/>
      <c r="V979" s="350"/>
      <c r="W979" s="350"/>
      <c r="X979" s="350"/>
      <c r="Y979" s="350"/>
      <c r="Z979" s="350"/>
      <c r="AA979" s="350"/>
    </row>
    <row r="980" spans="1:27" ht="12.75" customHeight="1">
      <c r="A980" s="350"/>
      <c r="B980" s="350"/>
      <c r="C980" s="350"/>
      <c r="D980" s="406"/>
      <c r="E980" s="402"/>
      <c r="F980" s="350"/>
      <c r="G980" s="350"/>
      <c r="H980" s="350"/>
      <c r="I980" s="350"/>
      <c r="J980" s="350"/>
      <c r="K980" s="350"/>
      <c r="L980" s="350"/>
      <c r="M980" s="350"/>
      <c r="N980" s="350"/>
      <c r="O980" s="350"/>
      <c r="P980" s="350"/>
      <c r="Q980" s="350"/>
      <c r="R980" s="350"/>
      <c r="S980" s="350"/>
      <c r="T980" s="350"/>
      <c r="U980" s="350"/>
      <c r="V980" s="350"/>
      <c r="W980" s="350"/>
      <c r="X980" s="350"/>
      <c r="Y980" s="350"/>
      <c r="Z980" s="350"/>
      <c r="AA980" s="350"/>
    </row>
    <row r="981" spans="1:27" ht="12.75" customHeight="1">
      <c r="A981" s="350"/>
      <c r="B981" s="350"/>
      <c r="C981" s="350"/>
      <c r="D981" s="406"/>
      <c r="E981" s="402"/>
      <c r="F981" s="350"/>
      <c r="G981" s="350"/>
      <c r="H981" s="350"/>
      <c r="I981" s="350"/>
      <c r="J981" s="350"/>
      <c r="K981" s="350"/>
      <c r="L981" s="350"/>
      <c r="M981" s="350"/>
      <c r="N981" s="350"/>
      <c r="O981" s="350"/>
      <c r="P981" s="350"/>
      <c r="Q981" s="350"/>
      <c r="R981" s="350"/>
      <c r="S981" s="350"/>
      <c r="T981" s="350"/>
      <c r="U981" s="350"/>
      <c r="V981" s="350"/>
      <c r="W981" s="350"/>
      <c r="X981" s="350"/>
      <c r="Y981" s="350"/>
      <c r="Z981" s="350"/>
      <c r="AA981" s="350"/>
    </row>
    <row r="982" spans="1:27" ht="12.75" customHeight="1">
      <c r="A982" s="350"/>
      <c r="B982" s="350"/>
      <c r="C982" s="350"/>
      <c r="D982" s="406"/>
      <c r="E982" s="402"/>
      <c r="F982" s="350"/>
      <c r="G982" s="350"/>
      <c r="H982" s="350"/>
      <c r="I982" s="350"/>
      <c r="J982" s="350"/>
      <c r="K982" s="350"/>
      <c r="L982" s="350"/>
      <c r="M982" s="350"/>
      <c r="N982" s="350"/>
      <c r="O982" s="350"/>
      <c r="P982" s="350"/>
      <c r="Q982" s="350"/>
      <c r="R982" s="350"/>
      <c r="S982" s="350"/>
      <c r="T982" s="350"/>
      <c r="U982" s="350"/>
      <c r="V982" s="350"/>
      <c r="W982" s="350"/>
      <c r="X982" s="350"/>
      <c r="Y982" s="350"/>
      <c r="Z982" s="350"/>
      <c r="AA982" s="350"/>
    </row>
    <row r="983" spans="1:27" ht="12.75" customHeight="1">
      <c r="A983" s="350"/>
      <c r="B983" s="350"/>
      <c r="C983" s="350"/>
      <c r="D983" s="406"/>
      <c r="E983" s="402"/>
      <c r="F983" s="350"/>
      <c r="G983" s="350"/>
      <c r="H983" s="350"/>
      <c r="I983" s="350"/>
      <c r="J983" s="350"/>
      <c r="K983" s="350"/>
      <c r="L983" s="350"/>
      <c r="M983" s="350"/>
      <c r="N983" s="350"/>
      <c r="O983" s="350"/>
      <c r="P983" s="350"/>
      <c r="Q983" s="350"/>
      <c r="R983" s="350"/>
      <c r="S983" s="350"/>
      <c r="T983" s="350"/>
      <c r="U983" s="350"/>
      <c r="V983" s="350"/>
      <c r="W983" s="350"/>
      <c r="X983" s="350"/>
      <c r="Y983" s="350"/>
      <c r="Z983" s="350"/>
      <c r="AA983" s="350"/>
    </row>
    <row r="984" spans="1:27" ht="12.75" customHeight="1">
      <c r="A984" s="350"/>
      <c r="B984" s="350"/>
      <c r="C984" s="350"/>
      <c r="D984" s="406"/>
      <c r="E984" s="402"/>
      <c r="F984" s="350"/>
      <c r="G984" s="350"/>
      <c r="H984" s="350"/>
      <c r="I984" s="350"/>
      <c r="J984" s="350"/>
      <c r="K984" s="350"/>
      <c r="L984" s="350"/>
      <c r="M984" s="350"/>
      <c r="N984" s="350"/>
      <c r="O984" s="350"/>
      <c r="P984" s="350"/>
      <c r="Q984" s="350"/>
      <c r="R984" s="350"/>
      <c r="S984" s="350"/>
      <c r="T984" s="350"/>
      <c r="U984" s="350"/>
      <c r="V984" s="350"/>
      <c r="W984" s="350"/>
      <c r="X984" s="350"/>
      <c r="Y984" s="350"/>
      <c r="Z984" s="350"/>
      <c r="AA984" s="350"/>
    </row>
    <row r="985" spans="1:27" ht="12.75" customHeight="1">
      <c r="A985" s="350"/>
      <c r="B985" s="350"/>
      <c r="C985" s="350"/>
      <c r="D985" s="406"/>
      <c r="E985" s="402"/>
      <c r="F985" s="350"/>
      <c r="G985" s="350"/>
      <c r="H985" s="350"/>
      <c r="I985" s="350"/>
      <c r="J985" s="350"/>
      <c r="K985" s="350"/>
      <c r="L985" s="350"/>
      <c r="M985" s="350"/>
      <c r="N985" s="350"/>
      <c r="O985" s="350"/>
      <c r="P985" s="350"/>
      <c r="Q985" s="350"/>
      <c r="R985" s="350"/>
      <c r="S985" s="350"/>
      <c r="T985" s="350"/>
      <c r="U985" s="350"/>
      <c r="V985" s="350"/>
      <c r="W985" s="350"/>
      <c r="X985" s="350"/>
      <c r="Y985" s="350"/>
      <c r="Z985" s="350"/>
      <c r="AA985" s="350"/>
    </row>
    <row r="986" spans="1:27" ht="12.75" customHeight="1">
      <c r="A986" s="350"/>
      <c r="B986" s="350"/>
      <c r="C986" s="350"/>
      <c r="D986" s="406"/>
      <c r="E986" s="402"/>
      <c r="F986" s="350"/>
      <c r="G986" s="350"/>
      <c r="H986" s="350"/>
      <c r="I986" s="350"/>
      <c r="J986" s="350"/>
      <c r="K986" s="350"/>
      <c r="L986" s="350"/>
      <c r="M986" s="350"/>
      <c r="N986" s="350"/>
      <c r="O986" s="350"/>
      <c r="P986" s="350"/>
      <c r="Q986" s="350"/>
      <c r="R986" s="350"/>
      <c r="S986" s="350"/>
      <c r="T986" s="350"/>
      <c r="U986" s="350"/>
      <c r="V986" s="350"/>
      <c r="W986" s="350"/>
      <c r="X986" s="350"/>
      <c r="Y986" s="350"/>
      <c r="Z986" s="350"/>
      <c r="AA986" s="350"/>
    </row>
    <row r="987" spans="1:27" ht="12.75" customHeight="1">
      <c r="A987" s="350"/>
      <c r="B987" s="350"/>
      <c r="C987" s="350"/>
      <c r="D987" s="406"/>
      <c r="E987" s="402"/>
      <c r="F987" s="350"/>
      <c r="G987" s="350"/>
      <c r="H987" s="350"/>
      <c r="I987" s="350"/>
      <c r="J987" s="350"/>
      <c r="K987" s="350"/>
      <c r="L987" s="350"/>
      <c r="M987" s="350"/>
      <c r="N987" s="350"/>
      <c r="O987" s="350"/>
      <c r="P987" s="350"/>
      <c r="Q987" s="350"/>
      <c r="R987" s="350"/>
      <c r="S987" s="350"/>
      <c r="T987" s="350"/>
      <c r="U987" s="350"/>
      <c r="V987" s="350"/>
      <c r="W987" s="350"/>
      <c r="X987" s="350"/>
      <c r="Y987" s="350"/>
      <c r="Z987" s="350"/>
      <c r="AA987" s="350"/>
    </row>
    <row r="988" spans="1:27" ht="12.75" customHeight="1">
      <c r="A988" s="350"/>
      <c r="B988" s="350"/>
      <c r="C988" s="350"/>
      <c r="D988" s="406"/>
      <c r="E988" s="402"/>
      <c r="F988" s="350"/>
      <c r="G988" s="350"/>
      <c r="H988" s="350"/>
      <c r="I988" s="350"/>
      <c r="J988" s="350"/>
      <c r="K988" s="350"/>
      <c r="L988" s="350"/>
      <c r="M988" s="350"/>
      <c r="N988" s="350"/>
      <c r="O988" s="350"/>
      <c r="P988" s="350"/>
      <c r="Q988" s="350"/>
      <c r="R988" s="350"/>
      <c r="S988" s="350"/>
      <c r="T988" s="350"/>
      <c r="U988" s="350"/>
      <c r="V988" s="350"/>
      <c r="W988" s="350"/>
      <c r="X988" s="350"/>
      <c r="Y988" s="350"/>
      <c r="Z988" s="350"/>
      <c r="AA988" s="350"/>
    </row>
    <row r="989" spans="1:27" ht="12.75" customHeight="1">
      <c r="A989" s="350"/>
      <c r="B989" s="350"/>
      <c r="C989" s="350"/>
      <c r="D989" s="406"/>
      <c r="E989" s="402"/>
      <c r="F989" s="350"/>
      <c r="G989" s="350"/>
      <c r="H989" s="350"/>
      <c r="I989" s="350"/>
      <c r="J989" s="350"/>
      <c r="K989" s="350"/>
      <c r="L989" s="350"/>
      <c r="M989" s="350"/>
      <c r="N989" s="350"/>
      <c r="O989" s="350"/>
      <c r="P989" s="350"/>
      <c r="Q989" s="350"/>
      <c r="R989" s="350"/>
      <c r="S989" s="350"/>
      <c r="T989" s="350"/>
      <c r="U989" s="350"/>
      <c r="V989" s="350"/>
      <c r="W989" s="350"/>
      <c r="X989" s="350"/>
      <c r="Y989" s="350"/>
      <c r="Z989" s="350"/>
      <c r="AA989" s="350"/>
    </row>
    <row r="990" spans="1:27" ht="12.75" customHeight="1">
      <c r="A990" s="350"/>
      <c r="B990" s="350"/>
      <c r="C990" s="350"/>
      <c r="D990" s="406"/>
      <c r="E990" s="402"/>
      <c r="F990" s="350"/>
      <c r="G990" s="350"/>
      <c r="H990" s="350"/>
      <c r="I990" s="350"/>
      <c r="J990" s="350"/>
      <c r="K990" s="350"/>
      <c r="L990" s="350"/>
      <c r="M990" s="350"/>
      <c r="N990" s="350"/>
      <c r="O990" s="350"/>
      <c r="P990" s="350"/>
      <c r="Q990" s="350"/>
      <c r="R990" s="350"/>
      <c r="S990" s="350"/>
      <c r="T990" s="350"/>
      <c r="U990" s="350"/>
      <c r="V990" s="350"/>
      <c r="W990" s="350"/>
      <c r="X990" s="350"/>
      <c r="Y990" s="350"/>
      <c r="Z990" s="350"/>
      <c r="AA990" s="350"/>
    </row>
    <row r="991" spans="1:27" ht="12.75" customHeight="1">
      <c r="A991" s="350"/>
      <c r="B991" s="350"/>
      <c r="C991" s="350"/>
      <c r="D991" s="406"/>
      <c r="E991" s="402"/>
      <c r="F991" s="350"/>
      <c r="G991" s="350"/>
      <c r="H991" s="350"/>
      <c r="I991" s="350"/>
      <c r="J991" s="350"/>
      <c r="K991" s="350"/>
      <c r="L991" s="350"/>
      <c r="M991" s="350"/>
      <c r="N991" s="350"/>
      <c r="O991" s="350"/>
      <c r="P991" s="350"/>
      <c r="Q991" s="350"/>
      <c r="R991" s="350"/>
      <c r="S991" s="350"/>
      <c r="T991" s="350"/>
      <c r="U991" s="350"/>
      <c r="V991" s="350"/>
      <c r="W991" s="350"/>
      <c r="X991" s="350"/>
      <c r="Y991" s="350"/>
      <c r="Z991" s="350"/>
      <c r="AA991" s="350"/>
    </row>
    <row r="992" spans="1:27" ht="12.75" customHeight="1">
      <c r="A992" s="350"/>
      <c r="B992" s="350"/>
      <c r="C992" s="350"/>
      <c r="D992" s="406"/>
      <c r="E992" s="402"/>
      <c r="F992" s="350"/>
      <c r="G992" s="350"/>
      <c r="H992" s="350"/>
      <c r="I992" s="350"/>
      <c r="J992" s="350"/>
      <c r="K992" s="350"/>
      <c r="L992" s="350"/>
      <c r="M992" s="350"/>
      <c r="N992" s="350"/>
      <c r="O992" s="350"/>
      <c r="P992" s="350"/>
      <c r="Q992" s="350"/>
      <c r="R992" s="350"/>
      <c r="S992" s="350"/>
      <c r="T992" s="350"/>
      <c r="U992" s="350"/>
      <c r="V992" s="350"/>
      <c r="W992" s="350"/>
      <c r="X992" s="350"/>
      <c r="Y992" s="350"/>
      <c r="Z992" s="350"/>
      <c r="AA992" s="350"/>
    </row>
  </sheetData>
  <mergeCells count="12">
    <mergeCell ref="C64:G64"/>
    <mergeCell ref="C65:G65"/>
    <mergeCell ref="C66:G66"/>
    <mergeCell ref="C67:G67"/>
    <mergeCell ref="C68:G68"/>
    <mergeCell ref="C69:G69"/>
    <mergeCell ref="C2:E2"/>
    <mergeCell ref="F2:G2"/>
    <mergeCell ref="C3:E3"/>
    <mergeCell ref="C61:G61"/>
    <mergeCell ref="C62:G62"/>
    <mergeCell ref="C63:G63"/>
  </mergeCells>
  <pageMargins left="0.70000000000000007" right="0.70000000000000007" top="1.361023622047244" bottom="1.361023622047244" header="0" footer="0"/>
  <pageSetup paperSize="0" fitToWidth="0" fitToHeight="0" orientation="landscape" horizontalDpi="0" verticalDpi="0" copies="0"/>
  <headerFooter alignWithMargins="0">
    <oddHeader>&amp;L&amp;"Arial1,Regular"&amp;10&amp;K000000Rozšíření parku u muzea Moravská Třebová Výkaz výměr DPS</oddHeader>
    <oddFooter>&amp;R&amp;"Arial1,Regular"&amp;10&amp;K000000&amp;P/</oddFooter>
  </headerFooter>
</worksheet>
</file>

<file path=docProps/app.xml><?xml version="1.0" encoding="utf-8"?>
<Properties xmlns="http://schemas.openxmlformats.org/officeDocument/2006/extended-properties" xmlns:vt="http://schemas.openxmlformats.org/officeDocument/2006/docPropsVTypes">
  <TotalTime>14005</TotalTime>
  <Application>Microsoft Excel</Application>
  <DocSecurity>0</DocSecurity>
  <ScaleCrop>false</ScaleCrop>
  <HeadingPairs>
    <vt:vector size="4" baseType="variant">
      <vt:variant>
        <vt:lpstr>Listy</vt:lpstr>
      </vt:variant>
      <vt:variant>
        <vt:i4>19</vt:i4>
      </vt:variant>
      <vt:variant>
        <vt:lpstr>Pojmenované oblasti</vt:lpstr>
      </vt:variant>
      <vt:variant>
        <vt:i4>14</vt:i4>
      </vt:variant>
    </vt:vector>
  </HeadingPairs>
  <TitlesOfParts>
    <vt:vector size="33" baseType="lpstr">
      <vt:lpstr>Krycí List</vt:lpstr>
      <vt:lpstr>Rekapitulace</vt:lpstr>
      <vt:lpstr>VN_ON</vt:lpstr>
      <vt:lpstr>SO_00 - demolice</vt:lpstr>
      <vt:lpstr>SO 01.1 PRIPRAVA</vt:lpstr>
      <vt:lpstr>SO 01.1 ZEMNI PR</vt:lpstr>
      <vt:lpstr>SO 01.2 VHS</vt:lpstr>
      <vt:lpstr>SO 01.3.1 SIL</vt:lpstr>
      <vt:lpstr>SO 01.3.2 SLB</vt:lpstr>
      <vt:lpstr>SO 01.4.1 POVRCH</vt:lpstr>
      <vt:lpstr>SO 01.4.2 LEMY</vt:lpstr>
      <vt:lpstr>SO 01.5.1 VEG PRIP</vt:lpstr>
      <vt:lpstr>SO 01.5.2 VEG</vt:lpstr>
      <vt:lpstr>SO 01.5.3 ZAVL</vt:lpstr>
      <vt:lpstr>SO 01.6 ARCH</vt:lpstr>
      <vt:lpstr>SO 02 - zahrada</vt:lpstr>
      <vt:lpstr>SO 02.1 ELE</vt:lpstr>
      <vt:lpstr>SO 04.2 ELE</vt:lpstr>
      <vt:lpstr>SO 05 TS</vt:lpstr>
      <vt:lpstr>'SO 01.6 ARCH'!__7DC147B2_4614_48B7_8F22_6CC284377C82_ITEM_GROUP1__</vt:lpstr>
      <vt:lpstr>__7DC147B2_4614_48B7_8F22_6CC284377C82_ITEM_GROUP1_RECAP__</vt:lpstr>
      <vt:lpstr>'SO 01.6 ARCH'!__7DC147B2_4614_48B7_8F22_6CC284377C82_ITEM_GROUP2__</vt:lpstr>
      <vt:lpstr>__7DC147B2_4614_48B7_8F22_6CC284377C82_ITEM_GROUP2_RECAP__</vt:lpstr>
      <vt:lpstr>'SO_00 - demolice'!__BB40E3E9_56A7_4FE2_BA5B_1AB9C5502FDF_ITEM_GROUP1__</vt:lpstr>
      <vt:lpstr>'SO 01.1 PRIPRAVA'!_xlnm._FilterDatabase</vt:lpstr>
      <vt:lpstr>'SO 01.1 ZEMNI PR'!_xlnm._FilterDatabase</vt:lpstr>
      <vt:lpstr>'SO 01.5.2 VEG'!_xlnm._FilterDatabase</vt:lpstr>
      <vt:lpstr>'SO 01.6 ARCH'!GROUP_ID</vt:lpstr>
      <vt:lpstr>'SO_00 - demolice'!GROUP_ID</vt:lpstr>
      <vt:lpstr>'SO 01.6 ARCH'!ITEM_PRICES</vt:lpstr>
      <vt:lpstr>'SO_00 - demolice'!ITEM_PRICES</vt:lpstr>
      <vt:lpstr>'SO 01.6 ARCH'!VAT_RATES</vt:lpstr>
      <vt:lpstr>'SO_00 - demolice'!VAT_RATES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Vrbka Boris</cp:lastModifiedBy>
  <cp:revision>24</cp:revision>
  <dcterms:created xsi:type="dcterms:W3CDTF">2025-09-09T08:53:43Z</dcterms:created>
  <dcterms:modified xsi:type="dcterms:W3CDTF">2025-09-09T08:53:44Z</dcterms:modified>
</cp:coreProperties>
</file>