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ŽIVOTICE u NJ\VZMR_Rekonstrukce LC U Houbaře_dotační\"/>
    </mc:Choice>
  </mc:AlternateContent>
  <xr:revisionPtr revIDLastSave="0" documentId="13_ncr:8001_{36971815-175B-4F42-AA8F-EF881AD1D88E}" xr6:coauthVersionLast="45" xr6:coauthVersionMax="45" xr10:uidLastSave="{00000000-0000-0000-0000-000000000000}"/>
  <workbookProtection workbookPassword="CE28" lockStructure="1"/>
  <bookViews>
    <workbookView xWindow="-108" yWindow="-108" windowWidth="23256" windowHeight="12600" activeTab="3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1 Pol" sheetId="12" r:id="rId4"/>
    <sheet name="02 2 Pol" sheetId="13" r:id="rId5"/>
    <sheet name="03 3 Pol" sheetId="14" r:id="rId6"/>
    <sheet name="04 4 Pol" sheetId="15" r:id="rId7"/>
    <sheet name="05 5 Pol" sheetId="16" r:id="rId8"/>
  </sheets>
  <externalReferences>
    <externalReference r:id="rId9"/>
  </externalReferences>
  <definedNames>
    <definedName name="CelkemDPHVypocet" localSheetId="1">Stavba!$H$51</definedName>
    <definedName name="CenaCelkem">Stavba!$G$29</definedName>
    <definedName name="CenaCelkemBezDPH">Stavba!$G$28</definedName>
    <definedName name="CenaCelkemVypocet" localSheetId="1">Stavba!$I$51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1 Pol'!$1:$7</definedName>
    <definedName name="_xlnm.Print_Titles" localSheetId="4">'02 2 Pol'!$1:$7</definedName>
    <definedName name="_xlnm.Print_Titles" localSheetId="5">'03 3 Pol'!$1:$7</definedName>
    <definedName name="_xlnm.Print_Titles" localSheetId="6">'04 4 Pol'!$1:$7</definedName>
    <definedName name="_xlnm.Print_Titles" localSheetId="7">'05 5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1 Pol'!$A$1:$Y$52</definedName>
    <definedName name="_xlnm.Print_Area" localSheetId="4">'02 2 Pol'!$A$1:$Y$16</definedName>
    <definedName name="_xlnm.Print_Area" localSheetId="5">'03 3 Pol'!$A$1:$Y$39</definedName>
    <definedName name="_xlnm.Print_Area" localSheetId="6">'04 4 Pol'!$A$1:$Y$39</definedName>
    <definedName name="_xlnm.Print_Area" localSheetId="7">'05 5 Pol'!$A$1:$Y$47</definedName>
    <definedName name="_xlnm.Print_Area" localSheetId="1">Stavba!$A$1:$J$72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Stavba!$F$51</definedName>
    <definedName name="ZakladDPHZakl">Stavba!$G$25</definedName>
    <definedName name="ZakladDPHZaklVypocet" localSheetId="1">Stavba!$G$51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A33" i="16" l="1"/>
  <c r="BA13" i="16"/>
  <c r="BA10" i="16"/>
  <c r="G9" i="16"/>
  <c r="I9" i="16"/>
  <c r="K9" i="16"/>
  <c r="M9" i="16"/>
  <c r="O9" i="16"/>
  <c r="Q9" i="16"/>
  <c r="V9" i="16"/>
  <c r="G12" i="16"/>
  <c r="I12" i="16"/>
  <c r="K12" i="16"/>
  <c r="O12" i="16"/>
  <c r="Q12" i="16"/>
  <c r="V12" i="16"/>
  <c r="G15" i="16"/>
  <c r="M15" i="16" s="1"/>
  <c r="I15" i="16"/>
  <c r="K15" i="16"/>
  <c r="K8" i="16" s="1"/>
  <c r="O15" i="16"/>
  <c r="Q15" i="16"/>
  <c r="V15" i="16"/>
  <c r="G18" i="16"/>
  <c r="M18" i="16" s="1"/>
  <c r="I18" i="16"/>
  <c r="K18" i="16"/>
  <c r="O18" i="16"/>
  <c r="Q18" i="16"/>
  <c r="V18" i="16"/>
  <c r="G21" i="16"/>
  <c r="M21" i="16" s="1"/>
  <c r="I21" i="16"/>
  <c r="K21" i="16"/>
  <c r="O21" i="16"/>
  <c r="Q21" i="16"/>
  <c r="V21" i="16"/>
  <c r="G23" i="16"/>
  <c r="I23" i="16"/>
  <c r="K23" i="16"/>
  <c r="O23" i="16"/>
  <c r="Q23" i="16"/>
  <c r="V23" i="16"/>
  <c r="G26" i="16"/>
  <c r="M26" i="16" s="1"/>
  <c r="I26" i="16"/>
  <c r="I8" i="16" s="1"/>
  <c r="K26" i="16"/>
  <c r="O26" i="16"/>
  <c r="Q26" i="16"/>
  <c r="V26" i="16"/>
  <c r="G29" i="16"/>
  <c r="M29" i="16" s="1"/>
  <c r="I29" i="16"/>
  <c r="K29" i="16"/>
  <c r="K28" i="16" s="1"/>
  <c r="O29" i="16"/>
  <c r="Q29" i="16"/>
  <c r="V29" i="16"/>
  <c r="G32" i="16"/>
  <c r="M32" i="16" s="1"/>
  <c r="I32" i="16"/>
  <c r="K32" i="16"/>
  <c r="O32" i="16"/>
  <c r="Q32" i="16"/>
  <c r="V32" i="16"/>
  <c r="G35" i="16"/>
  <c r="M35" i="16" s="1"/>
  <c r="I35" i="16"/>
  <c r="I28" i="16" s="1"/>
  <c r="K35" i="16"/>
  <c r="O35" i="16"/>
  <c r="Q35" i="16"/>
  <c r="V35" i="16"/>
  <c r="G37" i="16"/>
  <c r="M37" i="16" s="1"/>
  <c r="I37" i="16"/>
  <c r="K37" i="16"/>
  <c r="O37" i="16"/>
  <c r="Q37" i="16"/>
  <c r="V37" i="16"/>
  <c r="G39" i="16"/>
  <c r="M39" i="16" s="1"/>
  <c r="I39" i="16"/>
  <c r="K39" i="16"/>
  <c r="O39" i="16"/>
  <c r="Q39" i="16"/>
  <c r="V39" i="16"/>
  <c r="G43" i="16"/>
  <c r="M43" i="16" s="1"/>
  <c r="M42" i="16" s="1"/>
  <c r="I43" i="16"/>
  <c r="I42" i="16" s="1"/>
  <c r="K43" i="16"/>
  <c r="K42" i="16" s="1"/>
  <c r="O43" i="16"/>
  <c r="O42" i="16" s="1"/>
  <c r="Q43" i="16"/>
  <c r="Q42" i="16" s="1"/>
  <c r="V43" i="16"/>
  <c r="V42" i="16" s="1"/>
  <c r="AE46" i="16"/>
  <c r="F49" i="1" s="1"/>
  <c r="BA13" i="15"/>
  <c r="BA10" i="15"/>
  <c r="G9" i="15"/>
  <c r="M9" i="15" s="1"/>
  <c r="I9" i="15"/>
  <c r="K9" i="15"/>
  <c r="O9" i="15"/>
  <c r="Q9" i="15"/>
  <c r="V9" i="15"/>
  <c r="G12" i="15"/>
  <c r="I12" i="15"/>
  <c r="I8" i="15" s="1"/>
  <c r="K12" i="15"/>
  <c r="O12" i="15"/>
  <c r="Q12" i="15"/>
  <c r="V12" i="15"/>
  <c r="G15" i="15"/>
  <c r="M15" i="15" s="1"/>
  <c r="I15" i="15"/>
  <c r="K15" i="15"/>
  <c r="O15" i="15"/>
  <c r="Q15" i="15"/>
  <c r="V15" i="15"/>
  <c r="G18" i="15"/>
  <c r="M18" i="15" s="1"/>
  <c r="I18" i="15"/>
  <c r="K18" i="15"/>
  <c r="O18" i="15"/>
  <c r="Q18" i="15"/>
  <c r="V18" i="15"/>
  <c r="G21" i="15"/>
  <c r="M21" i="15" s="1"/>
  <c r="I21" i="15"/>
  <c r="K21" i="15"/>
  <c r="O21" i="15"/>
  <c r="Q21" i="15"/>
  <c r="V21" i="15"/>
  <c r="G23" i="15"/>
  <c r="M23" i="15" s="1"/>
  <c r="I23" i="15"/>
  <c r="K23" i="15"/>
  <c r="O23" i="15"/>
  <c r="Q23" i="15"/>
  <c r="V23" i="15"/>
  <c r="G26" i="15"/>
  <c r="M26" i="15" s="1"/>
  <c r="I26" i="15"/>
  <c r="K26" i="15"/>
  <c r="O26" i="15"/>
  <c r="Q26" i="15"/>
  <c r="V26" i="15"/>
  <c r="G28" i="15"/>
  <c r="G29" i="15"/>
  <c r="M29" i="15" s="1"/>
  <c r="I29" i="15"/>
  <c r="I28" i="15" s="1"/>
  <c r="K29" i="15"/>
  <c r="O29" i="15"/>
  <c r="O28" i="15" s="1"/>
  <c r="Q29" i="15"/>
  <c r="Q28" i="15" s="1"/>
  <c r="V29" i="15"/>
  <c r="V28" i="15" s="1"/>
  <c r="G32" i="15"/>
  <c r="I32" i="15"/>
  <c r="K32" i="15"/>
  <c r="M32" i="15"/>
  <c r="O32" i="15"/>
  <c r="Q32" i="15"/>
  <c r="V32" i="15"/>
  <c r="G34" i="15"/>
  <c r="G35" i="15"/>
  <c r="M35" i="15" s="1"/>
  <c r="M34" i="15" s="1"/>
  <c r="I35" i="15"/>
  <c r="I34" i="15" s="1"/>
  <c r="K35" i="15"/>
  <c r="K34" i="15" s="1"/>
  <c r="O35" i="15"/>
  <c r="O34" i="15" s="1"/>
  <c r="Q35" i="15"/>
  <c r="Q34" i="15" s="1"/>
  <c r="V35" i="15"/>
  <c r="V34" i="15" s="1"/>
  <c r="AE38" i="15"/>
  <c r="F47" i="1" s="1"/>
  <c r="BA13" i="14"/>
  <c r="BA10" i="14"/>
  <c r="G9" i="14"/>
  <c r="I9" i="14"/>
  <c r="K9" i="14"/>
  <c r="O9" i="14"/>
  <c r="Q9" i="14"/>
  <c r="V9" i="14"/>
  <c r="G12" i="14"/>
  <c r="M12" i="14" s="1"/>
  <c r="I12" i="14"/>
  <c r="K12" i="14"/>
  <c r="O12" i="14"/>
  <c r="Q12" i="14"/>
  <c r="V12" i="14"/>
  <c r="G15" i="14"/>
  <c r="M15" i="14" s="1"/>
  <c r="I15" i="14"/>
  <c r="K15" i="14"/>
  <c r="O15" i="14"/>
  <c r="Q15" i="14"/>
  <c r="V15" i="14"/>
  <c r="G18" i="14"/>
  <c r="M18" i="14" s="1"/>
  <c r="I18" i="14"/>
  <c r="K18" i="14"/>
  <c r="O18" i="14"/>
  <c r="Q18" i="14"/>
  <c r="V18" i="14"/>
  <c r="G21" i="14"/>
  <c r="M21" i="14" s="1"/>
  <c r="I21" i="14"/>
  <c r="K21" i="14"/>
  <c r="O21" i="14"/>
  <c r="Q21" i="14"/>
  <c r="V21" i="14"/>
  <c r="G23" i="14"/>
  <c r="M23" i="14" s="1"/>
  <c r="I23" i="14"/>
  <c r="K23" i="14"/>
  <c r="O23" i="14"/>
  <c r="Q23" i="14"/>
  <c r="V23" i="14"/>
  <c r="G26" i="14"/>
  <c r="I26" i="14"/>
  <c r="K26" i="14"/>
  <c r="M26" i="14"/>
  <c r="O26" i="14"/>
  <c r="Q26" i="14"/>
  <c r="V26" i="14"/>
  <c r="G29" i="14"/>
  <c r="I29" i="14"/>
  <c r="I28" i="14" s="1"/>
  <c r="K29" i="14"/>
  <c r="K28" i="14" s="1"/>
  <c r="O29" i="14"/>
  <c r="Q29" i="14"/>
  <c r="V29" i="14"/>
  <c r="V28" i="14" s="1"/>
  <c r="G32" i="14"/>
  <c r="M32" i="14" s="1"/>
  <c r="I32" i="14"/>
  <c r="K32" i="14"/>
  <c r="O32" i="14"/>
  <c r="Q32" i="14"/>
  <c r="V32" i="14"/>
  <c r="V34" i="14"/>
  <c r="G35" i="14"/>
  <c r="M35" i="14" s="1"/>
  <c r="M34" i="14" s="1"/>
  <c r="I35" i="14"/>
  <c r="I34" i="14" s="1"/>
  <c r="K35" i="14"/>
  <c r="K34" i="14" s="1"/>
  <c r="O35" i="14"/>
  <c r="O34" i="14" s="1"/>
  <c r="Q35" i="14"/>
  <c r="Q34" i="14" s="1"/>
  <c r="V35" i="14"/>
  <c r="AE38" i="14"/>
  <c r="F45" i="1" s="1"/>
  <c r="G9" i="13"/>
  <c r="G8" i="13" s="1"/>
  <c r="I9" i="13"/>
  <c r="I8" i="13" s="1"/>
  <c r="K9" i="13"/>
  <c r="K8" i="13" s="1"/>
  <c r="O9" i="13"/>
  <c r="O8" i="13" s="1"/>
  <c r="Q9" i="13"/>
  <c r="Q8" i="13" s="1"/>
  <c r="V9" i="13"/>
  <c r="V8" i="13" s="1"/>
  <c r="G12" i="13"/>
  <c r="M12" i="13" s="1"/>
  <c r="M11" i="13" s="1"/>
  <c r="I12" i="13"/>
  <c r="I11" i="13" s="1"/>
  <c r="K12" i="13"/>
  <c r="K11" i="13" s="1"/>
  <c r="O12" i="13"/>
  <c r="O11" i="13" s="1"/>
  <c r="Q12" i="13"/>
  <c r="Q11" i="13" s="1"/>
  <c r="V12" i="13"/>
  <c r="V11" i="13" s="1"/>
  <c r="AE15" i="13"/>
  <c r="F43" i="1" s="1"/>
  <c r="BA35" i="12"/>
  <c r="BA13" i="12"/>
  <c r="BA10" i="12"/>
  <c r="G9" i="12"/>
  <c r="M9" i="12" s="1"/>
  <c r="I9" i="12"/>
  <c r="K9" i="12"/>
  <c r="O9" i="12"/>
  <c r="O8" i="12" s="1"/>
  <c r="Q9" i="12"/>
  <c r="V9" i="12"/>
  <c r="G12" i="12"/>
  <c r="M12" i="12" s="1"/>
  <c r="I12" i="12"/>
  <c r="K12" i="12"/>
  <c r="O12" i="12"/>
  <c r="Q12" i="12"/>
  <c r="V12" i="12"/>
  <c r="G15" i="12"/>
  <c r="I15" i="12"/>
  <c r="K15" i="12"/>
  <c r="M15" i="12"/>
  <c r="O15" i="12"/>
  <c r="Q15" i="12"/>
  <c r="V15" i="12"/>
  <c r="G18" i="12"/>
  <c r="M18" i="12" s="1"/>
  <c r="I18" i="12"/>
  <c r="K18" i="12"/>
  <c r="O18" i="12"/>
  <c r="Q18" i="12"/>
  <c r="V18" i="12"/>
  <c r="G21" i="12"/>
  <c r="M21" i="12" s="1"/>
  <c r="I21" i="12"/>
  <c r="K21" i="12"/>
  <c r="O21" i="12"/>
  <c r="Q21" i="12"/>
  <c r="V21" i="12"/>
  <c r="G23" i="12"/>
  <c r="I23" i="12"/>
  <c r="K23" i="12"/>
  <c r="M23" i="12"/>
  <c r="O23" i="12"/>
  <c r="Q23" i="12"/>
  <c r="V23" i="12"/>
  <c r="G26" i="12"/>
  <c r="M26" i="12" s="1"/>
  <c r="I26" i="12"/>
  <c r="K26" i="12"/>
  <c r="O26" i="12"/>
  <c r="Q26" i="12"/>
  <c r="V26" i="12"/>
  <c r="G29" i="12"/>
  <c r="M29" i="12" s="1"/>
  <c r="I29" i="12"/>
  <c r="K29" i="12"/>
  <c r="O29" i="12"/>
  <c r="Q29" i="12"/>
  <c r="V29" i="12"/>
  <c r="G32" i="12"/>
  <c r="M32" i="12" s="1"/>
  <c r="I32" i="12"/>
  <c r="K32" i="12"/>
  <c r="O32" i="12"/>
  <c r="Q32" i="12"/>
  <c r="V32" i="12"/>
  <c r="G34" i="12"/>
  <c r="M34" i="12" s="1"/>
  <c r="I34" i="12"/>
  <c r="K34" i="12"/>
  <c r="O34" i="12"/>
  <c r="Q34" i="12"/>
  <c r="V34" i="12"/>
  <c r="G37" i="12"/>
  <c r="M37" i="12" s="1"/>
  <c r="I37" i="12"/>
  <c r="K37" i="12"/>
  <c r="O37" i="12"/>
  <c r="Q37" i="12"/>
  <c r="V37" i="12"/>
  <c r="G40" i="12"/>
  <c r="M40" i="12" s="1"/>
  <c r="I40" i="12"/>
  <c r="K40" i="12"/>
  <c r="O40" i="12"/>
  <c r="Q40" i="12"/>
  <c r="V40" i="12"/>
  <c r="G42" i="12"/>
  <c r="M42" i="12" s="1"/>
  <c r="I42" i="12"/>
  <c r="K42" i="12"/>
  <c r="O42" i="12"/>
  <c r="Q42" i="12"/>
  <c r="V42" i="12"/>
  <c r="G44" i="12"/>
  <c r="M44" i="12" s="1"/>
  <c r="I44" i="12"/>
  <c r="K44" i="12"/>
  <c r="O44" i="12"/>
  <c r="Q44" i="12"/>
  <c r="V44" i="12"/>
  <c r="G47" i="12"/>
  <c r="Q47" i="12"/>
  <c r="V47" i="12"/>
  <c r="G48" i="12"/>
  <c r="M48" i="12" s="1"/>
  <c r="M47" i="12" s="1"/>
  <c r="I48" i="12"/>
  <c r="I47" i="12" s="1"/>
  <c r="K48" i="12"/>
  <c r="K47" i="12" s="1"/>
  <c r="O48" i="12"/>
  <c r="O47" i="12" s="1"/>
  <c r="Q48" i="12"/>
  <c r="V48" i="12"/>
  <c r="AE51" i="12"/>
  <c r="F42" i="1" s="1"/>
  <c r="I20" i="1"/>
  <c r="I19" i="1"/>
  <c r="I18" i="1"/>
  <c r="I17" i="1"/>
  <c r="H40" i="1"/>
  <c r="J28" i="1"/>
  <c r="J26" i="1"/>
  <c r="G38" i="1"/>
  <c r="F38" i="1"/>
  <c r="J23" i="1"/>
  <c r="J24" i="1"/>
  <c r="J25" i="1"/>
  <c r="J27" i="1"/>
  <c r="E24" i="1"/>
  <c r="E26" i="1"/>
  <c r="Q28" i="12" l="1"/>
  <c r="I28" i="12"/>
  <c r="G8" i="12"/>
  <c r="Q8" i="14"/>
  <c r="G8" i="14"/>
  <c r="O8" i="15"/>
  <c r="V28" i="12"/>
  <c r="V8" i="12"/>
  <c r="Q8" i="12"/>
  <c r="K8" i="12"/>
  <c r="K8" i="14"/>
  <c r="O8" i="14"/>
  <c r="K8" i="15"/>
  <c r="Q28" i="16"/>
  <c r="O28" i="12"/>
  <c r="G28" i="12"/>
  <c r="G51" i="12" s="1"/>
  <c r="I8" i="12"/>
  <c r="Q28" i="14"/>
  <c r="V8" i="15"/>
  <c r="V28" i="16"/>
  <c r="Q8" i="16"/>
  <c r="K28" i="12"/>
  <c r="O28" i="14"/>
  <c r="V8" i="14"/>
  <c r="I8" i="14"/>
  <c r="K28" i="15"/>
  <c r="Q8" i="15"/>
  <c r="O28" i="16"/>
  <c r="V8" i="16"/>
  <c r="O8" i="16"/>
  <c r="G42" i="16"/>
  <c r="G28" i="16"/>
  <c r="I70" i="1" s="1"/>
  <c r="G8" i="16"/>
  <c r="M12" i="16"/>
  <c r="M8" i="16" s="1"/>
  <c r="F50" i="1"/>
  <c r="AF46" i="16"/>
  <c r="M28" i="15"/>
  <c r="G8" i="15"/>
  <c r="G38" i="15" s="1"/>
  <c r="M12" i="15"/>
  <c r="F48" i="1"/>
  <c r="G34" i="14"/>
  <c r="G28" i="14"/>
  <c r="G38" i="14"/>
  <c r="M29" i="14"/>
  <c r="M28" i="14" s="1"/>
  <c r="F46" i="1"/>
  <c r="M9" i="14"/>
  <c r="M8" i="14" s="1"/>
  <c r="M28" i="12"/>
  <c r="AF51" i="12"/>
  <c r="G41" i="1" s="1"/>
  <c r="M8" i="12"/>
  <c r="F41" i="1"/>
  <c r="G42" i="1"/>
  <c r="H42" i="1" s="1"/>
  <c r="I42" i="1" s="1"/>
  <c r="G11" i="13"/>
  <c r="F44" i="1"/>
  <c r="F39" i="1"/>
  <c r="F51" i="1" s="1"/>
  <c r="G23" i="1" s="1"/>
  <c r="G15" i="13"/>
  <c r="M28" i="16"/>
  <c r="M23" i="16"/>
  <c r="M8" i="15"/>
  <c r="AF38" i="15"/>
  <c r="AF38" i="14"/>
  <c r="AF15" i="13"/>
  <c r="M9" i="13"/>
  <c r="M8" i="13" s="1"/>
  <c r="I71" i="1" l="1"/>
  <c r="G46" i="16"/>
  <c r="G49" i="1"/>
  <c r="H49" i="1" s="1"/>
  <c r="I49" i="1" s="1"/>
  <c r="G50" i="1"/>
  <c r="H50" i="1" s="1"/>
  <c r="I50" i="1" s="1"/>
  <c r="I69" i="1"/>
  <c r="I16" i="1" s="1"/>
  <c r="I21" i="1" s="1"/>
  <c r="G47" i="1"/>
  <c r="H47" i="1" s="1"/>
  <c r="I47" i="1" s="1"/>
  <c r="G48" i="1"/>
  <c r="H48" i="1" s="1"/>
  <c r="I48" i="1" s="1"/>
  <c r="G45" i="1"/>
  <c r="H45" i="1" s="1"/>
  <c r="I45" i="1" s="1"/>
  <c r="G46" i="1"/>
  <c r="H46" i="1" s="1"/>
  <c r="I46" i="1" s="1"/>
  <c r="H41" i="1"/>
  <c r="I41" i="1" s="1"/>
  <c r="G44" i="1"/>
  <c r="H44" i="1" s="1"/>
  <c r="I44" i="1" s="1"/>
  <c r="G39" i="1"/>
  <c r="G43" i="1"/>
  <c r="H43" i="1" s="1"/>
  <c r="I43" i="1" s="1"/>
  <c r="A23" i="1"/>
  <c r="I72" i="1" l="1"/>
  <c r="J71" i="1" s="1"/>
  <c r="G51" i="1"/>
  <c r="H39" i="1"/>
  <c r="H51" i="1" s="1"/>
  <c r="G24" i="1"/>
  <c r="A24" i="1"/>
  <c r="J69" i="1" l="1"/>
  <c r="J70" i="1"/>
  <c r="I39" i="1"/>
  <c r="I51" i="1" s="1"/>
  <c r="J47" i="1" s="1"/>
  <c r="G25" i="1"/>
  <c r="A25" i="1" s="1"/>
  <c r="G28" i="1"/>
  <c r="J72" i="1" l="1"/>
  <c r="J50" i="1"/>
  <c r="J41" i="1"/>
  <c r="J46" i="1"/>
  <c r="J45" i="1"/>
  <c r="J43" i="1"/>
  <c r="J49" i="1"/>
  <c r="J42" i="1"/>
  <c r="J39" i="1"/>
  <c r="J51" i="1" s="1"/>
  <c r="J44" i="1"/>
  <c r="J48" i="1"/>
  <c r="A26" i="1"/>
  <c r="G26" i="1"/>
  <c r="A27" i="1" s="1"/>
  <c r="A29" i="1" l="1"/>
  <c r="G29" i="1"/>
  <c r="G27" i="1" s="1"/>
</calcChain>
</file>

<file path=xl/sharedStrings.xml><?xml version="1.0" encoding="utf-8"?>
<sst xmlns="http://schemas.openxmlformats.org/spreadsheetml/2006/main" count="1003" uniqueCount="202">
  <si>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</si>
  <si>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</si>
  <si>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</si>
  <si>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</si>
  <si>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</si>
  <si>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</si>
  <si>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</si>
  <si>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</si>
  <si>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</si>
  <si>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</si>
  <si>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</si>
  <si>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</si>
  <si>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</si>
  <si>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</si>
  <si>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</si>
  <si>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</si>
  <si>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</si>
  <si>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</si>
  <si>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</si>
  <si>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</si>
  <si>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</si>
  <si>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</si>
  <si>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</si>
  <si>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</si>
  <si>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</si>
  <si>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</si>
  <si>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</si>
  <si>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</si>
  <si>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</si>
  <si>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</si>
  <si>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</si>
  <si>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</si>
  <si>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</si>
  <si>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</si>
  <si>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</si>
  <si>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</si>
  <si>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</si>
  <si>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</si>
  <si>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</si>
  <si>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</si>
  <si>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</si>
  <si>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</si>
  <si>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</si>
  <si>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25028</t>
  </si>
  <si>
    <t>Rekonstrukce LC U Houbaře</t>
  </si>
  <si>
    <t>Stavba</t>
  </si>
  <si>
    <t>Stavební objekt</t>
  </si>
  <si>
    <t>01</t>
  </si>
  <si>
    <t>Těleso LC</t>
  </si>
  <si>
    <t>1</t>
  </si>
  <si>
    <t>02</t>
  </si>
  <si>
    <t>Svodnice vody</t>
  </si>
  <si>
    <t>2</t>
  </si>
  <si>
    <t>03</t>
  </si>
  <si>
    <t>Samostatný sjezd</t>
  </si>
  <si>
    <t>3</t>
  </si>
  <si>
    <t>04</t>
  </si>
  <si>
    <t>Lesní sklad</t>
  </si>
  <si>
    <t>4</t>
  </si>
  <si>
    <t>05</t>
  </si>
  <si>
    <t>Výhybna</t>
  </si>
  <si>
    <t>5</t>
  </si>
  <si>
    <t>Celkem za stavbu</t>
  </si>
  <si>
    <t>CZK</t>
  </si>
  <si>
    <t>#POPS</t>
  </si>
  <si>
    <t>Popis stavby: 25028 - Rekonstrukce LC U Houbaře</t>
  </si>
  <si>
    <t>#POPO</t>
  </si>
  <si>
    <t>Popis objektu: 01 - Těleso LC</t>
  </si>
  <si>
    <t>#POPR</t>
  </si>
  <si>
    <t>Popis rozpočtu: 1 - Těleso LC</t>
  </si>
  <si>
    <t>Popis objektu: 02 - Svodnice vody</t>
  </si>
  <si>
    <t>Popis rozpočtu: 2 - Svodnice vody</t>
  </si>
  <si>
    <t>Popis objektu: 03 - Samostatný sjezd</t>
  </si>
  <si>
    <t>Popis rozpočtu: 3 - Samostatný sjezd</t>
  </si>
  <si>
    <t>Popis objektu: 04 - Lesní sklad</t>
  </si>
  <si>
    <t>Popis rozpočtu: 4 - Lesní sklad</t>
  </si>
  <si>
    <t>Popis objektu: 05 - Výhybna</t>
  </si>
  <si>
    <t>Popis rozpočtu: 5 - Výhybna</t>
  </si>
  <si>
    <t>Rekapitulace dílů</t>
  </si>
  <si>
    <t>Typ dílu</t>
  </si>
  <si>
    <t>Zemní práce</t>
  </si>
  <si>
    <t>Komunikace</t>
  </si>
  <si>
    <t>99</t>
  </si>
  <si>
    <t>Staveništní přesun hmot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</si>
  <si>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</si>
  <si>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</si>
  <si>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</si>
  <si>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</si>
  <si>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</si>
  <si>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</si>
  <si>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</si>
  <si>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</si>
  <si>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</si>
  <si>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</si>
  <si>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</si>
  <si>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</si>
  <si>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</si>
  <si>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</si>
  <si>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</si>
  <si>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</si>
  <si>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</si>
  <si>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</si>
  <si>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</si>
  <si>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</si>
  <si>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</si>
  <si>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</si>
  <si>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</si>
  <si>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</si>
  <si>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</si>
  <si>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</si>
  <si>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</si>
  <si>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</si>
  <si>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</si>
  <si>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</si>
  <si>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</si>
  <si>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122202202R00</t>
  </si>
  <si>
    <t>Odkopávky a prokopávky pro silnice v hornině 3 přes 100 do 1 000 m3</t>
  </si>
  <si>
    <t>m3</t>
  </si>
  <si>
    <t>800-1</t>
  </si>
  <si>
    <t>RTS 25/ II</t>
  </si>
  <si>
    <t>Práce</t>
  </si>
  <si>
    <t>Běžná</t>
  </si>
  <si>
    <t>POL1_</t>
  </si>
  <si>
    <t>s přemístěním výkopku v příčných profilech na vzdálenost do 15 m nebo s naložením na dopravní prostředek.</t>
  </si>
  <si>
    <t>SPI</t>
  </si>
  <si>
    <t>(330,00*4,30*0,15)+(100,00*4,00*0,20)</t>
  </si>
  <si>
    <t>VV</t>
  </si>
  <si>
    <t>122202209R00</t>
  </si>
  <si>
    <t>Odkopávky a prokopávky pro silnice v hornině 3 příplatek za lepivost horniny</t>
  </si>
  <si>
    <t>Odkaz na mn. položky pořadí 1 : 292,85000</t>
  </si>
  <si>
    <t>162701105R00</t>
  </si>
  <si>
    <t>Vodorovné přemístění výkopku z horniny 1 až 4, na vzdálenost přes 9 000  do 10 000 m</t>
  </si>
  <si>
    <t>po suchu, bez naložení výkopku, avšak se složením bez rozhrnutí, zpáteční cesta vozidla.</t>
  </si>
  <si>
    <t>162701109R00</t>
  </si>
  <si>
    <t>Vodorovné přemístění výkopku příplatek k ceně za každých dalších i započatých 1 000 m přes 10 000 m  z horniny 1 až 4</t>
  </si>
  <si>
    <t>Odkaz na mn. položky pořadí 3 : 292,85000*10</t>
  </si>
  <si>
    <t>171201201R00</t>
  </si>
  <si>
    <t>Uložení sypaniny na dočasnou skládku tak, že na 1 m2 plochy připadá přes 2 m3 výkopku nebo ornice</t>
  </si>
  <si>
    <t>181101102R00</t>
  </si>
  <si>
    <t>Úprava pláně v zářezech v hornině 1 až 4, se zhutněním</t>
  </si>
  <si>
    <t>m2</t>
  </si>
  <si>
    <t>vyrovnáním výškových rozdílů, ploch vodorovných a ploch do sklonu 1 : 5.</t>
  </si>
  <si>
    <t>330,00*4,30</t>
  </si>
  <si>
    <t>199000002R00</t>
  </si>
  <si>
    <t>Poplatky za skládku horniny 1- 4, skupina 17 05 04 z Katalogu odpadů</t>
  </si>
  <si>
    <t>564751111R00</t>
  </si>
  <si>
    <t>Podklad nebo kryt z kameniva hrubého drceného tloušťka po zhutnění 150 mm, Kamenivo přírodní drcené; bez stanovené kvality; frakce 32,0 až 63,0 mm</t>
  </si>
  <si>
    <t>822-1</t>
  </si>
  <si>
    <t>velikost 32 - 63 mm s rozprostřením a zhutněním</t>
  </si>
  <si>
    <t>330,00*3,15</t>
  </si>
  <si>
    <t>564861111RT4</t>
  </si>
  <si>
    <t>Podklad ze štěrkodrti s rozprostřením a zhutněním frakce 0-63 mm, tloušťka po zhutnění 200 mm, Kamenivo přírodní drcené; bez stanovené kvality; frakce 0,0 až 63,0 mm</t>
  </si>
  <si>
    <t>100,00*4,00</t>
  </si>
  <si>
    <t>566501111R00</t>
  </si>
  <si>
    <t>Úprava dosavadního krytu z kameniva drceného v množství přes 0,08 do 0,10 m3/m2, Kamenivo přírodní drcené; bez stanovené kvality; frakce 32,0 až 63,0 mm</t>
  </si>
  <si>
    <t>jako podklad pro nový kryt, s vyrovnáním profilu v příčném i podélném směru, s vlhčením a zhutněním, s doplněním kamenivem drceným, jeho rozprostřením a zhutněním</t>
  </si>
  <si>
    <t>569751111R00</t>
  </si>
  <si>
    <t>Zpevnění krajnic nebo komunikací pro pěší kamenivem drceným tloušťka po zhutnění 150 mm, Kamenivo přírodní drcené; frakce 8,0 až 16,0 mm</t>
  </si>
  <si>
    <t>s rozprostřením a zhutněním</t>
  </si>
  <si>
    <t>300,00*0,50*2</t>
  </si>
  <si>
    <t>571904111R00</t>
  </si>
  <si>
    <t>Posyp podkladu, krytu s rozprostřením a zhutněním kamenivem drceným nebo těženýn, v množství přes 15 do 20 kg/m2, Kamenivo přírodní těžené; bez stanovené kvality; frakce 4,0 až 8,0 mm</t>
  </si>
  <si>
    <t>330,00*3,00</t>
  </si>
  <si>
    <t>573312511R00</t>
  </si>
  <si>
    <t>Prolití podkladu nebo krytu z kameniva asfaltem v množství 6 kg/m2</t>
  </si>
  <si>
    <t>573411115R00</t>
  </si>
  <si>
    <t>Nátěr asfaltový uzavírací nebo udržovací z asfaltu silničního s posypem kamenivem v množství 1,8 kg/m2</t>
  </si>
  <si>
    <t>s posypem kamenivem a se zaválcováním kameniva</t>
  </si>
  <si>
    <t>(330,00*3,00)*2</t>
  </si>
  <si>
    <t>998222011R00</t>
  </si>
  <si>
    <t>Přesun hmot pozemních komunikací, kryt z kameniva jakékoliv délky objektu</t>
  </si>
  <si>
    <t>t</t>
  </si>
  <si>
    <t>Přesun hmot</t>
  </si>
  <si>
    <t>POL7_</t>
  </si>
  <si>
    <t>vodorovně do 200 m</t>
  </si>
  <si>
    <t>SUM</t>
  </si>
  <si>
    <t>END</t>
  </si>
  <si>
    <t>597081110R00</t>
  </si>
  <si>
    <t>Svodnice ocelová pro odvedení vody světlé šířky 120 mm a výšky 110 mm,  , pro cesty z nezpevněného kameniva</t>
  </si>
  <si>
    <t>m</t>
  </si>
  <si>
    <t>122202201R00</t>
  </si>
  <si>
    <t>Odkopávky a prokopávky pro silnice v hornině 3 do 100 m3</t>
  </si>
  <si>
    <t>6,00*6,00*0,25</t>
  </si>
  <si>
    <t>Odkaz na mn. položky pořadí 1 : 9,00000</t>
  </si>
  <si>
    <t>Odkaz na mn. položky pořadí 3 : 9,00000*10</t>
  </si>
  <si>
    <t>6,00*6,00</t>
  </si>
  <si>
    <t>Podklad nebo kryt z kameniva hrubého drceného tloušťka po zhutnění 150 mm</t>
  </si>
  <si>
    <t>564831111RT2</t>
  </si>
  <si>
    <t>Podklad ze štěrkodrti s rozprostřením a zhutněním frakce 0-32 mm, tloušťka po zhutnění 100 mm</t>
  </si>
  <si>
    <t>Odkaz na mn. položky pořadí 8 : 36,00000</t>
  </si>
  <si>
    <t>15,00*15,00*0,25</t>
  </si>
  <si>
    <t>Odkaz na mn. položky pořadí 1 : 56,25000</t>
  </si>
  <si>
    <t>Odkaz na mn. položky pořadí 3 : 56,25000*10</t>
  </si>
  <si>
    <t>15,00*15,00</t>
  </si>
  <si>
    <t>Odkaz na mn. položky pořadí 8 : 225,00000</t>
  </si>
  <si>
    <t>32,50*2,50*0,15</t>
  </si>
  <si>
    <t>Odkaz na mn. položky pořadí 1 : 12,18750</t>
  </si>
  <si>
    <t>Odkaz na mn. položky pořadí 3 : 12,18750*10</t>
  </si>
  <si>
    <t>32,50*2,50</t>
  </si>
  <si>
    <t>Odkaz na mn. položky pořadí 8 : 81,25000</t>
  </si>
  <si>
    <t>Odkaz na mn. položky pořadí 8 : 81,25000*2</t>
  </si>
  <si>
    <t>5,00*5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</si>
</sst>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7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4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4" fillId="5" borderId="28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center" vertical="center" wrapText="1"/>
    </xf>
    <xf numFmtId="0" fontId="14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4" fontId="7" fillId="3" borderId="37" xfId="0" applyNumberFormat="1" applyFont="1" applyFill="1" applyBorder="1" applyAlignment="1">
      <alignment vertical="center"/>
    </xf>
    <xf numFmtId="164" fontId="7" fillId="0" borderId="33" xfId="0" applyNumberFormat="1" applyFont="1" applyBorder="1" applyAlignment="1">
      <alignment vertical="center"/>
    </xf>
    <xf numFmtId="164" fontId="7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3" borderId="37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0" borderId="21" xfId="0" applyFon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5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5" fillId="0" borderId="0" xfId="0" applyFont="1" applyBorder="1" applyAlignment="1">
      <alignment vertical="top"/>
    </xf>
    <xf numFmtId="49" fontId="15" fillId="0" borderId="0" xfId="0" applyNumberFormat="1" applyFont="1" applyBorder="1" applyAlignment="1">
      <alignment vertical="top"/>
    </xf>
    <xf numFmtId="165" fontId="15" fillId="0" borderId="0" xfId="0" applyNumberFormat="1" applyFont="1" applyBorder="1" applyAlignment="1">
      <alignment vertical="top" shrinkToFit="1"/>
    </xf>
    <xf numFmtId="4" fontId="15" fillId="0" borderId="0" xfId="0" applyNumberFormat="1" applyFont="1" applyBorder="1" applyAlignment="1">
      <alignment vertical="top" shrinkToFit="1"/>
    </xf>
    <xf numFmtId="165" fontId="16" fillId="0" borderId="0" xfId="0" applyNumberFormat="1" applyFont="1" applyBorder="1" applyAlignment="1">
      <alignment horizontal="center" vertical="top" wrapText="1" shrinkToFit="1"/>
    </xf>
    <xf numFmtId="165" fontId="16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5" fillId="0" borderId="39" xfId="0" applyFont="1" applyBorder="1" applyAlignment="1">
      <alignment vertical="top"/>
    </xf>
    <xf numFmtId="49" fontId="15" fillId="0" borderId="40" xfId="0" applyNumberFormat="1" applyFont="1" applyBorder="1" applyAlignment="1">
      <alignment vertical="top"/>
    </xf>
    <xf numFmtId="0" fontId="15" fillId="0" borderId="40" xfId="0" applyFont="1" applyBorder="1" applyAlignment="1">
      <alignment horizontal="center" vertical="top" shrinkToFit="1"/>
    </xf>
    <xf numFmtId="165" fontId="15" fillId="0" borderId="40" xfId="0" applyNumberFormat="1" applyFont="1" applyBorder="1" applyAlignment="1">
      <alignment vertical="top" shrinkToFit="1"/>
    </xf>
    <xf numFmtId="4" fontId="15" fillId="4" borderId="40" xfId="0" applyNumberFormat="1" applyFont="1" applyFill="1" applyBorder="1" applyAlignment="1" applyProtection="1">
      <alignment vertical="top" shrinkToFit="1"/>
      <protection locked="0"/>
    </xf>
    <xf numFmtId="4" fontId="15" fillId="0" borderId="40" xfId="0" applyNumberFormat="1" applyFont="1" applyBorder="1" applyAlignment="1">
      <alignment vertical="top" shrinkToFit="1"/>
    </xf>
    <xf numFmtId="4" fontId="15" fillId="0" borderId="41" xfId="0" applyNumberFormat="1" applyFont="1" applyBorder="1" applyAlignment="1">
      <alignment vertical="top" shrinkToFit="1"/>
    </xf>
    <xf numFmtId="0" fontId="17" fillId="0" borderId="0" xfId="0" applyNumberFormat="1" applyFont="1" applyAlignment="1">
      <alignment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5" fillId="0" borderId="40" xfId="0" applyNumberFormat="1" applyFont="1" applyBorder="1" applyAlignment="1">
      <alignment horizontal="left" vertical="top" wrapText="1"/>
    </xf>
    <xf numFmtId="165" fontId="16" fillId="0" borderId="0" xfId="0" quotePrefix="1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5" fillId="0" borderId="18" xfId="0" applyNumberFormat="1" applyFont="1" applyBorder="1" applyAlignment="1">
      <alignment horizontal="left" vertical="top" wrapText="1"/>
    </xf>
    <xf numFmtId="0" fontId="15" fillId="0" borderId="18" xfId="0" applyNumberFormat="1" applyFont="1" applyBorder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21" t="s">
        <v>38</v>
      </c>
    </row>
    <row r="2" spans="1:7" ht="57.75" customHeight="1" x14ac:dyDescent="0.25">
      <c r="A2" s="182" t="s">
        <v>39</v>
      </c>
      <c r="B2" s="182"/>
      <c r="C2" s="182"/>
      <c r="D2" s="182"/>
      <c r="E2" s="182"/>
      <c r="F2" s="182"/>
      <c r="G2" s="182"/>
    </row>
  </sheetData>
  <sheetProtection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5"/>
  <sheetViews>
    <sheetView showGridLines="0" topLeftCell="B11" zoomScaleSheetLayoutView="75" workbookViewId="0">
      <selection activeCell="A28" sqref="A28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36</v>
      </c>
      <c r="B1" s="217" t="s">
        <v>41</v>
      </c>
      <c r="C1" s="218"/>
      <c r="D1" s="218"/>
      <c r="E1" s="218"/>
      <c r="F1" s="218"/>
      <c r="G1" s="218"/>
      <c r="H1" s="218"/>
      <c r="I1" s="218"/>
      <c r="J1" s="219"/>
    </row>
    <row r="2" spans="1:15" ht="36" customHeight="1" x14ac:dyDescent="0.25">
      <c r="A2" s="2"/>
      <c r="B2" s="76" t="s">
        <v>22</v>
      </c>
      <c r="C2" s="77"/>
      <c r="D2" s="78" t="s">
        <v>43</v>
      </c>
      <c r="E2" s="223" t="s">
        <v>44</v>
      </c>
      <c r="F2" s="224"/>
      <c r="G2" s="224"/>
      <c r="H2" s="224"/>
      <c r="I2" s="224"/>
      <c r="J2" s="225"/>
      <c r="O2" s="1"/>
    </row>
    <row r="3" spans="1:15" ht="27" hidden="1" customHeight="1" x14ac:dyDescent="0.25">
      <c r="A3" s="2"/>
      <c r="B3" s="79"/>
      <c r="C3" s="77"/>
      <c r="D3" s="80"/>
      <c r="E3" s="226"/>
      <c r="F3" s="227"/>
      <c r="G3" s="227"/>
      <c r="H3" s="227"/>
      <c r="I3" s="227"/>
      <c r="J3" s="228"/>
    </row>
    <row r="4" spans="1:15" ht="23.25" customHeight="1" x14ac:dyDescent="0.25">
      <c r="A4" s="2"/>
      <c r="B4" s="81"/>
      <c r="C4" s="82"/>
      <c r="D4" s="83"/>
      <c r="E4" s="207"/>
      <c r="F4" s="207"/>
      <c r="G4" s="207"/>
      <c r="H4" s="207"/>
      <c r="I4" s="207"/>
      <c r="J4" s="208"/>
    </row>
    <row r="5" spans="1:15" ht="24" customHeight="1" x14ac:dyDescent="0.25">
      <c r="A5" s="2"/>
      <c r="B5" s="31" t="s">
        <v>42</v>
      </c>
      <c r="D5" s="211"/>
      <c r="E5" s="212"/>
      <c r="F5" s="212"/>
      <c r="G5" s="212"/>
      <c r="H5" s="18" t="s">
        <v>40</v>
      </c>
      <c r="I5" s="22"/>
      <c r="J5" s="8"/>
    </row>
    <row r="6" spans="1:15" ht="15.75" customHeight="1" x14ac:dyDescent="0.25">
      <c r="A6" s="2"/>
      <c r="B6" s="28"/>
      <c r="C6" s="55"/>
      <c r="D6" s="213"/>
      <c r="E6" s="214"/>
      <c r="F6" s="214"/>
      <c r="G6" s="214"/>
      <c r="H6" s="18" t="s">
        <v>34</v>
      </c>
      <c r="I6" s="22"/>
      <c r="J6" s="8"/>
    </row>
    <row r="7" spans="1:15" ht="15.75" customHeight="1" x14ac:dyDescent="0.25">
      <c r="A7" s="2"/>
      <c r="B7" s="29"/>
      <c r="C7" s="56"/>
      <c r="D7" s="53"/>
      <c r="E7" s="215"/>
      <c r="F7" s="216"/>
      <c r="G7" s="216"/>
      <c r="H7" s="24"/>
      <c r="I7" s="23"/>
      <c r="J7" s="34"/>
    </row>
    <row r="8" spans="1:15" ht="24" hidden="1" customHeight="1" x14ac:dyDescent="0.25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19</v>
      </c>
      <c r="D11" s="230"/>
      <c r="E11" s="230"/>
      <c r="F11" s="230"/>
      <c r="G11" s="230"/>
      <c r="H11" s="18" t="s">
        <v>40</v>
      </c>
      <c r="I11" s="85"/>
      <c r="J11" s="8"/>
    </row>
    <row r="12" spans="1:15" ht="15.75" customHeight="1" x14ac:dyDescent="0.25">
      <c r="A12" s="2"/>
      <c r="B12" s="28"/>
      <c r="C12" s="55"/>
      <c r="D12" s="206"/>
      <c r="E12" s="206"/>
      <c r="F12" s="206"/>
      <c r="G12" s="206"/>
      <c r="H12" s="18" t="s">
        <v>34</v>
      </c>
      <c r="I12" s="85"/>
      <c r="J12" s="8"/>
    </row>
    <row r="13" spans="1:15" ht="15.75" customHeight="1" x14ac:dyDescent="0.25">
      <c r="A13" s="2"/>
      <c r="B13" s="29"/>
      <c r="C13" s="56"/>
      <c r="D13" s="84"/>
      <c r="E13" s="209"/>
      <c r="F13" s="210"/>
      <c r="G13" s="210"/>
      <c r="H13" s="19"/>
      <c r="I13" s="23"/>
      <c r="J13" s="34"/>
    </row>
    <row r="14" spans="1:15" ht="24" customHeight="1" x14ac:dyDescent="0.25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32</v>
      </c>
      <c r="C15" s="61"/>
      <c r="D15" s="54"/>
      <c r="E15" s="229"/>
      <c r="F15" s="229"/>
      <c r="G15" s="231"/>
      <c r="H15" s="231"/>
      <c r="I15" s="231" t="s">
        <v>29</v>
      </c>
      <c r="J15" s="232"/>
    </row>
    <row r="16" spans="1:15" ht="23.25" customHeight="1" x14ac:dyDescent="0.25">
      <c r="A16" s="138" t="s">
        <v>24</v>
      </c>
      <c r="B16" s="38" t="s">
        <v>24</v>
      </c>
      <c r="C16" s="62"/>
      <c r="D16" s="63"/>
      <c r="E16" s="195"/>
      <c r="F16" s="196"/>
      <c r="G16" s="195"/>
      <c r="H16" s="196"/>
      <c r="I16" s="195">
        <f>SUMIF(F69:F71,A16,I69:I71)+SUMIF(F69:F71,"PSU",I69:I71)</f>
        <v>0</v>
      </c>
      <c r="J16" s="197"/>
    </row>
    <row r="17" spans="1:10" ht="23.25" customHeight="1" x14ac:dyDescent="0.25">
      <c r="A17" s="138" t="s">
        <v>25</v>
      </c>
      <c r="B17" s="38" t="s">
        <v>25</v>
      </c>
      <c r="C17" s="62"/>
      <c r="D17" s="63"/>
      <c r="E17" s="195"/>
      <c r="F17" s="196"/>
      <c r="G17" s="195"/>
      <c r="H17" s="196"/>
      <c r="I17" s="195">
        <f>SUMIF(F69:F71,A17,I69:I71)</f>
        <v>0</v>
      </c>
      <c r="J17" s="197"/>
    </row>
    <row r="18" spans="1:10" ht="23.25" customHeight="1" x14ac:dyDescent="0.25">
      <c r="A18" s="138" t="s">
        <v>26</v>
      </c>
      <c r="B18" s="38" t="s">
        <v>26</v>
      </c>
      <c r="C18" s="62"/>
      <c r="D18" s="63"/>
      <c r="E18" s="195"/>
      <c r="F18" s="196"/>
      <c r="G18" s="195"/>
      <c r="H18" s="196"/>
      <c r="I18" s="195">
        <f>SUMIF(F69:F71,A18,I69:I71)</f>
        <v>0</v>
      </c>
      <c r="J18" s="197"/>
    </row>
    <row r="19" spans="1:10" ht="23.25" customHeight="1" x14ac:dyDescent="0.25">
      <c r="A19" s="138" t="s">
        <v>84</v>
      </c>
      <c r="B19" s="38" t="s">
        <v>27</v>
      </c>
      <c r="C19" s="62"/>
      <c r="D19" s="63"/>
      <c r="E19" s="195"/>
      <c r="F19" s="196"/>
      <c r="G19" s="195"/>
      <c r="H19" s="196"/>
      <c r="I19" s="195">
        <f>SUMIF(F69:F71,A19,I69:I71)</f>
        <v>0</v>
      </c>
      <c r="J19" s="197"/>
    </row>
    <row r="20" spans="1:10" ht="23.25" customHeight="1" x14ac:dyDescent="0.25">
      <c r="A20" s="138" t="s">
        <v>85</v>
      </c>
      <c r="B20" s="38" t="s">
        <v>28</v>
      </c>
      <c r="C20" s="62"/>
      <c r="D20" s="63"/>
      <c r="E20" s="195"/>
      <c r="F20" s="196"/>
      <c r="G20" s="195"/>
      <c r="H20" s="196"/>
      <c r="I20" s="195">
        <f>SUMIF(F69:F71,A20,I69:I71)</f>
        <v>0</v>
      </c>
      <c r="J20" s="197"/>
    </row>
    <row r="21" spans="1:10" ht="23.25" customHeight="1" x14ac:dyDescent="0.25">
      <c r="A21" s="2"/>
      <c r="B21" s="48" t="s">
        <v>29</v>
      </c>
      <c r="C21" s="64"/>
      <c r="D21" s="65"/>
      <c r="E21" s="198"/>
      <c r="F21" s="233"/>
      <c r="G21" s="198"/>
      <c r="H21" s="233"/>
      <c r="I21" s="198">
        <f>SUM(I16:J20)</f>
        <v>0</v>
      </c>
      <c r="J21" s="199"/>
    </row>
    <row r="22" spans="1:10" ht="33" customHeight="1" x14ac:dyDescent="0.25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>
        <f>ZakladDPHSni*SazbaDPH1/100</f>
        <v>0</v>
      </c>
      <c r="B23" s="38" t="s">
        <v>12</v>
      </c>
      <c r="C23" s="62"/>
      <c r="D23" s="63"/>
      <c r="E23" s="67">
        <v>12</v>
      </c>
      <c r="F23" s="39" t="s">
        <v>0</v>
      </c>
      <c r="G23" s="193">
        <f>ZakladDPHSniVypocet</f>
        <v>0</v>
      </c>
      <c r="H23" s="194"/>
      <c r="I23" s="194"/>
      <c r="J23" s="40" t="str">
        <f t="shared" ref="J23:J28" si="0">Mena</f>
        <v>CZK</v>
      </c>
    </row>
    <row r="24" spans="1:10" ht="23.25" customHeight="1" x14ac:dyDescent="0.25">
      <c r="A24" s="2">
        <f>(A23-INT(A23))*100</f>
        <v>0</v>
      </c>
      <c r="B24" s="38" t="s">
        <v>13</v>
      </c>
      <c r="C24" s="62"/>
      <c r="D24" s="63"/>
      <c r="E24" s="67">
        <f>SazbaDPH1</f>
        <v>12</v>
      </c>
      <c r="F24" s="39" t="s">
        <v>0</v>
      </c>
      <c r="G24" s="191">
        <f>A23</f>
        <v>0</v>
      </c>
      <c r="H24" s="192"/>
      <c r="I24" s="192"/>
      <c r="J24" s="40" t="str">
        <f t="shared" si="0"/>
        <v>CZK</v>
      </c>
    </row>
    <row r="25" spans="1:10" ht="23.25" customHeight="1" x14ac:dyDescent="0.25">
      <c r="A25" s="2">
        <f>ZakladDPHZakl*SazbaDPH2/100</f>
        <v>0</v>
      </c>
      <c r="B25" s="38" t="s">
        <v>14</v>
      </c>
      <c r="C25" s="62"/>
      <c r="D25" s="63"/>
      <c r="E25" s="67">
        <v>21</v>
      </c>
      <c r="F25" s="39" t="s">
        <v>0</v>
      </c>
      <c r="G25" s="193">
        <f>ZakladDPHZaklVypocet</f>
        <v>0</v>
      </c>
      <c r="H25" s="194"/>
      <c r="I25" s="194"/>
      <c r="J25" s="40" t="str">
        <f t="shared" si="0"/>
        <v>CZK</v>
      </c>
    </row>
    <row r="26" spans="1:10" ht="23.25" customHeight="1" x14ac:dyDescent="0.25">
      <c r="A26" s="2">
        <f>(A25-INT(A25))*100</f>
        <v>0</v>
      </c>
      <c r="B26" s="32" t="s">
        <v>15</v>
      </c>
      <c r="C26" s="68"/>
      <c r="D26" s="54"/>
      <c r="E26" s="69">
        <f>SazbaDPH2</f>
        <v>21</v>
      </c>
      <c r="F26" s="30" t="s">
        <v>0</v>
      </c>
      <c r="G26" s="220">
        <f>A25</f>
        <v>0</v>
      </c>
      <c r="H26" s="221"/>
      <c r="I26" s="221"/>
      <c r="J26" s="37" t="str">
        <f t="shared" si="0"/>
        <v>CZK</v>
      </c>
    </row>
    <row r="27" spans="1:10" ht="23.25" customHeight="1" thickBot="1" x14ac:dyDescent="0.3">
      <c r="A27" s="2">
        <f>ZakladDPHSni+DPHSni+ZakladDPHZakl+DPHZakl</f>
        <v>0</v>
      </c>
      <c r="B27" s="31" t="s">
        <v>4</v>
      </c>
      <c r="C27" s="70"/>
      <c r="D27" s="71"/>
      <c r="E27" s="70"/>
      <c r="F27" s="16"/>
      <c r="G27" s="222">
        <f>CenaCelkem-(ZakladDPHSni+DPHSni+ZakladDPHZakl+DPHZakl)</f>
        <v>0</v>
      </c>
      <c r="H27" s="222"/>
      <c r="I27" s="222"/>
      <c r="J27" s="41" t="str">
        <f t="shared" si="0"/>
        <v>CZK</v>
      </c>
    </row>
    <row r="28" spans="1:10" ht="27.75" hidden="1" customHeight="1" thickBot="1" x14ac:dyDescent="0.3">
      <c r="A28" s="2"/>
      <c r="B28" s="111" t="s">
        <v>23</v>
      </c>
      <c r="C28" s="112"/>
      <c r="D28" s="112"/>
      <c r="E28" s="113"/>
      <c r="F28" s="114"/>
      <c r="G28" s="200">
        <f>ZakladDPHSniVypocet+ZakladDPHZaklVypocet</f>
        <v>0</v>
      </c>
      <c r="H28" s="201"/>
      <c r="I28" s="201"/>
      <c r="J28" s="115" t="str">
        <f t="shared" si="0"/>
        <v>CZK</v>
      </c>
    </row>
    <row r="29" spans="1:10" ht="27.75" customHeight="1" thickBot="1" x14ac:dyDescent="0.3">
      <c r="A29" s="2">
        <f>(A27-INT(A27))*100</f>
        <v>0</v>
      </c>
      <c r="B29" s="111" t="s">
        <v>35</v>
      </c>
      <c r="C29" s="116"/>
      <c r="D29" s="116"/>
      <c r="E29" s="116"/>
      <c r="F29" s="117"/>
      <c r="G29" s="200">
        <f>A27</f>
        <v>0</v>
      </c>
      <c r="H29" s="200"/>
      <c r="I29" s="200"/>
      <c r="J29" s="118" t="s">
        <v>63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4"/>
      <c r="D34" s="202"/>
      <c r="E34" s="203"/>
      <c r="G34" s="204"/>
      <c r="H34" s="205"/>
      <c r="I34" s="205"/>
      <c r="J34" s="25"/>
    </row>
    <row r="35" spans="1:10" ht="12.75" customHeight="1" x14ac:dyDescent="0.25">
      <c r="A35" s="2"/>
      <c r="B35" s="2"/>
      <c r="D35" s="190" t="s">
        <v>2</v>
      </c>
      <c r="E35" s="190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5">
      <c r="B37" s="88" t="s">
        <v>16</v>
      </c>
      <c r="C37" s="89"/>
      <c r="D37" s="89"/>
      <c r="E37" s="89"/>
      <c r="F37" s="90"/>
      <c r="G37" s="90"/>
      <c r="H37" s="90"/>
      <c r="I37" s="90"/>
      <c r="J37" s="91"/>
    </row>
    <row r="38" spans="1:10" ht="25.5" customHeight="1" x14ac:dyDescent="0.25">
      <c r="A38" s="87" t="s">
        <v>37</v>
      </c>
      <c r="B38" s="92" t="s">
        <v>17</v>
      </c>
      <c r="C38" s="93" t="s">
        <v>5</v>
      </c>
      <c r="D38" s="93"/>
      <c r="E38" s="93"/>
      <c r="F38" s="94" t="str">
        <f>B23</f>
        <v>Základ pro sníženou DPH</v>
      </c>
      <c r="G38" s="94" t="str">
        <f>B25</f>
        <v>Základ pro základní DPH</v>
      </c>
      <c r="H38" s="95" t="s">
        <v>18</v>
      </c>
      <c r="I38" s="95" t="s">
        <v>1</v>
      </c>
      <c r="J38" s="96" t="s">
        <v>0</v>
      </c>
    </row>
    <row r="39" spans="1:10" ht="25.5" hidden="1" customHeight="1" x14ac:dyDescent="0.25">
      <c r="A39" s="87">
        <v>1</v>
      </c>
      <c r="B39" s="97" t="s">
        <v>45</v>
      </c>
      <c r="C39" s="186"/>
      <c r="D39" s="186"/>
      <c r="E39" s="186"/>
      <c r="F39" s="98">
        <f>'01 1 Pol'!AE51+'02 2 Pol'!AE15+'03 3 Pol'!AE38+'04 4 Pol'!AE38+'05 5 Pol'!AE46</f>
        <v>0</v>
      </c>
      <c r="G39" s="99">
        <f>'01 1 Pol'!AF51+'02 2 Pol'!AF15+'03 3 Pol'!AF38+'04 4 Pol'!AF38+'05 5 Pol'!AF46</f>
        <v>0</v>
      </c>
      <c r="H39" s="100">
        <f t="shared" ref="H39:H50" si="1">(F39*SazbaDPH1/100)+(G39*SazbaDPH2/100)</f>
        <v>0</v>
      </c>
      <c r="I39" s="100">
        <f>F39+G39+H39</f>
        <v>0</v>
      </c>
      <c r="J39" s="101" t="str">
        <f>IF(CenaCelkemVypocet=0,"",I39/CenaCelkemVypocet*100)</f>
        <v/>
      </c>
    </row>
    <row r="40" spans="1:10" ht="25.5" customHeight="1" x14ac:dyDescent="0.25">
      <c r="A40" s="87">
        <v>2</v>
      </c>
      <c r="B40" s="102"/>
      <c r="C40" s="185" t="s">
        <v>46</v>
      </c>
      <c r="D40" s="185"/>
      <c r="E40" s="185"/>
      <c r="F40" s="103"/>
      <c r="G40" s="104"/>
      <c r="H40" s="104">
        <f t="shared" si="1"/>
        <v>0</v>
      </c>
      <c r="I40" s="104"/>
      <c r="J40" s="105"/>
    </row>
    <row r="41" spans="1:10" ht="25.5" customHeight="1" x14ac:dyDescent="0.25">
      <c r="A41" s="87">
        <v>2</v>
      </c>
      <c r="B41" s="102" t="s">
        <v>47</v>
      </c>
      <c r="C41" s="185" t="s">
        <v>48</v>
      </c>
      <c r="D41" s="185"/>
      <c r="E41" s="185"/>
      <c r="F41" s="103">
        <f>'01 1 Pol'!AE51</f>
        <v>0</v>
      </c>
      <c r="G41" s="104">
        <f>'01 1 Pol'!AF51</f>
        <v>0</v>
      </c>
      <c r="H41" s="104">
        <f t="shared" si="1"/>
        <v>0</v>
      </c>
      <c r="I41" s="104">
        <f t="shared" ref="I41:I50" si="2">F41+G41+H41</f>
        <v>0</v>
      </c>
      <c r="J41" s="105" t="str">
        <f t="shared" ref="J41:J50" si="3">IF(CenaCelkemVypocet=0,"",I41/CenaCelkemVypocet*100)</f>
        <v/>
      </c>
    </row>
    <row r="42" spans="1:10" ht="25.5" customHeight="1" x14ac:dyDescent="0.25">
      <c r="A42" s="87">
        <v>3</v>
      </c>
      <c r="B42" s="106" t="s">
        <v>49</v>
      </c>
      <c r="C42" s="186" t="s">
        <v>48</v>
      </c>
      <c r="D42" s="186"/>
      <c r="E42" s="186"/>
      <c r="F42" s="107">
        <f>'01 1 Pol'!AE51</f>
        <v>0</v>
      </c>
      <c r="G42" s="100">
        <f>'01 1 Pol'!AF51</f>
        <v>0</v>
      </c>
      <c r="H42" s="100">
        <f t="shared" si="1"/>
        <v>0</v>
      </c>
      <c r="I42" s="100">
        <f t="shared" si="2"/>
        <v>0</v>
      </c>
      <c r="J42" s="101" t="str">
        <f t="shared" si="3"/>
        <v/>
      </c>
    </row>
    <row r="43" spans="1:10" ht="25.5" customHeight="1" x14ac:dyDescent="0.25">
      <c r="A43" s="87">
        <v>2</v>
      </c>
      <c r="B43" s="102" t="s">
        <v>50</v>
      </c>
      <c r="C43" s="185" t="s">
        <v>51</v>
      </c>
      <c r="D43" s="185"/>
      <c r="E43" s="185"/>
      <c r="F43" s="103">
        <f>'02 2 Pol'!AE15</f>
        <v>0</v>
      </c>
      <c r="G43" s="104">
        <f>'02 2 Pol'!AF15</f>
        <v>0</v>
      </c>
      <c r="H43" s="104">
        <f t="shared" si="1"/>
        <v>0</v>
      </c>
      <c r="I43" s="104">
        <f t="shared" si="2"/>
        <v>0</v>
      </c>
      <c r="J43" s="105" t="str">
        <f t="shared" si="3"/>
        <v/>
      </c>
    </row>
    <row r="44" spans="1:10" ht="25.5" customHeight="1" x14ac:dyDescent="0.25">
      <c r="A44" s="87">
        <v>3</v>
      </c>
      <c r="B44" s="106" t="s">
        <v>52</v>
      </c>
      <c r="C44" s="186" t="s">
        <v>51</v>
      </c>
      <c r="D44" s="186"/>
      <c r="E44" s="186"/>
      <c r="F44" s="107">
        <f>'02 2 Pol'!AE15</f>
        <v>0</v>
      </c>
      <c r="G44" s="100">
        <f>'02 2 Pol'!AF15</f>
        <v>0</v>
      </c>
      <c r="H44" s="100">
        <f t="shared" si="1"/>
        <v>0</v>
      </c>
      <c r="I44" s="100">
        <f t="shared" si="2"/>
        <v>0</v>
      </c>
      <c r="J44" s="101" t="str">
        <f t="shared" si="3"/>
        <v/>
      </c>
    </row>
    <row r="45" spans="1:10" ht="25.5" customHeight="1" x14ac:dyDescent="0.25">
      <c r="A45" s="87">
        <v>2</v>
      </c>
      <c r="B45" s="102" t="s">
        <v>53</v>
      </c>
      <c r="C45" s="185" t="s">
        <v>54</v>
      </c>
      <c r="D45" s="185"/>
      <c r="E45" s="185"/>
      <c r="F45" s="103">
        <f>'03 3 Pol'!AE38</f>
        <v>0</v>
      </c>
      <c r="G45" s="104">
        <f>'03 3 Pol'!AF38</f>
        <v>0</v>
      </c>
      <c r="H45" s="104">
        <f t="shared" si="1"/>
        <v>0</v>
      </c>
      <c r="I45" s="104">
        <f t="shared" si="2"/>
        <v>0</v>
      </c>
      <c r="J45" s="105" t="str">
        <f t="shared" si="3"/>
        <v/>
      </c>
    </row>
    <row r="46" spans="1:10" ht="25.5" customHeight="1" x14ac:dyDescent="0.25">
      <c r="A46" s="87">
        <v>3</v>
      </c>
      <c r="B46" s="106" t="s">
        <v>55</v>
      </c>
      <c r="C46" s="186" t="s">
        <v>54</v>
      </c>
      <c r="D46" s="186"/>
      <c r="E46" s="186"/>
      <c r="F46" s="107">
        <f>'03 3 Pol'!AE38</f>
        <v>0</v>
      </c>
      <c r="G46" s="100">
        <f>'03 3 Pol'!AF38</f>
        <v>0</v>
      </c>
      <c r="H46" s="100">
        <f t="shared" si="1"/>
        <v>0</v>
      </c>
      <c r="I46" s="100">
        <f t="shared" si="2"/>
        <v>0</v>
      </c>
      <c r="J46" s="101" t="str">
        <f t="shared" si="3"/>
        <v/>
      </c>
    </row>
    <row r="47" spans="1:10" ht="25.5" customHeight="1" x14ac:dyDescent="0.25">
      <c r="A47" s="87">
        <v>2</v>
      </c>
      <c r="B47" s="102" t="s">
        <v>56</v>
      </c>
      <c r="C47" s="185" t="s">
        <v>57</v>
      </c>
      <c r="D47" s="185"/>
      <c r="E47" s="185"/>
      <c r="F47" s="103">
        <f>'04 4 Pol'!AE38</f>
        <v>0</v>
      </c>
      <c r="G47" s="104">
        <f>'04 4 Pol'!AF38</f>
        <v>0</v>
      </c>
      <c r="H47" s="104">
        <f t="shared" si="1"/>
        <v>0</v>
      </c>
      <c r="I47" s="104">
        <f t="shared" si="2"/>
        <v>0</v>
      </c>
      <c r="J47" s="105" t="str">
        <f t="shared" si="3"/>
        <v/>
      </c>
    </row>
    <row r="48" spans="1:10" ht="25.5" customHeight="1" x14ac:dyDescent="0.25">
      <c r="A48" s="87">
        <v>3</v>
      </c>
      <c r="B48" s="106" t="s">
        <v>58</v>
      </c>
      <c r="C48" s="186" t="s">
        <v>57</v>
      </c>
      <c r="D48" s="186"/>
      <c r="E48" s="186"/>
      <c r="F48" s="107">
        <f>'04 4 Pol'!AE38</f>
        <v>0</v>
      </c>
      <c r="G48" s="100">
        <f>'04 4 Pol'!AF38</f>
        <v>0</v>
      </c>
      <c r="H48" s="100">
        <f t="shared" si="1"/>
        <v>0</v>
      </c>
      <c r="I48" s="100">
        <f t="shared" si="2"/>
        <v>0</v>
      </c>
      <c r="J48" s="101" t="str">
        <f t="shared" si="3"/>
        <v/>
      </c>
    </row>
    <row r="49" spans="1:10" ht="25.5" customHeight="1" x14ac:dyDescent="0.25">
      <c r="A49" s="87">
        <v>2</v>
      </c>
      <c r="B49" s="102" t="s">
        <v>59</v>
      </c>
      <c r="C49" s="185" t="s">
        <v>60</v>
      </c>
      <c r="D49" s="185"/>
      <c r="E49" s="185"/>
      <c r="F49" s="103">
        <f>'05 5 Pol'!AE46</f>
        <v>0</v>
      </c>
      <c r="G49" s="104">
        <f>'05 5 Pol'!AF46</f>
        <v>0</v>
      </c>
      <c r="H49" s="104">
        <f t="shared" si="1"/>
        <v>0</v>
      </c>
      <c r="I49" s="104">
        <f t="shared" si="2"/>
        <v>0</v>
      </c>
      <c r="J49" s="105" t="str">
        <f t="shared" si="3"/>
        <v/>
      </c>
    </row>
    <row r="50" spans="1:10" ht="25.5" customHeight="1" x14ac:dyDescent="0.25">
      <c r="A50" s="87">
        <v>3</v>
      </c>
      <c r="B50" s="106" t="s">
        <v>61</v>
      </c>
      <c r="C50" s="186" t="s">
        <v>60</v>
      </c>
      <c r="D50" s="186"/>
      <c r="E50" s="186"/>
      <c r="F50" s="107">
        <f>'05 5 Pol'!AE46</f>
        <v>0</v>
      </c>
      <c r="G50" s="100">
        <f>'05 5 Pol'!AF46</f>
        <v>0</v>
      </c>
      <c r="H50" s="100">
        <f t="shared" si="1"/>
        <v>0</v>
      </c>
      <c r="I50" s="100">
        <f t="shared" si="2"/>
        <v>0</v>
      </c>
      <c r="J50" s="101" t="str">
        <f t="shared" si="3"/>
        <v/>
      </c>
    </row>
    <row r="51" spans="1:10" ht="25.5" customHeight="1" x14ac:dyDescent="0.25">
      <c r="A51" s="87"/>
      <c r="B51" s="187" t="s">
        <v>62</v>
      </c>
      <c r="C51" s="188"/>
      <c r="D51" s="188"/>
      <c r="E51" s="189"/>
      <c r="F51" s="108">
        <f>SUMIF(A39:A50,"=1",F39:F50)</f>
        <v>0</v>
      </c>
      <c r="G51" s="109">
        <f>SUMIF(A39:A50,"=1",G39:G50)</f>
        <v>0</v>
      </c>
      <c r="H51" s="109">
        <f>SUMIF(A39:A50,"=1",H39:H50)</f>
        <v>0</v>
      </c>
      <c r="I51" s="109">
        <f>SUMIF(A39:A50,"=1",I39:I50)</f>
        <v>0</v>
      </c>
      <c r="J51" s="110">
        <f>SUMIF(A39:A50,"=1",J39:J50)</f>
        <v>0</v>
      </c>
    </row>
    <row r="53" spans="1:10" x14ac:dyDescent="0.25">
      <c r="A53" t="s">
        <v>64</v>
      </c>
      <c r="B53" t="s">
        <v>65</v>
      </c>
    </row>
    <row r="54" spans="1:10" x14ac:dyDescent="0.25">
      <c r="A54" t="s">
        <v>66</v>
      </c>
      <c r="B54" t="s">
        <v>67</v>
      </c>
    </row>
    <row r="55" spans="1:10" x14ac:dyDescent="0.25">
      <c r="A55" t="s">
        <v>68</v>
      </c>
      <c r="B55" t="s">
        <v>69</v>
      </c>
    </row>
    <row r="56" spans="1:10" x14ac:dyDescent="0.25">
      <c r="A56" t="s">
        <v>66</v>
      </c>
      <c r="B56" t="s">
        <v>70</v>
      </c>
    </row>
    <row r="57" spans="1:10" x14ac:dyDescent="0.25">
      <c r="A57" t="s">
        <v>68</v>
      </c>
      <c r="B57" t="s">
        <v>71</v>
      </c>
    </row>
    <row r="58" spans="1:10" x14ac:dyDescent="0.25">
      <c r="A58" t="s">
        <v>66</v>
      </c>
      <c r="B58" t="s">
        <v>72</v>
      </c>
    </row>
    <row r="59" spans="1:10" x14ac:dyDescent="0.25">
      <c r="A59" t="s">
        <v>68</v>
      </c>
      <c r="B59" t="s">
        <v>73</v>
      </c>
    </row>
    <row r="60" spans="1:10" x14ac:dyDescent="0.25">
      <c r="A60" t="s">
        <v>66</v>
      </c>
      <c r="B60" t="s">
        <v>74</v>
      </c>
    </row>
    <row r="61" spans="1:10" x14ac:dyDescent="0.25">
      <c r="A61" t="s">
        <v>68</v>
      </c>
      <c r="B61" t="s">
        <v>75</v>
      </c>
    </row>
    <row r="62" spans="1:10" x14ac:dyDescent="0.25">
      <c r="A62" t="s">
        <v>66</v>
      </c>
      <c r="B62" t="s">
        <v>76</v>
      </c>
    </row>
    <row r="63" spans="1:10" x14ac:dyDescent="0.25">
      <c r="A63" t="s">
        <v>68</v>
      </c>
      <c r="B63" t="s">
        <v>77</v>
      </c>
    </row>
    <row r="66" spans="1:10" ht="15.6" x14ac:dyDescent="0.3">
      <c r="B66" s="119" t="s">
        <v>78</v>
      </c>
    </row>
    <row r="68" spans="1:10" ht="25.5" customHeight="1" x14ac:dyDescent="0.25">
      <c r="A68" s="121"/>
      <c r="B68" s="124" t="s">
        <v>17</v>
      </c>
      <c r="C68" s="124" t="s">
        <v>5</v>
      </c>
      <c r="D68" s="125"/>
      <c r="E68" s="125"/>
      <c r="F68" s="126" t="s">
        <v>79</v>
      </c>
      <c r="G68" s="126"/>
      <c r="H68" s="126"/>
      <c r="I68" s="126" t="s">
        <v>29</v>
      </c>
      <c r="J68" s="126" t="s">
        <v>0</v>
      </c>
    </row>
    <row r="69" spans="1:10" ht="36.75" customHeight="1" x14ac:dyDescent="0.25">
      <c r="A69" s="122"/>
      <c r="B69" s="127" t="s">
        <v>49</v>
      </c>
      <c r="C69" s="183" t="s">
        <v>80</v>
      </c>
      <c r="D69" s="184"/>
      <c r="E69" s="184"/>
      <c r="F69" s="136" t="s">
        <v>24</v>
      </c>
      <c r="G69" s="128"/>
      <c r="H69" s="128"/>
      <c r="I69" s="128">
        <f>'01 1 Pol'!G8+'03 3 Pol'!G8+'04 4 Pol'!G8+'05 5 Pol'!G8</f>
        <v>0</v>
      </c>
      <c r="J69" s="133" t="str">
        <f>IF(I72=0,"",I69/I72*100)</f>
        <v/>
      </c>
    </row>
    <row r="70" spans="1:10" ht="36.75" customHeight="1" x14ac:dyDescent="0.25">
      <c r="A70" s="122"/>
      <c r="B70" s="127" t="s">
        <v>61</v>
      </c>
      <c r="C70" s="183" t="s">
        <v>81</v>
      </c>
      <c r="D70" s="184"/>
      <c r="E70" s="184"/>
      <c r="F70" s="136" t="s">
        <v>24</v>
      </c>
      <c r="G70" s="128"/>
      <c r="H70" s="128"/>
      <c r="I70" s="128">
        <f>'01 1 Pol'!G28+'02 2 Pol'!G8+'03 3 Pol'!G28+'04 4 Pol'!G28+'05 5 Pol'!G28</f>
        <v>0</v>
      </c>
      <c r="J70" s="133" t="str">
        <f>IF(I72=0,"",I70/I72*100)</f>
        <v/>
      </c>
    </row>
    <row r="71" spans="1:10" ht="36.75" customHeight="1" x14ac:dyDescent="0.25">
      <c r="A71" s="122"/>
      <c r="B71" s="127" t="s">
        <v>82</v>
      </c>
      <c r="C71" s="183" t="s">
        <v>83</v>
      </c>
      <c r="D71" s="184"/>
      <c r="E71" s="184"/>
      <c r="F71" s="136" t="s">
        <v>24</v>
      </c>
      <c r="G71" s="128"/>
      <c r="H71" s="128"/>
      <c r="I71" s="128">
        <f>'01 1 Pol'!G47+'02 2 Pol'!G11+'03 3 Pol'!G34+'04 4 Pol'!G34+'05 5 Pol'!G42</f>
        <v>0</v>
      </c>
      <c r="J71" s="133" t="str">
        <f>IF(I72=0,"",I71/I72*100)</f>
        <v/>
      </c>
    </row>
    <row r="72" spans="1:10" ht="25.5" customHeight="1" x14ac:dyDescent="0.25">
      <c r="A72" s="123"/>
      <c r="B72" s="129" t="s">
        <v>1</v>
      </c>
      <c r="C72" s="130"/>
      <c r="D72" s="131"/>
      <c r="E72" s="131"/>
      <c r="F72" s="137"/>
      <c r="G72" s="132"/>
      <c r="H72" s="132"/>
      <c r="I72" s="132">
        <f>SUM(I69:I71)</f>
        <v>0</v>
      </c>
      <c r="J72" s="134">
        <f>SUM(J69:J71)</f>
        <v>0</v>
      </c>
    </row>
    <row r="73" spans="1:10" x14ac:dyDescent="0.25">
      <c r="F73" s="86"/>
      <c r="G73" s="86"/>
      <c r="H73" s="86"/>
      <c r="I73" s="86"/>
      <c r="J73" s="135"/>
    </row>
    <row r="74" spans="1:10" x14ac:dyDescent="0.25">
      <c r="F74" s="86"/>
      <c r="G74" s="86"/>
      <c r="H74" s="86"/>
      <c r="I74" s="86"/>
      <c r="J74" s="135"/>
    </row>
    <row r="75" spans="1:10" x14ac:dyDescent="0.25">
      <c r="F75" s="86"/>
      <c r="G75" s="86"/>
      <c r="H75" s="86"/>
      <c r="I75" s="86"/>
      <c r="J75" s="135"/>
    </row>
  </sheetData>
  <sheetProtection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7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C43:E43"/>
    <mergeCell ref="C44:E44"/>
    <mergeCell ref="C45:E45"/>
    <mergeCell ref="C46:E46"/>
    <mergeCell ref="C47:E47"/>
    <mergeCell ref="C48:E48"/>
    <mergeCell ref="C71:E71"/>
    <mergeCell ref="C49:E49"/>
    <mergeCell ref="C50:E50"/>
    <mergeCell ref="B51:E51"/>
    <mergeCell ref="C69:E69"/>
    <mergeCell ref="C70:E70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6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234" t="s">
        <v>6</v>
      </c>
      <c r="B1" s="234"/>
      <c r="C1" s="235"/>
      <c r="D1" s="234"/>
      <c r="E1" s="234"/>
      <c r="F1" s="234"/>
      <c r="G1" s="234"/>
    </row>
    <row r="2" spans="1:7" ht="24.9" customHeight="1" x14ac:dyDescent="0.25">
      <c r="A2" s="50" t="s">
        <v>7</v>
      </c>
      <c r="B2" s="49"/>
      <c r="C2" s="236"/>
      <c r="D2" s="236"/>
      <c r="E2" s="236"/>
      <c r="F2" s="236"/>
      <c r="G2" s="237"/>
    </row>
    <row r="3" spans="1:7" ht="24.9" customHeight="1" x14ac:dyDescent="0.25">
      <c r="A3" s="50" t="s">
        <v>8</v>
      </c>
      <c r="B3" s="49"/>
      <c r="C3" s="236"/>
      <c r="D3" s="236"/>
      <c r="E3" s="236"/>
      <c r="F3" s="236"/>
      <c r="G3" s="237"/>
    </row>
    <row r="4" spans="1:7" ht="24.9" customHeight="1" x14ac:dyDescent="0.25">
      <c r="A4" s="50" t="s">
        <v>9</v>
      </c>
      <c r="B4" s="49"/>
      <c r="C4" s="236"/>
      <c r="D4" s="236"/>
      <c r="E4" s="236"/>
      <c r="F4" s="236"/>
      <c r="G4" s="237"/>
    </row>
    <row r="5" spans="1:7" x14ac:dyDescent="0.25">
      <c r="B5" s="4"/>
      <c r="C5" s="5"/>
      <c r="D5" s="6"/>
    </row>
  </sheetData>
  <sheetProtection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5000"/>
  <sheetViews>
    <sheetView tabSelected="1" zoomScale="120" zoomScaleNormal="120" workbookViewId="0">
      <pane ySplit="7" topLeftCell="A41" activePane="bottomLeft" state="frozen"/>
      <selection pane="bottomLeft" activeCell="C53" sqref="C53"/>
    </sheetView>
  </sheetViews>
  <sheetFormatPr defaultRowHeight="13.2" outlineLevelRow="2" x14ac:dyDescent="0.25"/>
  <cols>
    <col min="1" max="1" width="3.44140625" customWidth="1"/>
    <col min="2" max="2" width="12.6640625" style="120" customWidth="1"/>
    <col min="3" max="3" width="63.33203125" style="120" customWidth="1"/>
    <col min="4" max="4" width="4.88671875" customWidth="1"/>
    <col min="5" max="5" width="10.6640625" customWidth="1"/>
    <col min="6" max="6" width="9.88671875" customWidth="1"/>
    <col min="7" max="7" width="12.6640625" customWidth="1"/>
    <col min="8" max="17" width="0" hidden="1" customWidth="1"/>
    <col min="18" max="18" width="6.88671875" customWidth="1"/>
    <col min="20" max="20" width="8.44140625" customWidth="1"/>
    <col min="21" max="25" width="0" hidden="1" customWidth="1"/>
    <col min="29" max="29" width="0" hidden="1" customWidth="1"/>
    <col min="31" max="41" width="0" hidden="1" customWidth="1"/>
    <col min="53" max="53" width="98.6640625" customWidth="1"/>
  </cols>
  <sheetData>
    <row r="1" spans="1:60" ht="15.75" customHeight="1" x14ac:dyDescent="0.3">
      <c r="A1" s="240" t="s">
        <v>86</v>
      </c>
      <c r="B1" s="240"/>
      <c r="C1" s="240"/>
      <c r="D1" s="240"/>
      <c r="E1" s="240"/>
      <c r="F1" s="240"/>
      <c r="G1" s="240"/>
      <c r="AG1" t="s">
        <v>87</v>
      </c>
    </row>
    <row r="2" spans="1:60" ht="25.2" customHeight="1" x14ac:dyDescent="0.25">
      <c r="A2" s="139" t="s">
        <v>7</v>
      </c>
      <c r="B2" s="49" t="s">
        <v>43</v>
      </c>
      <c r="C2" s="241" t="s">
        <v>44</v>
      </c>
      <c r="D2" s="242"/>
      <c r="E2" s="242"/>
      <c r="F2" s="242"/>
      <c r="G2" s="243"/>
      <c r="AG2" t="s">
        <v>88</v>
      </c>
    </row>
    <row r="3" spans="1:60" ht="25.2" customHeight="1" x14ac:dyDescent="0.25">
      <c r="A3" s="139" t="s">
        <v>8</v>
      </c>
      <c r="B3" s="49" t="s">
        <v>47</v>
      </c>
      <c r="C3" s="241" t="s">
        <v>48</v>
      </c>
      <c r="D3" s="242"/>
      <c r="E3" s="242"/>
      <c r="F3" s="242"/>
      <c r="G3" s="243"/>
      <c r="AC3" s="120" t="s">
        <v>88</v>
      </c>
      <c r="AG3" t="s">
        <v>89</v>
      </c>
    </row>
    <row r="4" spans="1:60" ht="25.2" customHeight="1" x14ac:dyDescent="0.25">
      <c r="A4" s="140" t="s">
        <v>9</v>
      </c>
      <c r="B4" s="141" t="s">
        <v>49</v>
      </c>
      <c r="C4" s="244" t="s">
        <v>48</v>
      </c>
      <c r="D4" s="245"/>
      <c r="E4" s="245"/>
      <c r="F4" s="245"/>
      <c r="G4" s="246"/>
      <c r="AG4" t="s">
        <v>90</v>
      </c>
    </row>
    <row r="5" spans="1:60" x14ac:dyDescent="0.25">
      <c r="D5" s="10"/>
    </row>
    <row r="6" spans="1:60" ht="39.6" x14ac:dyDescent="0.25">
      <c r="A6" s="143" t="s">
        <v>91</v>
      </c>
      <c r="B6" s="145" t="s">
        <v>92</v>
      </c>
      <c r="C6" s="145" t="s">
        <v>93</v>
      </c>
      <c r="D6" s="144" t="s">
        <v>94</v>
      </c>
      <c r="E6" s="143" t="s">
        <v>95</v>
      </c>
      <c r="F6" s="142" t="s">
        <v>96</v>
      </c>
      <c r="G6" s="143" t="s">
        <v>29</v>
      </c>
      <c r="H6" s="146" t="s">
        <v>30</v>
      </c>
      <c r="I6" s="146" t="s">
        <v>97</v>
      </c>
      <c r="J6" s="146" t="s">
        <v>31</v>
      </c>
      <c r="K6" s="146" t="s">
        <v>98</v>
      </c>
      <c r="L6" s="146" t="s">
        <v>99</v>
      </c>
      <c r="M6" s="146" t="s">
        <v>100</v>
      </c>
      <c r="N6" s="146" t="s">
        <v>101</v>
      </c>
      <c r="O6" s="146" t="s">
        <v>102</v>
      </c>
      <c r="P6" s="146" t="s">
        <v>103</v>
      </c>
      <c r="Q6" s="146" t="s">
        <v>104</v>
      </c>
      <c r="R6" s="146" t="s">
        <v>105</v>
      </c>
      <c r="S6" s="146" t="s">
        <v>106</v>
      </c>
      <c r="T6" s="146" t="s">
        <v>107</v>
      </c>
      <c r="U6" s="146" t="s">
        <v>108</v>
      </c>
      <c r="V6" s="146" t="s">
        <v>109</v>
      </c>
      <c r="W6" s="146" t="s">
        <v>110</v>
      </c>
      <c r="X6" s="146" t="s">
        <v>111</v>
      </c>
      <c r="Y6" s="146" t="s">
        <v>112</v>
      </c>
    </row>
    <row r="7" spans="1:60" hidden="1" x14ac:dyDescent="0.25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  <c r="Y7" s="149"/>
    </row>
    <row r="8" spans="1:60" x14ac:dyDescent="0.25">
      <c r="A8" s="161" t="s">
        <v>113</v>
      </c>
      <c r="B8" s="162" t="s">
        <v>49</v>
      </c>
      <c r="C8" s="176" t="s">
        <v>80</v>
      </c>
      <c r="D8" s="163"/>
      <c r="E8" s="164"/>
      <c r="F8" s="165"/>
      <c r="G8" s="165">
        <f>SUMIF(AG9:AG27,"&lt;&gt;NOR",G9:G27)</f>
        <v>0</v>
      </c>
      <c r="H8" s="165"/>
      <c r="I8" s="165">
        <f>SUM(I9:I27)</f>
        <v>0</v>
      </c>
      <c r="J8" s="165"/>
      <c r="K8" s="165">
        <f>SUM(K9:K27)</f>
        <v>443752.05000000005</v>
      </c>
      <c r="L8" s="165"/>
      <c r="M8" s="165">
        <f>SUM(M9:M27)</f>
        <v>0</v>
      </c>
      <c r="N8" s="164"/>
      <c r="O8" s="164">
        <f>SUM(O9:O27)</f>
        <v>0</v>
      </c>
      <c r="P8" s="164"/>
      <c r="Q8" s="164">
        <f>SUM(Q9:Q27)</f>
        <v>0</v>
      </c>
      <c r="R8" s="165"/>
      <c r="S8" s="165"/>
      <c r="T8" s="166"/>
      <c r="U8" s="160"/>
      <c r="V8" s="160">
        <f>SUM(V9:V27)</f>
        <v>122.47999999999999</v>
      </c>
      <c r="W8" s="160"/>
      <c r="X8" s="160"/>
      <c r="Y8" s="160"/>
      <c r="AG8" t="s">
        <v>114</v>
      </c>
    </row>
    <row r="9" spans="1:60" outlineLevel="1" x14ac:dyDescent="0.25">
      <c r="A9" s="168">
        <v>1</v>
      </c>
      <c r="B9" s="169" t="s">
        <v>115</v>
      </c>
      <c r="C9" s="177" t="s">
        <v>116</v>
      </c>
      <c r="D9" s="170" t="s">
        <v>117</v>
      </c>
      <c r="E9" s="171">
        <v>292.85000000000002</v>
      </c>
      <c r="F9" s="172"/>
      <c r="G9" s="173">
        <f>ROUND(E9*F9,2)</f>
        <v>0</v>
      </c>
      <c r="H9" s="172">
        <v>0</v>
      </c>
      <c r="I9" s="173">
        <f>ROUND(E9*H9,2)</f>
        <v>0</v>
      </c>
      <c r="J9" s="172">
        <v>162</v>
      </c>
      <c r="K9" s="173">
        <f>ROUND(E9*J9,2)</f>
        <v>47441.7</v>
      </c>
      <c r="L9" s="173">
        <v>21</v>
      </c>
      <c r="M9" s="173">
        <f>G9*(1+L9/100)</f>
        <v>0</v>
      </c>
      <c r="N9" s="171">
        <v>0</v>
      </c>
      <c r="O9" s="171">
        <f>ROUND(E9*N9,2)</f>
        <v>0</v>
      </c>
      <c r="P9" s="171">
        <v>0</v>
      </c>
      <c r="Q9" s="171">
        <f>ROUND(E9*P9,2)</f>
        <v>0</v>
      </c>
      <c r="R9" s="173" t="s">
        <v>118</v>
      </c>
      <c r="S9" s="173" t="s">
        <v>119</v>
      </c>
      <c r="T9" s="174" t="s">
        <v>119</v>
      </c>
      <c r="U9" s="157">
        <v>0.223</v>
      </c>
      <c r="V9" s="157">
        <f>ROUND(E9*U9,2)</f>
        <v>65.31</v>
      </c>
      <c r="W9" s="157"/>
      <c r="X9" s="157" t="s">
        <v>120</v>
      </c>
      <c r="Y9" s="157" t="s">
        <v>121</v>
      </c>
      <c r="Z9" s="147"/>
      <c r="AA9" s="147"/>
      <c r="AB9" s="147"/>
      <c r="AC9" s="147"/>
      <c r="AD9" s="147"/>
      <c r="AE9" s="147"/>
      <c r="AF9" s="147"/>
      <c r="AG9" s="147" t="s">
        <v>122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outlineLevel="2" x14ac:dyDescent="0.25">
      <c r="A10" s="154"/>
      <c r="B10" s="155"/>
      <c r="C10" s="238" t="s">
        <v>123</v>
      </c>
      <c r="D10" s="239"/>
      <c r="E10" s="239"/>
      <c r="F10" s="239"/>
      <c r="G10" s="239"/>
      <c r="H10" s="157"/>
      <c r="I10" s="157"/>
      <c r="J10" s="157"/>
      <c r="K10" s="157"/>
      <c r="L10" s="157"/>
      <c r="M10" s="157"/>
      <c r="N10" s="156"/>
      <c r="O10" s="156"/>
      <c r="P10" s="156"/>
      <c r="Q10" s="156"/>
      <c r="R10" s="157"/>
      <c r="S10" s="157"/>
      <c r="T10" s="157"/>
      <c r="U10" s="157"/>
      <c r="V10" s="157"/>
      <c r="W10" s="157"/>
      <c r="X10" s="157"/>
      <c r="Y10" s="157"/>
      <c r="Z10" s="147"/>
      <c r="AA10" s="147"/>
      <c r="AB10" s="147"/>
      <c r="AC10" s="147"/>
      <c r="AD10" s="147"/>
      <c r="AE10" s="147"/>
      <c r="AF10" s="147"/>
      <c r="AG10" s="147" t="s">
        <v>124</v>
      </c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75" t="str">
        <f>C10</f>
        <v>s přemístěním výkopku v příčných profilech na vzdálenost do 15 m nebo s naložením na dopravní prostředek.</v>
      </c>
      <c r="BB10" s="147"/>
      <c r="BC10" s="147"/>
      <c r="BD10" s="147"/>
      <c r="BE10" s="147"/>
      <c r="BF10" s="147"/>
      <c r="BG10" s="147"/>
      <c r="BH10" s="147"/>
    </row>
    <row r="11" spans="1:60" outlineLevel="2" x14ac:dyDescent="0.25">
      <c r="A11" s="154"/>
      <c r="B11" s="155"/>
      <c r="C11" s="178" t="s">
        <v>125</v>
      </c>
      <c r="D11" s="158"/>
      <c r="E11" s="159">
        <v>292.85000000000002</v>
      </c>
      <c r="F11" s="157"/>
      <c r="G11" s="157"/>
      <c r="H11" s="157"/>
      <c r="I11" s="157"/>
      <c r="J11" s="157"/>
      <c r="K11" s="157"/>
      <c r="L11" s="157"/>
      <c r="M11" s="157"/>
      <c r="N11" s="156"/>
      <c r="O11" s="156"/>
      <c r="P11" s="156"/>
      <c r="Q11" s="156"/>
      <c r="R11" s="157"/>
      <c r="S11" s="157"/>
      <c r="T11" s="157"/>
      <c r="U11" s="157"/>
      <c r="V11" s="157"/>
      <c r="W11" s="157"/>
      <c r="X11" s="157"/>
      <c r="Y11" s="157"/>
      <c r="Z11" s="147"/>
      <c r="AA11" s="147"/>
      <c r="AB11" s="147"/>
      <c r="AC11" s="147"/>
      <c r="AD11" s="147"/>
      <c r="AE11" s="147"/>
      <c r="AF11" s="147"/>
      <c r="AG11" s="147" t="s">
        <v>126</v>
      </c>
      <c r="AH11" s="147">
        <v>0</v>
      </c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outlineLevel="1" x14ac:dyDescent="0.25">
      <c r="A12" s="168">
        <v>2</v>
      </c>
      <c r="B12" s="169" t="s">
        <v>127</v>
      </c>
      <c r="C12" s="177" t="s">
        <v>128</v>
      </c>
      <c r="D12" s="170" t="s">
        <v>117</v>
      </c>
      <c r="E12" s="171">
        <v>292.85000000000002</v>
      </c>
      <c r="F12" s="172"/>
      <c r="G12" s="173">
        <f>ROUND(E12*F12,2)</f>
        <v>0</v>
      </c>
      <c r="H12" s="172">
        <v>0</v>
      </c>
      <c r="I12" s="173">
        <f>ROUND(E12*H12,2)</f>
        <v>0</v>
      </c>
      <c r="J12" s="172">
        <v>60.3</v>
      </c>
      <c r="K12" s="173">
        <f>ROUND(E12*J12,2)</f>
        <v>17658.86</v>
      </c>
      <c r="L12" s="173">
        <v>21</v>
      </c>
      <c r="M12" s="173">
        <f>G12*(1+L12/100)</f>
        <v>0</v>
      </c>
      <c r="N12" s="171">
        <v>0</v>
      </c>
      <c r="O12" s="171">
        <f>ROUND(E12*N12,2)</f>
        <v>0</v>
      </c>
      <c r="P12" s="171">
        <v>0</v>
      </c>
      <c r="Q12" s="171">
        <f>ROUND(E12*P12,2)</f>
        <v>0</v>
      </c>
      <c r="R12" s="173" t="s">
        <v>118</v>
      </c>
      <c r="S12" s="173" t="s">
        <v>119</v>
      </c>
      <c r="T12" s="174" t="s">
        <v>119</v>
      </c>
      <c r="U12" s="157">
        <v>8.7999999999999995E-2</v>
      </c>
      <c r="V12" s="157">
        <f>ROUND(E12*U12,2)</f>
        <v>25.77</v>
      </c>
      <c r="W12" s="157"/>
      <c r="X12" s="157" t="s">
        <v>120</v>
      </c>
      <c r="Y12" s="157" t="s">
        <v>121</v>
      </c>
      <c r="Z12" s="147"/>
      <c r="AA12" s="147"/>
      <c r="AB12" s="147"/>
      <c r="AC12" s="147"/>
      <c r="AD12" s="147"/>
      <c r="AE12" s="147"/>
      <c r="AF12" s="147"/>
      <c r="AG12" s="147" t="s">
        <v>122</v>
      </c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outlineLevel="2" x14ac:dyDescent="0.25">
      <c r="A13" s="154"/>
      <c r="B13" s="155"/>
      <c r="C13" s="238" t="s">
        <v>123</v>
      </c>
      <c r="D13" s="239"/>
      <c r="E13" s="239"/>
      <c r="F13" s="239"/>
      <c r="G13" s="239"/>
      <c r="H13" s="157"/>
      <c r="I13" s="157"/>
      <c r="J13" s="157"/>
      <c r="K13" s="157"/>
      <c r="L13" s="157"/>
      <c r="M13" s="157"/>
      <c r="N13" s="156"/>
      <c r="O13" s="156"/>
      <c r="P13" s="156"/>
      <c r="Q13" s="156"/>
      <c r="R13" s="157"/>
      <c r="S13" s="157"/>
      <c r="T13" s="157"/>
      <c r="U13" s="157"/>
      <c r="V13" s="157"/>
      <c r="W13" s="157"/>
      <c r="X13" s="157"/>
      <c r="Y13" s="157"/>
      <c r="Z13" s="147"/>
      <c r="AA13" s="147"/>
      <c r="AB13" s="147"/>
      <c r="AC13" s="147"/>
      <c r="AD13" s="147"/>
      <c r="AE13" s="147"/>
      <c r="AF13" s="147"/>
      <c r="AG13" s="147" t="s">
        <v>124</v>
      </c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75" t="str">
        <f>C13</f>
        <v>s přemístěním výkopku v příčných profilech na vzdálenost do 15 m nebo s naložením na dopravní prostředek.</v>
      </c>
      <c r="BB13" s="147"/>
      <c r="BC13" s="147"/>
      <c r="BD13" s="147"/>
      <c r="BE13" s="147"/>
      <c r="BF13" s="147"/>
      <c r="BG13" s="147"/>
      <c r="BH13" s="147"/>
    </row>
    <row r="14" spans="1:60" outlineLevel="2" x14ac:dyDescent="0.25">
      <c r="A14" s="154"/>
      <c r="B14" s="155"/>
      <c r="C14" s="178" t="s">
        <v>129</v>
      </c>
      <c r="D14" s="158"/>
      <c r="E14" s="159">
        <v>292.85000000000002</v>
      </c>
      <c r="F14" s="157"/>
      <c r="G14" s="157"/>
      <c r="H14" s="157"/>
      <c r="I14" s="157"/>
      <c r="J14" s="157"/>
      <c r="K14" s="157"/>
      <c r="L14" s="157"/>
      <c r="M14" s="157"/>
      <c r="N14" s="156"/>
      <c r="O14" s="156"/>
      <c r="P14" s="156"/>
      <c r="Q14" s="156"/>
      <c r="R14" s="157"/>
      <c r="S14" s="157"/>
      <c r="T14" s="157"/>
      <c r="U14" s="157"/>
      <c r="V14" s="157"/>
      <c r="W14" s="157"/>
      <c r="X14" s="157"/>
      <c r="Y14" s="157"/>
      <c r="Z14" s="147"/>
      <c r="AA14" s="147"/>
      <c r="AB14" s="147"/>
      <c r="AC14" s="147"/>
      <c r="AD14" s="147"/>
      <c r="AE14" s="147"/>
      <c r="AF14" s="147"/>
      <c r="AG14" s="147" t="s">
        <v>126</v>
      </c>
      <c r="AH14" s="147">
        <v>5</v>
      </c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</row>
    <row r="15" spans="1:60" outlineLevel="1" x14ac:dyDescent="0.25">
      <c r="A15" s="168">
        <v>3</v>
      </c>
      <c r="B15" s="169" t="s">
        <v>130</v>
      </c>
      <c r="C15" s="177" t="s">
        <v>131</v>
      </c>
      <c r="D15" s="170" t="s">
        <v>117</v>
      </c>
      <c r="E15" s="171">
        <v>292.85000000000002</v>
      </c>
      <c r="F15" s="172"/>
      <c r="G15" s="173">
        <f>ROUND(E15*F15,2)</f>
        <v>0</v>
      </c>
      <c r="H15" s="172">
        <v>0</v>
      </c>
      <c r="I15" s="173">
        <f>ROUND(E15*H15,2)</f>
        <v>0</v>
      </c>
      <c r="J15" s="172">
        <v>321.5</v>
      </c>
      <c r="K15" s="173">
        <f>ROUND(E15*J15,2)</f>
        <v>94151.28</v>
      </c>
      <c r="L15" s="173">
        <v>21</v>
      </c>
      <c r="M15" s="173">
        <f>G15*(1+L15/100)</f>
        <v>0</v>
      </c>
      <c r="N15" s="171">
        <v>0</v>
      </c>
      <c r="O15" s="171">
        <f>ROUND(E15*N15,2)</f>
        <v>0</v>
      </c>
      <c r="P15" s="171">
        <v>0</v>
      </c>
      <c r="Q15" s="171">
        <f>ROUND(E15*P15,2)</f>
        <v>0</v>
      </c>
      <c r="R15" s="173" t="s">
        <v>118</v>
      </c>
      <c r="S15" s="173" t="s">
        <v>119</v>
      </c>
      <c r="T15" s="174" t="s">
        <v>119</v>
      </c>
      <c r="U15" s="157">
        <v>1.0999999999999999E-2</v>
      </c>
      <c r="V15" s="157">
        <f>ROUND(E15*U15,2)</f>
        <v>3.22</v>
      </c>
      <c r="W15" s="157"/>
      <c r="X15" s="157" t="s">
        <v>120</v>
      </c>
      <c r="Y15" s="157" t="s">
        <v>121</v>
      </c>
      <c r="Z15" s="147"/>
      <c r="AA15" s="147"/>
      <c r="AB15" s="147"/>
      <c r="AC15" s="147"/>
      <c r="AD15" s="147"/>
      <c r="AE15" s="147"/>
      <c r="AF15" s="147"/>
      <c r="AG15" s="147" t="s">
        <v>122</v>
      </c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outlineLevel="2" x14ac:dyDescent="0.25">
      <c r="A16" s="154"/>
      <c r="B16" s="155"/>
      <c r="C16" s="238" t="s">
        <v>132</v>
      </c>
      <c r="D16" s="239"/>
      <c r="E16" s="239"/>
      <c r="F16" s="239"/>
      <c r="G16" s="239"/>
      <c r="H16" s="157"/>
      <c r="I16" s="157"/>
      <c r="J16" s="157"/>
      <c r="K16" s="157"/>
      <c r="L16" s="157"/>
      <c r="M16" s="157"/>
      <c r="N16" s="156"/>
      <c r="O16" s="156"/>
      <c r="P16" s="156"/>
      <c r="Q16" s="156"/>
      <c r="R16" s="157"/>
      <c r="S16" s="157"/>
      <c r="T16" s="157"/>
      <c r="U16" s="157"/>
      <c r="V16" s="157"/>
      <c r="W16" s="157"/>
      <c r="X16" s="157"/>
      <c r="Y16" s="157"/>
      <c r="Z16" s="147"/>
      <c r="AA16" s="147"/>
      <c r="AB16" s="147"/>
      <c r="AC16" s="147"/>
      <c r="AD16" s="147"/>
      <c r="AE16" s="147"/>
      <c r="AF16" s="147"/>
      <c r="AG16" s="147" t="s">
        <v>124</v>
      </c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</row>
    <row r="17" spans="1:60" outlineLevel="2" x14ac:dyDescent="0.25">
      <c r="A17" s="154"/>
      <c r="B17" s="155"/>
      <c r="C17" s="178" t="s">
        <v>129</v>
      </c>
      <c r="D17" s="158"/>
      <c r="E17" s="159">
        <v>292.85000000000002</v>
      </c>
      <c r="F17" s="157"/>
      <c r="G17" s="157"/>
      <c r="H17" s="157"/>
      <c r="I17" s="157"/>
      <c r="J17" s="157"/>
      <c r="K17" s="157"/>
      <c r="L17" s="157"/>
      <c r="M17" s="157"/>
      <c r="N17" s="156"/>
      <c r="O17" s="156"/>
      <c r="P17" s="156"/>
      <c r="Q17" s="156"/>
      <c r="R17" s="157"/>
      <c r="S17" s="157"/>
      <c r="T17" s="157"/>
      <c r="U17" s="157"/>
      <c r="V17" s="157"/>
      <c r="W17" s="157"/>
      <c r="X17" s="157"/>
      <c r="Y17" s="157"/>
      <c r="Z17" s="147"/>
      <c r="AA17" s="147"/>
      <c r="AB17" s="147"/>
      <c r="AC17" s="147"/>
      <c r="AD17" s="147"/>
      <c r="AE17" s="147"/>
      <c r="AF17" s="147"/>
      <c r="AG17" s="147" t="s">
        <v>126</v>
      </c>
      <c r="AH17" s="147">
        <v>5</v>
      </c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</row>
    <row r="18" spans="1:60" ht="20.399999999999999" outlineLevel="1" x14ac:dyDescent="0.25">
      <c r="A18" s="168">
        <v>4</v>
      </c>
      <c r="B18" s="169" t="s">
        <v>133</v>
      </c>
      <c r="C18" s="177" t="s">
        <v>134</v>
      </c>
      <c r="D18" s="170" t="s">
        <v>117</v>
      </c>
      <c r="E18" s="171">
        <v>2928.5</v>
      </c>
      <c r="F18" s="172"/>
      <c r="G18" s="173">
        <f>ROUND(E18*F18,2)</f>
        <v>0</v>
      </c>
      <c r="H18" s="172">
        <v>0</v>
      </c>
      <c r="I18" s="173">
        <f>ROUND(E18*H18,2)</f>
        <v>0</v>
      </c>
      <c r="J18" s="172">
        <v>25.8</v>
      </c>
      <c r="K18" s="173">
        <f>ROUND(E18*J18,2)</f>
        <v>75555.3</v>
      </c>
      <c r="L18" s="173">
        <v>21</v>
      </c>
      <c r="M18" s="173">
        <f>G18*(1+L18/100)</f>
        <v>0</v>
      </c>
      <c r="N18" s="171">
        <v>0</v>
      </c>
      <c r="O18" s="171">
        <f>ROUND(E18*N18,2)</f>
        <v>0</v>
      </c>
      <c r="P18" s="171">
        <v>0</v>
      </c>
      <c r="Q18" s="171">
        <f>ROUND(E18*P18,2)</f>
        <v>0</v>
      </c>
      <c r="R18" s="173" t="s">
        <v>118</v>
      </c>
      <c r="S18" s="173" t="s">
        <v>119</v>
      </c>
      <c r="T18" s="174" t="s">
        <v>119</v>
      </c>
      <c r="U18" s="157">
        <v>0</v>
      </c>
      <c r="V18" s="157">
        <f>ROUND(E18*U18,2)</f>
        <v>0</v>
      </c>
      <c r="W18" s="157"/>
      <c r="X18" s="157" t="s">
        <v>120</v>
      </c>
      <c r="Y18" s="157" t="s">
        <v>121</v>
      </c>
      <c r="Z18" s="147"/>
      <c r="AA18" s="147"/>
      <c r="AB18" s="147"/>
      <c r="AC18" s="147"/>
      <c r="AD18" s="147"/>
      <c r="AE18" s="147"/>
      <c r="AF18" s="147"/>
      <c r="AG18" s="147" t="s">
        <v>122</v>
      </c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</row>
    <row r="19" spans="1:60" outlineLevel="2" x14ac:dyDescent="0.25">
      <c r="A19" s="154"/>
      <c r="B19" s="155"/>
      <c r="C19" s="238" t="s">
        <v>132</v>
      </c>
      <c r="D19" s="239"/>
      <c r="E19" s="239"/>
      <c r="F19" s="239"/>
      <c r="G19" s="239"/>
      <c r="H19" s="157"/>
      <c r="I19" s="157"/>
      <c r="J19" s="157"/>
      <c r="K19" s="157"/>
      <c r="L19" s="157"/>
      <c r="M19" s="157"/>
      <c r="N19" s="156"/>
      <c r="O19" s="156"/>
      <c r="P19" s="156"/>
      <c r="Q19" s="156"/>
      <c r="R19" s="157"/>
      <c r="S19" s="157"/>
      <c r="T19" s="157"/>
      <c r="U19" s="157"/>
      <c r="V19" s="157"/>
      <c r="W19" s="157"/>
      <c r="X19" s="157"/>
      <c r="Y19" s="157"/>
      <c r="Z19" s="147"/>
      <c r="AA19" s="147"/>
      <c r="AB19" s="147"/>
      <c r="AC19" s="147"/>
      <c r="AD19" s="147"/>
      <c r="AE19" s="147"/>
      <c r="AF19" s="147"/>
      <c r="AG19" s="147" t="s">
        <v>124</v>
      </c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</row>
    <row r="20" spans="1:60" outlineLevel="2" x14ac:dyDescent="0.25">
      <c r="A20" s="154"/>
      <c r="B20" s="155"/>
      <c r="C20" s="178" t="s">
        <v>135</v>
      </c>
      <c r="D20" s="158"/>
      <c r="E20" s="159">
        <v>2928.5</v>
      </c>
      <c r="F20" s="157"/>
      <c r="G20" s="157"/>
      <c r="H20" s="157"/>
      <c r="I20" s="157"/>
      <c r="J20" s="157"/>
      <c r="K20" s="157"/>
      <c r="L20" s="157"/>
      <c r="M20" s="157"/>
      <c r="N20" s="156"/>
      <c r="O20" s="156"/>
      <c r="P20" s="156"/>
      <c r="Q20" s="156"/>
      <c r="R20" s="157"/>
      <c r="S20" s="157"/>
      <c r="T20" s="157"/>
      <c r="U20" s="157"/>
      <c r="V20" s="157"/>
      <c r="W20" s="157"/>
      <c r="X20" s="157"/>
      <c r="Y20" s="157"/>
      <c r="Z20" s="147"/>
      <c r="AA20" s="147"/>
      <c r="AB20" s="147"/>
      <c r="AC20" s="147"/>
      <c r="AD20" s="147"/>
      <c r="AE20" s="147"/>
      <c r="AF20" s="147"/>
      <c r="AG20" s="147" t="s">
        <v>126</v>
      </c>
      <c r="AH20" s="147">
        <v>5</v>
      </c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</row>
    <row r="21" spans="1:60" ht="20.399999999999999" outlineLevel="1" x14ac:dyDescent="0.25">
      <c r="A21" s="168">
        <v>5</v>
      </c>
      <c r="B21" s="169" t="s">
        <v>136</v>
      </c>
      <c r="C21" s="177" t="s">
        <v>137</v>
      </c>
      <c r="D21" s="170" t="s">
        <v>117</v>
      </c>
      <c r="E21" s="171">
        <v>292.85000000000002</v>
      </c>
      <c r="F21" s="172"/>
      <c r="G21" s="173">
        <f>ROUND(E21*F21,2)</f>
        <v>0</v>
      </c>
      <c r="H21" s="172">
        <v>0</v>
      </c>
      <c r="I21" s="173">
        <f>ROUND(E21*H21,2)</f>
        <v>0</v>
      </c>
      <c r="J21" s="172">
        <v>21.3</v>
      </c>
      <c r="K21" s="173">
        <f>ROUND(E21*J21,2)</f>
        <v>6237.71</v>
      </c>
      <c r="L21" s="173">
        <v>21</v>
      </c>
      <c r="M21" s="173">
        <f>G21*(1+L21/100)</f>
        <v>0</v>
      </c>
      <c r="N21" s="171">
        <v>0</v>
      </c>
      <c r="O21" s="171">
        <f>ROUND(E21*N21,2)</f>
        <v>0</v>
      </c>
      <c r="P21" s="171">
        <v>0</v>
      </c>
      <c r="Q21" s="171">
        <f>ROUND(E21*P21,2)</f>
        <v>0</v>
      </c>
      <c r="R21" s="173" t="s">
        <v>118</v>
      </c>
      <c r="S21" s="173" t="s">
        <v>119</v>
      </c>
      <c r="T21" s="174" t="s">
        <v>119</v>
      </c>
      <c r="U21" s="157">
        <v>8.9999999999999993E-3</v>
      </c>
      <c r="V21" s="157">
        <f>ROUND(E21*U21,2)</f>
        <v>2.64</v>
      </c>
      <c r="W21" s="157"/>
      <c r="X21" s="157" t="s">
        <v>120</v>
      </c>
      <c r="Y21" s="157" t="s">
        <v>121</v>
      </c>
      <c r="Z21" s="147"/>
      <c r="AA21" s="147"/>
      <c r="AB21" s="147"/>
      <c r="AC21" s="147"/>
      <c r="AD21" s="147"/>
      <c r="AE21" s="147"/>
      <c r="AF21" s="147"/>
      <c r="AG21" s="147" t="s">
        <v>122</v>
      </c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</row>
    <row r="22" spans="1:60" outlineLevel="2" x14ac:dyDescent="0.25">
      <c r="A22" s="154"/>
      <c r="B22" s="155"/>
      <c r="C22" s="178" t="s">
        <v>129</v>
      </c>
      <c r="D22" s="158"/>
      <c r="E22" s="159">
        <v>292.85000000000002</v>
      </c>
      <c r="F22" s="157"/>
      <c r="G22" s="157"/>
      <c r="H22" s="157"/>
      <c r="I22" s="157"/>
      <c r="J22" s="157"/>
      <c r="K22" s="157"/>
      <c r="L22" s="157"/>
      <c r="M22" s="157"/>
      <c r="N22" s="156"/>
      <c r="O22" s="156"/>
      <c r="P22" s="156"/>
      <c r="Q22" s="156"/>
      <c r="R22" s="157"/>
      <c r="S22" s="157"/>
      <c r="T22" s="157"/>
      <c r="U22" s="157"/>
      <c r="V22" s="157"/>
      <c r="W22" s="157"/>
      <c r="X22" s="157"/>
      <c r="Y22" s="157"/>
      <c r="Z22" s="147"/>
      <c r="AA22" s="147"/>
      <c r="AB22" s="147"/>
      <c r="AC22" s="147"/>
      <c r="AD22" s="147"/>
      <c r="AE22" s="147"/>
      <c r="AF22" s="147"/>
      <c r="AG22" s="147" t="s">
        <v>126</v>
      </c>
      <c r="AH22" s="147">
        <v>5</v>
      </c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</row>
    <row r="23" spans="1:60" outlineLevel="1" x14ac:dyDescent="0.25">
      <c r="A23" s="168">
        <v>6</v>
      </c>
      <c r="B23" s="169" t="s">
        <v>138</v>
      </c>
      <c r="C23" s="177" t="s">
        <v>139</v>
      </c>
      <c r="D23" s="170" t="s">
        <v>140</v>
      </c>
      <c r="E23" s="171">
        <v>1419</v>
      </c>
      <c r="F23" s="172"/>
      <c r="G23" s="173">
        <f>ROUND(E23*F23,2)</f>
        <v>0</v>
      </c>
      <c r="H23" s="172">
        <v>0</v>
      </c>
      <c r="I23" s="173">
        <f>ROUND(E23*H23,2)</f>
        <v>0</v>
      </c>
      <c r="J23" s="172">
        <v>18.2</v>
      </c>
      <c r="K23" s="173">
        <f>ROUND(E23*J23,2)</f>
        <v>25825.8</v>
      </c>
      <c r="L23" s="173">
        <v>21</v>
      </c>
      <c r="M23" s="173">
        <f>G23*(1+L23/100)</f>
        <v>0</v>
      </c>
      <c r="N23" s="171">
        <v>0</v>
      </c>
      <c r="O23" s="171">
        <f>ROUND(E23*N23,2)</f>
        <v>0</v>
      </c>
      <c r="P23" s="171">
        <v>0</v>
      </c>
      <c r="Q23" s="171">
        <f>ROUND(E23*P23,2)</f>
        <v>0</v>
      </c>
      <c r="R23" s="173" t="s">
        <v>118</v>
      </c>
      <c r="S23" s="173" t="s">
        <v>119</v>
      </c>
      <c r="T23" s="174" t="s">
        <v>119</v>
      </c>
      <c r="U23" s="157">
        <v>1.7999999999999999E-2</v>
      </c>
      <c r="V23" s="157">
        <f>ROUND(E23*U23,2)</f>
        <v>25.54</v>
      </c>
      <c r="W23" s="157"/>
      <c r="X23" s="157" t="s">
        <v>120</v>
      </c>
      <c r="Y23" s="157" t="s">
        <v>121</v>
      </c>
      <c r="Z23" s="147"/>
      <c r="AA23" s="147"/>
      <c r="AB23" s="147"/>
      <c r="AC23" s="147"/>
      <c r="AD23" s="147"/>
      <c r="AE23" s="147"/>
      <c r="AF23" s="147"/>
      <c r="AG23" s="147" t="s">
        <v>122</v>
      </c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</row>
    <row r="24" spans="1:60" outlineLevel="2" x14ac:dyDescent="0.25">
      <c r="A24" s="154"/>
      <c r="B24" s="155"/>
      <c r="C24" s="238" t="s">
        <v>141</v>
      </c>
      <c r="D24" s="239"/>
      <c r="E24" s="239"/>
      <c r="F24" s="239"/>
      <c r="G24" s="239"/>
      <c r="H24" s="157"/>
      <c r="I24" s="157"/>
      <c r="J24" s="157"/>
      <c r="K24" s="157"/>
      <c r="L24" s="157"/>
      <c r="M24" s="157"/>
      <c r="N24" s="156"/>
      <c r="O24" s="156"/>
      <c r="P24" s="156"/>
      <c r="Q24" s="156"/>
      <c r="R24" s="157"/>
      <c r="S24" s="157"/>
      <c r="T24" s="157"/>
      <c r="U24" s="157"/>
      <c r="V24" s="157"/>
      <c r="W24" s="157"/>
      <c r="X24" s="157"/>
      <c r="Y24" s="157"/>
      <c r="Z24" s="147"/>
      <c r="AA24" s="147"/>
      <c r="AB24" s="147"/>
      <c r="AC24" s="147"/>
      <c r="AD24" s="147"/>
      <c r="AE24" s="147"/>
      <c r="AF24" s="147"/>
      <c r="AG24" s="147" t="s">
        <v>124</v>
      </c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</row>
    <row r="25" spans="1:60" outlineLevel="2" x14ac:dyDescent="0.25">
      <c r="A25" s="154"/>
      <c r="B25" s="155"/>
      <c r="C25" s="178" t="s">
        <v>142</v>
      </c>
      <c r="D25" s="158"/>
      <c r="E25" s="159">
        <v>1419</v>
      </c>
      <c r="F25" s="157"/>
      <c r="G25" s="157"/>
      <c r="H25" s="157"/>
      <c r="I25" s="157"/>
      <c r="J25" s="157"/>
      <c r="K25" s="157"/>
      <c r="L25" s="157"/>
      <c r="M25" s="157"/>
      <c r="N25" s="156"/>
      <c r="O25" s="156"/>
      <c r="P25" s="156"/>
      <c r="Q25" s="156"/>
      <c r="R25" s="157"/>
      <c r="S25" s="157"/>
      <c r="T25" s="157"/>
      <c r="U25" s="157"/>
      <c r="V25" s="157"/>
      <c r="W25" s="157"/>
      <c r="X25" s="157"/>
      <c r="Y25" s="157"/>
      <c r="Z25" s="147"/>
      <c r="AA25" s="147"/>
      <c r="AB25" s="147"/>
      <c r="AC25" s="147"/>
      <c r="AD25" s="147"/>
      <c r="AE25" s="147"/>
      <c r="AF25" s="147"/>
      <c r="AG25" s="147" t="s">
        <v>126</v>
      </c>
      <c r="AH25" s="147">
        <v>0</v>
      </c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</row>
    <row r="26" spans="1:60" outlineLevel="1" x14ac:dyDescent="0.25">
      <c r="A26" s="168">
        <v>7</v>
      </c>
      <c r="B26" s="169" t="s">
        <v>143</v>
      </c>
      <c r="C26" s="177" t="s">
        <v>144</v>
      </c>
      <c r="D26" s="170" t="s">
        <v>117</v>
      </c>
      <c r="E26" s="171">
        <v>292.85000000000002</v>
      </c>
      <c r="F26" s="172"/>
      <c r="G26" s="173">
        <f>ROUND(E26*F26,2)</f>
        <v>0</v>
      </c>
      <c r="H26" s="172">
        <v>0</v>
      </c>
      <c r="I26" s="173">
        <f>ROUND(E26*H26,2)</f>
        <v>0</v>
      </c>
      <c r="J26" s="172">
        <v>604</v>
      </c>
      <c r="K26" s="173">
        <f>ROUND(E26*J26,2)</f>
        <v>176881.4</v>
      </c>
      <c r="L26" s="173">
        <v>21</v>
      </c>
      <c r="M26" s="173">
        <f>G26*(1+L26/100)</f>
        <v>0</v>
      </c>
      <c r="N26" s="171">
        <v>0</v>
      </c>
      <c r="O26" s="171">
        <f>ROUND(E26*N26,2)</f>
        <v>0</v>
      </c>
      <c r="P26" s="171">
        <v>0</v>
      </c>
      <c r="Q26" s="171">
        <f>ROUND(E26*P26,2)</f>
        <v>0</v>
      </c>
      <c r="R26" s="173" t="s">
        <v>118</v>
      </c>
      <c r="S26" s="173" t="s">
        <v>119</v>
      </c>
      <c r="T26" s="174" t="s">
        <v>119</v>
      </c>
      <c r="U26" s="157">
        <v>0</v>
      </c>
      <c r="V26" s="157">
        <f>ROUND(E26*U26,2)</f>
        <v>0</v>
      </c>
      <c r="W26" s="157"/>
      <c r="X26" s="157" t="s">
        <v>120</v>
      </c>
      <c r="Y26" s="157" t="s">
        <v>121</v>
      </c>
      <c r="Z26" s="147"/>
      <c r="AA26" s="147"/>
      <c r="AB26" s="147"/>
      <c r="AC26" s="147"/>
      <c r="AD26" s="147"/>
      <c r="AE26" s="147"/>
      <c r="AF26" s="147"/>
      <c r="AG26" s="147" t="s">
        <v>122</v>
      </c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</row>
    <row r="27" spans="1:60" outlineLevel="2" x14ac:dyDescent="0.25">
      <c r="A27" s="154"/>
      <c r="B27" s="155"/>
      <c r="C27" s="178" t="s">
        <v>129</v>
      </c>
      <c r="D27" s="158"/>
      <c r="E27" s="159">
        <v>292.85000000000002</v>
      </c>
      <c r="F27" s="157"/>
      <c r="G27" s="157"/>
      <c r="H27" s="157"/>
      <c r="I27" s="157"/>
      <c r="J27" s="157"/>
      <c r="K27" s="157"/>
      <c r="L27" s="157"/>
      <c r="M27" s="157"/>
      <c r="N27" s="156"/>
      <c r="O27" s="156"/>
      <c r="P27" s="156"/>
      <c r="Q27" s="156"/>
      <c r="R27" s="157"/>
      <c r="S27" s="157"/>
      <c r="T27" s="157"/>
      <c r="U27" s="157"/>
      <c r="V27" s="157"/>
      <c r="W27" s="157"/>
      <c r="X27" s="157"/>
      <c r="Y27" s="157"/>
      <c r="Z27" s="147"/>
      <c r="AA27" s="147"/>
      <c r="AB27" s="147"/>
      <c r="AC27" s="147"/>
      <c r="AD27" s="147"/>
      <c r="AE27" s="147"/>
      <c r="AF27" s="147"/>
      <c r="AG27" s="147" t="s">
        <v>126</v>
      </c>
      <c r="AH27" s="147">
        <v>5</v>
      </c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</row>
    <row r="28" spans="1:60" x14ac:dyDescent="0.25">
      <c r="A28" s="161" t="s">
        <v>113</v>
      </c>
      <c r="B28" s="162" t="s">
        <v>61</v>
      </c>
      <c r="C28" s="176" t="s">
        <v>81</v>
      </c>
      <c r="D28" s="163"/>
      <c r="E28" s="164"/>
      <c r="F28" s="165"/>
      <c r="G28" s="165">
        <f>SUMIF(AG29:AG46,"&lt;&gt;NOR",G29:G46)</f>
        <v>0</v>
      </c>
      <c r="H28" s="165"/>
      <c r="I28" s="165">
        <f>SUM(I29:I46)</f>
        <v>1043374.8899999999</v>
      </c>
      <c r="J28" s="165"/>
      <c r="K28" s="165">
        <f>SUM(K29:K46)</f>
        <v>136917.62000000002</v>
      </c>
      <c r="L28" s="165"/>
      <c r="M28" s="165">
        <f>SUM(M29:M46)</f>
        <v>0</v>
      </c>
      <c r="N28" s="164"/>
      <c r="O28" s="164">
        <f>SUM(O29:O46)</f>
        <v>937.68</v>
      </c>
      <c r="P28" s="164"/>
      <c r="Q28" s="164">
        <f>SUM(Q29:Q46)</f>
        <v>0</v>
      </c>
      <c r="R28" s="165"/>
      <c r="S28" s="165"/>
      <c r="T28" s="166"/>
      <c r="U28" s="160"/>
      <c r="V28" s="160">
        <f>SUM(V29:V46)</f>
        <v>110.02000000000001</v>
      </c>
      <c r="W28" s="160"/>
      <c r="X28" s="160"/>
      <c r="Y28" s="160"/>
      <c r="AG28" t="s">
        <v>114</v>
      </c>
    </row>
    <row r="29" spans="1:60" ht="20.399999999999999" outlineLevel="1" x14ac:dyDescent="0.25">
      <c r="A29" s="168">
        <v>8</v>
      </c>
      <c r="B29" s="169" t="s">
        <v>145</v>
      </c>
      <c r="C29" s="177" t="s">
        <v>146</v>
      </c>
      <c r="D29" s="170" t="s">
        <v>140</v>
      </c>
      <c r="E29" s="171">
        <v>1039.5</v>
      </c>
      <c r="F29" s="172"/>
      <c r="G29" s="173">
        <f>ROUND(E29*F29,2)</f>
        <v>0</v>
      </c>
      <c r="H29" s="172">
        <v>194.79</v>
      </c>
      <c r="I29" s="173">
        <f>ROUND(E29*H29,2)</f>
        <v>202484.21</v>
      </c>
      <c r="J29" s="172">
        <v>35.21</v>
      </c>
      <c r="K29" s="173">
        <f>ROUND(E29*J29,2)</f>
        <v>36600.800000000003</v>
      </c>
      <c r="L29" s="173">
        <v>21</v>
      </c>
      <c r="M29" s="173">
        <f>G29*(1+L29/100)</f>
        <v>0</v>
      </c>
      <c r="N29" s="171">
        <v>0.32250000000000001</v>
      </c>
      <c r="O29" s="171">
        <f>ROUND(E29*N29,2)</f>
        <v>335.24</v>
      </c>
      <c r="P29" s="171">
        <v>0</v>
      </c>
      <c r="Q29" s="171">
        <f>ROUND(E29*P29,2)</f>
        <v>0</v>
      </c>
      <c r="R29" s="173" t="s">
        <v>147</v>
      </c>
      <c r="S29" s="173" t="s">
        <v>119</v>
      </c>
      <c r="T29" s="174" t="s">
        <v>119</v>
      </c>
      <c r="U29" s="157">
        <v>2.5999999999999999E-2</v>
      </c>
      <c r="V29" s="157">
        <f>ROUND(E29*U29,2)</f>
        <v>27.03</v>
      </c>
      <c r="W29" s="157"/>
      <c r="X29" s="157" t="s">
        <v>120</v>
      </c>
      <c r="Y29" s="157" t="s">
        <v>121</v>
      </c>
      <c r="Z29" s="147"/>
      <c r="AA29" s="147"/>
      <c r="AB29" s="147"/>
      <c r="AC29" s="147"/>
      <c r="AD29" s="147"/>
      <c r="AE29" s="147"/>
      <c r="AF29" s="147"/>
      <c r="AG29" s="147" t="s">
        <v>122</v>
      </c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</row>
    <row r="30" spans="1:60" outlineLevel="2" x14ac:dyDescent="0.25">
      <c r="A30" s="154"/>
      <c r="B30" s="155"/>
      <c r="C30" s="238" t="s">
        <v>148</v>
      </c>
      <c r="D30" s="239"/>
      <c r="E30" s="239"/>
      <c r="F30" s="239"/>
      <c r="G30" s="239"/>
      <c r="H30" s="157"/>
      <c r="I30" s="157"/>
      <c r="J30" s="157"/>
      <c r="K30" s="157"/>
      <c r="L30" s="157"/>
      <c r="M30" s="157"/>
      <c r="N30" s="156"/>
      <c r="O30" s="156"/>
      <c r="P30" s="156"/>
      <c r="Q30" s="156"/>
      <c r="R30" s="157"/>
      <c r="S30" s="157"/>
      <c r="T30" s="157"/>
      <c r="U30" s="157"/>
      <c r="V30" s="157"/>
      <c r="W30" s="157"/>
      <c r="X30" s="157"/>
      <c r="Y30" s="157"/>
      <c r="Z30" s="147"/>
      <c r="AA30" s="147"/>
      <c r="AB30" s="147"/>
      <c r="AC30" s="147"/>
      <c r="AD30" s="147"/>
      <c r="AE30" s="147"/>
      <c r="AF30" s="147"/>
      <c r="AG30" s="147" t="s">
        <v>124</v>
      </c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</row>
    <row r="31" spans="1:60" outlineLevel="2" x14ac:dyDescent="0.25">
      <c r="A31" s="154"/>
      <c r="B31" s="155"/>
      <c r="C31" s="178" t="s">
        <v>149</v>
      </c>
      <c r="D31" s="158"/>
      <c r="E31" s="159">
        <v>1039.5</v>
      </c>
      <c r="F31" s="157"/>
      <c r="G31" s="157"/>
      <c r="H31" s="157"/>
      <c r="I31" s="157"/>
      <c r="J31" s="157"/>
      <c r="K31" s="157"/>
      <c r="L31" s="157"/>
      <c r="M31" s="157"/>
      <c r="N31" s="156"/>
      <c r="O31" s="156"/>
      <c r="P31" s="156"/>
      <c r="Q31" s="156"/>
      <c r="R31" s="157"/>
      <c r="S31" s="157"/>
      <c r="T31" s="157"/>
      <c r="U31" s="157"/>
      <c r="V31" s="157"/>
      <c r="W31" s="157"/>
      <c r="X31" s="157"/>
      <c r="Y31" s="157"/>
      <c r="Z31" s="147"/>
      <c r="AA31" s="147"/>
      <c r="AB31" s="147"/>
      <c r="AC31" s="147"/>
      <c r="AD31" s="147"/>
      <c r="AE31" s="147"/>
      <c r="AF31" s="147"/>
      <c r="AG31" s="147" t="s">
        <v>126</v>
      </c>
      <c r="AH31" s="147">
        <v>0</v>
      </c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</row>
    <row r="32" spans="1:60" ht="20.399999999999999" outlineLevel="1" x14ac:dyDescent="0.25">
      <c r="A32" s="168">
        <v>9</v>
      </c>
      <c r="B32" s="169" t="s">
        <v>150</v>
      </c>
      <c r="C32" s="177" t="s">
        <v>151</v>
      </c>
      <c r="D32" s="170" t="s">
        <v>140</v>
      </c>
      <c r="E32" s="171">
        <v>400</v>
      </c>
      <c r="F32" s="172"/>
      <c r="G32" s="173">
        <f>ROUND(E32*F32,2)</f>
        <v>0</v>
      </c>
      <c r="H32" s="172">
        <v>223.06</v>
      </c>
      <c r="I32" s="173">
        <f>ROUND(E32*H32,2)</f>
        <v>89224</v>
      </c>
      <c r="J32" s="172">
        <v>41.94</v>
      </c>
      <c r="K32" s="173">
        <f>ROUND(E32*J32,2)</f>
        <v>16776</v>
      </c>
      <c r="L32" s="173">
        <v>21</v>
      </c>
      <c r="M32" s="173">
        <f>G32*(1+L32/100)</f>
        <v>0</v>
      </c>
      <c r="N32" s="171">
        <v>0.46</v>
      </c>
      <c r="O32" s="171">
        <f>ROUND(E32*N32,2)</f>
        <v>184</v>
      </c>
      <c r="P32" s="171">
        <v>0</v>
      </c>
      <c r="Q32" s="171">
        <f>ROUND(E32*P32,2)</f>
        <v>0</v>
      </c>
      <c r="R32" s="173" t="s">
        <v>147</v>
      </c>
      <c r="S32" s="173" t="s">
        <v>119</v>
      </c>
      <c r="T32" s="174" t="s">
        <v>119</v>
      </c>
      <c r="U32" s="157">
        <v>2.9000000000000001E-2</v>
      </c>
      <c r="V32" s="157">
        <f>ROUND(E32*U32,2)</f>
        <v>11.6</v>
      </c>
      <c r="W32" s="157"/>
      <c r="X32" s="157" t="s">
        <v>120</v>
      </c>
      <c r="Y32" s="157" t="s">
        <v>121</v>
      </c>
      <c r="Z32" s="147"/>
      <c r="AA32" s="147"/>
      <c r="AB32" s="147"/>
      <c r="AC32" s="147"/>
      <c r="AD32" s="147"/>
      <c r="AE32" s="147"/>
      <c r="AF32" s="147"/>
      <c r="AG32" s="147" t="s">
        <v>122</v>
      </c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</row>
    <row r="33" spans="1:60" outlineLevel="2" x14ac:dyDescent="0.25">
      <c r="A33" s="154"/>
      <c r="B33" s="155"/>
      <c r="C33" s="178" t="s">
        <v>152</v>
      </c>
      <c r="D33" s="158"/>
      <c r="E33" s="159">
        <v>400</v>
      </c>
      <c r="F33" s="157"/>
      <c r="G33" s="157"/>
      <c r="H33" s="157"/>
      <c r="I33" s="157"/>
      <c r="J33" s="157"/>
      <c r="K33" s="157"/>
      <c r="L33" s="157"/>
      <c r="M33" s="157"/>
      <c r="N33" s="156"/>
      <c r="O33" s="156"/>
      <c r="P33" s="156"/>
      <c r="Q33" s="156"/>
      <c r="R33" s="157"/>
      <c r="S33" s="157"/>
      <c r="T33" s="157"/>
      <c r="U33" s="157"/>
      <c r="V33" s="157"/>
      <c r="W33" s="157"/>
      <c r="X33" s="157"/>
      <c r="Y33" s="157"/>
      <c r="Z33" s="147"/>
      <c r="AA33" s="147"/>
      <c r="AB33" s="147"/>
      <c r="AC33" s="147"/>
      <c r="AD33" s="147"/>
      <c r="AE33" s="147"/>
      <c r="AF33" s="147"/>
      <c r="AG33" s="147" t="s">
        <v>126</v>
      </c>
      <c r="AH33" s="147">
        <v>0</v>
      </c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</row>
    <row r="34" spans="1:60" ht="20.399999999999999" outlineLevel="1" x14ac:dyDescent="0.25">
      <c r="A34" s="168">
        <v>10</v>
      </c>
      <c r="B34" s="169" t="s">
        <v>153</v>
      </c>
      <c r="C34" s="177" t="s">
        <v>154</v>
      </c>
      <c r="D34" s="170" t="s">
        <v>140</v>
      </c>
      <c r="E34" s="171">
        <v>1419</v>
      </c>
      <c r="F34" s="172"/>
      <c r="G34" s="173">
        <f>ROUND(E34*F34,2)</f>
        <v>0</v>
      </c>
      <c r="H34" s="172">
        <v>108.42</v>
      </c>
      <c r="I34" s="173">
        <f>ROUND(E34*H34,2)</f>
        <v>153847.98000000001</v>
      </c>
      <c r="J34" s="172">
        <v>29.08</v>
      </c>
      <c r="K34" s="173">
        <f>ROUND(E34*J34,2)</f>
        <v>41264.519999999997</v>
      </c>
      <c r="L34" s="173">
        <v>21</v>
      </c>
      <c r="M34" s="173">
        <f>G34*(1+L34/100)</f>
        <v>0</v>
      </c>
      <c r="N34" s="171">
        <v>0.17726</v>
      </c>
      <c r="O34" s="171">
        <f>ROUND(E34*N34,2)</f>
        <v>251.53</v>
      </c>
      <c r="P34" s="171">
        <v>0</v>
      </c>
      <c r="Q34" s="171">
        <f>ROUND(E34*P34,2)</f>
        <v>0</v>
      </c>
      <c r="R34" s="173" t="s">
        <v>147</v>
      </c>
      <c r="S34" s="173" t="s">
        <v>119</v>
      </c>
      <c r="T34" s="174" t="s">
        <v>119</v>
      </c>
      <c r="U34" s="157">
        <v>2.1999999999999999E-2</v>
      </c>
      <c r="V34" s="157">
        <f>ROUND(E34*U34,2)</f>
        <v>31.22</v>
      </c>
      <c r="W34" s="157"/>
      <c r="X34" s="157" t="s">
        <v>120</v>
      </c>
      <c r="Y34" s="157" t="s">
        <v>121</v>
      </c>
      <c r="Z34" s="147"/>
      <c r="AA34" s="147"/>
      <c r="AB34" s="147"/>
      <c r="AC34" s="147"/>
      <c r="AD34" s="147"/>
      <c r="AE34" s="147"/>
      <c r="AF34" s="147"/>
      <c r="AG34" s="147" t="s">
        <v>122</v>
      </c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</row>
    <row r="35" spans="1:60" ht="21" outlineLevel="2" x14ac:dyDescent="0.25">
      <c r="A35" s="154"/>
      <c r="B35" s="155"/>
      <c r="C35" s="238" t="s">
        <v>155</v>
      </c>
      <c r="D35" s="239"/>
      <c r="E35" s="239"/>
      <c r="F35" s="239"/>
      <c r="G35" s="239"/>
      <c r="H35" s="157"/>
      <c r="I35" s="157"/>
      <c r="J35" s="157"/>
      <c r="K35" s="157"/>
      <c r="L35" s="157"/>
      <c r="M35" s="157"/>
      <c r="N35" s="156"/>
      <c r="O35" s="156"/>
      <c r="P35" s="156"/>
      <c r="Q35" s="156"/>
      <c r="R35" s="157"/>
      <c r="S35" s="157"/>
      <c r="T35" s="157"/>
      <c r="U35" s="157"/>
      <c r="V35" s="157"/>
      <c r="W35" s="157"/>
      <c r="X35" s="157"/>
      <c r="Y35" s="157"/>
      <c r="Z35" s="147"/>
      <c r="AA35" s="147"/>
      <c r="AB35" s="147"/>
      <c r="AC35" s="147"/>
      <c r="AD35" s="147"/>
      <c r="AE35" s="147"/>
      <c r="AF35" s="147"/>
      <c r="AG35" s="147" t="s">
        <v>124</v>
      </c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75" t="str">
        <f>C35</f>
        <v>jako podklad pro nový kryt, s vyrovnáním profilu v příčném i podélném směru, s vlhčením a zhutněním, s doplněním kamenivem drceným, jeho rozprostřením a zhutněním</v>
      </c>
      <c r="BB35" s="147"/>
      <c r="BC35" s="147"/>
      <c r="BD35" s="147"/>
      <c r="BE35" s="147"/>
      <c r="BF35" s="147"/>
      <c r="BG35" s="147"/>
      <c r="BH35" s="147"/>
    </row>
    <row r="36" spans="1:60" outlineLevel="2" x14ac:dyDescent="0.25">
      <c r="A36" s="154"/>
      <c r="B36" s="155"/>
      <c r="C36" s="178" t="s">
        <v>142</v>
      </c>
      <c r="D36" s="158"/>
      <c r="E36" s="159">
        <v>1419</v>
      </c>
      <c r="F36" s="157"/>
      <c r="G36" s="157"/>
      <c r="H36" s="157"/>
      <c r="I36" s="157"/>
      <c r="J36" s="157"/>
      <c r="K36" s="157"/>
      <c r="L36" s="157"/>
      <c r="M36" s="157"/>
      <c r="N36" s="156"/>
      <c r="O36" s="156"/>
      <c r="P36" s="156"/>
      <c r="Q36" s="156"/>
      <c r="R36" s="157"/>
      <c r="S36" s="157"/>
      <c r="T36" s="157"/>
      <c r="U36" s="157"/>
      <c r="V36" s="157"/>
      <c r="W36" s="157"/>
      <c r="X36" s="157"/>
      <c r="Y36" s="157"/>
      <c r="Z36" s="147"/>
      <c r="AA36" s="147"/>
      <c r="AB36" s="147"/>
      <c r="AC36" s="147"/>
      <c r="AD36" s="147"/>
      <c r="AE36" s="147"/>
      <c r="AF36" s="147"/>
      <c r="AG36" s="147" t="s">
        <v>126</v>
      </c>
      <c r="AH36" s="147">
        <v>0</v>
      </c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</row>
    <row r="37" spans="1:60" ht="20.399999999999999" outlineLevel="1" x14ac:dyDescent="0.25">
      <c r="A37" s="168">
        <v>11</v>
      </c>
      <c r="B37" s="169" t="s">
        <v>156</v>
      </c>
      <c r="C37" s="177" t="s">
        <v>157</v>
      </c>
      <c r="D37" s="170" t="s">
        <v>140</v>
      </c>
      <c r="E37" s="171">
        <v>300</v>
      </c>
      <c r="F37" s="172"/>
      <c r="G37" s="173">
        <f>ROUND(E37*F37,2)</f>
        <v>0</v>
      </c>
      <c r="H37" s="172">
        <v>208.98</v>
      </c>
      <c r="I37" s="173">
        <f>ROUND(E37*H37,2)</f>
        <v>62694</v>
      </c>
      <c r="J37" s="172">
        <v>42.02</v>
      </c>
      <c r="K37" s="173">
        <f>ROUND(E37*J37,2)</f>
        <v>12606</v>
      </c>
      <c r="L37" s="173">
        <v>21</v>
      </c>
      <c r="M37" s="173">
        <f>G37*(1+L37/100)</f>
        <v>0</v>
      </c>
      <c r="N37" s="171">
        <v>0.29160000000000003</v>
      </c>
      <c r="O37" s="171">
        <f>ROUND(E37*N37,2)</f>
        <v>87.48</v>
      </c>
      <c r="P37" s="171">
        <v>0</v>
      </c>
      <c r="Q37" s="171">
        <f>ROUND(E37*P37,2)</f>
        <v>0</v>
      </c>
      <c r="R37" s="173" t="s">
        <v>147</v>
      </c>
      <c r="S37" s="173" t="s">
        <v>119</v>
      </c>
      <c r="T37" s="174" t="s">
        <v>119</v>
      </c>
      <c r="U37" s="157">
        <v>5.8000000000000003E-2</v>
      </c>
      <c r="V37" s="157">
        <f>ROUND(E37*U37,2)</f>
        <v>17.399999999999999</v>
      </c>
      <c r="W37" s="157"/>
      <c r="X37" s="157" t="s">
        <v>120</v>
      </c>
      <c r="Y37" s="157" t="s">
        <v>121</v>
      </c>
      <c r="Z37" s="147"/>
      <c r="AA37" s="147"/>
      <c r="AB37" s="147"/>
      <c r="AC37" s="147"/>
      <c r="AD37" s="147"/>
      <c r="AE37" s="147"/>
      <c r="AF37" s="147"/>
      <c r="AG37" s="147" t="s">
        <v>122</v>
      </c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</row>
    <row r="38" spans="1:60" outlineLevel="2" x14ac:dyDescent="0.25">
      <c r="A38" s="154"/>
      <c r="B38" s="155"/>
      <c r="C38" s="238" t="s">
        <v>158</v>
      </c>
      <c r="D38" s="239"/>
      <c r="E38" s="239"/>
      <c r="F38" s="239"/>
      <c r="G38" s="239"/>
      <c r="H38" s="157"/>
      <c r="I38" s="157"/>
      <c r="J38" s="157"/>
      <c r="K38" s="157"/>
      <c r="L38" s="157"/>
      <c r="M38" s="157"/>
      <c r="N38" s="156"/>
      <c r="O38" s="156"/>
      <c r="P38" s="156"/>
      <c r="Q38" s="156"/>
      <c r="R38" s="157"/>
      <c r="S38" s="157"/>
      <c r="T38" s="157"/>
      <c r="U38" s="157"/>
      <c r="V38" s="157"/>
      <c r="W38" s="157"/>
      <c r="X38" s="157"/>
      <c r="Y38" s="157"/>
      <c r="Z38" s="147"/>
      <c r="AA38" s="147"/>
      <c r="AB38" s="147"/>
      <c r="AC38" s="147"/>
      <c r="AD38" s="147"/>
      <c r="AE38" s="147"/>
      <c r="AF38" s="147"/>
      <c r="AG38" s="147" t="s">
        <v>124</v>
      </c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</row>
    <row r="39" spans="1:60" outlineLevel="2" x14ac:dyDescent="0.25">
      <c r="A39" s="154"/>
      <c r="B39" s="155"/>
      <c r="C39" s="178" t="s">
        <v>159</v>
      </c>
      <c r="D39" s="158"/>
      <c r="E39" s="159">
        <v>300</v>
      </c>
      <c r="F39" s="157"/>
      <c r="G39" s="157"/>
      <c r="H39" s="157"/>
      <c r="I39" s="157"/>
      <c r="J39" s="157"/>
      <c r="K39" s="157"/>
      <c r="L39" s="157"/>
      <c r="M39" s="157"/>
      <c r="N39" s="156"/>
      <c r="O39" s="156"/>
      <c r="P39" s="156"/>
      <c r="Q39" s="156"/>
      <c r="R39" s="157"/>
      <c r="S39" s="157"/>
      <c r="T39" s="157"/>
      <c r="U39" s="157"/>
      <c r="V39" s="157"/>
      <c r="W39" s="157"/>
      <c r="X39" s="157"/>
      <c r="Y39" s="157"/>
      <c r="Z39" s="147"/>
      <c r="AA39" s="147"/>
      <c r="AB39" s="147"/>
      <c r="AC39" s="147"/>
      <c r="AD39" s="147"/>
      <c r="AE39" s="147"/>
      <c r="AF39" s="147"/>
      <c r="AG39" s="147" t="s">
        <v>126</v>
      </c>
      <c r="AH39" s="147">
        <v>0</v>
      </c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</row>
    <row r="40" spans="1:60" ht="30.6" outlineLevel="1" x14ac:dyDescent="0.25">
      <c r="A40" s="168">
        <v>12</v>
      </c>
      <c r="B40" s="169" t="s">
        <v>160</v>
      </c>
      <c r="C40" s="177" t="s">
        <v>161</v>
      </c>
      <c r="D40" s="170" t="s">
        <v>140</v>
      </c>
      <c r="E40" s="171">
        <v>990</v>
      </c>
      <c r="F40" s="172"/>
      <c r="G40" s="173">
        <f>ROUND(E40*F40,2)</f>
        <v>0</v>
      </c>
      <c r="H40" s="172">
        <v>13.9</v>
      </c>
      <c r="I40" s="173">
        <f>ROUND(E40*H40,2)</f>
        <v>13761</v>
      </c>
      <c r="J40" s="172">
        <v>7.1</v>
      </c>
      <c r="K40" s="173">
        <f>ROUND(E40*J40,2)</f>
        <v>7029</v>
      </c>
      <c r="L40" s="173">
        <v>21</v>
      </c>
      <c r="M40" s="173">
        <f>G40*(1+L40/100)</f>
        <v>0</v>
      </c>
      <c r="N40" s="171">
        <v>2.111E-2</v>
      </c>
      <c r="O40" s="171">
        <f>ROUND(E40*N40,2)</f>
        <v>20.9</v>
      </c>
      <c r="P40" s="171">
        <v>0</v>
      </c>
      <c r="Q40" s="171">
        <f>ROUND(E40*P40,2)</f>
        <v>0</v>
      </c>
      <c r="R40" s="173" t="s">
        <v>147</v>
      </c>
      <c r="S40" s="173" t="s">
        <v>119</v>
      </c>
      <c r="T40" s="174" t="s">
        <v>119</v>
      </c>
      <c r="U40" s="157">
        <v>5.0000000000000001E-3</v>
      </c>
      <c r="V40" s="157">
        <f>ROUND(E40*U40,2)</f>
        <v>4.95</v>
      </c>
      <c r="W40" s="157"/>
      <c r="X40" s="157" t="s">
        <v>120</v>
      </c>
      <c r="Y40" s="157" t="s">
        <v>121</v>
      </c>
      <c r="Z40" s="147"/>
      <c r="AA40" s="147"/>
      <c r="AB40" s="147"/>
      <c r="AC40" s="147"/>
      <c r="AD40" s="147"/>
      <c r="AE40" s="147"/>
      <c r="AF40" s="147"/>
      <c r="AG40" s="147" t="s">
        <v>122</v>
      </c>
      <c r="AH40" s="147"/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</row>
    <row r="41" spans="1:60" outlineLevel="2" x14ac:dyDescent="0.25">
      <c r="A41" s="154"/>
      <c r="B41" s="155"/>
      <c r="C41" s="178" t="s">
        <v>162</v>
      </c>
      <c r="D41" s="158"/>
      <c r="E41" s="159">
        <v>990</v>
      </c>
      <c r="F41" s="157"/>
      <c r="G41" s="157"/>
      <c r="H41" s="157"/>
      <c r="I41" s="157"/>
      <c r="J41" s="157"/>
      <c r="K41" s="157"/>
      <c r="L41" s="157"/>
      <c r="M41" s="157"/>
      <c r="N41" s="156"/>
      <c r="O41" s="156"/>
      <c r="P41" s="156"/>
      <c r="Q41" s="156"/>
      <c r="R41" s="157"/>
      <c r="S41" s="157"/>
      <c r="T41" s="157"/>
      <c r="U41" s="157"/>
      <c r="V41" s="157"/>
      <c r="W41" s="157"/>
      <c r="X41" s="157"/>
      <c r="Y41" s="157"/>
      <c r="Z41" s="147"/>
      <c r="AA41" s="147"/>
      <c r="AB41" s="147"/>
      <c r="AC41" s="147"/>
      <c r="AD41" s="147"/>
      <c r="AE41" s="147"/>
      <c r="AF41" s="147"/>
      <c r="AG41" s="147" t="s">
        <v>126</v>
      </c>
      <c r="AH41" s="147">
        <v>0</v>
      </c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</row>
    <row r="42" spans="1:60" outlineLevel="1" x14ac:dyDescent="0.25">
      <c r="A42" s="168">
        <v>13</v>
      </c>
      <c r="B42" s="169" t="s">
        <v>163</v>
      </c>
      <c r="C42" s="177" t="s">
        <v>164</v>
      </c>
      <c r="D42" s="170" t="s">
        <v>140</v>
      </c>
      <c r="E42" s="171">
        <v>990</v>
      </c>
      <c r="F42" s="172"/>
      <c r="G42" s="173">
        <f>ROUND(E42*F42,2)</f>
        <v>0</v>
      </c>
      <c r="H42" s="172">
        <v>307.61</v>
      </c>
      <c r="I42" s="173">
        <f>ROUND(E42*H42,2)</f>
        <v>304533.90000000002</v>
      </c>
      <c r="J42" s="172">
        <v>2.89</v>
      </c>
      <c r="K42" s="173">
        <f>ROUND(E42*J42,2)</f>
        <v>2861.1</v>
      </c>
      <c r="L42" s="173">
        <v>21</v>
      </c>
      <c r="M42" s="173">
        <f>G42*(1+L42/100)</f>
        <v>0</v>
      </c>
      <c r="N42" s="171">
        <v>6.0600000000000003E-3</v>
      </c>
      <c r="O42" s="171">
        <f>ROUND(E42*N42,2)</f>
        <v>6</v>
      </c>
      <c r="P42" s="171">
        <v>0</v>
      </c>
      <c r="Q42" s="171">
        <f>ROUND(E42*P42,2)</f>
        <v>0</v>
      </c>
      <c r="R42" s="173" t="s">
        <v>147</v>
      </c>
      <c r="S42" s="173" t="s">
        <v>119</v>
      </c>
      <c r="T42" s="174" t="s">
        <v>119</v>
      </c>
      <c r="U42" s="157">
        <v>2E-3</v>
      </c>
      <c r="V42" s="157">
        <f>ROUND(E42*U42,2)</f>
        <v>1.98</v>
      </c>
      <c r="W42" s="157"/>
      <c r="X42" s="157" t="s">
        <v>120</v>
      </c>
      <c r="Y42" s="157" t="s">
        <v>121</v>
      </c>
      <c r="Z42" s="147"/>
      <c r="AA42" s="147"/>
      <c r="AB42" s="147"/>
      <c r="AC42" s="147"/>
      <c r="AD42" s="147"/>
      <c r="AE42" s="147"/>
      <c r="AF42" s="147"/>
      <c r="AG42" s="147" t="s">
        <v>122</v>
      </c>
      <c r="AH42" s="147"/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</row>
    <row r="43" spans="1:60" outlineLevel="2" x14ac:dyDescent="0.25">
      <c r="A43" s="154"/>
      <c r="B43" s="155"/>
      <c r="C43" s="178" t="s">
        <v>162</v>
      </c>
      <c r="D43" s="158"/>
      <c r="E43" s="159">
        <v>990</v>
      </c>
      <c r="F43" s="157"/>
      <c r="G43" s="157"/>
      <c r="H43" s="157"/>
      <c r="I43" s="157"/>
      <c r="J43" s="157"/>
      <c r="K43" s="157"/>
      <c r="L43" s="157"/>
      <c r="M43" s="157"/>
      <c r="N43" s="156"/>
      <c r="O43" s="156"/>
      <c r="P43" s="156"/>
      <c r="Q43" s="156"/>
      <c r="R43" s="157"/>
      <c r="S43" s="157"/>
      <c r="T43" s="157"/>
      <c r="U43" s="157"/>
      <c r="V43" s="157"/>
      <c r="W43" s="157"/>
      <c r="X43" s="157"/>
      <c r="Y43" s="157"/>
      <c r="Z43" s="147"/>
      <c r="AA43" s="147"/>
      <c r="AB43" s="147"/>
      <c r="AC43" s="147"/>
      <c r="AD43" s="147"/>
      <c r="AE43" s="147"/>
      <c r="AF43" s="147"/>
      <c r="AG43" s="147" t="s">
        <v>126</v>
      </c>
      <c r="AH43" s="147">
        <v>0</v>
      </c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</row>
    <row r="44" spans="1:60" ht="20.399999999999999" outlineLevel="1" x14ac:dyDescent="0.25">
      <c r="A44" s="168">
        <v>14</v>
      </c>
      <c r="B44" s="169" t="s">
        <v>165</v>
      </c>
      <c r="C44" s="177" t="s">
        <v>166</v>
      </c>
      <c r="D44" s="170" t="s">
        <v>140</v>
      </c>
      <c r="E44" s="171">
        <v>1980</v>
      </c>
      <c r="F44" s="172"/>
      <c r="G44" s="173">
        <f>ROUND(E44*F44,2)</f>
        <v>0</v>
      </c>
      <c r="H44" s="172">
        <v>109.51</v>
      </c>
      <c r="I44" s="173">
        <f>ROUND(E44*H44,2)</f>
        <v>216829.8</v>
      </c>
      <c r="J44" s="172">
        <v>9.99</v>
      </c>
      <c r="K44" s="173">
        <f>ROUND(E44*J44,2)</f>
        <v>19780.2</v>
      </c>
      <c r="L44" s="173">
        <v>21</v>
      </c>
      <c r="M44" s="173">
        <f>G44*(1+L44/100)</f>
        <v>0</v>
      </c>
      <c r="N44" s="171">
        <v>2.6530000000000001E-2</v>
      </c>
      <c r="O44" s="171">
        <f>ROUND(E44*N44,2)</f>
        <v>52.53</v>
      </c>
      <c r="P44" s="171">
        <v>0</v>
      </c>
      <c r="Q44" s="171">
        <f>ROUND(E44*P44,2)</f>
        <v>0</v>
      </c>
      <c r="R44" s="173" t="s">
        <v>147</v>
      </c>
      <c r="S44" s="173" t="s">
        <v>119</v>
      </c>
      <c r="T44" s="174" t="s">
        <v>119</v>
      </c>
      <c r="U44" s="157">
        <v>8.0000000000000002E-3</v>
      </c>
      <c r="V44" s="157">
        <f>ROUND(E44*U44,2)</f>
        <v>15.84</v>
      </c>
      <c r="W44" s="157"/>
      <c r="X44" s="157" t="s">
        <v>120</v>
      </c>
      <c r="Y44" s="157" t="s">
        <v>121</v>
      </c>
      <c r="Z44" s="147"/>
      <c r="AA44" s="147"/>
      <c r="AB44" s="147"/>
      <c r="AC44" s="147"/>
      <c r="AD44" s="147"/>
      <c r="AE44" s="147"/>
      <c r="AF44" s="147"/>
      <c r="AG44" s="147" t="s">
        <v>122</v>
      </c>
      <c r="AH44" s="147"/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47"/>
      <c r="BB44" s="147"/>
      <c r="BC44" s="147"/>
      <c r="BD44" s="147"/>
      <c r="BE44" s="147"/>
      <c r="BF44" s="147"/>
      <c r="BG44" s="147"/>
      <c r="BH44" s="147"/>
    </row>
    <row r="45" spans="1:60" outlineLevel="2" x14ac:dyDescent="0.25">
      <c r="A45" s="154"/>
      <c r="B45" s="155"/>
      <c r="C45" s="238" t="s">
        <v>167</v>
      </c>
      <c r="D45" s="239"/>
      <c r="E45" s="239"/>
      <c r="F45" s="239"/>
      <c r="G45" s="239"/>
      <c r="H45" s="157"/>
      <c r="I45" s="157"/>
      <c r="J45" s="157"/>
      <c r="K45" s="157"/>
      <c r="L45" s="157"/>
      <c r="M45" s="157"/>
      <c r="N45" s="156"/>
      <c r="O45" s="156"/>
      <c r="P45" s="156"/>
      <c r="Q45" s="156"/>
      <c r="R45" s="157"/>
      <c r="S45" s="157"/>
      <c r="T45" s="157"/>
      <c r="U45" s="157"/>
      <c r="V45" s="157"/>
      <c r="W45" s="157"/>
      <c r="X45" s="157"/>
      <c r="Y45" s="157"/>
      <c r="Z45" s="147"/>
      <c r="AA45" s="147"/>
      <c r="AB45" s="147"/>
      <c r="AC45" s="147"/>
      <c r="AD45" s="147"/>
      <c r="AE45" s="147"/>
      <c r="AF45" s="147"/>
      <c r="AG45" s="147" t="s">
        <v>124</v>
      </c>
      <c r="AH45" s="147"/>
      <c r="AI45" s="147"/>
      <c r="AJ45" s="147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  <c r="AU45" s="147"/>
      <c r="AV45" s="147"/>
      <c r="AW45" s="147"/>
      <c r="AX45" s="147"/>
      <c r="AY45" s="147"/>
      <c r="AZ45" s="147"/>
      <c r="BA45" s="147"/>
      <c r="BB45" s="147"/>
      <c r="BC45" s="147"/>
      <c r="BD45" s="147"/>
      <c r="BE45" s="147"/>
      <c r="BF45" s="147"/>
      <c r="BG45" s="147"/>
      <c r="BH45" s="147"/>
    </row>
    <row r="46" spans="1:60" outlineLevel="2" x14ac:dyDescent="0.25">
      <c r="A46" s="154"/>
      <c r="B46" s="155"/>
      <c r="C46" s="178" t="s">
        <v>168</v>
      </c>
      <c r="D46" s="158"/>
      <c r="E46" s="159">
        <v>1980</v>
      </c>
      <c r="F46" s="157"/>
      <c r="G46" s="157"/>
      <c r="H46" s="157"/>
      <c r="I46" s="157"/>
      <c r="J46" s="157"/>
      <c r="K46" s="157"/>
      <c r="L46" s="157"/>
      <c r="M46" s="157"/>
      <c r="N46" s="156"/>
      <c r="O46" s="156"/>
      <c r="P46" s="156"/>
      <c r="Q46" s="156"/>
      <c r="R46" s="157"/>
      <c r="S46" s="157"/>
      <c r="T46" s="157"/>
      <c r="U46" s="157"/>
      <c r="V46" s="157"/>
      <c r="W46" s="157"/>
      <c r="X46" s="157"/>
      <c r="Y46" s="157"/>
      <c r="Z46" s="147"/>
      <c r="AA46" s="147"/>
      <c r="AB46" s="147"/>
      <c r="AC46" s="147"/>
      <c r="AD46" s="147"/>
      <c r="AE46" s="147"/>
      <c r="AF46" s="147"/>
      <c r="AG46" s="147" t="s">
        <v>126</v>
      </c>
      <c r="AH46" s="147">
        <v>0</v>
      </c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47"/>
      <c r="AZ46" s="147"/>
      <c r="BA46" s="147"/>
      <c r="BB46" s="147"/>
      <c r="BC46" s="147"/>
      <c r="BD46" s="147"/>
      <c r="BE46" s="147"/>
      <c r="BF46" s="147"/>
      <c r="BG46" s="147"/>
      <c r="BH46" s="147"/>
    </row>
    <row r="47" spans="1:60" x14ac:dyDescent="0.25">
      <c r="A47" s="161" t="s">
        <v>113</v>
      </c>
      <c r="B47" s="162" t="s">
        <v>82</v>
      </c>
      <c r="C47" s="176" t="s">
        <v>83</v>
      </c>
      <c r="D47" s="163"/>
      <c r="E47" s="164"/>
      <c r="F47" s="165"/>
      <c r="G47" s="165">
        <f>SUMIF(AG48:AG49,"&lt;&gt;NOR",G48:G49)</f>
        <v>0</v>
      </c>
      <c r="H47" s="165"/>
      <c r="I47" s="165">
        <f>SUM(I48:I49)</f>
        <v>0</v>
      </c>
      <c r="J47" s="165"/>
      <c r="K47" s="165">
        <f>SUM(K48:K49)</f>
        <v>85891.34</v>
      </c>
      <c r="L47" s="165"/>
      <c r="M47" s="165">
        <f>SUM(M48:M49)</f>
        <v>0</v>
      </c>
      <c r="N47" s="164"/>
      <c r="O47" s="164">
        <f>SUM(O48:O49)</f>
        <v>0</v>
      </c>
      <c r="P47" s="164"/>
      <c r="Q47" s="164">
        <f>SUM(Q48:Q49)</f>
        <v>0</v>
      </c>
      <c r="R47" s="165"/>
      <c r="S47" s="165"/>
      <c r="T47" s="166"/>
      <c r="U47" s="160"/>
      <c r="V47" s="160">
        <f>SUM(V48:V49)</f>
        <v>18.75</v>
      </c>
      <c r="W47" s="160"/>
      <c r="X47" s="160"/>
      <c r="Y47" s="160"/>
      <c r="AG47" t="s">
        <v>114</v>
      </c>
    </row>
    <row r="48" spans="1:60" outlineLevel="1" x14ac:dyDescent="0.25">
      <c r="A48" s="168">
        <v>15</v>
      </c>
      <c r="B48" s="169" t="s">
        <v>169</v>
      </c>
      <c r="C48" s="177" t="s">
        <v>170</v>
      </c>
      <c r="D48" s="170" t="s">
        <v>171</v>
      </c>
      <c r="E48" s="171">
        <v>937.67839000000004</v>
      </c>
      <c r="F48" s="172"/>
      <c r="G48" s="173">
        <f>ROUND(E48*F48,2)</f>
        <v>0</v>
      </c>
      <c r="H48" s="172">
        <v>0</v>
      </c>
      <c r="I48" s="173">
        <f>ROUND(E48*H48,2)</f>
        <v>0</v>
      </c>
      <c r="J48" s="172">
        <v>91.6</v>
      </c>
      <c r="K48" s="173">
        <f>ROUND(E48*J48,2)</f>
        <v>85891.34</v>
      </c>
      <c r="L48" s="173">
        <v>21</v>
      </c>
      <c r="M48" s="173">
        <f>G48*(1+L48/100)</f>
        <v>0</v>
      </c>
      <c r="N48" s="171">
        <v>0</v>
      </c>
      <c r="O48" s="171">
        <f>ROUND(E48*N48,2)</f>
        <v>0</v>
      </c>
      <c r="P48" s="171">
        <v>0</v>
      </c>
      <c r="Q48" s="171">
        <f>ROUND(E48*P48,2)</f>
        <v>0</v>
      </c>
      <c r="R48" s="173" t="s">
        <v>147</v>
      </c>
      <c r="S48" s="173" t="s">
        <v>119</v>
      </c>
      <c r="T48" s="174" t="s">
        <v>119</v>
      </c>
      <c r="U48" s="157">
        <v>0.02</v>
      </c>
      <c r="V48" s="157">
        <f>ROUND(E48*U48,2)</f>
        <v>18.75</v>
      </c>
      <c r="W48" s="157"/>
      <c r="X48" s="157" t="s">
        <v>172</v>
      </c>
      <c r="Y48" s="157" t="s">
        <v>121</v>
      </c>
      <c r="Z48" s="147"/>
      <c r="AA48" s="147"/>
      <c r="AB48" s="147"/>
      <c r="AC48" s="147"/>
      <c r="AD48" s="147"/>
      <c r="AE48" s="147"/>
      <c r="AF48" s="147"/>
      <c r="AG48" s="147" t="s">
        <v>173</v>
      </c>
      <c r="AH48" s="147"/>
      <c r="AI48" s="147"/>
      <c r="AJ48" s="147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  <c r="AV48" s="147"/>
      <c r="AW48" s="147"/>
      <c r="AX48" s="147"/>
      <c r="AY48" s="147"/>
      <c r="AZ48" s="147"/>
      <c r="BA48" s="147"/>
      <c r="BB48" s="147"/>
      <c r="BC48" s="147"/>
      <c r="BD48" s="147"/>
      <c r="BE48" s="147"/>
      <c r="BF48" s="147"/>
      <c r="BG48" s="147"/>
      <c r="BH48" s="147"/>
    </row>
    <row r="49" spans="1:60" outlineLevel="2" x14ac:dyDescent="0.25">
      <c r="A49" s="154"/>
      <c r="B49" s="155"/>
      <c r="C49" s="238" t="s">
        <v>174</v>
      </c>
      <c r="D49" s="239"/>
      <c r="E49" s="239"/>
      <c r="F49" s="239"/>
      <c r="G49" s="239"/>
      <c r="H49" s="157"/>
      <c r="I49" s="157"/>
      <c r="J49" s="157"/>
      <c r="K49" s="157"/>
      <c r="L49" s="157"/>
      <c r="M49" s="157"/>
      <c r="N49" s="156"/>
      <c r="O49" s="156"/>
      <c r="P49" s="156"/>
      <c r="Q49" s="156"/>
      <c r="R49" s="157"/>
      <c r="S49" s="157"/>
      <c r="T49" s="157"/>
      <c r="U49" s="157"/>
      <c r="V49" s="157"/>
      <c r="W49" s="157"/>
      <c r="X49" s="157"/>
      <c r="Y49" s="157"/>
      <c r="Z49" s="147"/>
      <c r="AA49" s="147"/>
      <c r="AB49" s="147"/>
      <c r="AC49" s="147"/>
      <c r="AD49" s="147"/>
      <c r="AE49" s="147"/>
      <c r="AF49" s="147"/>
      <c r="AG49" s="147" t="s">
        <v>124</v>
      </c>
      <c r="AH49" s="147"/>
      <c r="AI49" s="147"/>
      <c r="AJ49" s="147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  <c r="AU49" s="147"/>
      <c r="AV49" s="147"/>
      <c r="AW49" s="147"/>
      <c r="AX49" s="147"/>
      <c r="AY49" s="147"/>
      <c r="AZ49" s="147"/>
      <c r="BA49" s="147"/>
      <c r="BB49" s="147"/>
      <c r="BC49" s="147"/>
      <c r="BD49" s="147"/>
      <c r="BE49" s="147"/>
      <c r="BF49" s="147"/>
      <c r="BG49" s="147"/>
      <c r="BH49" s="147"/>
    </row>
    <row r="50" spans="1:60" x14ac:dyDescent="0.25">
      <c r="A50" s="3"/>
      <c r="B50" s="4"/>
      <c r="C50" s="179"/>
      <c r="D50" s="6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AE50">
        <v>12</v>
      </c>
      <c r="AF50">
        <v>21</v>
      </c>
      <c r="AG50" t="s">
        <v>99</v>
      </c>
    </row>
    <row r="51" spans="1:60" x14ac:dyDescent="0.25">
      <c r="A51" s="150"/>
      <c r="B51" s="151" t="s">
        <v>29</v>
      </c>
      <c r="C51" s="180"/>
      <c r="D51" s="152"/>
      <c r="E51" s="153"/>
      <c r="F51" s="153"/>
      <c r="G51" s="167">
        <f>G8+G28+G47</f>
        <v>0</v>
      </c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AE51">
        <f>SUMIF(L7:L49,AE50,G7:G49)</f>
        <v>0</v>
      </c>
      <c r="AF51">
        <f>SUMIF(L7:L49,AF50,G7:G49)</f>
        <v>0</v>
      </c>
      <c r="AG51" t="s">
        <v>175</v>
      </c>
    </row>
    <row r="52" spans="1:60" x14ac:dyDescent="0.25">
      <c r="C52" s="181"/>
      <c r="D52" s="10"/>
      <c r="AG52" t="s">
        <v>176</v>
      </c>
    </row>
    <row r="53" spans="1:60" x14ac:dyDescent="0.25">
      <c r="D53" s="10"/>
    </row>
    <row r="54" spans="1:60" x14ac:dyDescent="0.25">
      <c r="D54" s="10"/>
    </row>
    <row r="55" spans="1:60" x14ac:dyDescent="0.25">
      <c r="D55" s="10"/>
    </row>
    <row r="56" spans="1:60" x14ac:dyDescent="0.25">
      <c r="D56" s="10"/>
    </row>
    <row r="57" spans="1:60" x14ac:dyDescent="0.25">
      <c r="D57" s="10"/>
    </row>
    <row r="58" spans="1:60" x14ac:dyDescent="0.25">
      <c r="D58" s="10"/>
    </row>
    <row r="59" spans="1:60" x14ac:dyDescent="0.25">
      <c r="D59" s="10"/>
    </row>
    <row r="60" spans="1:60" x14ac:dyDescent="0.25">
      <c r="D60" s="10"/>
    </row>
    <row r="61" spans="1:60" x14ac:dyDescent="0.25">
      <c r="D61" s="10"/>
    </row>
    <row r="62" spans="1:60" x14ac:dyDescent="0.25">
      <c r="D62" s="10"/>
    </row>
    <row r="63" spans="1:60" x14ac:dyDescent="0.25">
      <c r="D63" s="10"/>
    </row>
    <row r="64" spans="1:60" x14ac:dyDescent="0.25">
      <c r="D64" s="10"/>
    </row>
    <row r="65" spans="4:4" x14ac:dyDescent="0.25">
      <c r="D65" s="10"/>
    </row>
    <row r="66" spans="4:4" x14ac:dyDescent="0.25">
      <c r="D66" s="10"/>
    </row>
    <row r="67" spans="4:4" x14ac:dyDescent="0.25">
      <c r="D67" s="10"/>
    </row>
    <row r="68" spans="4:4" x14ac:dyDescent="0.25">
      <c r="D68" s="10"/>
    </row>
    <row r="69" spans="4:4" x14ac:dyDescent="0.25">
      <c r="D69" s="10"/>
    </row>
    <row r="70" spans="4:4" x14ac:dyDescent="0.25">
      <c r="D70" s="10"/>
    </row>
    <row r="71" spans="4:4" x14ac:dyDescent="0.25">
      <c r="D71" s="10"/>
    </row>
    <row r="72" spans="4:4" x14ac:dyDescent="0.25">
      <c r="D72" s="10"/>
    </row>
    <row r="73" spans="4:4" x14ac:dyDescent="0.25">
      <c r="D73" s="10"/>
    </row>
    <row r="74" spans="4:4" x14ac:dyDescent="0.25">
      <c r="D74" s="10"/>
    </row>
    <row r="75" spans="4:4" x14ac:dyDescent="0.25">
      <c r="D75" s="10"/>
    </row>
    <row r="76" spans="4:4" x14ac:dyDescent="0.25">
      <c r="D76" s="10"/>
    </row>
    <row r="77" spans="4:4" x14ac:dyDescent="0.25">
      <c r="D77" s="10"/>
    </row>
    <row r="78" spans="4:4" x14ac:dyDescent="0.25">
      <c r="D78" s="10"/>
    </row>
    <row r="79" spans="4:4" x14ac:dyDescent="0.25">
      <c r="D79" s="10"/>
    </row>
    <row r="80" spans="4:4" x14ac:dyDescent="0.25">
      <c r="D80" s="10"/>
    </row>
    <row r="81" spans="4:4" x14ac:dyDescent="0.25">
      <c r="D81" s="10"/>
    </row>
    <row r="82" spans="4:4" x14ac:dyDescent="0.25">
      <c r="D82" s="10"/>
    </row>
    <row r="83" spans="4:4" x14ac:dyDescent="0.25">
      <c r="D83" s="10"/>
    </row>
    <row r="84" spans="4:4" x14ac:dyDescent="0.25">
      <c r="D84" s="10"/>
    </row>
    <row r="85" spans="4:4" x14ac:dyDescent="0.25">
      <c r="D85" s="10"/>
    </row>
    <row r="86" spans="4:4" x14ac:dyDescent="0.25">
      <c r="D86" s="10"/>
    </row>
    <row r="87" spans="4:4" x14ac:dyDescent="0.25">
      <c r="D87" s="10"/>
    </row>
    <row r="88" spans="4:4" x14ac:dyDescent="0.25">
      <c r="D88" s="10"/>
    </row>
    <row r="89" spans="4:4" x14ac:dyDescent="0.25">
      <c r="D89" s="10"/>
    </row>
    <row r="90" spans="4:4" x14ac:dyDescent="0.25">
      <c r="D90" s="10"/>
    </row>
    <row r="91" spans="4:4" x14ac:dyDescent="0.25">
      <c r="D91" s="10"/>
    </row>
    <row r="92" spans="4:4" x14ac:dyDescent="0.25">
      <c r="D92" s="10"/>
    </row>
    <row r="93" spans="4:4" x14ac:dyDescent="0.25">
      <c r="D93" s="10"/>
    </row>
    <row r="94" spans="4:4" x14ac:dyDescent="0.25">
      <c r="D94" s="10"/>
    </row>
    <row r="95" spans="4:4" x14ac:dyDescent="0.25">
      <c r="D95" s="10"/>
    </row>
    <row r="96" spans="4:4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sheet="1" formatRows="0"/>
  <mergeCells count="14">
    <mergeCell ref="C13:G13"/>
    <mergeCell ref="A1:G1"/>
    <mergeCell ref="C2:G2"/>
    <mergeCell ref="C3:G3"/>
    <mergeCell ref="C4:G4"/>
    <mergeCell ref="C10:G10"/>
    <mergeCell ref="C45:G45"/>
    <mergeCell ref="C49:G49"/>
    <mergeCell ref="C16:G16"/>
    <mergeCell ref="C19:G19"/>
    <mergeCell ref="C24:G24"/>
    <mergeCell ref="C30:G30"/>
    <mergeCell ref="C35:G35"/>
    <mergeCell ref="C38:G38"/>
  </mergeCells>
  <pageMargins left="0.59055118110236204" right="0.196850393700787" top="0.78740157499999996" bottom="0.78740157499999996" header="0.3" footer="0.3"/>
  <pageSetup paperSize="9" orientation="landscape" horizontalDpi="0" verticalDpi="0" r:id="rId1"/>
  <headerFooter>
    <oddFooter>&amp;RStránka &amp;P z &amp;N&amp;LZpracováno programem BUILDpower S,  © RTS, a.s.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BH5000"/>
  <sheetViews>
    <sheetView zoomScale="120" zoomScaleNormal="120" workbookViewId="0">
      <pane ySplit="7" topLeftCell="A8" activePane="bottomLeft" state="frozen"/>
      <selection pane="bottomLeft" activeCell="F12" sqref="F12"/>
    </sheetView>
  </sheetViews>
  <sheetFormatPr defaultRowHeight="13.2" outlineLevelRow="2" x14ac:dyDescent="0.25"/>
  <cols>
    <col min="1" max="1" width="3.44140625" customWidth="1"/>
    <col min="2" max="2" width="12.6640625" style="120" customWidth="1"/>
    <col min="3" max="3" width="63.33203125" style="120" customWidth="1"/>
    <col min="4" max="4" width="4.88671875" customWidth="1"/>
    <col min="5" max="5" width="10.6640625" customWidth="1"/>
    <col min="6" max="6" width="9.88671875" customWidth="1"/>
    <col min="7" max="7" width="12.6640625" customWidth="1"/>
    <col min="8" max="17" width="0" hidden="1" customWidth="1"/>
    <col min="18" max="18" width="6.88671875" customWidth="1"/>
    <col min="20" max="20" width="8.44140625" customWidth="1"/>
    <col min="21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3">
      <c r="A1" s="240" t="s">
        <v>86</v>
      </c>
      <c r="B1" s="240"/>
      <c r="C1" s="240"/>
      <c r="D1" s="240"/>
      <c r="E1" s="240"/>
      <c r="F1" s="240"/>
      <c r="G1" s="240"/>
      <c r="AG1" t="s">
        <v>87</v>
      </c>
    </row>
    <row r="2" spans="1:60" ht="25.2" customHeight="1" x14ac:dyDescent="0.25">
      <c r="A2" s="139" t="s">
        <v>7</v>
      </c>
      <c r="B2" s="49" t="s">
        <v>43</v>
      </c>
      <c r="C2" s="241" t="s">
        <v>44</v>
      </c>
      <c r="D2" s="242"/>
      <c r="E2" s="242"/>
      <c r="F2" s="242"/>
      <c r="G2" s="243"/>
      <c r="AG2" t="s">
        <v>88</v>
      </c>
    </row>
    <row r="3" spans="1:60" ht="25.2" customHeight="1" x14ac:dyDescent="0.25">
      <c r="A3" s="139" t="s">
        <v>8</v>
      </c>
      <c r="B3" s="49" t="s">
        <v>50</v>
      </c>
      <c r="C3" s="241" t="s">
        <v>51</v>
      </c>
      <c r="D3" s="242"/>
      <c r="E3" s="242"/>
      <c r="F3" s="242"/>
      <c r="G3" s="243"/>
      <c r="AC3" s="120" t="s">
        <v>88</v>
      </c>
      <c r="AG3" t="s">
        <v>89</v>
      </c>
    </row>
    <row r="4" spans="1:60" ht="25.2" customHeight="1" x14ac:dyDescent="0.25">
      <c r="A4" s="140" t="s">
        <v>9</v>
      </c>
      <c r="B4" s="141" t="s">
        <v>52</v>
      </c>
      <c r="C4" s="244" t="s">
        <v>51</v>
      </c>
      <c r="D4" s="245"/>
      <c r="E4" s="245"/>
      <c r="F4" s="245"/>
      <c r="G4" s="246"/>
      <c r="AG4" t="s">
        <v>90</v>
      </c>
    </row>
    <row r="5" spans="1:60" x14ac:dyDescent="0.25">
      <c r="D5" s="10"/>
    </row>
    <row r="6" spans="1:60" ht="39.6" x14ac:dyDescent="0.25">
      <c r="A6" s="143" t="s">
        <v>91</v>
      </c>
      <c r="B6" s="145" t="s">
        <v>92</v>
      </c>
      <c r="C6" s="145" t="s">
        <v>93</v>
      </c>
      <c r="D6" s="144" t="s">
        <v>94</v>
      </c>
      <c r="E6" s="143" t="s">
        <v>95</v>
      </c>
      <c r="F6" s="142" t="s">
        <v>96</v>
      </c>
      <c r="G6" s="143" t="s">
        <v>29</v>
      </c>
      <c r="H6" s="146" t="s">
        <v>30</v>
      </c>
      <c r="I6" s="146" t="s">
        <v>97</v>
      </c>
      <c r="J6" s="146" t="s">
        <v>31</v>
      </c>
      <c r="K6" s="146" t="s">
        <v>98</v>
      </c>
      <c r="L6" s="146" t="s">
        <v>99</v>
      </c>
      <c r="M6" s="146" t="s">
        <v>100</v>
      </c>
      <c r="N6" s="146" t="s">
        <v>101</v>
      </c>
      <c r="O6" s="146" t="s">
        <v>102</v>
      </c>
      <c r="P6" s="146" t="s">
        <v>103</v>
      </c>
      <c r="Q6" s="146" t="s">
        <v>104</v>
      </c>
      <c r="R6" s="146" t="s">
        <v>105</v>
      </c>
      <c r="S6" s="146" t="s">
        <v>106</v>
      </c>
      <c r="T6" s="146" t="s">
        <v>107</v>
      </c>
      <c r="U6" s="146" t="s">
        <v>108</v>
      </c>
      <c r="V6" s="146" t="s">
        <v>109</v>
      </c>
      <c r="W6" s="146" t="s">
        <v>110</v>
      </c>
      <c r="X6" s="146" t="s">
        <v>111</v>
      </c>
      <c r="Y6" s="146" t="s">
        <v>112</v>
      </c>
    </row>
    <row r="7" spans="1:60" hidden="1" x14ac:dyDescent="0.25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  <c r="Y7" s="149"/>
    </row>
    <row r="8" spans="1:60" x14ac:dyDescent="0.25">
      <c r="A8" s="161" t="s">
        <v>113</v>
      </c>
      <c r="B8" s="162" t="s">
        <v>61</v>
      </c>
      <c r="C8" s="176" t="s">
        <v>81</v>
      </c>
      <c r="D8" s="163"/>
      <c r="E8" s="164"/>
      <c r="F8" s="165"/>
      <c r="G8" s="165">
        <f>SUMIF(AG9:AG10,"&lt;&gt;NOR",G9:G10)</f>
        <v>0</v>
      </c>
      <c r="H8" s="165"/>
      <c r="I8" s="165">
        <f>SUM(I9:I10)</f>
        <v>54095.5</v>
      </c>
      <c r="J8" s="165"/>
      <c r="K8" s="165">
        <f>SUM(K9:K10)</f>
        <v>6029.5</v>
      </c>
      <c r="L8" s="165"/>
      <c r="M8" s="165">
        <f>SUM(M9:M10)</f>
        <v>0</v>
      </c>
      <c r="N8" s="164"/>
      <c r="O8" s="164">
        <f>SUM(O9:O10)</f>
        <v>12</v>
      </c>
      <c r="P8" s="164"/>
      <c r="Q8" s="164">
        <f>SUM(Q9:Q10)</f>
        <v>0</v>
      </c>
      <c r="R8" s="165"/>
      <c r="S8" s="165"/>
      <c r="T8" s="166"/>
      <c r="U8" s="160"/>
      <c r="V8" s="160">
        <f>SUM(V9:V10)</f>
        <v>6.75</v>
      </c>
      <c r="W8" s="160"/>
      <c r="X8" s="160"/>
      <c r="Y8" s="160"/>
      <c r="AG8" t="s">
        <v>114</v>
      </c>
    </row>
    <row r="9" spans="1:60" ht="20.399999999999999" outlineLevel="1" x14ac:dyDescent="0.25">
      <c r="A9" s="168">
        <v>1</v>
      </c>
      <c r="B9" s="169" t="s">
        <v>177</v>
      </c>
      <c r="C9" s="177" t="s">
        <v>178</v>
      </c>
      <c r="D9" s="170" t="s">
        <v>179</v>
      </c>
      <c r="E9" s="171">
        <v>25</v>
      </c>
      <c r="F9" s="172"/>
      <c r="G9" s="173">
        <f>ROUND(E9*F9,2)</f>
        <v>0</v>
      </c>
      <c r="H9" s="172">
        <v>2163.8200000000002</v>
      </c>
      <c r="I9" s="173">
        <f>ROUND(E9*H9,2)</f>
        <v>54095.5</v>
      </c>
      <c r="J9" s="172">
        <v>241.18</v>
      </c>
      <c r="K9" s="173">
        <f>ROUND(E9*J9,2)</f>
        <v>6029.5</v>
      </c>
      <c r="L9" s="173">
        <v>21</v>
      </c>
      <c r="M9" s="173">
        <f>G9*(1+L9/100)</f>
        <v>0</v>
      </c>
      <c r="N9" s="171">
        <v>0.48</v>
      </c>
      <c r="O9" s="171">
        <f>ROUND(E9*N9,2)</f>
        <v>12</v>
      </c>
      <c r="P9" s="171">
        <v>0</v>
      </c>
      <c r="Q9" s="171">
        <f>ROUND(E9*P9,2)</f>
        <v>0</v>
      </c>
      <c r="R9" s="173" t="s">
        <v>147</v>
      </c>
      <c r="S9" s="173" t="s">
        <v>119</v>
      </c>
      <c r="T9" s="174" t="s">
        <v>119</v>
      </c>
      <c r="U9" s="157">
        <v>0.27</v>
      </c>
      <c r="V9" s="157">
        <f>ROUND(E9*U9,2)</f>
        <v>6.75</v>
      </c>
      <c r="W9" s="157"/>
      <c r="X9" s="157" t="s">
        <v>120</v>
      </c>
      <c r="Y9" s="157" t="s">
        <v>121</v>
      </c>
      <c r="Z9" s="147"/>
      <c r="AA9" s="147"/>
      <c r="AB9" s="147"/>
      <c r="AC9" s="147"/>
      <c r="AD9" s="147"/>
      <c r="AE9" s="147"/>
      <c r="AF9" s="147"/>
      <c r="AG9" s="147" t="s">
        <v>122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outlineLevel="2" x14ac:dyDescent="0.25">
      <c r="A10" s="154"/>
      <c r="B10" s="155"/>
      <c r="C10" s="178" t="s">
        <v>201</v>
      </c>
      <c r="D10" s="158"/>
      <c r="E10" s="159">
        <v>25</v>
      </c>
      <c r="F10" s="157"/>
      <c r="G10" s="157"/>
      <c r="H10" s="157"/>
      <c r="I10" s="157"/>
      <c r="J10" s="157"/>
      <c r="K10" s="157"/>
      <c r="L10" s="157"/>
      <c r="M10" s="157"/>
      <c r="N10" s="156"/>
      <c r="O10" s="156"/>
      <c r="P10" s="156"/>
      <c r="Q10" s="156"/>
      <c r="R10" s="157"/>
      <c r="S10" s="157"/>
      <c r="T10" s="157"/>
      <c r="U10" s="157"/>
      <c r="V10" s="157"/>
      <c r="W10" s="157"/>
      <c r="X10" s="157"/>
      <c r="Y10" s="157"/>
      <c r="Z10" s="147"/>
      <c r="AA10" s="147"/>
      <c r="AB10" s="147"/>
      <c r="AC10" s="147"/>
      <c r="AD10" s="147"/>
      <c r="AE10" s="147"/>
      <c r="AF10" s="147"/>
      <c r="AG10" s="147" t="s">
        <v>126</v>
      </c>
      <c r="AH10" s="147">
        <v>0</v>
      </c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</row>
    <row r="11" spans="1:60" x14ac:dyDescent="0.25">
      <c r="A11" s="161" t="s">
        <v>113</v>
      </c>
      <c r="B11" s="162" t="s">
        <v>82</v>
      </c>
      <c r="C11" s="176" t="s">
        <v>83</v>
      </c>
      <c r="D11" s="163"/>
      <c r="E11" s="164"/>
      <c r="F11" s="165"/>
      <c r="G11" s="165">
        <f>SUMIF(AG12:AG13,"&lt;&gt;NOR",G12:G13)</f>
        <v>0</v>
      </c>
      <c r="H11" s="165"/>
      <c r="I11" s="165">
        <f>SUM(I12:I13)</f>
        <v>0</v>
      </c>
      <c r="J11" s="165"/>
      <c r="K11" s="165">
        <f>SUM(K12:K13)</f>
        <v>1099.2</v>
      </c>
      <c r="L11" s="165"/>
      <c r="M11" s="165">
        <f>SUM(M12:M13)</f>
        <v>0</v>
      </c>
      <c r="N11" s="164"/>
      <c r="O11" s="164">
        <f>SUM(O12:O13)</f>
        <v>0</v>
      </c>
      <c r="P11" s="164"/>
      <c r="Q11" s="164">
        <f>SUM(Q12:Q13)</f>
        <v>0</v>
      </c>
      <c r="R11" s="165"/>
      <c r="S11" s="165"/>
      <c r="T11" s="166"/>
      <c r="U11" s="160"/>
      <c r="V11" s="160">
        <f>SUM(V12:V13)</f>
        <v>0.24</v>
      </c>
      <c r="W11" s="160"/>
      <c r="X11" s="160"/>
      <c r="Y11" s="160"/>
      <c r="AG11" t="s">
        <v>114</v>
      </c>
    </row>
    <row r="12" spans="1:60" outlineLevel="1" x14ac:dyDescent="0.25">
      <c r="A12" s="168">
        <v>2</v>
      </c>
      <c r="B12" s="169" t="s">
        <v>169</v>
      </c>
      <c r="C12" s="177" t="s">
        <v>170</v>
      </c>
      <c r="D12" s="170" t="s">
        <v>171</v>
      </c>
      <c r="E12" s="171">
        <v>12</v>
      </c>
      <c r="F12" s="172"/>
      <c r="G12" s="173">
        <f>ROUND(E12*F12,2)</f>
        <v>0</v>
      </c>
      <c r="H12" s="172">
        <v>0</v>
      </c>
      <c r="I12" s="173">
        <f>ROUND(E12*H12,2)</f>
        <v>0</v>
      </c>
      <c r="J12" s="172">
        <v>91.6</v>
      </c>
      <c r="K12" s="173">
        <f>ROUND(E12*J12,2)</f>
        <v>1099.2</v>
      </c>
      <c r="L12" s="173">
        <v>21</v>
      </c>
      <c r="M12" s="173">
        <f>G12*(1+L12/100)</f>
        <v>0</v>
      </c>
      <c r="N12" s="171">
        <v>0</v>
      </c>
      <c r="O12" s="171">
        <f>ROUND(E12*N12,2)</f>
        <v>0</v>
      </c>
      <c r="P12" s="171">
        <v>0</v>
      </c>
      <c r="Q12" s="171">
        <f>ROUND(E12*P12,2)</f>
        <v>0</v>
      </c>
      <c r="R12" s="173" t="s">
        <v>147</v>
      </c>
      <c r="S12" s="173" t="s">
        <v>119</v>
      </c>
      <c r="T12" s="174" t="s">
        <v>119</v>
      </c>
      <c r="U12" s="157">
        <v>0.02</v>
      </c>
      <c r="V12" s="157">
        <f>ROUND(E12*U12,2)</f>
        <v>0.24</v>
      </c>
      <c r="W12" s="157"/>
      <c r="X12" s="157" t="s">
        <v>172</v>
      </c>
      <c r="Y12" s="157" t="s">
        <v>121</v>
      </c>
      <c r="Z12" s="147"/>
      <c r="AA12" s="147"/>
      <c r="AB12" s="147"/>
      <c r="AC12" s="147"/>
      <c r="AD12" s="147"/>
      <c r="AE12" s="147"/>
      <c r="AF12" s="147"/>
      <c r="AG12" s="147" t="s">
        <v>173</v>
      </c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outlineLevel="2" x14ac:dyDescent="0.25">
      <c r="A13" s="154"/>
      <c r="B13" s="155"/>
      <c r="C13" s="238" t="s">
        <v>174</v>
      </c>
      <c r="D13" s="239"/>
      <c r="E13" s="239"/>
      <c r="F13" s="239"/>
      <c r="G13" s="239"/>
      <c r="H13" s="157"/>
      <c r="I13" s="157"/>
      <c r="J13" s="157"/>
      <c r="K13" s="157"/>
      <c r="L13" s="157"/>
      <c r="M13" s="157"/>
      <c r="N13" s="156"/>
      <c r="O13" s="156"/>
      <c r="P13" s="156"/>
      <c r="Q13" s="156"/>
      <c r="R13" s="157"/>
      <c r="S13" s="157"/>
      <c r="T13" s="157"/>
      <c r="U13" s="157"/>
      <c r="V13" s="157"/>
      <c r="W13" s="157"/>
      <c r="X13" s="157"/>
      <c r="Y13" s="157"/>
      <c r="Z13" s="147"/>
      <c r="AA13" s="147"/>
      <c r="AB13" s="147"/>
      <c r="AC13" s="147"/>
      <c r="AD13" s="147"/>
      <c r="AE13" s="147"/>
      <c r="AF13" s="147"/>
      <c r="AG13" s="147" t="s">
        <v>124</v>
      </c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</row>
    <row r="14" spans="1:60" x14ac:dyDescent="0.25">
      <c r="A14" s="3"/>
      <c r="B14" s="4"/>
      <c r="C14" s="179"/>
      <c r="D14" s="6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AE14">
        <v>12</v>
      </c>
      <c r="AF14">
        <v>21</v>
      </c>
      <c r="AG14" t="s">
        <v>99</v>
      </c>
    </row>
    <row r="15" spans="1:60" x14ac:dyDescent="0.25">
      <c r="A15" s="150"/>
      <c r="B15" s="151" t="s">
        <v>29</v>
      </c>
      <c r="C15" s="180"/>
      <c r="D15" s="152"/>
      <c r="E15" s="153"/>
      <c r="F15" s="153"/>
      <c r="G15" s="167">
        <f>G8+G11</f>
        <v>0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AE15">
        <f>SUMIF(L7:L13,AE14,G7:G13)</f>
        <v>0</v>
      </c>
      <c r="AF15">
        <f>SUMIF(L7:L13,AF14,G7:G13)</f>
        <v>0</v>
      </c>
      <c r="AG15" t="s">
        <v>175</v>
      </c>
    </row>
    <row r="16" spans="1:60" x14ac:dyDescent="0.25">
      <c r="C16" s="181"/>
      <c r="D16" s="10"/>
      <c r="AG16" t="s">
        <v>176</v>
      </c>
    </row>
    <row r="17" spans="4:4" x14ac:dyDescent="0.25">
      <c r="D17" s="10"/>
    </row>
    <row r="18" spans="4:4" x14ac:dyDescent="0.25">
      <c r="D18" s="10"/>
    </row>
    <row r="19" spans="4:4" x14ac:dyDescent="0.25">
      <c r="D19" s="10"/>
    </row>
    <row r="20" spans="4:4" x14ac:dyDescent="0.25">
      <c r="D20" s="10"/>
    </row>
    <row r="21" spans="4:4" x14ac:dyDescent="0.25">
      <c r="D21" s="10"/>
    </row>
    <row r="22" spans="4:4" x14ac:dyDescent="0.25">
      <c r="D22" s="10"/>
    </row>
    <row r="23" spans="4:4" x14ac:dyDescent="0.25">
      <c r="D23" s="10"/>
    </row>
    <row r="24" spans="4:4" x14ac:dyDescent="0.25">
      <c r="D24" s="10"/>
    </row>
    <row r="25" spans="4:4" x14ac:dyDescent="0.25">
      <c r="D25" s="10"/>
    </row>
    <row r="26" spans="4:4" x14ac:dyDescent="0.25">
      <c r="D26" s="10"/>
    </row>
    <row r="27" spans="4:4" x14ac:dyDescent="0.25">
      <c r="D27" s="10"/>
    </row>
    <row r="28" spans="4:4" x14ac:dyDescent="0.25">
      <c r="D28" s="10"/>
    </row>
    <row r="29" spans="4:4" x14ac:dyDescent="0.25">
      <c r="D29" s="10"/>
    </row>
    <row r="30" spans="4:4" x14ac:dyDescent="0.25">
      <c r="D30" s="10"/>
    </row>
    <row r="31" spans="4:4" x14ac:dyDescent="0.25">
      <c r="D31" s="10"/>
    </row>
    <row r="32" spans="4:4" x14ac:dyDescent="0.25">
      <c r="D32" s="10"/>
    </row>
    <row r="33" spans="4:4" x14ac:dyDescent="0.25">
      <c r="D33" s="10"/>
    </row>
    <row r="34" spans="4:4" x14ac:dyDescent="0.25">
      <c r="D34" s="10"/>
    </row>
    <row r="35" spans="4:4" x14ac:dyDescent="0.25">
      <c r="D35" s="10"/>
    </row>
    <row r="36" spans="4:4" x14ac:dyDescent="0.25">
      <c r="D36" s="10"/>
    </row>
    <row r="37" spans="4:4" x14ac:dyDescent="0.25">
      <c r="D37" s="10"/>
    </row>
    <row r="38" spans="4:4" x14ac:dyDescent="0.25">
      <c r="D38" s="10"/>
    </row>
    <row r="39" spans="4:4" x14ac:dyDescent="0.25">
      <c r="D39" s="10"/>
    </row>
    <row r="40" spans="4:4" x14ac:dyDescent="0.25">
      <c r="D40" s="10"/>
    </row>
    <row r="41" spans="4:4" x14ac:dyDescent="0.25">
      <c r="D41" s="10"/>
    </row>
    <row r="42" spans="4:4" x14ac:dyDescent="0.25">
      <c r="D42" s="10"/>
    </row>
    <row r="43" spans="4:4" x14ac:dyDescent="0.25">
      <c r="D43" s="10"/>
    </row>
    <row r="44" spans="4:4" x14ac:dyDescent="0.25">
      <c r="D44" s="10"/>
    </row>
    <row r="45" spans="4:4" x14ac:dyDescent="0.25">
      <c r="D45" s="10"/>
    </row>
    <row r="46" spans="4:4" x14ac:dyDescent="0.25">
      <c r="D46" s="10"/>
    </row>
    <row r="47" spans="4:4" x14ac:dyDescent="0.25">
      <c r="D47" s="10"/>
    </row>
    <row r="48" spans="4:4" x14ac:dyDescent="0.25">
      <c r="D48" s="10"/>
    </row>
    <row r="49" spans="4:4" x14ac:dyDescent="0.25">
      <c r="D49" s="10"/>
    </row>
    <row r="50" spans="4:4" x14ac:dyDescent="0.25">
      <c r="D50" s="10"/>
    </row>
    <row r="51" spans="4:4" x14ac:dyDescent="0.25">
      <c r="D51" s="10"/>
    </row>
    <row r="52" spans="4:4" x14ac:dyDescent="0.25">
      <c r="D52" s="10"/>
    </row>
    <row r="53" spans="4:4" x14ac:dyDescent="0.25">
      <c r="D53" s="10"/>
    </row>
    <row r="54" spans="4:4" x14ac:dyDescent="0.25">
      <c r="D54" s="10"/>
    </row>
    <row r="55" spans="4:4" x14ac:dyDescent="0.25">
      <c r="D55" s="10"/>
    </row>
    <row r="56" spans="4:4" x14ac:dyDescent="0.25">
      <c r="D56" s="10"/>
    </row>
    <row r="57" spans="4:4" x14ac:dyDescent="0.25">
      <c r="D57" s="10"/>
    </row>
    <row r="58" spans="4:4" x14ac:dyDescent="0.25">
      <c r="D58" s="10"/>
    </row>
    <row r="59" spans="4:4" x14ac:dyDescent="0.25">
      <c r="D59" s="10"/>
    </row>
    <row r="60" spans="4:4" x14ac:dyDescent="0.25">
      <c r="D60" s="10"/>
    </row>
    <row r="61" spans="4:4" x14ac:dyDescent="0.25">
      <c r="D61" s="10"/>
    </row>
    <row r="62" spans="4:4" x14ac:dyDescent="0.25">
      <c r="D62" s="10"/>
    </row>
    <row r="63" spans="4:4" x14ac:dyDescent="0.25">
      <c r="D63" s="10"/>
    </row>
    <row r="64" spans="4:4" x14ac:dyDescent="0.25">
      <c r="D64" s="10"/>
    </row>
    <row r="65" spans="4:4" x14ac:dyDescent="0.25">
      <c r="D65" s="10"/>
    </row>
    <row r="66" spans="4:4" x14ac:dyDescent="0.25">
      <c r="D66" s="10"/>
    </row>
    <row r="67" spans="4:4" x14ac:dyDescent="0.25">
      <c r="D67" s="10"/>
    </row>
    <row r="68" spans="4:4" x14ac:dyDescent="0.25">
      <c r="D68" s="10"/>
    </row>
    <row r="69" spans="4:4" x14ac:dyDescent="0.25">
      <c r="D69" s="10"/>
    </row>
    <row r="70" spans="4:4" x14ac:dyDescent="0.25">
      <c r="D70" s="10"/>
    </row>
    <row r="71" spans="4:4" x14ac:dyDescent="0.25">
      <c r="D71" s="10"/>
    </row>
    <row r="72" spans="4:4" x14ac:dyDescent="0.25">
      <c r="D72" s="10"/>
    </row>
    <row r="73" spans="4:4" x14ac:dyDescent="0.25">
      <c r="D73" s="10"/>
    </row>
    <row r="74" spans="4:4" x14ac:dyDescent="0.25">
      <c r="D74" s="10"/>
    </row>
    <row r="75" spans="4:4" x14ac:dyDescent="0.25">
      <c r="D75" s="10"/>
    </row>
    <row r="76" spans="4:4" x14ac:dyDescent="0.25">
      <c r="D76" s="10"/>
    </row>
    <row r="77" spans="4:4" x14ac:dyDescent="0.25">
      <c r="D77" s="10"/>
    </row>
    <row r="78" spans="4:4" x14ac:dyDescent="0.25">
      <c r="D78" s="10"/>
    </row>
    <row r="79" spans="4:4" x14ac:dyDescent="0.25">
      <c r="D79" s="10"/>
    </row>
    <row r="80" spans="4:4" x14ac:dyDescent="0.25">
      <c r="D80" s="10"/>
    </row>
    <row r="81" spans="4:4" x14ac:dyDescent="0.25">
      <c r="D81" s="10"/>
    </row>
    <row r="82" spans="4:4" x14ac:dyDescent="0.25">
      <c r="D82" s="10"/>
    </row>
    <row r="83" spans="4:4" x14ac:dyDescent="0.25">
      <c r="D83" s="10"/>
    </row>
    <row r="84" spans="4:4" x14ac:dyDescent="0.25">
      <c r="D84" s="10"/>
    </row>
    <row r="85" spans="4:4" x14ac:dyDescent="0.25">
      <c r="D85" s="10"/>
    </row>
    <row r="86" spans="4:4" x14ac:dyDescent="0.25">
      <c r="D86" s="10"/>
    </row>
    <row r="87" spans="4:4" x14ac:dyDescent="0.25">
      <c r="D87" s="10"/>
    </row>
    <row r="88" spans="4:4" x14ac:dyDescent="0.25">
      <c r="D88" s="10"/>
    </row>
    <row r="89" spans="4:4" x14ac:dyDescent="0.25">
      <c r="D89" s="10"/>
    </row>
    <row r="90" spans="4:4" x14ac:dyDescent="0.25">
      <c r="D90" s="10"/>
    </row>
    <row r="91" spans="4:4" x14ac:dyDescent="0.25">
      <c r="D91" s="10"/>
    </row>
    <row r="92" spans="4:4" x14ac:dyDescent="0.25">
      <c r="D92" s="10"/>
    </row>
    <row r="93" spans="4:4" x14ac:dyDescent="0.25">
      <c r="D93" s="10"/>
    </row>
    <row r="94" spans="4:4" x14ac:dyDescent="0.25">
      <c r="D94" s="10"/>
    </row>
    <row r="95" spans="4:4" x14ac:dyDescent="0.25">
      <c r="D95" s="10"/>
    </row>
    <row r="96" spans="4:4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formatRows="0"/>
  <mergeCells count="5">
    <mergeCell ref="A1:G1"/>
    <mergeCell ref="C2:G2"/>
    <mergeCell ref="C3:G3"/>
    <mergeCell ref="C4:G4"/>
    <mergeCell ref="C13:G13"/>
  </mergeCells>
  <pageMargins left="0.59055118110236204" right="0.196850393700787" top="0.78740157499999996" bottom="0.78740157499999996" header="0.3" footer="0.3"/>
  <pageSetup paperSize="9" orientation="landscape" horizontalDpi="0" verticalDpi="0" r:id="rId1"/>
  <headerFooter>
    <oddFooter>&amp;RStránka &amp;P z &amp;N&amp;LZpracováno programem BUILDpower S,  © RTS, a.s.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BH5000"/>
  <sheetViews>
    <sheetView zoomScale="120" zoomScaleNormal="120" workbookViewId="0">
      <pane ySplit="7" topLeftCell="A29" activePane="bottomLeft" state="frozen"/>
      <selection pane="bottomLeft" activeCell="F35" sqref="F35"/>
    </sheetView>
  </sheetViews>
  <sheetFormatPr defaultRowHeight="13.2" outlineLevelRow="2" x14ac:dyDescent="0.25"/>
  <cols>
    <col min="1" max="1" width="3.44140625" customWidth="1"/>
    <col min="2" max="2" width="12.6640625" style="120" customWidth="1"/>
    <col min="3" max="3" width="63.33203125" style="120" customWidth="1"/>
    <col min="4" max="4" width="4.88671875" customWidth="1"/>
    <col min="5" max="5" width="10.6640625" customWidth="1"/>
    <col min="6" max="6" width="9.88671875" customWidth="1"/>
    <col min="7" max="7" width="12.6640625" customWidth="1"/>
    <col min="8" max="17" width="0" hidden="1" customWidth="1"/>
    <col min="18" max="18" width="6.88671875" customWidth="1"/>
    <col min="20" max="20" width="8.44140625" customWidth="1"/>
    <col min="21" max="25" width="0" hidden="1" customWidth="1"/>
    <col min="29" max="29" width="0" hidden="1" customWidth="1"/>
    <col min="31" max="41" width="0" hidden="1" customWidth="1"/>
    <col min="53" max="53" width="98.6640625" customWidth="1"/>
  </cols>
  <sheetData>
    <row r="1" spans="1:60" ht="15.75" customHeight="1" x14ac:dyDescent="0.3">
      <c r="A1" s="240" t="s">
        <v>86</v>
      </c>
      <c r="B1" s="240"/>
      <c r="C1" s="240"/>
      <c r="D1" s="240"/>
      <c r="E1" s="240"/>
      <c r="F1" s="240"/>
      <c r="G1" s="240"/>
      <c r="AG1" t="s">
        <v>87</v>
      </c>
    </row>
    <row r="2" spans="1:60" ht="25.2" customHeight="1" x14ac:dyDescent="0.25">
      <c r="A2" s="139" t="s">
        <v>7</v>
      </c>
      <c r="B2" s="49" t="s">
        <v>43</v>
      </c>
      <c r="C2" s="241" t="s">
        <v>44</v>
      </c>
      <c r="D2" s="242"/>
      <c r="E2" s="242"/>
      <c r="F2" s="242"/>
      <c r="G2" s="243"/>
      <c r="AG2" t="s">
        <v>88</v>
      </c>
    </row>
    <row r="3" spans="1:60" ht="25.2" customHeight="1" x14ac:dyDescent="0.25">
      <c r="A3" s="139" t="s">
        <v>8</v>
      </c>
      <c r="B3" s="49" t="s">
        <v>53</v>
      </c>
      <c r="C3" s="241" t="s">
        <v>54</v>
      </c>
      <c r="D3" s="242"/>
      <c r="E3" s="242"/>
      <c r="F3" s="242"/>
      <c r="G3" s="243"/>
      <c r="AC3" s="120" t="s">
        <v>88</v>
      </c>
      <c r="AG3" t="s">
        <v>89</v>
      </c>
    </row>
    <row r="4" spans="1:60" ht="25.2" customHeight="1" x14ac:dyDescent="0.25">
      <c r="A4" s="140" t="s">
        <v>9</v>
      </c>
      <c r="B4" s="141" t="s">
        <v>55</v>
      </c>
      <c r="C4" s="244" t="s">
        <v>54</v>
      </c>
      <c r="D4" s="245"/>
      <c r="E4" s="245"/>
      <c r="F4" s="245"/>
      <c r="G4" s="246"/>
      <c r="AG4" t="s">
        <v>90</v>
      </c>
    </row>
    <row r="5" spans="1:60" x14ac:dyDescent="0.25">
      <c r="D5" s="10"/>
    </row>
    <row r="6" spans="1:60" ht="39.6" x14ac:dyDescent="0.25">
      <c r="A6" s="143" t="s">
        <v>91</v>
      </c>
      <c r="B6" s="145" t="s">
        <v>92</v>
      </c>
      <c r="C6" s="145" t="s">
        <v>93</v>
      </c>
      <c r="D6" s="144" t="s">
        <v>94</v>
      </c>
      <c r="E6" s="143" t="s">
        <v>95</v>
      </c>
      <c r="F6" s="142" t="s">
        <v>96</v>
      </c>
      <c r="G6" s="143" t="s">
        <v>29</v>
      </c>
      <c r="H6" s="146" t="s">
        <v>30</v>
      </c>
      <c r="I6" s="146" t="s">
        <v>97</v>
      </c>
      <c r="J6" s="146" t="s">
        <v>31</v>
      </c>
      <c r="K6" s="146" t="s">
        <v>98</v>
      </c>
      <c r="L6" s="146" t="s">
        <v>99</v>
      </c>
      <c r="M6" s="146" t="s">
        <v>100</v>
      </c>
      <c r="N6" s="146" t="s">
        <v>101</v>
      </c>
      <c r="O6" s="146" t="s">
        <v>102</v>
      </c>
      <c r="P6" s="146" t="s">
        <v>103</v>
      </c>
      <c r="Q6" s="146" t="s">
        <v>104</v>
      </c>
      <c r="R6" s="146" t="s">
        <v>105</v>
      </c>
      <c r="S6" s="146" t="s">
        <v>106</v>
      </c>
      <c r="T6" s="146" t="s">
        <v>107</v>
      </c>
      <c r="U6" s="146" t="s">
        <v>108</v>
      </c>
      <c r="V6" s="146" t="s">
        <v>109</v>
      </c>
      <c r="W6" s="146" t="s">
        <v>110</v>
      </c>
      <c r="X6" s="146" t="s">
        <v>111</v>
      </c>
      <c r="Y6" s="146" t="s">
        <v>112</v>
      </c>
    </row>
    <row r="7" spans="1:60" hidden="1" x14ac:dyDescent="0.25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  <c r="Y7" s="149"/>
    </row>
    <row r="8" spans="1:60" x14ac:dyDescent="0.25">
      <c r="A8" s="161" t="s">
        <v>113</v>
      </c>
      <c r="B8" s="162" t="s">
        <v>49</v>
      </c>
      <c r="C8" s="176" t="s">
        <v>80</v>
      </c>
      <c r="D8" s="163"/>
      <c r="E8" s="164"/>
      <c r="F8" s="165"/>
      <c r="G8" s="165">
        <f>SUMIF(AG9:AG27,"&lt;&gt;NOR",G9:G27)</f>
        <v>0</v>
      </c>
      <c r="H8" s="165"/>
      <c r="I8" s="165">
        <f>SUM(I9:I27)</f>
        <v>0</v>
      </c>
      <c r="J8" s="165"/>
      <c r="K8" s="165">
        <f>SUM(K9:K27)</f>
        <v>14606.100000000002</v>
      </c>
      <c r="L8" s="165"/>
      <c r="M8" s="165">
        <f>SUM(M9:M27)</f>
        <v>0</v>
      </c>
      <c r="N8" s="164"/>
      <c r="O8" s="164">
        <f>SUM(O9:O27)</f>
        <v>0</v>
      </c>
      <c r="P8" s="164"/>
      <c r="Q8" s="164">
        <f>SUM(Q9:Q27)</f>
        <v>0</v>
      </c>
      <c r="R8" s="165"/>
      <c r="S8" s="165"/>
      <c r="T8" s="166"/>
      <c r="U8" s="160"/>
      <c r="V8" s="160">
        <f>SUM(V9:V27)</f>
        <v>5.42</v>
      </c>
      <c r="W8" s="160"/>
      <c r="X8" s="160"/>
      <c r="Y8" s="160"/>
      <c r="AG8" t="s">
        <v>114</v>
      </c>
    </row>
    <row r="9" spans="1:60" outlineLevel="1" x14ac:dyDescent="0.25">
      <c r="A9" s="168">
        <v>1</v>
      </c>
      <c r="B9" s="169" t="s">
        <v>180</v>
      </c>
      <c r="C9" s="177" t="s">
        <v>181</v>
      </c>
      <c r="D9" s="170" t="s">
        <v>117</v>
      </c>
      <c r="E9" s="171">
        <v>9</v>
      </c>
      <c r="F9" s="172"/>
      <c r="G9" s="173">
        <f>ROUND(E9*F9,2)</f>
        <v>0</v>
      </c>
      <c r="H9" s="172">
        <v>0</v>
      </c>
      <c r="I9" s="173">
        <f>ROUND(E9*H9,2)</f>
        <v>0</v>
      </c>
      <c r="J9" s="172">
        <v>285</v>
      </c>
      <c r="K9" s="173">
        <f>ROUND(E9*J9,2)</f>
        <v>2565</v>
      </c>
      <c r="L9" s="173">
        <v>21</v>
      </c>
      <c r="M9" s="173">
        <f>G9*(1+L9/100)</f>
        <v>0</v>
      </c>
      <c r="N9" s="171">
        <v>0</v>
      </c>
      <c r="O9" s="171">
        <f>ROUND(E9*N9,2)</f>
        <v>0</v>
      </c>
      <c r="P9" s="171">
        <v>0</v>
      </c>
      <c r="Q9" s="171">
        <f>ROUND(E9*P9,2)</f>
        <v>0</v>
      </c>
      <c r="R9" s="173" t="s">
        <v>118</v>
      </c>
      <c r="S9" s="173" t="s">
        <v>119</v>
      </c>
      <c r="T9" s="174" t="s">
        <v>119</v>
      </c>
      <c r="U9" s="157">
        <v>0.42199999999999999</v>
      </c>
      <c r="V9" s="157">
        <f>ROUND(E9*U9,2)</f>
        <v>3.8</v>
      </c>
      <c r="W9" s="157"/>
      <c r="X9" s="157" t="s">
        <v>120</v>
      </c>
      <c r="Y9" s="157" t="s">
        <v>121</v>
      </c>
      <c r="Z9" s="147"/>
      <c r="AA9" s="147"/>
      <c r="AB9" s="147"/>
      <c r="AC9" s="147"/>
      <c r="AD9" s="147"/>
      <c r="AE9" s="147"/>
      <c r="AF9" s="147"/>
      <c r="AG9" s="147" t="s">
        <v>122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outlineLevel="2" x14ac:dyDescent="0.25">
      <c r="A10" s="154"/>
      <c r="B10" s="155"/>
      <c r="C10" s="238" t="s">
        <v>123</v>
      </c>
      <c r="D10" s="239"/>
      <c r="E10" s="239"/>
      <c r="F10" s="239"/>
      <c r="G10" s="239"/>
      <c r="H10" s="157"/>
      <c r="I10" s="157"/>
      <c r="J10" s="157"/>
      <c r="K10" s="157"/>
      <c r="L10" s="157"/>
      <c r="M10" s="157"/>
      <c r="N10" s="156"/>
      <c r="O10" s="156"/>
      <c r="P10" s="156"/>
      <c r="Q10" s="156"/>
      <c r="R10" s="157"/>
      <c r="S10" s="157"/>
      <c r="T10" s="157"/>
      <c r="U10" s="157"/>
      <c r="V10" s="157"/>
      <c r="W10" s="157"/>
      <c r="X10" s="157"/>
      <c r="Y10" s="157"/>
      <c r="Z10" s="147"/>
      <c r="AA10" s="147"/>
      <c r="AB10" s="147"/>
      <c r="AC10" s="147"/>
      <c r="AD10" s="147"/>
      <c r="AE10" s="147"/>
      <c r="AF10" s="147"/>
      <c r="AG10" s="147" t="s">
        <v>124</v>
      </c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75" t="str">
        <f>C10</f>
        <v>s přemístěním výkopku v příčných profilech na vzdálenost do 15 m nebo s naložením na dopravní prostředek.</v>
      </c>
      <c r="BB10" s="147"/>
      <c r="BC10" s="147"/>
      <c r="BD10" s="147"/>
      <c r="BE10" s="147"/>
      <c r="BF10" s="147"/>
      <c r="BG10" s="147"/>
      <c r="BH10" s="147"/>
    </row>
    <row r="11" spans="1:60" outlineLevel="2" x14ac:dyDescent="0.25">
      <c r="A11" s="154"/>
      <c r="B11" s="155"/>
      <c r="C11" s="178" t="s">
        <v>182</v>
      </c>
      <c r="D11" s="158"/>
      <c r="E11" s="159">
        <v>9</v>
      </c>
      <c r="F11" s="157"/>
      <c r="G11" s="157"/>
      <c r="H11" s="157"/>
      <c r="I11" s="157"/>
      <c r="J11" s="157"/>
      <c r="K11" s="157"/>
      <c r="L11" s="157"/>
      <c r="M11" s="157"/>
      <c r="N11" s="156"/>
      <c r="O11" s="156"/>
      <c r="P11" s="156"/>
      <c r="Q11" s="156"/>
      <c r="R11" s="157"/>
      <c r="S11" s="157"/>
      <c r="T11" s="157"/>
      <c r="U11" s="157"/>
      <c r="V11" s="157"/>
      <c r="W11" s="157"/>
      <c r="X11" s="157"/>
      <c r="Y11" s="157"/>
      <c r="Z11" s="147"/>
      <c r="AA11" s="147"/>
      <c r="AB11" s="147"/>
      <c r="AC11" s="147"/>
      <c r="AD11" s="147"/>
      <c r="AE11" s="147"/>
      <c r="AF11" s="147"/>
      <c r="AG11" s="147" t="s">
        <v>126</v>
      </c>
      <c r="AH11" s="147">
        <v>0</v>
      </c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outlineLevel="1" x14ac:dyDescent="0.25">
      <c r="A12" s="168">
        <v>2</v>
      </c>
      <c r="B12" s="169" t="s">
        <v>127</v>
      </c>
      <c r="C12" s="177" t="s">
        <v>128</v>
      </c>
      <c r="D12" s="170" t="s">
        <v>117</v>
      </c>
      <c r="E12" s="171">
        <v>9</v>
      </c>
      <c r="F12" s="172"/>
      <c r="G12" s="173">
        <f>ROUND(E12*F12,2)</f>
        <v>0</v>
      </c>
      <c r="H12" s="172">
        <v>0</v>
      </c>
      <c r="I12" s="173">
        <f>ROUND(E12*H12,2)</f>
        <v>0</v>
      </c>
      <c r="J12" s="172">
        <v>60.3</v>
      </c>
      <c r="K12" s="173">
        <f>ROUND(E12*J12,2)</f>
        <v>542.70000000000005</v>
      </c>
      <c r="L12" s="173">
        <v>21</v>
      </c>
      <c r="M12" s="173">
        <f>G12*(1+L12/100)</f>
        <v>0</v>
      </c>
      <c r="N12" s="171">
        <v>0</v>
      </c>
      <c r="O12" s="171">
        <f>ROUND(E12*N12,2)</f>
        <v>0</v>
      </c>
      <c r="P12" s="171">
        <v>0</v>
      </c>
      <c r="Q12" s="171">
        <f>ROUND(E12*P12,2)</f>
        <v>0</v>
      </c>
      <c r="R12" s="173" t="s">
        <v>118</v>
      </c>
      <c r="S12" s="173" t="s">
        <v>119</v>
      </c>
      <c r="T12" s="174" t="s">
        <v>119</v>
      </c>
      <c r="U12" s="157">
        <v>8.7999999999999995E-2</v>
      </c>
      <c r="V12" s="157">
        <f>ROUND(E12*U12,2)</f>
        <v>0.79</v>
      </c>
      <c r="W12" s="157"/>
      <c r="X12" s="157" t="s">
        <v>120</v>
      </c>
      <c r="Y12" s="157" t="s">
        <v>121</v>
      </c>
      <c r="Z12" s="147"/>
      <c r="AA12" s="147"/>
      <c r="AB12" s="147"/>
      <c r="AC12" s="147"/>
      <c r="AD12" s="147"/>
      <c r="AE12" s="147"/>
      <c r="AF12" s="147"/>
      <c r="AG12" s="147" t="s">
        <v>122</v>
      </c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outlineLevel="2" x14ac:dyDescent="0.25">
      <c r="A13" s="154"/>
      <c r="B13" s="155"/>
      <c r="C13" s="238" t="s">
        <v>123</v>
      </c>
      <c r="D13" s="239"/>
      <c r="E13" s="239"/>
      <c r="F13" s="239"/>
      <c r="G13" s="239"/>
      <c r="H13" s="157"/>
      <c r="I13" s="157"/>
      <c r="J13" s="157"/>
      <c r="K13" s="157"/>
      <c r="L13" s="157"/>
      <c r="M13" s="157"/>
      <c r="N13" s="156"/>
      <c r="O13" s="156"/>
      <c r="P13" s="156"/>
      <c r="Q13" s="156"/>
      <c r="R13" s="157"/>
      <c r="S13" s="157"/>
      <c r="T13" s="157"/>
      <c r="U13" s="157"/>
      <c r="V13" s="157"/>
      <c r="W13" s="157"/>
      <c r="X13" s="157"/>
      <c r="Y13" s="157"/>
      <c r="Z13" s="147"/>
      <c r="AA13" s="147"/>
      <c r="AB13" s="147"/>
      <c r="AC13" s="147"/>
      <c r="AD13" s="147"/>
      <c r="AE13" s="147"/>
      <c r="AF13" s="147"/>
      <c r="AG13" s="147" t="s">
        <v>124</v>
      </c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75" t="str">
        <f>C13</f>
        <v>s přemístěním výkopku v příčných profilech na vzdálenost do 15 m nebo s naložením na dopravní prostředek.</v>
      </c>
      <c r="BB13" s="147"/>
      <c r="BC13" s="147"/>
      <c r="BD13" s="147"/>
      <c r="BE13" s="147"/>
      <c r="BF13" s="147"/>
      <c r="BG13" s="147"/>
      <c r="BH13" s="147"/>
    </row>
    <row r="14" spans="1:60" outlineLevel="2" x14ac:dyDescent="0.25">
      <c r="A14" s="154"/>
      <c r="B14" s="155"/>
      <c r="C14" s="178" t="s">
        <v>183</v>
      </c>
      <c r="D14" s="158"/>
      <c r="E14" s="159">
        <v>9</v>
      </c>
      <c r="F14" s="157"/>
      <c r="G14" s="157"/>
      <c r="H14" s="157"/>
      <c r="I14" s="157"/>
      <c r="J14" s="157"/>
      <c r="K14" s="157"/>
      <c r="L14" s="157"/>
      <c r="M14" s="157"/>
      <c r="N14" s="156"/>
      <c r="O14" s="156"/>
      <c r="P14" s="156"/>
      <c r="Q14" s="156"/>
      <c r="R14" s="157"/>
      <c r="S14" s="157"/>
      <c r="T14" s="157"/>
      <c r="U14" s="157"/>
      <c r="V14" s="157"/>
      <c r="W14" s="157"/>
      <c r="X14" s="157"/>
      <c r="Y14" s="157"/>
      <c r="Z14" s="147"/>
      <c r="AA14" s="147"/>
      <c r="AB14" s="147"/>
      <c r="AC14" s="147"/>
      <c r="AD14" s="147"/>
      <c r="AE14" s="147"/>
      <c r="AF14" s="147"/>
      <c r="AG14" s="147" t="s">
        <v>126</v>
      </c>
      <c r="AH14" s="147">
        <v>5</v>
      </c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</row>
    <row r="15" spans="1:60" outlineLevel="1" x14ac:dyDescent="0.25">
      <c r="A15" s="168">
        <v>3</v>
      </c>
      <c r="B15" s="169" t="s">
        <v>130</v>
      </c>
      <c r="C15" s="177" t="s">
        <v>131</v>
      </c>
      <c r="D15" s="170" t="s">
        <v>117</v>
      </c>
      <c r="E15" s="171">
        <v>9</v>
      </c>
      <c r="F15" s="172"/>
      <c r="G15" s="173">
        <f>ROUND(E15*F15,2)</f>
        <v>0</v>
      </c>
      <c r="H15" s="172">
        <v>0</v>
      </c>
      <c r="I15" s="173">
        <f>ROUND(E15*H15,2)</f>
        <v>0</v>
      </c>
      <c r="J15" s="172">
        <v>321.5</v>
      </c>
      <c r="K15" s="173">
        <f>ROUND(E15*J15,2)</f>
        <v>2893.5</v>
      </c>
      <c r="L15" s="173">
        <v>21</v>
      </c>
      <c r="M15" s="173">
        <f>G15*(1+L15/100)</f>
        <v>0</v>
      </c>
      <c r="N15" s="171">
        <v>0</v>
      </c>
      <c r="O15" s="171">
        <f>ROUND(E15*N15,2)</f>
        <v>0</v>
      </c>
      <c r="P15" s="171">
        <v>0</v>
      </c>
      <c r="Q15" s="171">
        <f>ROUND(E15*P15,2)</f>
        <v>0</v>
      </c>
      <c r="R15" s="173" t="s">
        <v>118</v>
      </c>
      <c r="S15" s="173" t="s">
        <v>119</v>
      </c>
      <c r="T15" s="174" t="s">
        <v>119</v>
      </c>
      <c r="U15" s="157">
        <v>1.0999999999999999E-2</v>
      </c>
      <c r="V15" s="157">
        <f>ROUND(E15*U15,2)</f>
        <v>0.1</v>
      </c>
      <c r="W15" s="157"/>
      <c r="X15" s="157" t="s">
        <v>120</v>
      </c>
      <c r="Y15" s="157" t="s">
        <v>121</v>
      </c>
      <c r="Z15" s="147"/>
      <c r="AA15" s="147"/>
      <c r="AB15" s="147"/>
      <c r="AC15" s="147"/>
      <c r="AD15" s="147"/>
      <c r="AE15" s="147"/>
      <c r="AF15" s="147"/>
      <c r="AG15" s="147" t="s">
        <v>122</v>
      </c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outlineLevel="2" x14ac:dyDescent="0.25">
      <c r="A16" s="154"/>
      <c r="B16" s="155"/>
      <c r="C16" s="238" t="s">
        <v>132</v>
      </c>
      <c r="D16" s="239"/>
      <c r="E16" s="239"/>
      <c r="F16" s="239"/>
      <c r="G16" s="239"/>
      <c r="H16" s="157"/>
      <c r="I16" s="157"/>
      <c r="J16" s="157"/>
      <c r="K16" s="157"/>
      <c r="L16" s="157"/>
      <c r="M16" s="157"/>
      <c r="N16" s="156"/>
      <c r="O16" s="156"/>
      <c r="P16" s="156"/>
      <c r="Q16" s="156"/>
      <c r="R16" s="157"/>
      <c r="S16" s="157"/>
      <c r="T16" s="157"/>
      <c r="U16" s="157"/>
      <c r="V16" s="157"/>
      <c r="W16" s="157"/>
      <c r="X16" s="157"/>
      <c r="Y16" s="157"/>
      <c r="Z16" s="147"/>
      <c r="AA16" s="147"/>
      <c r="AB16" s="147"/>
      <c r="AC16" s="147"/>
      <c r="AD16" s="147"/>
      <c r="AE16" s="147"/>
      <c r="AF16" s="147"/>
      <c r="AG16" s="147" t="s">
        <v>124</v>
      </c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</row>
    <row r="17" spans="1:60" outlineLevel="2" x14ac:dyDescent="0.25">
      <c r="A17" s="154"/>
      <c r="B17" s="155"/>
      <c r="C17" s="178" t="s">
        <v>183</v>
      </c>
      <c r="D17" s="158"/>
      <c r="E17" s="159">
        <v>9</v>
      </c>
      <c r="F17" s="157"/>
      <c r="G17" s="157"/>
      <c r="H17" s="157"/>
      <c r="I17" s="157"/>
      <c r="J17" s="157"/>
      <c r="K17" s="157"/>
      <c r="L17" s="157"/>
      <c r="M17" s="157"/>
      <c r="N17" s="156"/>
      <c r="O17" s="156"/>
      <c r="P17" s="156"/>
      <c r="Q17" s="156"/>
      <c r="R17" s="157"/>
      <c r="S17" s="157"/>
      <c r="T17" s="157"/>
      <c r="U17" s="157"/>
      <c r="V17" s="157"/>
      <c r="W17" s="157"/>
      <c r="X17" s="157"/>
      <c r="Y17" s="157"/>
      <c r="Z17" s="147"/>
      <c r="AA17" s="147"/>
      <c r="AB17" s="147"/>
      <c r="AC17" s="147"/>
      <c r="AD17" s="147"/>
      <c r="AE17" s="147"/>
      <c r="AF17" s="147"/>
      <c r="AG17" s="147" t="s">
        <v>126</v>
      </c>
      <c r="AH17" s="147">
        <v>5</v>
      </c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</row>
    <row r="18" spans="1:60" ht="20.399999999999999" outlineLevel="1" x14ac:dyDescent="0.25">
      <c r="A18" s="168">
        <v>4</v>
      </c>
      <c r="B18" s="169" t="s">
        <v>133</v>
      </c>
      <c r="C18" s="177" t="s">
        <v>134</v>
      </c>
      <c r="D18" s="170" t="s">
        <v>117</v>
      </c>
      <c r="E18" s="171">
        <v>90</v>
      </c>
      <c r="F18" s="172"/>
      <c r="G18" s="173">
        <f>ROUND(E18*F18,2)</f>
        <v>0</v>
      </c>
      <c r="H18" s="172">
        <v>0</v>
      </c>
      <c r="I18" s="173">
        <f>ROUND(E18*H18,2)</f>
        <v>0</v>
      </c>
      <c r="J18" s="172">
        <v>25.8</v>
      </c>
      <c r="K18" s="173">
        <f>ROUND(E18*J18,2)</f>
        <v>2322</v>
      </c>
      <c r="L18" s="173">
        <v>21</v>
      </c>
      <c r="M18" s="173">
        <f>G18*(1+L18/100)</f>
        <v>0</v>
      </c>
      <c r="N18" s="171">
        <v>0</v>
      </c>
      <c r="O18" s="171">
        <f>ROUND(E18*N18,2)</f>
        <v>0</v>
      </c>
      <c r="P18" s="171">
        <v>0</v>
      </c>
      <c r="Q18" s="171">
        <f>ROUND(E18*P18,2)</f>
        <v>0</v>
      </c>
      <c r="R18" s="173" t="s">
        <v>118</v>
      </c>
      <c r="S18" s="173" t="s">
        <v>119</v>
      </c>
      <c r="T18" s="174" t="s">
        <v>119</v>
      </c>
      <c r="U18" s="157">
        <v>0</v>
      </c>
      <c r="V18" s="157">
        <f>ROUND(E18*U18,2)</f>
        <v>0</v>
      </c>
      <c r="W18" s="157"/>
      <c r="X18" s="157" t="s">
        <v>120</v>
      </c>
      <c r="Y18" s="157" t="s">
        <v>121</v>
      </c>
      <c r="Z18" s="147"/>
      <c r="AA18" s="147"/>
      <c r="AB18" s="147"/>
      <c r="AC18" s="147"/>
      <c r="AD18" s="147"/>
      <c r="AE18" s="147"/>
      <c r="AF18" s="147"/>
      <c r="AG18" s="147" t="s">
        <v>122</v>
      </c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</row>
    <row r="19" spans="1:60" outlineLevel="2" x14ac:dyDescent="0.25">
      <c r="A19" s="154"/>
      <c r="B19" s="155"/>
      <c r="C19" s="238" t="s">
        <v>132</v>
      </c>
      <c r="D19" s="239"/>
      <c r="E19" s="239"/>
      <c r="F19" s="239"/>
      <c r="G19" s="239"/>
      <c r="H19" s="157"/>
      <c r="I19" s="157"/>
      <c r="J19" s="157"/>
      <c r="K19" s="157"/>
      <c r="L19" s="157"/>
      <c r="M19" s="157"/>
      <c r="N19" s="156"/>
      <c r="O19" s="156"/>
      <c r="P19" s="156"/>
      <c r="Q19" s="156"/>
      <c r="R19" s="157"/>
      <c r="S19" s="157"/>
      <c r="T19" s="157"/>
      <c r="U19" s="157"/>
      <c r="V19" s="157"/>
      <c r="W19" s="157"/>
      <c r="X19" s="157"/>
      <c r="Y19" s="157"/>
      <c r="Z19" s="147"/>
      <c r="AA19" s="147"/>
      <c r="AB19" s="147"/>
      <c r="AC19" s="147"/>
      <c r="AD19" s="147"/>
      <c r="AE19" s="147"/>
      <c r="AF19" s="147"/>
      <c r="AG19" s="147" t="s">
        <v>124</v>
      </c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</row>
    <row r="20" spans="1:60" outlineLevel="2" x14ac:dyDescent="0.25">
      <c r="A20" s="154"/>
      <c r="B20" s="155"/>
      <c r="C20" s="178" t="s">
        <v>184</v>
      </c>
      <c r="D20" s="158"/>
      <c r="E20" s="159">
        <v>90</v>
      </c>
      <c r="F20" s="157"/>
      <c r="G20" s="157"/>
      <c r="H20" s="157"/>
      <c r="I20" s="157"/>
      <c r="J20" s="157"/>
      <c r="K20" s="157"/>
      <c r="L20" s="157"/>
      <c r="M20" s="157"/>
      <c r="N20" s="156"/>
      <c r="O20" s="156"/>
      <c r="P20" s="156"/>
      <c r="Q20" s="156"/>
      <c r="R20" s="157"/>
      <c r="S20" s="157"/>
      <c r="T20" s="157"/>
      <c r="U20" s="157"/>
      <c r="V20" s="157"/>
      <c r="W20" s="157"/>
      <c r="X20" s="157"/>
      <c r="Y20" s="157"/>
      <c r="Z20" s="147"/>
      <c r="AA20" s="147"/>
      <c r="AB20" s="147"/>
      <c r="AC20" s="147"/>
      <c r="AD20" s="147"/>
      <c r="AE20" s="147"/>
      <c r="AF20" s="147"/>
      <c r="AG20" s="147" t="s">
        <v>126</v>
      </c>
      <c r="AH20" s="147">
        <v>5</v>
      </c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</row>
    <row r="21" spans="1:60" ht="20.399999999999999" outlineLevel="1" x14ac:dyDescent="0.25">
      <c r="A21" s="168">
        <v>5</v>
      </c>
      <c r="B21" s="169" t="s">
        <v>136</v>
      </c>
      <c r="C21" s="177" t="s">
        <v>137</v>
      </c>
      <c r="D21" s="170" t="s">
        <v>117</v>
      </c>
      <c r="E21" s="171">
        <v>9</v>
      </c>
      <c r="F21" s="172"/>
      <c r="G21" s="173">
        <f>ROUND(E21*F21,2)</f>
        <v>0</v>
      </c>
      <c r="H21" s="172">
        <v>0</v>
      </c>
      <c r="I21" s="173">
        <f>ROUND(E21*H21,2)</f>
        <v>0</v>
      </c>
      <c r="J21" s="172">
        <v>21.3</v>
      </c>
      <c r="K21" s="173">
        <f>ROUND(E21*J21,2)</f>
        <v>191.7</v>
      </c>
      <c r="L21" s="173">
        <v>21</v>
      </c>
      <c r="M21" s="173">
        <f>G21*(1+L21/100)</f>
        <v>0</v>
      </c>
      <c r="N21" s="171">
        <v>0</v>
      </c>
      <c r="O21" s="171">
        <f>ROUND(E21*N21,2)</f>
        <v>0</v>
      </c>
      <c r="P21" s="171">
        <v>0</v>
      </c>
      <c r="Q21" s="171">
        <f>ROUND(E21*P21,2)</f>
        <v>0</v>
      </c>
      <c r="R21" s="173" t="s">
        <v>118</v>
      </c>
      <c r="S21" s="173" t="s">
        <v>119</v>
      </c>
      <c r="T21" s="174" t="s">
        <v>119</v>
      </c>
      <c r="U21" s="157">
        <v>8.9999999999999993E-3</v>
      </c>
      <c r="V21" s="157">
        <f>ROUND(E21*U21,2)</f>
        <v>0.08</v>
      </c>
      <c r="W21" s="157"/>
      <c r="X21" s="157" t="s">
        <v>120</v>
      </c>
      <c r="Y21" s="157" t="s">
        <v>121</v>
      </c>
      <c r="Z21" s="147"/>
      <c r="AA21" s="147"/>
      <c r="AB21" s="147"/>
      <c r="AC21" s="147"/>
      <c r="AD21" s="147"/>
      <c r="AE21" s="147"/>
      <c r="AF21" s="147"/>
      <c r="AG21" s="147" t="s">
        <v>122</v>
      </c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</row>
    <row r="22" spans="1:60" outlineLevel="2" x14ac:dyDescent="0.25">
      <c r="A22" s="154"/>
      <c r="B22" s="155"/>
      <c r="C22" s="178" t="s">
        <v>183</v>
      </c>
      <c r="D22" s="158"/>
      <c r="E22" s="159">
        <v>9</v>
      </c>
      <c r="F22" s="157"/>
      <c r="G22" s="157"/>
      <c r="H22" s="157"/>
      <c r="I22" s="157"/>
      <c r="J22" s="157"/>
      <c r="K22" s="157"/>
      <c r="L22" s="157"/>
      <c r="M22" s="157"/>
      <c r="N22" s="156"/>
      <c r="O22" s="156"/>
      <c r="P22" s="156"/>
      <c r="Q22" s="156"/>
      <c r="R22" s="157"/>
      <c r="S22" s="157"/>
      <c r="T22" s="157"/>
      <c r="U22" s="157"/>
      <c r="V22" s="157"/>
      <c r="W22" s="157"/>
      <c r="X22" s="157"/>
      <c r="Y22" s="157"/>
      <c r="Z22" s="147"/>
      <c r="AA22" s="147"/>
      <c r="AB22" s="147"/>
      <c r="AC22" s="147"/>
      <c r="AD22" s="147"/>
      <c r="AE22" s="147"/>
      <c r="AF22" s="147"/>
      <c r="AG22" s="147" t="s">
        <v>126</v>
      </c>
      <c r="AH22" s="147">
        <v>5</v>
      </c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</row>
    <row r="23" spans="1:60" outlineLevel="1" x14ac:dyDescent="0.25">
      <c r="A23" s="168">
        <v>6</v>
      </c>
      <c r="B23" s="169" t="s">
        <v>138</v>
      </c>
      <c r="C23" s="177" t="s">
        <v>139</v>
      </c>
      <c r="D23" s="170" t="s">
        <v>140</v>
      </c>
      <c r="E23" s="171">
        <v>36</v>
      </c>
      <c r="F23" s="172"/>
      <c r="G23" s="173">
        <f>ROUND(E23*F23,2)</f>
        <v>0</v>
      </c>
      <c r="H23" s="172">
        <v>0</v>
      </c>
      <c r="I23" s="173">
        <f>ROUND(E23*H23,2)</f>
        <v>0</v>
      </c>
      <c r="J23" s="172">
        <v>18.2</v>
      </c>
      <c r="K23" s="173">
        <f>ROUND(E23*J23,2)</f>
        <v>655.20000000000005</v>
      </c>
      <c r="L23" s="173">
        <v>21</v>
      </c>
      <c r="M23" s="173">
        <f>G23*(1+L23/100)</f>
        <v>0</v>
      </c>
      <c r="N23" s="171">
        <v>0</v>
      </c>
      <c r="O23" s="171">
        <f>ROUND(E23*N23,2)</f>
        <v>0</v>
      </c>
      <c r="P23" s="171">
        <v>0</v>
      </c>
      <c r="Q23" s="171">
        <f>ROUND(E23*P23,2)</f>
        <v>0</v>
      </c>
      <c r="R23" s="173" t="s">
        <v>118</v>
      </c>
      <c r="S23" s="173" t="s">
        <v>119</v>
      </c>
      <c r="T23" s="174" t="s">
        <v>119</v>
      </c>
      <c r="U23" s="157">
        <v>1.7999999999999999E-2</v>
      </c>
      <c r="V23" s="157">
        <f>ROUND(E23*U23,2)</f>
        <v>0.65</v>
      </c>
      <c r="W23" s="157"/>
      <c r="X23" s="157" t="s">
        <v>120</v>
      </c>
      <c r="Y23" s="157" t="s">
        <v>121</v>
      </c>
      <c r="Z23" s="147"/>
      <c r="AA23" s="147"/>
      <c r="AB23" s="147"/>
      <c r="AC23" s="147"/>
      <c r="AD23" s="147"/>
      <c r="AE23" s="147"/>
      <c r="AF23" s="147"/>
      <c r="AG23" s="147" t="s">
        <v>122</v>
      </c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</row>
    <row r="24" spans="1:60" outlineLevel="2" x14ac:dyDescent="0.25">
      <c r="A24" s="154"/>
      <c r="B24" s="155"/>
      <c r="C24" s="238" t="s">
        <v>141</v>
      </c>
      <c r="D24" s="239"/>
      <c r="E24" s="239"/>
      <c r="F24" s="239"/>
      <c r="G24" s="239"/>
      <c r="H24" s="157"/>
      <c r="I24" s="157"/>
      <c r="J24" s="157"/>
      <c r="K24" s="157"/>
      <c r="L24" s="157"/>
      <c r="M24" s="157"/>
      <c r="N24" s="156"/>
      <c r="O24" s="156"/>
      <c r="P24" s="156"/>
      <c r="Q24" s="156"/>
      <c r="R24" s="157"/>
      <c r="S24" s="157"/>
      <c r="T24" s="157"/>
      <c r="U24" s="157"/>
      <c r="V24" s="157"/>
      <c r="W24" s="157"/>
      <c r="X24" s="157"/>
      <c r="Y24" s="157"/>
      <c r="Z24" s="147"/>
      <c r="AA24" s="147"/>
      <c r="AB24" s="147"/>
      <c r="AC24" s="147"/>
      <c r="AD24" s="147"/>
      <c r="AE24" s="147"/>
      <c r="AF24" s="147"/>
      <c r="AG24" s="147" t="s">
        <v>124</v>
      </c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</row>
    <row r="25" spans="1:60" outlineLevel="2" x14ac:dyDescent="0.25">
      <c r="A25" s="154"/>
      <c r="B25" s="155"/>
      <c r="C25" s="178" t="s">
        <v>185</v>
      </c>
      <c r="D25" s="158"/>
      <c r="E25" s="159">
        <v>36</v>
      </c>
      <c r="F25" s="157"/>
      <c r="G25" s="157"/>
      <c r="H25" s="157"/>
      <c r="I25" s="157"/>
      <c r="J25" s="157"/>
      <c r="K25" s="157"/>
      <c r="L25" s="157"/>
      <c r="M25" s="157"/>
      <c r="N25" s="156"/>
      <c r="O25" s="156"/>
      <c r="P25" s="156"/>
      <c r="Q25" s="156"/>
      <c r="R25" s="157"/>
      <c r="S25" s="157"/>
      <c r="T25" s="157"/>
      <c r="U25" s="157"/>
      <c r="V25" s="157"/>
      <c r="W25" s="157"/>
      <c r="X25" s="157"/>
      <c r="Y25" s="157"/>
      <c r="Z25" s="147"/>
      <c r="AA25" s="147"/>
      <c r="AB25" s="147"/>
      <c r="AC25" s="147"/>
      <c r="AD25" s="147"/>
      <c r="AE25" s="147"/>
      <c r="AF25" s="147"/>
      <c r="AG25" s="147" t="s">
        <v>126</v>
      </c>
      <c r="AH25" s="147">
        <v>0</v>
      </c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</row>
    <row r="26" spans="1:60" outlineLevel="1" x14ac:dyDescent="0.25">
      <c r="A26" s="168">
        <v>7</v>
      </c>
      <c r="B26" s="169" t="s">
        <v>143</v>
      </c>
      <c r="C26" s="177" t="s">
        <v>144</v>
      </c>
      <c r="D26" s="170" t="s">
        <v>117</v>
      </c>
      <c r="E26" s="171">
        <v>9</v>
      </c>
      <c r="F26" s="172"/>
      <c r="G26" s="173">
        <f>ROUND(E26*F26,2)</f>
        <v>0</v>
      </c>
      <c r="H26" s="172">
        <v>0</v>
      </c>
      <c r="I26" s="173">
        <f>ROUND(E26*H26,2)</f>
        <v>0</v>
      </c>
      <c r="J26" s="172">
        <v>604</v>
      </c>
      <c r="K26" s="173">
        <f>ROUND(E26*J26,2)</f>
        <v>5436</v>
      </c>
      <c r="L26" s="173">
        <v>21</v>
      </c>
      <c r="M26" s="173">
        <f>G26*(1+L26/100)</f>
        <v>0</v>
      </c>
      <c r="N26" s="171">
        <v>0</v>
      </c>
      <c r="O26" s="171">
        <f>ROUND(E26*N26,2)</f>
        <v>0</v>
      </c>
      <c r="P26" s="171">
        <v>0</v>
      </c>
      <c r="Q26" s="171">
        <f>ROUND(E26*P26,2)</f>
        <v>0</v>
      </c>
      <c r="R26" s="173" t="s">
        <v>118</v>
      </c>
      <c r="S26" s="173" t="s">
        <v>119</v>
      </c>
      <c r="T26" s="174" t="s">
        <v>119</v>
      </c>
      <c r="U26" s="157">
        <v>0</v>
      </c>
      <c r="V26" s="157">
        <f>ROUND(E26*U26,2)</f>
        <v>0</v>
      </c>
      <c r="W26" s="157"/>
      <c r="X26" s="157" t="s">
        <v>120</v>
      </c>
      <c r="Y26" s="157" t="s">
        <v>121</v>
      </c>
      <c r="Z26" s="147"/>
      <c r="AA26" s="147"/>
      <c r="AB26" s="147"/>
      <c r="AC26" s="147"/>
      <c r="AD26" s="147"/>
      <c r="AE26" s="147"/>
      <c r="AF26" s="147"/>
      <c r="AG26" s="147" t="s">
        <v>122</v>
      </c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</row>
    <row r="27" spans="1:60" outlineLevel="2" x14ac:dyDescent="0.25">
      <c r="A27" s="154"/>
      <c r="B27" s="155"/>
      <c r="C27" s="178" t="s">
        <v>183</v>
      </c>
      <c r="D27" s="158"/>
      <c r="E27" s="159">
        <v>9</v>
      </c>
      <c r="F27" s="157"/>
      <c r="G27" s="157"/>
      <c r="H27" s="157"/>
      <c r="I27" s="157"/>
      <c r="J27" s="157"/>
      <c r="K27" s="157"/>
      <c r="L27" s="157"/>
      <c r="M27" s="157"/>
      <c r="N27" s="156"/>
      <c r="O27" s="156"/>
      <c r="P27" s="156"/>
      <c r="Q27" s="156"/>
      <c r="R27" s="157"/>
      <c r="S27" s="157"/>
      <c r="T27" s="157"/>
      <c r="U27" s="157"/>
      <c r="V27" s="157"/>
      <c r="W27" s="157"/>
      <c r="X27" s="157"/>
      <c r="Y27" s="157"/>
      <c r="Z27" s="147"/>
      <c r="AA27" s="147"/>
      <c r="AB27" s="147"/>
      <c r="AC27" s="147"/>
      <c r="AD27" s="147"/>
      <c r="AE27" s="147"/>
      <c r="AF27" s="147"/>
      <c r="AG27" s="147" t="s">
        <v>126</v>
      </c>
      <c r="AH27" s="147">
        <v>5</v>
      </c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</row>
    <row r="28" spans="1:60" x14ac:dyDescent="0.25">
      <c r="A28" s="161" t="s">
        <v>113</v>
      </c>
      <c r="B28" s="162" t="s">
        <v>61</v>
      </c>
      <c r="C28" s="176" t="s">
        <v>81</v>
      </c>
      <c r="D28" s="163"/>
      <c r="E28" s="164"/>
      <c r="F28" s="165"/>
      <c r="G28" s="165">
        <f>SUMIF(AG29:AG33,"&lt;&gt;NOR",G29:G33)</f>
        <v>0</v>
      </c>
      <c r="H28" s="165"/>
      <c r="I28" s="165">
        <f>SUM(I29:I33)</f>
        <v>10783.08</v>
      </c>
      <c r="J28" s="165"/>
      <c r="K28" s="165">
        <f>SUM(K29:K33)</f>
        <v>2374.92</v>
      </c>
      <c r="L28" s="165"/>
      <c r="M28" s="165">
        <f>SUM(M29:M33)</f>
        <v>0</v>
      </c>
      <c r="N28" s="164"/>
      <c r="O28" s="164">
        <f>SUM(O29:O33)</f>
        <v>19.89</v>
      </c>
      <c r="P28" s="164"/>
      <c r="Q28" s="164">
        <f>SUM(Q29:Q33)</f>
        <v>0</v>
      </c>
      <c r="R28" s="165"/>
      <c r="S28" s="165"/>
      <c r="T28" s="166"/>
      <c r="U28" s="160"/>
      <c r="V28" s="160">
        <f>SUM(V29:V33)</f>
        <v>1.77</v>
      </c>
      <c r="W28" s="160"/>
      <c r="X28" s="160"/>
      <c r="Y28" s="160"/>
      <c r="AG28" t="s">
        <v>114</v>
      </c>
    </row>
    <row r="29" spans="1:60" outlineLevel="1" x14ac:dyDescent="0.25">
      <c r="A29" s="168">
        <v>8</v>
      </c>
      <c r="B29" s="169" t="s">
        <v>145</v>
      </c>
      <c r="C29" s="177" t="s">
        <v>186</v>
      </c>
      <c r="D29" s="170" t="s">
        <v>140</v>
      </c>
      <c r="E29" s="171">
        <v>36</v>
      </c>
      <c r="F29" s="172"/>
      <c r="G29" s="173">
        <f>ROUND(E29*F29,2)</f>
        <v>0</v>
      </c>
      <c r="H29" s="172">
        <v>194.79</v>
      </c>
      <c r="I29" s="173">
        <f>ROUND(E29*H29,2)</f>
        <v>7012.44</v>
      </c>
      <c r="J29" s="172">
        <v>35.21</v>
      </c>
      <c r="K29" s="173">
        <f>ROUND(E29*J29,2)</f>
        <v>1267.56</v>
      </c>
      <c r="L29" s="173">
        <v>21</v>
      </c>
      <c r="M29" s="173">
        <f>G29*(1+L29/100)</f>
        <v>0</v>
      </c>
      <c r="N29" s="171">
        <v>0.32250000000000001</v>
      </c>
      <c r="O29" s="171">
        <f>ROUND(E29*N29,2)</f>
        <v>11.61</v>
      </c>
      <c r="P29" s="171">
        <v>0</v>
      </c>
      <c r="Q29" s="171">
        <f>ROUND(E29*P29,2)</f>
        <v>0</v>
      </c>
      <c r="R29" s="173" t="s">
        <v>147</v>
      </c>
      <c r="S29" s="173" t="s">
        <v>119</v>
      </c>
      <c r="T29" s="174" t="s">
        <v>119</v>
      </c>
      <c r="U29" s="157">
        <v>2.5999999999999999E-2</v>
      </c>
      <c r="V29" s="157">
        <f>ROUND(E29*U29,2)</f>
        <v>0.94</v>
      </c>
      <c r="W29" s="157"/>
      <c r="X29" s="157" t="s">
        <v>120</v>
      </c>
      <c r="Y29" s="157" t="s">
        <v>121</v>
      </c>
      <c r="Z29" s="147"/>
      <c r="AA29" s="147"/>
      <c r="AB29" s="147"/>
      <c r="AC29" s="147"/>
      <c r="AD29" s="147"/>
      <c r="AE29" s="147"/>
      <c r="AF29" s="147"/>
      <c r="AG29" s="147" t="s">
        <v>122</v>
      </c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</row>
    <row r="30" spans="1:60" outlineLevel="2" x14ac:dyDescent="0.25">
      <c r="A30" s="154"/>
      <c r="B30" s="155"/>
      <c r="C30" s="238" t="s">
        <v>148</v>
      </c>
      <c r="D30" s="239"/>
      <c r="E30" s="239"/>
      <c r="F30" s="239"/>
      <c r="G30" s="239"/>
      <c r="H30" s="157"/>
      <c r="I30" s="157"/>
      <c r="J30" s="157"/>
      <c r="K30" s="157"/>
      <c r="L30" s="157"/>
      <c r="M30" s="157"/>
      <c r="N30" s="156"/>
      <c r="O30" s="156"/>
      <c r="P30" s="156"/>
      <c r="Q30" s="156"/>
      <c r="R30" s="157"/>
      <c r="S30" s="157"/>
      <c r="T30" s="157"/>
      <c r="U30" s="157"/>
      <c r="V30" s="157"/>
      <c r="W30" s="157"/>
      <c r="X30" s="157"/>
      <c r="Y30" s="157"/>
      <c r="Z30" s="147"/>
      <c r="AA30" s="147"/>
      <c r="AB30" s="147"/>
      <c r="AC30" s="147"/>
      <c r="AD30" s="147"/>
      <c r="AE30" s="147"/>
      <c r="AF30" s="147"/>
      <c r="AG30" s="147" t="s">
        <v>124</v>
      </c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</row>
    <row r="31" spans="1:60" outlineLevel="2" x14ac:dyDescent="0.25">
      <c r="A31" s="154"/>
      <c r="B31" s="155"/>
      <c r="C31" s="178" t="s">
        <v>185</v>
      </c>
      <c r="D31" s="158"/>
      <c r="E31" s="159">
        <v>36</v>
      </c>
      <c r="F31" s="157"/>
      <c r="G31" s="157"/>
      <c r="H31" s="157"/>
      <c r="I31" s="157"/>
      <c r="J31" s="157"/>
      <c r="K31" s="157"/>
      <c r="L31" s="157"/>
      <c r="M31" s="157"/>
      <c r="N31" s="156"/>
      <c r="O31" s="156"/>
      <c r="P31" s="156"/>
      <c r="Q31" s="156"/>
      <c r="R31" s="157"/>
      <c r="S31" s="157"/>
      <c r="T31" s="157"/>
      <c r="U31" s="157"/>
      <c r="V31" s="157"/>
      <c r="W31" s="157"/>
      <c r="X31" s="157"/>
      <c r="Y31" s="157"/>
      <c r="Z31" s="147"/>
      <c r="AA31" s="147"/>
      <c r="AB31" s="147"/>
      <c r="AC31" s="147"/>
      <c r="AD31" s="147"/>
      <c r="AE31" s="147"/>
      <c r="AF31" s="147"/>
      <c r="AG31" s="147" t="s">
        <v>126</v>
      </c>
      <c r="AH31" s="147">
        <v>0</v>
      </c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</row>
    <row r="32" spans="1:60" ht="20.399999999999999" outlineLevel="1" x14ac:dyDescent="0.25">
      <c r="A32" s="168">
        <v>9</v>
      </c>
      <c r="B32" s="169" t="s">
        <v>187</v>
      </c>
      <c r="C32" s="177" t="s">
        <v>188</v>
      </c>
      <c r="D32" s="170" t="s">
        <v>140</v>
      </c>
      <c r="E32" s="171">
        <v>36</v>
      </c>
      <c r="F32" s="172"/>
      <c r="G32" s="173">
        <f>ROUND(E32*F32,2)</f>
        <v>0</v>
      </c>
      <c r="H32" s="172">
        <v>104.74</v>
      </c>
      <c r="I32" s="173">
        <f>ROUND(E32*H32,2)</f>
        <v>3770.64</v>
      </c>
      <c r="J32" s="172">
        <v>30.76</v>
      </c>
      <c r="K32" s="173">
        <f>ROUND(E32*J32,2)</f>
        <v>1107.3599999999999</v>
      </c>
      <c r="L32" s="173">
        <v>21</v>
      </c>
      <c r="M32" s="173">
        <f>G32*(1+L32/100)</f>
        <v>0</v>
      </c>
      <c r="N32" s="171">
        <v>0.23</v>
      </c>
      <c r="O32" s="171">
        <f>ROUND(E32*N32,2)</f>
        <v>8.2799999999999994</v>
      </c>
      <c r="P32" s="171">
        <v>0</v>
      </c>
      <c r="Q32" s="171">
        <f>ROUND(E32*P32,2)</f>
        <v>0</v>
      </c>
      <c r="R32" s="173" t="s">
        <v>147</v>
      </c>
      <c r="S32" s="173" t="s">
        <v>119</v>
      </c>
      <c r="T32" s="174" t="s">
        <v>119</v>
      </c>
      <c r="U32" s="157">
        <v>2.3E-2</v>
      </c>
      <c r="V32" s="157">
        <f>ROUND(E32*U32,2)</f>
        <v>0.83</v>
      </c>
      <c r="W32" s="157"/>
      <c r="X32" s="157" t="s">
        <v>120</v>
      </c>
      <c r="Y32" s="157" t="s">
        <v>121</v>
      </c>
      <c r="Z32" s="147"/>
      <c r="AA32" s="147"/>
      <c r="AB32" s="147"/>
      <c r="AC32" s="147"/>
      <c r="AD32" s="147"/>
      <c r="AE32" s="147"/>
      <c r="AF32" s="147"/>
      <c r="AG32" s="147" t="s">
        <v>122</v>
      </c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</row>
    <row r="33" spans="1:60" outlineLevel="2" x14ac:dyDescent="0.25">
      <c r="A33" s="154"/>
      <c r="B33" s="155"/>
      <c r="C33" s="178" t="s">
        <v>189</v>
      </c>
      <c r="D33" s="158"/>
      <c r="E33" s="159">
        <v>36</v>
      </c>
      <c r="F33" s="157"/>
      <c r="G33" s="157"/>
      <c r="H33" s="157"/>
      <c r="I33" s="157"/>
      <c r="J33" s="157"/>
      <c r="K33" s="157"/>
      <c r="L33" s="157"/>
      <c r="M33" s="157"/>
      <c r="N33" s="156"/>
      <c r="O33" s="156"/>
      <c r="P33" s="156"/>
      <c r="Q33" s="156"/>
      <c r="R33" s="157"/>
      <c r="S33" s="157"/>
      <c r="T33" s="157"/>
      <c r="U33" s="157"/>
      <c r="V33" s="157"/>
      <c r="W33" s="157"/>
      <c r="X33" s="157"/>
      <c r="Y33" s="157"/>
      <c r="Z33" s="147"/>
      <c r="AA33" s="147"/>
      <c r="AB33" s="147"/>
      <c r="AC33" s="147"/>
      <c r="AD33" s="147"/>
      <c r="AE33" s="147"/>
      <c r="AF33" s="147"/>
      <c r="AG33" s="147" t="s">
        <v>126</v>
      </c>
      <c r="AH33" s="147">
        <v>5</v>
      </c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</row>
    <row r="34" spans="1:60" x14ac:dyDescent="0.25">
      <c r="A34" s="161" t="s">
        <v>113</v>
      </c>
      <c r="B34" s="162" t="s">
        <v>82</v>
      </c>
      <c r="C34" s="176" t="s">
        <v>83</v>
      </c>
      <c r="D34" s="163"/>
      <c r="E34" s="164"/>
      <c r="F34" s="165"/>
      <c r="G34" s="165">
        <f>SUMIF(AG35:AG36,"&lt;&gt;NOR",G35:G36)</f>
        <v>0</v>
      </c>
      <c r="H34" s="165"/>
      <c r="I34" s="165">
        <f>SUM(I35:I36)</f>
        <v>0</v>
      </c>
      <c r="J34" s="165"/>
      <c r="K34" s="165">
        <f>SUM(K35:K36)</f>
        <v>1821.92</v>
      </c>
      <c r="L34" s="165"/>
      <c r="M34" s="165">
        <f>SUM(M35:M36)</f>
        <v>0</v>
      </c>
      <c r="N34" s="164"/>
      <c r="O34" s="164">
        <f>SUM(O35:O36)</f>
        <v>0</v>
      </c>
      <c r="P34" s="164"/>
      <c r="Q34" s="164">
        <f>SUM(Q35:Q36)</f>
        <v>0</v>
      </c>
      <c r="R34" s="165"/>
      <c r="S34" s="165"/>
      <c r="T34" s="166"/>
      <c r="U34" s="160"/>
      <c r="V34" s="160">
        <f>SUM(V35:V36)</f>
        <v>0.4</v>
      </c>
      <c r="W34" s="160"/>
      <c r="X34" s="160"/>
      <c r="Y34" s="160"/>
      <c r="AG34" t="s">
        <v>114</v>
      </c>
    </row>
    <row r="35" spans="1:60" outlineLevel="1" x14ac:dyDescent="0.25">
      <c r="A35" s="168">
        <v>10</v>
      </c>
      <c r="B35" s="169" t="s">
        <v>169</v>
      </c>
      <c r="C35" s="177" t="s">
        <v>170</v>
      </c>
      <c r="D35" s="170" t="s">
        <v>171</v>
      </c>
      <c r="E35" s="171">
        <v>19.89</v>
      </c>
      <c r="F35" s="172"/>
      <c r="G35" s="173">
        <f>ROUND(E35*F35,2)</f>
        <v>0</v>
      </c>
      <c r="H35" s="172">
        <v>0</v>
      </c>
      <c r="I35" s="173">
        <f>ROUND(E35*H35,2)</f>
        <v>0</v>
      </c>
      <c r="J35" s="172">
        <v>91.6</v>
      </c>
      <c r="K35" s="173">
        <f>ROUND(E35*J35,2)</f>
        <v>1821.92</v>
      </c>
      <c r="L35" s="173">
        <v>21</v>
      </c>
      <c r="M35" s="173">
        <f>G35*(1+L35/100)</f>
        <v>0</v>
      </c>
      <c r="N35" s="171">
        <v>0</v>
      </c>
      <c r="O35" s="171">
        <f>ROUND(E35*N35,2)</f>
        <v>0</v>
      </c>
      <c r="P35" s="171">
        <v>0</v>
      </c>
      <c r="Q35" s="171">
        <f>ROUND(E35*P35,2)</f>
        <v>0</v>
      </c>
      <c r="R35" s="173" t="s">
        <v>147</v>
      </c>
      <c r="S35" s="173" t="s">
        <v>119</v>
      </c>
      <c r="T35" s="174" t="s">
        <v>119</v>
      </c>
      <c r="U35" s="157">
        <v>0.02</v>
      </c>
      <c r="V35" s="157">
        <f>ROUND(E35*U35,2)</f>
        <v>0.4</v>
      </c>
      <c r="W35" s="157"/>
      <c r="X35" s="157" t="s">
        <v>172</v>
      </c>
      <c r="Y35" s="157" t="s">
        <v>121</v>
      </c>
      <c r="Z35" s="147"/>
      <c r="AA35" s="147"/>
      <c r="AB35" s="147"/>
      <c r="AC35" s="147"/>
      <c r="AD35" s="147"/>
      <c r="AE35" s="147"/>
      <c r="AF35" s="147"/>
      <c r="AG35" s="147" t="s">
        <v>173</v>
      </c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</row>
    <row r="36" spans="1:60" outlineLevel="2" x14ac:dyDescent="0.25">
      <c r="A36" s="154"/>
      <c r="B36" s="155"/>
      <c r="C36" s="238" t="s">
        <v>174</v>
      </c>
      <c r="D36" s="239"/>
      <c r="E36" s="239"/>
      <c r="F36" s="239"/>
      <c r="G36" s="239"/>
      <c r="H36" s="157"/>
      <c r="I36" s="157"/>
      <c r="J36" s="157"/>
      <c r="K36" s="157"/>
      <c r="L36" s="157"/>
      <c r="M36" s="157"/>
      <c r="N36" s="156"/>
      <c r="O36" s="156"/>
      <c r="P36" s="156"/>
      <c r="Q36" s="156"/>
      <c r="R36" s="157"/>
      <c r="S36" s="157"/>
      <c r="T36" s="157"/>
      <c r="U36" s="157"/>
      <c r="V36" s="157"/>
      <c r="W36" s="157"/>
      <c r="X36" s="157"/>
      <c r="Y36" s="157"/>
      <c r="Z36" s="147"/>
      <c r="AA36" s="147"/>
      <c r="AB36" s="147"/>
      <c r="AC36" s="147"/>
      <c r="AD36" s="147"/>
      <c r="AE36" s="147"/>
      <c r="AF36" s="147"/>
      <c r="AG36" s="147" t="s">
        <v>124</v>
      </c>
      <c r="AH36" s="147"/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</row>
    <row r="37" spans="1:60" x14ac:dyDescent="0.25">
      <c r="A37" s="3"/>
      <c r="B37" s="4"/>
      <c r="C37" s="179"/>
      <c r="D37" s="6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AE37">
        <v>12</v>
      </c>
      <c r="AF37">
        <v>21</v>
      </c>
      <c r="AG37" t="s">
        <v>99</v>
      </c>
    </row>
    <row r="38" spans="1:60" x14ac:dyDescent="0.25">
      <c r="A38" s="150"/>
      <c r="B38" s="151" t="s">
        <v>29</v>
      </c>
      <c r="C38" s="180"/>
      <c r="D38" s="152"/>
      <c r="E38" s="153"/>
      <c r="F38" s="153"/>
      <c r="G38" s="167">
        <f>G8+G28+G34</f>
        <v>0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AE38">
        <f>SUMIF(L7:L36,AE37,G7:G36)</f>
        <v>0</v>
      </c>
      <c r="AF38">
        <f>SUMIF(L7:L36,AF37,G7:G36)</f>
        <v>0</v>
      </c>
      <c r="AG38" t="s">
        <v>175</v>
      </c>
    </row>
    <row r="39" spans="1:60" x14ac:dyDescent="0.25">
      <c r="C39" s="181"/>
      <c r="D39" s="10"/>
      <c r="AG39" t="s">
        <v>176</v>
      </c>
    </row>
    <row r="40" spans="1:60" x14ac:dyDescent="0.25">
      <c r="D40" s="10"/>
    </row>
    <row r="41" spans="1:60" x14ac:dyDescent="0.25">
      <c r="D41" s="10"/>
    </row>
    <row r="42" spans="1:60" x14ac:dyDescent="0.25">
      <c r="D42" s="10"/>
    </row>
    <row r="43" spans="1:60" x14ac:dyDescent="0.25">
      <c r="D43" s="10"/>
    </row>
    <row r="44" spans="1:60" x14ac:dyDescent="0.25">
      <c r="D44" s="10"/>
    </row>
    <row r="45" spans="1:60" x14ac:dyDescent="0.25">
      <c r="D45" s="10"/>
    </row>
    <row r="46" spans="1:60" x14ac:dyDescent="0.25">
      <c r="D46" s="10"/>
    </row>
    <row r="47" spans="1:60" x14ac:dyDescent="0.25">
      <c r="D47" s="10"/>
    </row>
    <row r="48" spans="1:60" x14ac:dyDescent="0.25">
      <c r="D48" s="10"/>
    </row>
    <row r="49" spans="4:4" x14ac:dyDescent="0.25">
      <c r="D49" s="10"/>
    </row>
    <row r="50" spans="4:4" x14ac:dyDescent="0.25">
      <c r="D50" s="10"/>
    </row>
    <row r="51" spans="4:4" x14ac:dyDescent="0.25">
      <c r="D51" s="10"/>
    </row>
    <row r="52" spans="4:4" x14ac:dyDescent="0.25">
      <c r="D52" s="10"/>
    </row>
    <row r="53" spans="4:4" x14ac:dyDescent="0.25">
      <c r="D53" s="10"/>
    </row>
    <row r="54" spans="4:4" x14ac:dyDescent="0.25">
      <c r="D54" s="10"/>
    </row>
    <row r="55" spans="4:4" x14ac:dyDescent="0.25">
      <c r="D55" s="10"/>
    </row>
    <row r="56" spans="4:4" x14ac:dyDescent="0.25">
      <c r="D56" s="10"/>
    </row>
    <row r="57" spans="4:4" x14ac:dyDescent="0.25">
      <c r="D57" s="10"/>
    </row>
    <row r="58" spans="4:4" x14ac:dyDescent="0.25">
      <c r="D58" s="10"/>
    </row>
    <row r="59" spans="4:4" x14ac:dyDescent="0.25">
      <c r="D59" s="10"/>
    </row>
    <row r="60" spans="4:4" x14ac:dyDescent="0.25">
      <c r="D60" s="10"/>
    </row>
    <row r="61" spans="4:4" x14ac:dyDescent="0.25">
      <c r="D61" s="10"/>
    </row>
    <row r="62" spans="4:4" x14ac:dyDescent="0.25">
      <c r="D62" s="10"/>
    </row>
    <row r="63" spans="4:4" x14ac:dyDescent="0.25">
      <c r="D63" s="10"/>
    </row>
    <row r="64" spans="4:4" x14ac:dyDescent="0.25">
      <c r="D64" s="10"/>
    </row>
    <row r="65" spans="4:4" x14ac:dyDescent="0.25">
      <c r="D65" s="10"/>
    </row>
    <row r="66" spans="4:4" x14ac:dyDescent="0.25">
      <c r="D66" s="10"/>
    </row>
    <row r="67" spans="4:4" x14ac:dyDescent="0.25">
      <c r="D67" s="10"/>
    </row>
    <row r="68" spans="4:4" x14ac:dyDescent="0.25">
      <c r="D68" s="10"/>
    </row>
    <row r="69" spans="4:4" x14ac:dyDescent="0.25">
      <c r="D69" s="10"/>
    </row>
    <row r="70" spans="4:4" x14ac:dyDescent="0.25">
      <c r="D70" s="10"/>
    </row>
    <row r="71" spans="4:4" x14ac:dyDescent="0.25">
      <c r="D71" s="10"/>
    </row>
    <row r="72" spans="4:4" x14ac:dyDescent="0.25">
      <c r="D72" s="10"/>
    </row>
    <row r="73" spans="4:4" x14ac:dyDescent="0.25">
      <c r="D73" s="10"/>
    </row>
    <row r="74" spans="4:4" x14ac:dyDescent="0.25">
      <c r="D74" s="10"/>
    </row>
    <row r="75" spans="4:4" x14ac:dyDescent="0.25">
      <c r="D75" s="10"/>
    </row>
    <row r="76" spans="4:4" x14ac:dyDescent="0.25">
      <c r="D76" s="10"/>
    </row>
    <row r="77" spans="4:4" x14ac:dyDescent="0.25">
      <c r="D77" s="10"/>
    </row>
    <row r="78" spans="4:4" x14ac:dyDescent="0.25">
      <c r="D78" s="10"/>
    </row>
    <row r="79" spans="4:4" x14ac:dyDescent="0.25">
      <c r="D79" s="10"/>
    </row>
    <row r="80" spans="4:4" x14ac:dyDescent="0.25">
      <c r="D80" s="10"/>
    </row>
    <row r="81" spans="4:4" x14ac:dyDescent="0.25">
      <c r="D81" s="10"/>
    </row>
    <row r="82" spans="4:4" x14ac:dyDescent="0.25">
      <c r="D82" s="10"/>
    </row>
    <row r="83" spans="4:4" x14ac:dyDescent="0.25">
      <c r="D83" s="10"/>
    </row>
    <row r="84" spans="4:4" x14ac:dyDescent="0.25">
      <c r="D84" s="10"/>
    </row>
    <row r="85" spans="4:4" x14ac:dyDescent="0.25">
      <c r="D85" s="10"/>
    </row>
    <row r="86" spans="4:4" x14ac:dyDescent="0.25">
      <c r="D86" s="10"/>
    </row>
    <row r="87" spans="4:4" x14ac:dyDescent="0.25">
      <c r="D87" s="10"/>
    </row>
    <row r="88" spans="4:4" x14ac:dyDescent="0.25">
      <c r="D88" s="10"/>
    </row>
    <row r="89" spans="4:4" x14ac:dyDescent="0.25">
      <c r="D89" s="10"/>
    </row>
    <row r="90" spans="4:4" x14ac:dyDescent="0.25">
      <c r="D90" s="10"/>
    </row>
    <row r="91" spans="4:4" x14ac:dyDescent="0.25">
      <c r="D91" s="10"/>
    </row>
    <row r="92" spans="4:4" x14ac:dyDescent="0.25">
      <c r="D92" s="10"/>
    </row>
    <row r="93" spans="4:4" x14ac:dyDescent="0.25">
      <c r="D93" s="10"/>
    </row>
    <row r="94" spans="4:4" x14ac:dyDescent="0.25">
      <c r="D94" s="10"/>
    </row>
    <row r="95" spans="4:4" x14ac:dyDescent="0.25">
      <c r="D95" s="10"/>
    </row>
    <row r="96" spans="4:4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sheet="1" formatRows="0"/>
  <mergeCells count="11">
    <mergeCell ref="C13:G13"/>
    <mergeCell ref="A1:G1"/>
    <mergeCell ref="C2:G2"/>
    <mergeCell ref="C3:G3"/>
    <mergeCell ref="C4:G4"/>
    <mergeCell ref="C10:G10"/>
    <mergeCell ref="C16:G16"/>
    <mergeCell ref="C19:G19"/>
    <mergeCell ref="C24:G24"/>
    <mergeCell ref="C30:G30"/>
    <mergeCell ref="C36:G36"/>
  </mergeCells>
  <pageMargins left="0.59055118110236204" right="0.196850393700787" top="0.78740157499999996" bottom="0.78740157499999996" header="0.3" footer="0.3"/>
  <pageSetup paperSize="9" orientation="landscape" horizontalDpi="0" verticalDpi="0" r:id="rId1"/>
  <headerFooter>
    <oddFooter>&amp;RStránka &amp;P z &amp;N&amp;LZpracováno programem BUILDpower S,  © RTS, a.s.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BH5000"/>
  <sheetViews>
    <sheetView zoomScale="120" zoomScaleNormal="120" workbookViewId="0">
      <pane ySplit="7" topLeftCell="A29" activePane="bottomLeft" state="frozen"/>
      <selection pane="bottomLeft" activeCell="F35" sqref="F35"/>
    </sheetView>
  </sheetViews>
  <sheetFormatPr defaultRowHeight="13.2" outlineLevelRow="2" x14ac:dyDescent="0.25"/>
  <cols>
    <col min="1" max="1" width="3.44140625" customWidth="1"/>
    <col min="2" max="2" width="12.6640625" style="120" customWidth="1"/>
    <col min="3" max="3" width="63.33203125" style="120" customWidth="1"/>
    <col min="4" max="4" width="4.88671875" customWidth="1"/>
    <col min="5" max="5" width="10.6640625" customWidth="1"/>
    <col min="6" max="6" width="9.88671875" customWidth="1"/>
    <col min="7" max="7" width="12.6640625" customWidth="1"/>
    <col min="8" max="17" width="0" hidden="1" customWidth="1"/>
    <col min="18" max="18" width="6.88671875" customWidth="1"/>
    <col min="20" max="20" width="8.44140625" customWidth="1"/>
    <col min="21" max="25" width="0" hidden="1" customWidth="1"/>
    <col min="29" max="29" width="0" hidden="1" customWidth="1"/>
    <col min="31" max="41" width="0" hidden="1" customWidth="1"/>
    <col min="53" max="53" width="98.6640625" customWidth="1"/>
  </cols>
  <sheetData>
    <row r="1" spans="1:60" ht="15.75" customHeight="1" x14ac:dyDescent="0.3">
      <c r="A1" s="240" t="s">
        <v>86</v>
      </c>
      <c r="B1" s="240"/>
      <c r="C1" s="240"/>
      <c r="D1" s="240"/>
      <c r="E1" s="240"/>
      <c r="F1" s="240"/>
      <c r="G1" s="240"/>
      <c r="AG1" t="s">
        <v>87</v>
      </c>
    </row>
    <row r="2" spans="1:60" ht="25.2" customHeight="1" x14ac:dyDescent="0.25">
      <c r="A2" s="139" t="s">
        <v>7</v>
      </c>
      <c r="B2" s="49" t="s">
        <v>43</v>
      </c>
      <c r="C2" s="241" t="s">
        <v>44</v>
      </c>
      <c r="D2" s="242"/>
      <c r="E2" s="242"/>
      <c r="F2" s="242"/>
      <c r="G2" s="243"/>
      <c r="AG2" t="s">
        <v>88</v>
      </c>
    </row>
    <row r="3" spans="1:60" ht="25.2" customHeight="1" x14ac:dyDescent="0.25">
      <c r="A3" s="139" t="s">
        <v>8</v>
      </c>
      <c r="B3" s="49" t="s">
        <v>56</v>
      </c>
      <c r="C3" s="241" t="s">
        <v>57</v>
      </c>
      <c r="D3" s="242"/>
      <c r="E3" s="242"/>
      <c r="F3" s="242"/>
      <c r="G3" s="243"/>
      <c r="AC3" s="120" t="s">
        <v>88</v>
      </c>
      <c r="AG3" t="s">
        <v>89</v>
      </c>
    </row>
    <row r="4" spans="1:60" ht="25.2" customHeight="1" x14ac:dyDescent="0.25">
      <c r="A4" s="140" t="s">
        <v>9</v>
      </c>
      <c r="B4" s="141" t="s">
        <v>58</v>
      </c>
      <c r="C4" s="244" t="s">
        <v>57</v>
      </c>
      <c r="D4" s="245"/>
      <c r="E4" s="245"/>
      <c r="F4" s="245"/>
      <c r="G4" s="246"/>
      <c r="AG4" t="s">
        <v>90</v>
      </c>
    </row>
    <row r="5" spans="1:60" x14ac:dyDescent="0.25">
      <c r="D5" s="10"/>
    </row>
    <row r="6" spans="1:60" ht="39.6" x14ac:dyDescent="0.25">
      <c r="A6" s="143" t="s">
        <v>91</v>
      </c>
      <c r="B6" s="145" t="s">
        <v>92</v>
      </c>
      <c r="C6" s="145" t="s">
        <v>93</v>
      </c>
      <c r="D6" s="144" t="s">
        <v>94</v>
      </c>
      <c r="E6" s="143" t="s">
        <v>95</v>
      </c>
      <c r="F6" s="142" t="s">
        <v>96</v>
      </c>
      <c r="G6" s="143" t="s">
        <v>29</v>
      </c>
      <c r="H6" s="146" t="s">
        <v>30</v>
      </c>
      <c r="I6" s="146" t="s">
        <v>97</v>
      </c>
      <c r="J6" s="146" t="s">
        <v>31</v>
      </c>
      <c r="K6" s="146" t="s">
        <v>98</v>
      </c>
      <c r="L6" s="146" t="s">
        <v>99</v>
      </c>
      <c r="M6" s="146" t="s">
        <v>100</v>
      </c>
      <c r="N6" s="146" t="s">
        <v>101</v>
      </c>
      <c r="O6" s="146" t="s">
        <v>102</v>
      </c>
      <c r="P6" s="146" t="s">
        <v>103</v>
      </c>
      <c r="Q6" s="146" t="s">
        <v>104</v>
      </c>
      <c r="R6" s="146" t="s">
        <v>105</v>
      </c>
      <c r="S6" s="146" t="s">
        <v>106</v>
      </c>
      <c r="T6" s="146" t="s">
        <v>107</v>
      </c>
      <c r="U6" s="146" t="s">
        <v>108</v>
      </c>
      <c r="V6" s="146" t="s">
        <v>109</v>
      </c>
      <c r="W6" s="146" t="s">
        <v>110</v>
      </c>
      <c r="X6" s="146" t="s">
        <v>111</v>
      </c>
      <c r="Y6" s="146" t="s">
        <v>112</v>
      </c>
    </row>
    <row r="7" spans="1:60" hidden="1" x14ac:dyDescent="0.25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  <c r="Y7" s="149"/>
    </row>
    <row r="8" spans="1:60" x14ac:dyDescent="0.25">
      <c r="A8" s="161" t="s">
        <v>113</v>
      </c>
      <c r="B8" s="162" t="s">
        <v>49</v>
      </c>
      <c r="C8" s="176" t="s">
        <v>80</v>
      </c>
      <c r="D8" s="163"/>
      <c r="E8" s="164"/>
      <c r="F8" s="165"/>
      <c r="G8" s="165">
        <f>SUMIF(AG9:AG27,"&lt;&gt;NOR",G9:G27)</f>
        <v>0</v>
      </c>
      <c r="H8" s="165"/>
      <c r="I8" s="165">
        <f>SUM(I9:I27)</f>
        <v>0</v>
      </c>
      <c r="J8" s="165"/>
      <c r="K8" s="165">
        <f>SUM(K9:K27)</f>
        <v>91288.14</v>
      </c>
      <c r="L8" s="165"/>
      <c r="M8" s="165">
        <f>SUM(M9:M27)</f>
        <v>0</v>
      </c>
      <c r="N8" s="164"/>
      <c r="O8" s="164">
        <f>SUM(O9:O27)</f>
        <v>0</v>
      </c>
      <c r="P8" s="164"/>
      <c r="Q8" s="164">
        <f>SUM(Q9:Q27)</f>
        <v>0</v>
      </c>
      <c r="R8" s="165"/>
      <c r="S8" s="165"/>
      <c r="T8" s="166"/>
      <c r="U8" s="160"/>
      <c r="V8" s="160">
        <f>SUM(V9:V27)</f>
        <v>33.869999999999997</v>
      </c>
      <c r="W8" s="160"/>
      <c r="X8" s="160"/>
      <c r="Y8" s="160"/>
      <c r="AG8" t="s">
        <v>114</v>
      </c>
    </row>
    <row r="9" spans="1:60" outlineLevel="1" x14ac:dyDescent="0.25">
      <c r="A9" s="168">
        <v>1</v>
      </c>
      <c r="B9" s="169" t="s">
        <v>180</v>
      </c>
      <c r="C9" s="177" t="s">
        <v>181</v>
      </c>
      <c r="D9" s="170" t="s">
        <v>117</v>
      </c>
      <c r="E9" s="171">
        <v>56.25</v>
      </c>
      <c r="F9" s="172"/>
      <c r="G9" s="173">
        <f>ROUND(E9*F9,2)</f>
        <v>0</v>
      </c>
      <c r="H9" s="172">
        <v>0</v>
      </c>
      <c r="I9" s="173">
        <f>ROUND(E9*H9,2)</f>
        <v>0</v>
      </c>
      <c r="J9" s="172">
        <v>285</v>
      </c>
      <c r="K9" s="173">
        <f>ROUND(E9*J9,2)</f>
        <v>16031.25</v>
      </c>
      <c r="L9" s="173">
        <v>21</v>
      </c>
      <c r="M9" s="173">
        <f>G9*(1+L9/100)</f>
        <v>0</v>
      </c>
      <c r="N9" s="171">
        <v>0</v>
      </c>
      <c r="O9" s="171">
        <f>ROUND(E9*N9,2)</f>
        <v>0</v>
      </c>
      <c r="P9" s="171">
        <v>0</v>
      </c>
      <c r="Q9" s="171">
        <f>ROUND(E9*P9,2)</f>
        <v>0</v>
      </c>
      <c r="R9" s="173" t="s">
        <v>118</v>
      </c>
      <c r="S9" s="173" t="s">
        <v>119</v>
      </c>
      <c r="T9" s="174" t="s">
        <v>119</v>
      </c>
      <c r="U9" s="157">
        <v>0.42199999999999999</v>
      </c>
      <c r="V9" s="157">
        <f>ROUND(E9*U9,2)</f>
        <v>23.74</v>
      </c>
      <c r="W9" s="157"/>
      <c r="X9" s="157" t="s">
        <v>120</v>
      </c>
      <c r="Y9" s="157" t="s">
        <v>121</v>
      </c>
      <c r="Z9" s="147"/>
      <c r="AA9" s="147"/>
      <c r="AB9" s="147"/>
      <c r="AC9" s="147"/>
      <c r="AD9" s="147"/>
      <c r="AE9" s="147"/>
      <c r="AF9" s="147"/>
      <c r="AG9" s="147" t="s">
        <v>122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outlineLevel="2" x14ac:dyDescent="0.25">
      <c r="A10" s="154"/>
      <c r="B10" s="155"/>
      <c r="C10" s="238" t="s">
        <v>123</v>
      </c>
      <c r="D10" s="239"/>
      <c r="E10" s="239"/>
      <c r="F10" s="239"/>
      <c r="G10" s="239"/>
      <c r="H10" s="157"/>
      <c r="I10" s="157"/>
      <c r="J10" s="157"/>
      <c r="K10" s="157"/>
      <c r="L10" s="157"/>
      <c r="M10" s="157"/>
      <c r="N10" s="156"/>
      <c r="O10" s="156"/>
      <c r="P10" s="156"/>
      <c r="Q10" s="156"/>
      <c r="R10" s="157"/>
      <c r="S10" s="157"/>
      <c r="T10" s="157"/>
      <c r="U10" s="157"/>
      <c r="V10" s="157"/>
      <c r="W10" s="157"/>
      <c r="X10" s="157"/>
      <c r="Y10" s="157"/>
      <c r="Z10" s="147"/>
      <c r="AA10" s="147"/>
      <c r="AB10" s="147"/>
      <c r="AC10" s="147"/>
      <c r="AD10" s="147"/>
      <c r="AE10" s="147"/>
      <c r="AF10" s="147"/>
      <c r="AG10" s="147" t="s">
        <v>124</v>
      </c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75" t="str">
        <f>C10</f>
        <v>s přemístěním výkopku v příčných profilech na vzdálenost do 15 m nebo s naložením na dopravní prostředek.</v>
      </c>
      <c r="BB10" s="147"/>
      <c r="BC10" s="147"/>
      <c r="BD10" s="147"/>
      <c r="BE10" s="147"/>
      <c r="BF10" s="147"/>
      <c r="BG10" s="147"/>
      <c r="BH10" s="147"/>
    </row>
    <row r="11" spans="1:60" outlineLevel="2" x14ac:dyDescent="0.25">
      <c r="A11" s="154"/>
      <c r="B11" s="155"/>
      <c r="C11" s="178" t="s">
        <v>190</v>
      </c>
      <c r="D11" s="158"/>
      <c r="E11" s="159">
        <v>56.25</v>
      </c>
      <c r="F11" s="157"/>
      <c r="G11" s="157"/>
      <c r="H11" s="157"/>
      <c r="I11" s="157"/>
      <c r="J11" s="157"/>
      <c r="K11" s="157"/>
      <c r="L11" s="157"/>
      <c r="M11" s="157"/>
      <c r="N11" s="156"/>
      <c r="O11" s="156"/>
      <c r="P11" s="156"/>
      <c r="Q11" s="156"/>
      <c r="R11" s="157"/>
      <c r="S11" s="157"/>
      <c r="T11" s="157"/>
      <c r="U11" s="157"/>
      <c r="V11" s="157"/>
      <c r="W11" s="157"/>
      <c r="X11" s="157"/>
      <c r="Y11" s="157"/>
      <c r="Z11" s="147"/>
      <c r="AA11" s="147"/>
      <c r="AB11" s="147"/>
      <c r="AC11" s="147"/>
      <c r="AD11" s="147"/>
      <c r="AE11" s="147"/>
      <c r="AF11" s="147"/>
      <c r="AG11" s="147" t="s">
        <v>126</v>
      </c>
      <c r="AH11" s="147">
        <v>0</v>
      </c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outlineLevel="1" x14ac:dyDescent="0.25">
      <c r="A12" s="168">
        <v>2</v>
      </c>
      <c r="B12" s="169" t="s">
        <v>127</v>
      </c>
      <c r="C12" s="177" t="s">
        <v>128</v>
      </c>
      <c r="D12" s="170" t="s">
        <v>117</v>
      </c>
      <c r="E12" s="171">
        <v>56.25</v>
      </c>
      <c r="F12" s="172"/>
      <c r="G12" s="173">
        <f>ROUND(E12*F12,2)</f>
        <v>0</v>
      </c>
      <c r="H12" s="172">
        <v>0</v>
      </c>
      <c r="I12" s="173">
        <f>ROUND(E12*H12,2)</f>
        <v>0</v>
      </c>
      <c r="J12" s="172">
        <v>60.3</v>
      </c>
      <c r="K12" s="173">
        <f>ROUND(E12*J12,2)</f>
        <v>3391.88</v>
      </c>
      <c r="L12" s="173">
        <v>21</v>
      </c>
      <c r="M12" s="173">
        <f>G12*(1+L12/100)</f>
        <v>0</v>
      </c>
      <c r="N12" s="171">
        <v>0</v>
      </c>
      <c r="O12" s="171">
        <f>ROUND(E12*N12,2)</f>
        <v>0</v>
      </c>
      <c r="P12" s="171">
        <v>0</v>
      </c>
      <c r="Q12" s="171">
        <f>ROUND(E12*P12,2)</f>
        <v>0</v>
      </c>
      <c r="R12" s="173" t="s">
        <v>118</v>
      </c>
      <c r="S12" s="173" t="s">
        <v>119</v>
      </c>
      <c r="T12" s="174" t="s">
        <v>119</v>
      </c>
      <c r="U12" s="157">
        <v>8.7999999999999995E-2</v>
      </c>
      <c r="V12" s="157">
        <f>ROUND(E12*U12,2)</f>
        <v>4.95</v>
      </c>
      <c r="W12" s="157"/>
      <c r="X12" s="157" t="s">
        <v>120</v>
      </c>
      <c r="Y12" s="157" t="s">
        <v>121</v>
      </c>
      <c r="Z12" s="147"/>
      <c r="AA12" s="147"/>
      <c r="AB12" s="147"/>
      <c r="AC12" s="147"/>
      <c r="AD12" s="147"/>
      <c r="AE12" s="147"/>
      <c r="AF12" s="147"/>
      <c r="AG12" s="147" t="s">
        <v>122</v>
      </c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outlineLevel="2" x14ac:dyDescent="0.25">
      <c r="A13" s="154"/>
      <c r="B13" s="155"/>
      <c r="C13" s="238" t="s">
        <v>123</v>
      </c>
      <c r="D13" s="239"/>
      <c r="E13" s="239"/>
      <c r="F13" s="239"/>
      <c r="G13" s="239"/>
      <c r="H13" s="157"/>
      <c r="I13" s="157"/>
      <c r="J13" s="157"/>
      <c r="K13" s="157"/>
      <c r="L13" s="157"/>
      <c r="M13" s="157"/>
      <c r="N13" s="156"/>
      <c r="O13" s="156"/>
      <c r="P13" s="156"/>
      <c r="Q13" s="156"/>
      <c r="R13" s="157"/>
      <c r="S13" s="157"/>
      <c r="T13" s="157"/>
      <c r="U13" s="157"/>
      <c r="V13" s="157"/>
      <c r="W13" s="157"/>
      <c r="X13" s="157"/>
      <c r="Y13" s="157"/>
      <c r="Z13" s="147"/>
      <c r="AA13" s="147"/>
      <c r="AB13" s="147"/>
      <c r="AC13" s="147"/>
      <c r="AD13" s="147"/>
      <c r="AE13" s="147"/>
      <c r="AF13" s="147"/>
      <c r="AG13" s="147" t="s">
        <v>124</v>
      </c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75" t="str">
        <f>C13</f>
        <v>s přemístěním výkopku v příčných profilech na vzdálenost do 15 m nebo s naložením na dopravní prostředek.</v>
      </c>
      <c r="BB13" s="147"/>
      <c r="BC13" s="147"/>
      <c r="BD13" s="147"/>
      <c r="BE13" s="147"/>
      <c r="BF13" s="147"/>
      <c r="BG13" s="147"/>
      <c r="BH13" s="147"/>
    </row>
    <row r="14" spans="1:60" outlineLevel="2" x14ac:dyDescent="0.25">
      <c r="A14" s="154"/>
      <c r="B14" s="155"/>
      <c r="C14" s="178" t="s">
        <v>191</v>
      </c>
      <c r="D14" s="158"/>
      <c r="E14" s="159">
        <v>56.25</v>
      </c>
      <c r="F14" s="157"/>
      <c r="G14" s="157"/>
      <c r="H14" s="157"/>
      <c r="I14" s="157"/>
      <c r="J14" s="157"/>
      <c r="K14" s="157"/>
      <c r="L14" s="157"/>
      <c r="M14" s="157"/>
      <c r="N14" s="156"/>
      <c r="O14" s="156"/>
      <c r="P14" s="156"/>
      <c r="Q14" s="156"/>
      <c r="R14" s="157"/>
      <c r="S14" s="157"/>
      <c r="T14" s="157"/>
      <c r="U14" s="157"/>
      <c r="V14" s="157"/>
      <c r="W14" s="157"/>
      <c r="X14" s="157"/>
      <c r="Y14" s="157"/>
      <c r="Z14" s="147"/>
      <c r="AA14" s="147"/>
      <c r="AB14" s="147"/>
      <c r="AC14" s="147"/>
      <c r="AD14" s="147"/>
      <c r="AE14" s="147"/>
      <c r="AF14" s="147"/>
      <c r="AG14" s="147" t="s">
        <v>126</v>
      </c>
      <c r="AH14" s="147">
        <v>5</v>
      </c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</row>
    <row r="15" spans="1:60" outlineLevel="1" x14ac:dyDescent="0.25">
      <c r="A15" s="168">
        <v>3</v>
      </c>
      <c r="B15" s="169" t="s">
        <v>130</v>
      </c>
      <c r="C15" s="177" t="s">
        <v>131</v>
      </c>
      <c r="D15" s="170" t="s">
        <v>117</v>
      </c>
      <c r="E15" s="171">
        <v>56.25</v>
      </c>
      <c r="F15" s="172"/>
      <c r="G15" s="173">
        <f>ROUND(E15*F15,2)</f>
        <v>0</v>
      </c>
      <c r="H15" s="172">
        <v>0</v>
      </c>
      <c r="I15" s="173">
        <f>ROUND(E15*H15,2)</f>
        <v>0</v>
      </c>
      <c r="J15" s="172">
        <v>321.5</v>
      </c>
      <c r="K15" s="173">
        <f>ROUND(E15*J15,2)</f>
        <v>18084.38</v>
      </c>
      <c r="L15" s="173">
        <v>21</v>
      </c>
      <c r="M15" s="173">
        <f>G15*(1+L15/100)</f>
        <v>0</v>
      </c>
      <c r="N15" s="171">
        <v>0</v>
      </c>
      <c r="O15" s="171">
        <f>ROUND(E15*N15,2)</f>
        <v>0</v>
      </c>
      <c r="P15" s="171">
        <v>0</v>
      </c>
      <c r="Q15" s="171">
        <f>ROUND(E15*P15,2)</f>
        <v>0</v>
      </c>
      <c r="R15" s="173" t="s">
        <v>118</v>
      </c>
      <c r="S15" s="173" t="s">
        <v>119</v>
      </c>
      <c r="T15" s="174" t="s">
        <v>119</v>
      </c>
      <c r="U15" s="157">
        <v>1.0999999999999999E-2</v>
      </c>
      <c r="V15" s="157">
        <f>ROUND(E15*U15,2)</f>
        <v>0.62</v>
      </c>
      <c r="W15" s="157"/>
      <c r="X15" s="157" t="s">
        <v>120</v>
      </c>
      <c r="Y15" s="157" t="s">
        <v>121</v>
      </c>
      <c r="Z15" s="147"/>
      <c r="AA15" s="147"/>
      <c r="AB15" s="147"/>
      <c r="AC15" s="147"/>
      <c r="AD15" s="147"/>
      <c r="AE15" s="147"/>
      <c r="AF15" s="147"/>
      <c r="AG15" s="147" t="s">
        <v>122</v>
      </c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outlineLevel="2" x14ac:dyDescent="0.25">
      <c r="A16" s="154"/>
      <c r="B16" s="155"/>
      <c r="C16" s="238" t="s">
        <v>132</v>
      </c>
      <c r="D16" s="239"/>
      <c r="E16" s="239"/>
      <c r="F16" s="239"/>
      <c r="G16" s="239"/>
      <c r="H16" s="157"/>
      <c r="I16" s="157"/>
      <c r="J16" s="157"/>
      <c r="K16" s="157"/>
      <c r="L16" s="157"/>
      <c r="M16" s="157"/>
      <c r="N16" s="156"/>
      <c r="O16" s="156"/>
      <c r="P16" s="156"/>
      <c r="Q16" s="156"/>
      <c r="R16" s="157"/>
      <c r="S16" s="157"/>
      <c r="T16" s="157"/>
      <c r="U16" s="157"/>
      <c r="V16" s="157"/>
      <c r="W16" s="157"/>
      <c r="X16" s="157"/>
      <c r="Y16" s="157"/>
      <c r="Z16" s="147"/>
      <c r="AA16" s="147"/>
      <c r="AB16" s="147"/>
      <c r="AC16" s="147"/>
      <c r="AD16" s="147"/>
      <c r="AE16" s="147"/>
      <c r="AF16" s="147"/>
      <c r="AG16" s="147" t="s">
        <v>124</v>
      </c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</row>
    <row r="17" spans="1:60" outlineLevel="2" x14ac:dyDescent="0.25">
      <c r="A17" s="154"/>
      <c r="B17" s="155"/>
      <c r="C17" s="178" t="s">
        <v>191</v>
      </c>
      <c r="D17" s="158"/>
      <c r="E17" s="159">
        <v>56.25</v>
      </c>
      <c r="F17" s="157"/>
      <c r="G17" s="157"/>
      <c r="H17" s="157"/>
      <c r="I17" s="157"/>
      <c r="J17" s="157"/>
      <c r="K17" s="157"/>
      <c r="L17" s="157"/>
      <c r="M17" s="157"/>
      <c r="N17" s="156"/>
      <c r="O17" s="156"/>
      <c r="P17" s="156"/>
      <c r="Q17" s="156"/>
      <c r="R17" s="157"/>
      <c r="S17" s="157"/>
      <c r="T17" s="157"/>
      <c r="U17" s="157"/>
      <c r="V17" s="157"/>
      <c r="W17" s="157"/>
      <c r="X17" s="157"/>
      <c r="Y17" s="157"/>
      <c r="Z17" s="147"/>
      <c r="AA17" s="147"/>
      <c r="AB17" s="147"/>
      <c r="AC17" s="147"/>
      <c r="AD17" s="147"/>
      <c r="AE17" s="147"/>
      <c r="AF17" s="147"/>
      <c r="AG17" s="147" t="s">
        <v>126</v>
      </c>
      <c r="AH17" s="147">
        <v>5</v>
      </c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</row>
    <row r="18" spans="1:60" ht="20.399999999999999" outlineLevel="1" x14ac:dyDescent="0.25">
      <c r="A18" s="168">
        <v>4</v>
      </c>
      <c r="B18" s="169" t="s">
        <v>133</v>
      </c>
      <c r="C18" s="177" t="s">
        <v>134</v>
      </c>
      <c r="D18" s="170" t="s">
        <v>117</v>
      </c>
      <c r="E18" s="171">
        <v>562.5</v>
      </c>
      <c r="F18" s="172"/>
      <c r="G18" s="173">
        <f>ROUND(E18*F18,2)</f>
        <v>0</v>
      </c>
      <c r="H18" s="172">
        <v>0</v>
      </c>
      <c r="I18" s="173">
        <f>ROUND(E18*H18,2)</f>
        <v>0</v>
      </c>
      <c r="J18" s="172">
        <v>25.8</v>
      </c>
      <c r="K18" s="173">
        <f>ROUND(E18*J18,2)</f>
        <v>14512.5</v>
      </c>
      <c r="L18" s="173">
        <v>21</v>
      </c>
      <c r="M18" s="173">
        <f>G18*(1+L18/100)</f>
        <v>0</v>
      </c>
      <c r="N18" s="171">
        <v>0</v>
      </c>
      <c r="O18" s="171">
        <f>ROUND(E18*N18,2)</f>
        <v>0</v>
      </c>
      <c r="P18" s="171">
        <v>0</v>
      </c>
      <c r="Q18" s="171">
        <f>ROUND(E18*P18,2)</f>
        <v>0</v>
      </c>
      <c r="R18" s="173" t="s">
        <v>118</v>
      </c>
      <c r="S18" s="173" t="s">
        <v>119</v>
      </c>
      <c r="T18" s="174" t="s">
        <v>119</v>
      </c>
      <c r="U18" s="157">
        <v>0</v>
      </c>
      <c r="V18" s="157">
        <f>ROUND(E18*U18,2)</f>
        <v>0</v>
      </c>
      <c r="W18" s="157"/>
      <c r="X18" s="157" t="s">
        <v>120</v>
      </c>
      <c r="Y18" s="157" t="s">
        <v>121</v>
      </c>
      <c r="Z18" s="147"/>
      <c r="AA18" s="147"/>
      <c r="AB18" s="147"/>
      <c r="AC18" s="147"/>
      <c r="AD18" s="147"/>
      <c r="AE18" s="147"/>
      <c r="AF18" s="147"/>
      <c r="AG18" s="147" t="s">
        <v>122</v>
      </c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</row>
    <row r="19" spans="1:60" outlineLevel="2" x14ac:dyDescent="0.25">
      <c r="A19" s="154"/>
      <c r="B19" s="155"/>
      <c r="C19" s="238" t="s">
        <v>132</v>
      </c>
      <c r="D19" s="239"/>
      <c r="E19" s="239"/>
      <c r="F19" s="239"/>
      <c r="G19" s="239"/>
      <c r="H19" s="157"/>
      <c r="I19" s="157"/>
      <c r="J19" s="157"/>
      <c r="K19" s="157"/>
      <c r="L19" s="157"/>
      <c r="M19" s="157"/>
      <c r="N19" s="156"/>
      <c r="O19" s="156"/>
      <c r="P19" s="156"/>
      <c r="Q19" s="156"/>
      <c r="R19" s="157"/>
      <c r="S19" s="157"/>
      <c r="T19" s="157"/>
      <c r="U19" s="157"/>
      <c r="V19" s="157"/>
      <c r="W19" s="157"/>
      <c r="X19" s="157"/>
      <c r="Y19" s="157"/>
      <c r="Z19" s="147"/>
      <c r="AA19" s="147"/>
      <c r="AB19" s="147"/>
      <c r="AC19" s="147"/>
      <c r="AD19" s="147"/>
      <c r="AE19" s="147"/>
      <c r="AF19" s="147"/>
      <c r="AG19" s="147" t="s">
        <v>124</v>
      </c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</row>
    <row r="20" spans="1:60" outlineLevel="2" x14ac:dyDescent="0.25">
      <c r="A20" s="154"/>
      <c r="B20" s="155"/>
      <c r="C20" s="178" t="s">
        <v>192</v>
      </c>
      <c r="D20" s="158"/>
      <c r="E20" s="159">
        <v>562.5</v>
      </c>
      <c r="F20" s="157"/>
      <c r="G20" s="157"/>
      <c r="H20" s="157"/>
      <c r="I20" s="157"/>
      <c r="J20" s="157"/>
      <c r="K20" s="157"/>
      <c r="L20" s="157"/>
      <c r="M20" s="157"/>
      <c r="N20" s="156"/>
      <c r="O20" s="156"/>
      <c r="P20" s="156"/>
      <c r="Q20" s="156"/>
      <c r="R20" s="157"/>
      <c r="S20" s="157"/>
      <c r="T20" s="157"/>
      <c r="U20" s="157"/>
      <c r="V20" s="157"/>
      <c r="W20" s="157"/>
      <c r="X20" s="157"/>
      <c r="Y20" s="157"/>
      <c r="Z20" s="147"/>
      <c r="AA20" s="147"/>
      <c r="AB20" s="147"/>
      <c r="AC20" s="147"/>
      <c r="AD20" s="147"/>
      <c r="AE20" s="147"/>
      <c r="AF20" s="147"/>
      <c r="AG20" s="147" t="s">
        <v>126</v>
      </c>
      <c r="AH20" s="147">
        <v>5</v>
      </c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</row>
    <row r="21" spans="1:60" ht="20.399999999999999" outlineLevel="1" x14ac:dyDescent="0.25">
      <c r="A21" s="168">
        <v>5</v>
      </c>
      <c r="B21" s="169" t="s">
        <v>136</v>
      </c>
      <c r="C21" s="177" t="s">
        <v>137</v>
      </c>
      <c r="D21" s="170" t="s">
        <v>117</v>
      </c>
      <c r="E21" s="171">
        <v>56.25</v>
      </c>
      <c r="F21" s="172"/>
      <c r="G21" s="173">
        <f>ROUND(E21*F21,2)</f>
        <v>0</v>
      </c>
      <c r="H21" s="172">
        <v>0</v>
      </c>
      <c r="I21" s="173">
        <f>ROUND(E21*H21,2)</f>
        <v>0</v>
      </c>
      <c r="J21" s="172">
        <v>21.3</v>
      </c>
      <c r="K21" s="173">
        <f>ROUND(E21*J21,2)</f>
        <v>1198.1300000000001</v>
      </c>
      <c r="L21" s="173">
        <v>21</v>
      </c>
      <c r="M21" s="173">
        <f>G21*(1+L21/100)</f>
        <v>0</v>
      </c>
      <c r="N21" s="171">
        <v>0</v>
      </c>
      <c r="O21" s="171">
        <f>ROUND(E21*N21,2)</f>
        <v>0</v>
      </c>
      <c r="P21" s="171">
        <v>0</v>
      </c>
      <c r="Q21" s="171">
        <f>ROUND(E21*P21,2)</f>
        <v>0</v>
      </c>
      <c r="R21" s="173" t="s">
        <v>118</v>
      </c>
      <c r="S21" s="173" t="s">
        <v>119</v>
      </c>
      <c r="T21" s="174" t="s">
        <v>119</v>
      </c>
      <c r="U21" s="157">
        <v>8.9999999999999993E-3</v>
      </c>
      <c r="V21" s="157">
        <f>ROUND(E21*U21,2)</f>
        <v>0.51</v>
      </c>
      <c r="W21" s="157"/>
      <c r="X21" s="157" t="s">
        <v>120</v>
      </c>
      <c r="Y21" s="157" t="s">
        <v>121</v>
      </c>
      <c r="Z21" s="147"/>
      <c r="AA21" s="147"/>
      <c r="AB21" s="147"/>
      <c r="AC21" s="147"/>
      <c r="AD21" s="147"/>
      <c r="AE21" s="147"/>
      <c r="AF21" s="147"/>
      <c r="AG21" s="147" t="s">
        <v>122</v>
      </c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</row>
    <row r="22" spans="1:60" outlineLevel="2" x14ac:dyDescent="0.25">
      <c r="A22" s="154"/>
      <c r="B22" s="155"/>
      <c r="C22" s="178" t="s">
        <v>191</v>
      </c>
      <c r="D22" s="158"/>
      <c r="E22" s="159">
        <v>56.25</v>
      </c>
      <c r="F22" s="157"/>
      <c r="G22" s="157"/>
      <c r="H22" s="157"/>
      <c r="I22" s="157"/>
      <c r="J22" s="157"/>
      <c r="K22" s="157"/>
      <c r="L22" s="157"/>
      <c r="M22" s="157"/>
      <c r="N22" s="156"/>
      <c r="O22" s="156"/>
      <c r="P22" s="156"/>
      <c r="Q22" s="156"/>
      <c r="R22" s="157"/>
      <c r="S22" s="157"/>
      <c r="T22" s="157"/>
      <c r="U22" s="157"/>
      <c r="V22" s="157"/>
      <c r="W22" s="157"/>
      <c r="X22" s="157"/>
      <c r="Y22" s="157"/>
      <c r="Z22" s="147"/>
      <c r="AA22" s="147"/>
      <c r="AB22" s="147"/>
      <c r="AC22" s="147"/>
      <c r="AD22" s="147"/>
      <c r="AE22" s="147"/>
      <c r="AF22" s="147"/>
      <c r="AG22" s="147" t="s">
        <v>126</v>
      </c>
      <c r="AH22" s="147">
        <v>5</v>
      </c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</row>
    <row r="23" spans="1:60" outlineLevel="1" x14ac:dyDescent="0.25">
      <c r="A23" s="168">
        <v>6</v>
      </c>
      <c r="B23" s="169" t="s">
        <v>138</v>
      </c>
      <c r="C23" s="177" t="s">
        <v>139</v>
      </c>
      <c r="D23" s="170" t="s">
        <v>140</v>
      </c>
      <c r="E23" s="171">
        <v>225</v>
      </c>
      <c r="F23" s="172"/>
      <c r="G23" s="173">
        <f>ROUND(E23*F23,2)</f>
        <v>0</v>
      </c>
      <c r="H23" s="172">
        <v>0</v>
      </c>
      <c r="I23" s="173">
        <f>ROUND(E23*H23,2)</f>
        <v>0</v>
      </c>
      <c r="J23" s="172">
        <v>18.2</v>
      </c>
      <c r="K23" s="173">
        <f>ROUND(E23*J23,2)</f>
        <v>4095</v>
      </c>
      <c r="L23" s="173">
        <v>21</v>
      </c>
      <c r="M23" s="173">
        <f>G23*(1+L23/100)</f>
        <v>0</v>
      </c>
      <c r="N23" s="171">
        <v>0</v>
      </c>
      <c r="O23" s="171">
        <f>ROUND(E23*N23,2)</f>
        <v>0</v>
      </c>
      <c r="P23" s="171">
        <v>0</v>
      </c>
      <c r="Q23" s="171">
        <f>ROUND(E23*P23,2)</f>
        <v>0</v>
      </c>
      <c r="R23" s="173" t="s">
        <v>118</v>
      </c>
      <c r="S23" s="173" t="s">
        <v>119</v>
      </c>
      <c r="T23" s="174" t="s">
        <v>119</v>
      </c>
      <c r="U23" s="157">
        <v>1.7999999999999999E-2</v>
      </c>
      <c r="V23" s="157">
        <f>ROUND(E23*U23,2)</f>
        <v>4.05</v>
      </c>
      <c r="W23" s="157"/>
      <c r="X23" s="157" t="s">
        <v>120</v>
      </c>
      <c r="Y23" s="157" t="s">
        <v>121</v>
      </c>
      <c r="Z23" s="147"/>
      <c r="AA23" s="147"/>
      <c r="AB23" s="147"/>
      <c r="AC23" s="147"/>
      <c r="AD23" s="147"/>
      <c r="AE23" s="147"/>
      <c r="AF23" s="147"/>
      <c r="AG23" s="147" t="s">
        <v>122</v>
      </c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</row>
    <row r="24" spans="1:60" outlineLevel="2" x14ac:dyDescent="0.25">
      <c r="A24" s="154"/>
      <c r="B24" s="155"/>
      <c r="C24" s="238" t="s">
        <v>141</v>
      </c>
      <c r="D24" s="239"/>
      <c r="E24" s="239"/>
      <c r="F24" s="239"/>
      <c r="G24" s="239"/>
      <c r="H24" s="157"/>
      <c r="I24" s="157"/>
      <c r="J24" s="157"/>
      <c r="K24" s="157"/>
      <c r="L24" s="157"/>
      <c r="M24" s="157"/>
      <c r="N24" s="156"/>
      <c r="O24" s="156"/>
      <c r="P24" s="156"/>
      <c r="Q24" s="156"/>
      <c r="R24" s="157"/>
      <c r="S24" s="157"/>
      <c r="T24" s="157"/>
      <c r="U24" s="157"/>
      <c r="V24" s="157"/>
      <c r="W24" s="157"/>
      <c r="X24" s="157"/>
      <c r="Y24" s="157"/>
      <c r="Z24" s="147"/>
      <c r="AA24" s="147"/>
      <c r="AB24" s="147"/>
      <c r="AC24" s="147"/>
      <c r="AD24" s="147"/>
      <c r="AE24" s="147"/>
      <c r="AF24" s="147"/>
      <c r="AG24" s="147" t="s">
        <v>124</v>
      </c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</row>
    <row r="25" spans="1:60" outlineLevel="2" x14ac:dyDescent="0.25">
      <c r="A25" s="154"/>
      <c r="B25" s="155"/>
      <c r="C25" s="178" t="s">
        <v>193</v>
      </c>
      <c r="D25" s="158"/>
      <c r="E25" s="159">
        <v>225</v>
      </c>
      <c r="F25" s="157"/>
      <c r="G25" s="157"/>
      <c r="H25" s="157"/>
      <c r="I25" s="157"/>
      <c r="J25" s="157"/>
      <c r="K25" s="157"/>
      <c r="L25" s="157"/>
      <c r="M25" s="157"/>
      <c r="N25" s="156"/>
      <c r="O25" s="156"/>
      <c r="P25" s="156"/>
      <c r="Q25" s="156"/>
      <c r="R25" s="157"/>
      <c r="S25" s="157"/>
      <c r="T25" s="157"/>
      <c r="U25" s="157"/>
      <c r="V25" s="157"/>
      <c r="W25" s="157"/>
      <c r="X25" s="157"/>
      <c r="Y25" s="157"/>
      <c r="Z25" s="147"/>
      <c r="AA25" s="147"/>
      <c r="AB25" s="147"/>
      <c r="AC25" s="147"/>
      <c r="AD25" s="147"/>
      <c r="AE25" s="147"/>
      <c r="AF25" s="147"/>
      <c r="AG25" s="147" t="s">
        <v>126</v>
      </c>
      <c r="AH25" s="147">
        <v>0</v>
      </c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</row>
    <row r="26" spans="1:60" outlineLevel="1" x14ac:dyDescent="0.25">
      <c r="A26" s="168">
        <v>7</v>
      </c>
      <c r="B26" s="169" t="s">
        <v>143</v>
      </c>
      <c r="C26" s="177" t="s">
        <v>144</v>
      </c>
      <c r="D26" s="170" t="s">
        <v>117</v>
      </c>
      <c r="E26" s="171">
        <v>56.25</v>
      </c>
      <c r="F26" s="172"/>
      <c r="G26" s="173">
        <f>ROUND(E26*F26,2)</f>
        <v>0</v>
      </c>
      <c r="H26" s="172">
        <v>0</v>
      </c>
      <c r="I26" s="173">
        <f>ROUND(E26*H26,2)</f>
        <v>0</v>
      </c>
      <c r="J26" s="172">
        <v>604</v>
      </c>
      <c r="K26" s="173">
        <f>ROUND(E26*J26,2)</f>
        <v>33975</v>
      </c>
      <c r="L26" s="173">
        <v>21</v>
      </c>
      <c r="M26" s="173">
        <f>G26*(1+L26/100)</f>
        <v>0</v>
      </c>
      <c r="N26" s="171">
        <v>0</v>
      </c>
      <c r="O26" s="171">
        <f>ROUND(E26*N26,2)</f>
        <v>0</v>
      </c>
      <c r="P26" s="171">
        <v>0</v>
      </c>
      <c r="Q26" s="171">
        <f>ROUND(E26*P26,2)</f>
        <v>0</v>
      </c>
      <c r="R26" s="173" t="s">
        <v>118</v>
      </c>
      <c r="S26" s="173" t="s">
        <v>119</v>
      </c>
      <c r="T26" s="174" t="s">
        <v>119</v>
      </c>
      <c r="U26" s="157">
        <v>0</v>
      </c>
      <c r="V26" s="157">
        <f>ROUND(E26*U26,2)</f>
        <v>0</v>
      </c>
      <c r="W26" s="157"/>
      <c r="X26" s="157" t="s">
        <v>120</v>
      </c>
      <c r="Y26" s="157" t="s">
        <v>121</v>
      </c>
      <c r="Z26" s="147"/>
      <c r="AA26" s="147"/>
      <c r="AB26" s="147"/>
      <c r="AC26" s="147"/>
      <c r="AD26" s="147"/>
      <c r="AE26" s="147"/>
      <c r="AF26" s="147"/>
      <c r="AG26" s="147" t="s">
        <v>122</v>
      </c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</row>
    <row r="27" spans="1:60" outlineLevel="2" x14ac:dyDescent="0.25">
      <c r="A27" s="154"/>
      <c r="B27" s="155"/>
      <c r="C27" s="178" t="s">
        <v>191</v>
      </c>
      <c r="D27" s="158"/>
      <c r="E27" s="159">
        <v>56.25</v>
      </c>
      <c r="F27" s="157"/>
      <c r="G27" s="157"/>
      <c r="H27" s="157"/>
      <c r="I27" s="157"/>
      <c r="J27" s="157"/>
      <c r="K27" s="157"/>
      <c r="L27" s="157"/>
      <c r="M27" s="157"/>
      <c r="N27" s="156"/>
      <c r="O27" s="156"/>
      <c r="P27" s="156"/>
      <c r="Q27" s="156"/>
      <c r="R27" s="157"/>
      <c r="S27" s="157"/>
      <c r="T27" s="157"/>
      <c r="U27" s="157"/>
      <c r="V27" s="157"/>
      <c r="W27" s="157"/>
      <c r="X27" s="157"/>
      <c r="Y27" s="157"/>
      <c r="Z27" s="147"/>
      <c r="AA27" s="147"/>
      <c r="AB27" s="147"/>
      <c r="AC27" s="147"/>
      <c r="AD27" s="147"/>
      <c r="AE27" s="147"/>
      <c r="AF27" s="147"/>
      <c r="AG27" s="147" t="s">
        <v>126</v>
      </c>
      <c r="AH27" s="147">
        <v>5</v>
      </c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</row>
    <row r="28" spans="1:60" x14ac:dyDescent="0.25">
      <c r="A28" s="161" t="s">
        <v>113</v>
      </c>
      <c r="B28" s="162" t="s">
        <v>61</v>
      </c>
      <c r="C28" s="176" t="s">
        <v>81</v>
      </c>
      <c r="D28" s="163"/>
      <c r="E28" s="164"/>
      <c r="F28" s="165"/>
      <c r="G28" s="165">
        <f>SUMIF(AG29:AG33,"&lt;&gt;NOR",G29:G33)</f>
        <v>0</v>
      </c>
      <c r="H28" s="165"/>
      <c r="I28" s="165">
        <f>SUM(I29:I33)</f>
        <v>67394.25</v>
      </c>
      <c r="J28" s="165"/>
      <c r="K28" s="165">
        <f>SUM(K29:K33)</f>
        <v>14843.25</v>
      </c>
      <c r="L28" s="165"/>
      <c r="M28" s="165">
        <f>SUM(M29:M33)</f>
        <v>0</v>
      </c>
      <c r="N28" s="164"/>
      <c r="O28" s="164">
        <f>SUM(O29:O33)</f>
        <v>124.31</v>
      </c>
      <c r="P28" s="164"/>
      <c r="Q28" s="164">
        <f>SUM(Q29:Q33)</f>
        <v>0</v>
      </c>
      <c r="R28" s="165"/>
      <c r="S28" s="165"/>
      <c r="T28" s="166"/>
      <c r="U28" s="160"/>
      <c r="V28" s="160">
        <f>SUM(V29:V33)</f>
        <v>11.03</v>
      </c>
      <c r="W28" s="160"/>
      <c r="X28" s="160"/>
      <c r="Y28" s="160"/>
      <c r="AG28" t="s">
        <v>114</v>
      </c>
    </row>
    <row r="29" spans="1:60" outlineLevel="1" x14ac:dyDescent="0.25">
      <c r="A29" s="168">
        <v>8</v>
      </c>
      <c r="B29" s="169" t="s">
        <v>145</v>
      </c>
      <c r="C29" s="177" t="s">
        <v>186</v>
      </c>
      <c r="D29" s="170" t="s">
        <v>140</v>
      </c>
      <c r="E29" s="171">
        <v>225</v>
      </c>
      <c r="F29" s="172"/>
      <c r="G29" s="173">
        <f>ROUND(E29*F29,2)</f>
        <v>0</v>
      </c>
      <c r="H29" s="172">
        <v>194.79</v>
      </c>
      <c r="I29" s="173">
        <f>ROUND(E29*H29,2)</f>
        <v>43827.75</v>
      </c>
      <c r="J29" s="172">
        <v>35.21</v>
      </c>
      <c r="K29" s="173">
        <f>ROUND(E29*J29,2)</f>
        <v>7922.25</v>
      </c>
      <c r="L29" s="173">
        <v>21</v>
      </c>
      <c r="M29" s="173">
        <f>G29*(1+L29/100)</f>
        <v>0</v>
      </c>
      <c r="N29" s="171">
        <v>0.32250000000000001</v>
      </c>
      <c r="O29" s="171">
        <f>ROUND(E29*N29,2)</f>
        <v>72.56</v>
      </c>
      <c r="P29" s="171">
        <v>0</v>
      </c>
      <c r="Q29" s="171">
        <f>ROUND(E29*P29,2)</f>
        <v>0</v>
      </c>
      <c r="R29" s="173" t="s">
        <v>147</v>
      </c>
      <c r="S29" s="173" t="s">
        <v>119</v>
      </c>
      <c r="T29" s="174" t="s">
        <v>119</v>
      </c>
      <c r="U29" s="157">
        <v>2.5999999999999999E-2</v>
      </c>
      <c r="V29" s="157">
        <f>ROUND(E29*U29,2)</f>
        <v>5.85</v>
      </c>
      <c r="W29" s="157"/>
      <c r="X29" s="157" t="s">
        <v>120</v>
      </c>
      <c r="Y29" s="157" t="s">
        <v>121</v>
      </c>
      <c r="Z29" s="147"/>
      <c r="AA29" s="147"/>
      <c r="AB29" s="147"/>
      <c r="AC29" s="147"/>
      <c r="AD29" s="147"/>
      <c r="AE29" s="147"/>
      <c r="AF29" s="147"/>
      <c r="AG29" s="147" t="s">
        <v>122</v>
      </c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</row>
    <row r="30" spans="1:60" outlineLevel="2" x14ac:dyDescent="0.25">
      <c r="A30" s="154"/>
      <c r="B30" s="155"/>
      <c r="C30" s="238" t="s">
        <v>148</v>
      </c>
      <c r="D30" s="239"/>
      <c r="E30" s="239"/>
      <c r="F30" s="239"/>
      <c r="G30" s="239"/>
      <c r="H30" s="157"/>
      <c r="I30" s="157"/>
      <c r="J30" s="157"/>
      <c r="K30" s="157"/>
      <c r="L30" s="157"/>
      <c r="M30" s="157"/>
      <c r="N30" s="156"/>
      <c r="O30" s="156"/>
      <c r="P30" s="156"/>
      <c r="Q30" s="156"/>
      <c r="R30" s="157"/>
      <c r="S30" s="157"/>
      <c r="T30" s="157"/>
      <c r="U30" s="157"/>
      <c r="V30" s="157"/>
      <c r="W30" s="157"/>
      <c r="X30" s="157"/>
      <c r="Y30" s="157"/>
      <c r="Z30" s="147"/>
      <c r="AA30" s="147"/>
      <c r="AB30" s="147"/>
      <c r="AC30" s="147"/>
      <c r="AD30" s="147"/>
      <c r="AE30" s="147"/>
      <c r="AF30" s="147"/>
      <c r="AG30" s="147" t="s">
        <v>124</v>
      </c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</row>
    <row r="31" spans="1:60" outlineLevel="2" x14ac:dyDescent="0.25">
      <c r="A31" s="154"/>
      <c r="B31" s="155"/>
      <c r="C31" s="178" t="s">
        <v>193</v>
      </c>
      <c r="D31" s="158"/>
      <c r="E31" s="159">
        <v>225</v>
      </c>
      <c r="F31" s="157"/>
      <c r="G31" s="157"/>
      <c r="H31" s="157"/>
      <c r="I31" s="157"/>
      <c r="J31" s="157"/>
      <c r="K31" s="157"/>
      <c r="L31" s="157"/>
      <c r="M31" s="157"/>
      <c r="N31" s="156"/>
      <c r="O31" s="156"/>
      <c r="P31" s="156"/>
      <c r="Q31" s="156"/>
      <c r="R31" s="157"/>
      <c r="S31" s="157"/>
      <c r="T31" s="157"/>
      <c r="U31" s="157"/>
      <c r="V31" s="157"/>
      <c r="W31" s="157"/>
      <c r="X31" s="157"/>
      <c r="Y31" s="157"/>
      <c r="Z31" s="147"/>
      <c r="AA31" s="147"/>
      <c r="AB31" s="147"/>
      <c r="AC31" s="147"/>
      <c r="AD31" s="147"/>
      <c r="AE31" s="147"/>
      <c r="AF31" s="147"/>
      <c r="AG31" s="147" t="s">
        <v>126</v>
      </c>
      <c r="AH31" s="147">
        <v>0</v>
      </c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</row>
    <row r="32" spans="1:60" ht="20.399999999999999" outlineLevel="1" x14ac:dyDescent="0.25">
      <c r="A32" s="168">
        <v>9</v>
      </c>
      <c r="B32" s="169" t="s">
        <v>187</v>
      </c>
      <c r="C32" s="177" t="s">
        <v>188</v>
      </c>
      <c r="D32" s="170" t="s">
        <v>140</v>
      </c>
      <c r="E32" s="171">
        <v>225</v>
      </c>
      <c r="F32" s="172"/>
      <c r="G32" s="173">
        <f>ROUND(E32*F32,2)</f>
        <v>0</v>
      </c>
      <c r="H32" s="172">
        <v>104.74</v>
      </c>
      <c r="I32" s="173">
        <f>ROUND(E32*H32,2)</f>
        <v>23566.5</v>
      </c>
      <c r="J32" s="172">
        <v>30.76</v>
      </c>
      <c r="K32" s="173">
        <f>ROUND(E32*J32,2)</f>
        <v>6921</v>
      </c>
      <c r="L32" s="173">
        <v>21</v>
      </c>
      <c r="M32" s="173">
        <f>G32*(1+L32/100)</f>
        <v>0</v>
      </c>
      <c r="N32" s="171">
        <v>0.23</v>
      </c>
      <c r="O32" s="171">
        <f>ROUND(E32*N32,2)</f>
        <v>51.75</v>
      </c>
      <c r="P32" s="171">
        <v>0</v>
      </c>
      <c r="Q32" s="171">
        <f>ROUND(E32*P32,2)</f>
        <v>0</v>
      </c>
      <c r="R32" s="173" t="s">
        <v>147</v>
      </c>
      <c r="S32" s="173" t="s">
        <v>119</v>
      </c>
      <c r="T32" s="174" t="s">
        <v>119</v>
      </c>
      <c r="U32" s="157">
        <v>2.3E-2</v>
      </c>
      <c r="V32" s="157">
        <f>ROUND(E32*U32,2)</f>
        <v>5.18</v>
      </c>
      <c r="W32" s="157"/>
      <c r="X32" s="157" t="s">
        <v>120</v>
      </c>
      <c r="Y32" s="157" t="s">
        <v>121</v>
      </c>
      <c r="Z32" s="147"/>
      <c r="AA32" s="147"/>
      <c r="AB32" s="147"/>
      <c r="AC32" s="147"/>
      <c r="AD32" s="147"/>
      <c r="AE32" s="147"/>
      <c r="AF32" s="147"/>
      <c r="AG32" s="147" t="s">
        <v>122</v>
      </c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</row>
    <row r="33" spans="1:60" outlineLevel="2" x14ac:dyDescent="0.25">
      <c r="A33" s="154"/>
      <c r="B33" s="155"/>
      <c r="C33" s="178" t="s">
        <v>194</v>
      </c>
      <c r="D33" s="158"/>
      <c r="E33" s="159">
        <v>225</v>
      </c>
      <c r="F33" s="157"/>
      <c r="G33" s="157"/>
      <c r="H33" s="157"/>
      <c r="I33" s="157"/>
      <c r="J33" s="157"/>
      <c r="K33" s="157"/>
      <c r="L33" s="157"/>
      <c r="M33" s="157"/>
      <c r="N33" s="156"/>
      <c r="O33" s="156"/>
      <c r="P33" s="156"/>
      <c r="Q33" s="156"/>
      <c r="R33" s="157"/>
      <c r="S33" s="157"/>
      <c r="T33" s="157"/>
      <c r="U33" s="157"/>
      <c r="V33" s="157"/>
      <c r="W33" s="157"/>
      <c r="X33" s="157"/>
      <c r="Y33" s="157"/>
      <c r="Z33" s="147"/>
      <c r="AA33" s="147"/>
      <c r="AB33" s="147"/>
      <c r="AC33" s="147"/>
      <c r="AD33" s="147"/>
      <c r="AE33" s="147"/>
      <c r="AF33" s="147"/>
      <c r="AG33" s="147" t="s">
        <v>126</v>
      </c>
      <c r="AH33" s="147">
        <v>5</v>
      </c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</row>
    <row r="34" spans="1:60" x14ac:dyDescent="0.25">
      <c r="A34" s="161" t="s">
        <v>113</v>
      </c>
      <c r="B34" s="162" t="s">
        <v>82</v>
      </c>
      <c r="C34" s="176" t="s">
        <v>83</v>
      </c>
      <c r="D34" s="163"/>
      <c r="E34" s="164"/>
      <c r="F34" s="165"/>
      <c r="G34" s="165">
        <f>SUMIF(AG35:AG36,"&lt;&gt;NOR",G35:G36)</f>
        <v>0</v>
      </c>
      <c r="H34" s="165"/>
      <c r="I34" s="165">
        <f>SUM(I35:I36)</f>
        <v>0</v>
      </c>
      <c r="J34" s="165"/>
      <c r="K34" s="165">
        <f>SUM(K35:K36)</f>
        <v>11387.03</v>
      </c>
      <c r="L34" s="165"/>
      <c r="M34" s="165">
        <f>SUM(M35:M36)</f>
        <v>0</v>
      </c>
      <c r="N34" s="164"/>
      <c r="O34" s="164">
        <f>SUM(O35:O36)</f>
        <v>0</v>
      </c>
      <c r="P34" s="164"/>
      <c r="Q34" s="164">
        <f>SUM(Q35:Q36)</f>
        <v>0</v>
      </c>
      <c r="R34" s="165"/>
      <c r="S34" s="165"/>
      <c r="T34" s="166"/>
      <c r="U34" s="160"/>
      <c r="V34" s="160">
        <f>SUM(V35:V36)</f>
        <v>2.4900000000000002</v>
      </c>
      <c r="W34" s="160"/>
      <c r="X34" s="160"/>
      <c r="Y34" s="160"/>
      <c r="AG34" t="s">
        <v>114</v>
      </c>
    </row>
    <row r="35" spans="1:60" outlineLevel="1" x14ac:dyDescent="0.25">
      <c r="A35" s="168">
        <v>10</v>
      </c>
      <c r="B35" s="169" t="s">
        <v>169</v>
      </c>
      <c r="C35" s="177" t="s">
        <v>170</v>
      </c>
      <c r="D35" s="170" t="s">
        <v>171</v>
      </c>
      <c r="E35" s="171">
        <v>124.3125</v>
      </c>
      <c r="F35" s="172"/>
      <c r="G35" s="173">
        <f>ROUND(E35*F35,2)</f>
        <v>0</v>
      </c>
      <c r="H35" s="172">
        <v>0</v>
      </c>
      <c r="I35" s="173">
        <f>ROUND(E35*H35,2)</f>
        <v>0</v>
      </c>
      <c r="J35" s="172">
        <v>91.6</v>
      </c>
      <c r="K35" s="173">
        <f>ROUND(E35*J35,2)</f>
        <v>11387.03</v>
      </c>
      <c r="L35" s="173">
        <v>21</v>
      </c>
      <c r="M35" s="173">
        <f>G35*(1+L35/100)</f>
        <v>0</v>
      </c>
      <c r="N35" s="171">
        <v>0</v>
      </c>
      <c r="O35" s="171">
        <f>ROUND(E35*N35,2)</f>
        <v>0</v>
      </c>
      <c r="P35" s="171">
        <v>0</v>
      </c>
      <c r="Q35" s="171">
        <f>ROUND(E35*P35,2)</f>
        <v>0</v>
      </c>
      <c r="R35" s="173" t="s">
        <v>147</v>
      </c>
      <c r="S35" s="173" t="s">
        <v>119</v>
      </c>
      <c r="T35" s="174" t="s">
        <v>119</v>
      </c>
      <c r="U35" s="157">
        <v>0.02</v>
      </c>
      <c r="V35" s="157">
        <f>ROUND(E35*U35,2)</f>
        <v>2.4900000000000002</v>
      </c>
      <c r="W35" s="157"/>
      <c r="X35" s="157" t="s">
        <v>172</v>
      </c>
      <c r="Y35" s="157" t="s">
        <v>121</v>
      </c>
      <c r="Z35" s="147"/>
      <c r="AA35" s="147"/>
      <c r="AB35" s="147"/>
      <c r="AC35" s="147"/>
      <c r="AD35" s="147"/>
      <c r="AE35" s="147"/>
      <c r="AF35" s="147"/>
      <c r="AG35" s="147" t="s">
        <v>173</v>
      </c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</row>
    <row r="36" spans="1:60" outlineLevel="2" x14ac:dyDescent="0.25">
      <c r="A36" s="154"/>
      <c r="B36" s="155"/>
      <c r="C36" s="238" t="s">
        <v>174</v>
      </c>
      <c r="D36" s="239"/>
      <c r="E36" s="239"/>
      <c r="F36" s="239"/>
      <c r="G36" s="239"/>
      <c r="H36" s="157"/>
      <c r="I36" s="157"/>
      <c r="J36" s="157"/>
      <c r="K36" s="157"/>
      <c r="L36" s="157"/>
      <c r="M36" s="157"/>
      <c r="N36" s="156"/>
      <c r="O36" s="156"/>
      <c r="P36" s="156"/>
      <c r="Q36" s="156"/>
      <c r="R36" s="157"/>
      <c r="S36" s="157"/>
      <c r="T36" s="157"/>
      <c r="U36" s="157"/>
      <c r="V36" s="157"/>
      <c r="W36" s="157"/>
      <c r="X36" s="157"/>
      <c r="Y36" s="157"/>
      <c r="Z36" s="147"/>
      <c r="AA36" s="147"/>
      <c r="AB36" s="147"/>
      <c r="AC36" s="147"/>
      <c r="AD36" s="147"/>
      <c r="AE36" s="147"/>
      <c r="AF36" s="147"/>
      <c r="AG36" s="147" t="s">
        <v>124</v>
      </c>
      <c r="AH36" s="147"/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</row>
    <row r="37" spans="1:60" x14ac:dyDescent="0.25">
      <c r="A37" s="3"/>
      <c r="B37" s="4"/>
      <c r="C37" s="179"/>
      <c r="D37" s="6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AE37">
        <v>12</v>
      </c>
      <c r="AF37">
        <v>21</v>
      </c>
      <c r="AG37" t="s">
        <v>99</v>
      </c>
    </row>
    <row r="38" spans="1:60" x14ac:dyDescent="0.25">
      <c r="A38" s="150"/>
      <c r="B38" s="151" t="s">
        <v>29</v>
      </c>
      <c r="C38" s="180"/>
      <c r="D38" s="152"/>
      <c r="E38" s="153"/>
      <c r="F38" s="153"/>
      <c r="G38" s="167">
        <f>G8+G28+G34</f>
        <v>0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AE38">
        <f>SUMIF(L7:L36,AE37,G7:G36)</f>
        <v>0</v>
      </c>
      <c r="AF38">
        <f>SUMIF(L7:L36,AF37,G7:G36)</f>
        <v>0</v>
      </c>
      <c r="AG38" t="s">
        <v>175</v>
      </c>
    </row>
    <row r="39" spans="1:60" x14ac:dyDescent="0.25">
      <c r="C39" s="181"/>
      <c r="D39" s="10"/>
      <c r="AG39" t="s">
        <v>176</v>
      </c>
    </row>
    <row r="40" spans="1:60" x14ac:dyDescent="0.25">
      <c r="D40" s="10"/>
    </row>
    <row r="41" spans="1:60" x14ac:dyDescent="0.25">
      <c r="D41" s="10"/>
    </row>
    <row r="42" spans="1:60" x14ac:dyDescent="0.25">
      <c r="D42" s="10"/>
    </row>
    <row r="43" spans="1:60" x14ac:dyDescent="0.25">
      <c r="D43" s="10"/>
    </row>
    <row r="44" spans="1:60" x14ac:dyDescent="0.25">
      <c r="D44" s="10"/>
    </row>
    <row r="45" spans="1:60" x14ac:dyDescent="0.25">
      <c r="D45" s="10"/>
    </row>
    <row r="46" spans="1:60" x14ac:dyDescent="0.25">
      <c r="D46" s="10"/>
    </row>
    <row r="47" spans="1:60" x14ac:dyDescent="0.25">
      <c r="D47" s="10"/>
    </row>
    <row r="48" spans="1:60" x14ac:dyDescent="0.25">
      <c r="D48" s="10"/>
    </row>
    <row r="49" spans="4:4" x14ac:dyDescent="0.25">
      <c r="D49" s="10"/>
    </row>
    <row r="50" spans="4:4" x14ac:dyDescent="0.25">
      <c r="D50" s="10"/>
    </row>
    <row r="51" spans="4:4" x14ac:dyDescent="0.25">
      <c r="D51" s="10"/>
    </row>
    <row r="52" spans="4:4" x14ac:dyDescent="0.25">
      <c r="D52" s="10"/>
    </row>
    <row r="53" spans="4:4" x14ac:dyDescent="0.25">
      <c r="D53" s="10"/>
    </row>
    <row r="54" spans="4:4" x14ac:dyDescent="0.25">
      <c r="D54" s="10"/>
    </row>
    <row r="55" spans="4:4" x14ac:dyDescent="0.25">
      <c r="D55" s="10"/>
    </row>
    <row r="56" spans="4:4" x14ac:dyDescent="0.25">
      <c r="D56" s="10"/>
    </row>
    <row r="57" spans="4:4" x14ac:dyDescent="0.25">
      <c r="D57" s="10"/>
    </row>
    <row r="58" spans="4:4" x14ac:dyDescent="0.25">
      <c r="D58" s="10"/>
    </row>
    <row r="59" spans="4:4" x14ac:dyDescent="0.25">
      <c r="D59" s="10"/>
    </row>
    <row r="60" spans="4:4" x14ac:dyDescent="0.25">
      <c r="D60" s="10"/>
    </row>
    <row r="61" spans="4:4" x14ac:dyDescent="0.25">
      <c r="D61" s="10"/>
    </row>
    <row r="62" spans="4:4" x14ac:dyDescent="0.25">
      <c r="D62" s="10"/>
    </row>
    <row r="63" spans="4:4" x14ac:dyDescent="0.25">
      <c r="D63" s="10"/>
    </row>
    <row r="64" spans="4:4" x14ac:dyDescent="0.25">
      <c r="D64" s="10"/>
    </row>
    <row r="65" spans="4:4" x14ac:dyDescent="0.25">
      <c r="D65" s="10"/>
    </row>
    <row r="66" spans="4:4" x14ac:dyDescent="0.25">
      <c r="D66" s="10"/>
    </row>
    <row r="67" spans="4:4" x14ac:dyDescent="0.25">
      <c r="D67" s="10"/>
    </row>
    <row r="68" spans="4:4" x14ac:dyDescent="0.25">
      <c r="D68" s="10"/>
    </row>
    <row r="69" spans="4:4" x14ac:dyDescent="0.25">
      <c r="D69" s="10"/>
    </row>
    <row r="70" spans="4:4" x14ac:dyDescent="0.25">
      <c r="D70" s="10"/>
    </row>
    <row r="71" spans="4:4" x14ac:dyDescent="0.25">
      <c r="D71" s="10"/>
    </row>
    <row r="72" spans="4:4" x14ac:dyDescent="0.25">
      <c r="D72" s="10"/>
    </row>
    <row r="73" spans="4:4" x14ac:dyDescent="0.25">
      <c r="D73" s="10"/>
    </row>
    <row r="74" spans="4:4" x14ac:dyDescent="0.25">
      <c r="D74" s="10"/>
    </row>
    <row r="75" spans="4:4" x14ac:dyDescent="0.25">
      <c r="D75" s="10"/>
    </row>
    <row r="76" spans="4:4" x14ac:dyDescent="0.25">
      <c r="D76" s="10"/>
    </row>
    <row r="77" spans="4:4" x14ac:dyDescent="0.25">
      <c r="D77" s="10"/>
    </row>
    <row r="78" spans="4:4" x14ac:dyDescent="0.25">
      <c r="D78" s="10"/>
    </row>
    <row r="79" spans="4:4" x14ac:dyDescent="0.25">
      <c r="D79" s="10"/>
    </row>
    <row r="80" spans="4:4" x14ac:dyDescent="0.25">
      <c r="D80" s="10"/>
    </row>
    <row r="81" spans="4:4" x14ac:dyDescent="0.25">
      <c r="D81" s="10"/>
    </row>
    <row r="82" spans="4:4" x14ac:dyDescent="0.25">
      <c r="D82" s="10"/>
    </row>
    <row r="83" spans="4:4" x14ac:dyDescent="0.25">
      <c r="D83" s="10"/>
    </row>
    <row r="84" spans="4:4" x14ac:dyDescent="0.25">
      <c r="D84" s="10"/>
    </row>
    <row r="85" spans="4:4" x14ac:dyDescent="0.25">
      <c r="D85" s="10"/>
    </row>
    <row r="86" spans="4:4" x14ac:dyDescent="0.25">
      <c r="D86" s="10"/>
    </row>
    <row r="87" spans="4:4" x14ac:dyDescent="0.25">
      <c r="D87" s="10"/>
    </row>
    <row r="88" spans="4:4" x14ac:dyDescent="0.25">
      <c r="D88" s="10"/>
    </row>
    <row r="89" spans="4:4" x14ac:dyDescent="0.25">
      <c r="D89" s="10"/>
    </row>
    <row r="90" spans="4:4" x14ac:dyDescent="0.25">
      <c r="D90" s="10"/>
    </row>
    <row r="91" spans="4:4" x14ac:dyDescent="0.25">
      <c r="D91" s="10"/>
    </row>
    <row r="92" spans="4:4" x14ac:dyDescent="0.25">
      <c r="D92" s="10"/>
    </row>
    <row r="93" spans="4:4" x14ac:dyDescent="0.25">
      <c r="D93" s="10"/>
    </row>
    <row r="94" spans="4:4" x14ac:dyDescent="0.25">
      <c r="D94" s="10"/>
    </row>
    <row r="95" spans="4:4" x14ac:dyDescent="0.25">
      <c r="D95" s="10"/>
    </row>
    <row r="96" spans="4:4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sheet="1" formatRows="0"/>
  <mergeCells count="11">
    <mergeCell ref="C13:G13"/>
    <mergeCell ref="A1:G1"/>
    <mergeCell ref="C2:G2"/>
    <mergeCell ref="C3:G3"/>
    <mergeCell ref="C4:G4"/>
    <mergeCell ref="C10:G10"/>
    <mergeCell ref="C16:G16"/>
    <mergeCell ref="C19:G19"/>
    <mergeCell ref="C24:G24"/>
    <mergeCell ref="C30:G30"/>
    <mergeCell ref="C36:G36"/>
  </mergeCells>
  <pageMargins left="0.59055118110236204" right="0.196850393700787" top="0.78740157499999996" bottom="0.78740157499999996" header="0.3" footer="0.3"/>
  <pageSetup paperSize="9" orientation="landscape" horizontalDpi="0" verticalDpi="0" r:id="rId1"/>
  <headerFooter>
    <oddFooter>&amp;RStránka &amp;P z &amp;N&amp;LZpracováno programem BUILDpower S,  © RTS, a.s.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BH5000"/>
  <sheetViews>
    <sheetView zoomScale="120" zoomScaleNormal="120" workbookViewId="0">
      <pane ySplit="7" topLeftCell="A38" activePane="bottomLeft" state="frozen"/>
      <selection pane="bottomLeft" activeCell="C52" sqref="C52"/>
    </sheetView>
  </sheetViews>
  <sheetFormatPr defaultRowHeight="13.2" outlineLevelRow="2" x14ac:dyDescent="0.25"/>
  <cols>
    <col min="1" max="1" width="3.44140625" customWidth="1"/>
    <col min="2" max="2" width="12.6640625" style="120" customWidth="1"/>
    <col min="3" max="3" width="63.33203125" style="120" customWidth="1"/>
    <col min="4" max="4" width="4.88671875" customWidth="1"/>
    <col min="5" max="5" width="10.6640625" customWidth="1"/>
    <col min="6" max="6" width="9.88671875" customWidth="1"/>
    <col min="7" max="7" width="12.6640625" customWidth="1"/>
    <col min="8" max="17" width="0" hidden="1" customWidth="1"/>
    <col min="18" max="18" width="6.88671875" customWidth="1"/>
    <col min="20" max="20" width="8.44140625" customWidth="1"/>
    <col min="21" max="25" width="0" hidden="1" customWidth="1"/>
    <col min="29" max="29" width="0" hidden="1" customWidth="1"/>
    <col min="31" max="41" width="0" hidden="1" customWidth="1"/>
    <col min="53" max="53" width="98.6640625" customWidth="1"/>
  </cols>
  <sheetData>
    <row r="1" spans="1:60" ht="15.75" customHeight="1" x14ac:dyDescent="0.3">
      <c r="A1" s="240" t="s">
        <v>86</v>
      </c>
      <c r="B1" s="240"/>
      <c r="C1" s="240"/>
      <c r="D1" s="240"/>
      <c r="E1" s="240"/>
      <c r="F1" s="240"/>
      <c r="G1" s="240"/>
      <c r="AG1" t="s">
        <v>87</v>
      </c>
    </row>
    <row r="2" spans="1:60" ht="25.2" customHeight="1" x14ac:dyDescent="0.25">
      <c r="A2" s="139" t="s">
        <v>7</v>
      </c>
      <c r="B2" s="49" t="s">
        <v>43</v>
      </c>
      <c r="C2" s="241" t="s">
        <v>44</v>
      </c>
      <c r="D2" s="242"/>
      <c r="E2" s="242"/>
      <c r="F2" s="242"/>
      <c r="G2" s="243"/>
      <c r="AG2" t="s">
        <v>88</v>
      </c>
    </row>
    <row r="3" spans="1:60" ht="25.2" customHeight="1" x14ac:dyDescent="0.25">
      <c r="A3" s="139" t="s">
        <v>8</v>
      </c>
      <c r="B3" s="49" t="s">
        <v>59</v>
      </c>
      <c r="C3" s="241" t="s">
        <v>60</v>
      </c>
      <c r="D3" s="242"/>
      <c r="E3" s="242"/>
      <c r="F3" s="242"/>
      <c r="G3" s="243"/>
      <c r="AC3" s="120" t="s">
        <v>88</v>
      </c>
      <c r="AG3" t="s">
        <v>89</v>
      </c>
    </row>
    <row r="4" spans="1:60" ht="25.2" customHeight="1" x14ac:dyDescent="0.25">
      <c r="A4" s="140" t="s">
        <v>9</v>
      </c>
      <c r="B4" s="141" t="s">
        <v>61</v>
      </c>
      <c r="C4" s="244" t="s">
        <v>60</v>
      </c>
      <c r="D4" s="245"/>
      <c r="E4" s="245"/>
      <c r="F4" s="245"/>
      <c r="G4" s="246"/>
      <c r="AG4" t="s">
        <v>90</v>
      </c>
    </row>
    <row r="5" spans="1:60" x14ac:dyDescent="0.25">
      <c r="D5" s="10"/>
    </row>
    <row r="6" spans="1:60" ht="39.6" x14ac:dyDescent="0.25">
      <c r="A6" s="143" t="s">
        <v>91</v>
      </c>
      <c r="B6" s="145" t="s">
        <v>92</v>
      </c>
      <c r="C6" s="145" t="s">
        <v>93</v>
      </c>
      <c r="D6" s="144" t="s">
        <v>94</v>
      </c>
      <c r="E6" s="143" t="s">
        <v>95</v>
      </c>
      <c r="F6" s="142" t="s">
        <v>96</v>
      </c>
      <c r="G6" s="143" t="s">
        <v>29</v>
      </c>
      <c r="H6" s="146" t="s">
        <v>30</v>
      </c>
      <c r="I6" s="146" t="s">
        <v>97</v>
      </c>
      <c r="J6" s="146" t="s">
        <v>31</v>
      </c>
      <c r="K6" s="146" t="s">
        <v>98</v>
      </c>
      <c r="L6" s="146" t="s">
        <v>99</v>
      </c>
      <c r="M6" s="146" t="s">
        <v>100</v>
      </c>
      <c r="N6" s="146" t="s">
        <v>101</v>
      </c>
      <c r="O6" s="146" t="s">
        <v>102</v>
      </c>
      <c r="P6" s="146" t="s">
        <v>103</v>
      </c>
      <c r="Q6" s="146" t="s">
        <v>104</v>
      </c>
      <c r="R6" s="146" t="s">
        <v>105</v>
      </c>
      <c r="S6" s="146" t="s">
        <v>106</v>
      </c>
      <c r="T6" s="146" t="s">
        <v>107</v>
      </c>
      <c r="U6" s="146" t="s">
        <v>108</v>
      </c>
      <c r="V6" s="146" t="s">
        <v>109</v>
      </c>
      <c r="W6" s="146" t="s">
        <v>110</v>
      </c>
      <c r="X6" s="146" t="s">
        <v>111</v>
      </c>
      <c r="Y6" s="146" t="s">
        <v>112</v>
      </c>
    </row>
    <row r="7" spans="1:60" hidden="1" x14ac:dyDescent="0.25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  <c r="Y7" s="149"/>
    </row>
    <row r="8" spans="1:60" x14ac:dyDescent="0.25">
      <c r="A8" s="161" t="s">
        <v>113</v>
      </c>
      <c r="B8" s="162" t="s">
        <v>49</v>
      </c>
      <c r="C8" s="176" t="s">
        <v>80</v>
      </c>
      <c r="D8" s="163"/>
      <c r="E8" s="164"/>
      <c r="F8" s="165"/>
      <c r="G8" s="165">
        <f>SUMIF(AG9:AG27,"&lt;&gt;NOR",G9:G27)</f>
        <v>0</v>
      </c>
      <c r="H8" s="165"/>
      <c r="I8" s="165">
        <f>SUM(I9:I27)</f>
        <v>0</v>
      </c>
      <c r="J8" s="165"/>
      <c r="K8" s="165">
        <f>SUM(K9:K27)</f>
        <v>20370.600000000002</v>
      </c>
      <c r="L8" s="165"/>
      <c r="M8" s="165">
        <f>SUM(M9:M27)</f>
        <v>0</v>
      </c>
      <c r="N8" s="164"/>
      <c r="O8" s="164">
        <f>SUM(O9:O27)</f>
        <v>0</v>
      </c>
      <c r="P8" s="164"/>
      <c r="Q8" s="164">
        <f>SUM(Q9:Q27)</f>
        <v>0</v>
      </c>
      <c r="R8" s="165"/>
      <c r="S8" s="165"/>
      <c r="T8" s="166"/>
      <c r="U8" s="160"/>
      <c r="V8" s="160">
        <f>SUM(V9:V27)</f>
        <v>7.91</v>
      </c>
      <c r="W8" s="160"/>
      <c r="X8" s="160"/>
      <c r="Y8" s="160"/>
      <c r="AG8" t="s">
        <v>114</v>
      </c>
    </row>
    <row r="9" spans="1:60" outlineLevel="1" x14ac:dyDescent="0.25">
      <c r="A9" s="168">
        <v>1</v>
      </c>
      <c r="B9" s="169" t="s">
        <v>180</v>
      </c>
      <c r="C9" s="177" t="s">
        <v>181</v>
      </c>
      <c r="D9" s="170" t="s">
        <v>117</v>
      </c>
      <c r="E9" s="171">
        <v>12.1875</v>
      </c>
      <c r="F9" s="172"/>
      <c r="G9" s="173">
        <f>ROUND(E9*F9,2)</f>
        <v>0</v>
      </c>
      <c r="H9" s="172">
        <v>0</v>
      </c>
      <c r="I9" s="173">
        <f>ROUND(E9*H9,2)</f>
        <v>0</v>
      </c>
      <c r="J9" s="172">
        <v>285</v>
      </c>
      <c r="K9" s="173">
        <f>ROUND(E9*J9,2)</f>
        <v>3473.44</v>
      </c>
      <c r="L9" s="173">
        <v>21</v>
      </c>
      <c r="M9" s="173">
        <f>G9*(1+L9/100)</f>
        <v>0</v>
      </c>
      <c r="N9" s="171">
        <v>0</v>
      </c>
      <c r="O9" s="171">
        <f>ROUND(E9*N9,2)</f>
        <v>0</v>
      </c>
      <c r="P9" s="171">
        <v>0</v>
      </c>
      <c r="Q9" s="171">
        <f>ROUND(E9*P9,2)</f>
        <v>0</v>
      </c>
      <c r="R9" s="173" t="s">
        <v>118</v>
      </c>
      <c r="S9" s="173" t="s">
        <v>119</v>
      </c>
      <c r="T9" s="174" t="s">
        <v>119</v>
      </c>
      <c r="U9" s="157">
        <v>0.42199999999999999</v>
      </c>
      <c r="V9" s="157">
        <f>ROUND(E9*U9,2)</f>
        <v>5.14</v>
      </c>
      <c r="W9" s="157"/>
      <c r="X9" s="157" t="s">
        <v>120</v>
      </c>
      <c r="Y9" s="157" t="s">
        <v>121</v>
      </c>
      <c r="Z9" s="147"/>
      <c r="AA9" s="147"/>
      <c r="AB9" s="147"/>
      <c r="AC9" s="147"/>
      <c r="AD9" s="147"/>
      <c r="AE9" s="147"/>
      <c r="AF9" s="147"/>
      <c r="AG9" s="147" t="s">
        <v>122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outlineLevel="2" x14ac:dyDescent="0.25">
      <c r="A10" s="154"/>
      <c r="B10" s="155"/>
      <c r="C10" s="238" t="s">
        <v>123</v>
      </c>
      <c r="D10" s="239"/>
      <c r="E10" s="239"/>
      <c r="F10" s="239"/>
      <c r="G10" s="239"/>
      <c r="H10" s="157"/>
      <c r="I10" s="157"/>
      <c r="J10" s="157"/>
      <c r="K10" s="157"/>
      <c r="L10" s="157"/>
      <c r="M10" s="157"/>
      <c r="N10" s="156"/>
      <c r="O10" s="156"/>
      <c r="P10" s="156"/>
      <c r="Q10" s="156"/>
      <c r="R10" s="157"/>
      <c r="S10" s="157"/>
      <c r="T10" s="157"/>
      <c r="U10" s="157"/>
      <c r="V10" s="157"/>
      <c r="W10" s="157"/>
      <c r="X10" s="157"/>
      <c r="Y10" s="157"/>
      <c r="Z10" s="147"/>
      <c r="AA10" s="147"/>
      <c r="AB10" s="147"/>
      <c r="AC10" s="147"/>
      <c r="AD10" s="147"/>
      <c r="AE10" s="147"/>
      <c r="AF10" s="147"/>
      <c r="AG10" s="147" t="s">
        <v>124</v>
      </c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75" t="str">
        <f>C10</f>
        <v>s přemístěním výkopku v příčných profilech na vzdálenost do 15 m nebo s naložením na dopravní prostředek.</v>
      </c>
      <c r="BB10" s="147"/>
      <c r="BC10" s="147"/>
      <c r="BD10" s="147"/>
      <c r="BE10" s="147"/>
      <c r="BF10" s="147"/>
      <c r="BG10" s="147"/>
      <c r="BH10" s="147"/>
    </row>
    <row r="11" spans="1:60" outlineLevel="2" x14ac:dyDescent="0.25">
      <c r="A11" s="154"/>
      <c r="B11" s="155"/>
      <c r="C11" s="178" t="s">
        <v>195</v>
      </c>
      <c r="D11" s="158"/>
      <c r="E11" s="159">
        <v>12.1875</v>
      </c>
      <c r="F11" s="157"/>
      <c r="G11" s="157"/>
      <c r="H11" s="157"/>
      <c r="I11" s="157"/>
      <c r="J11" s="157"/>
      <c r="K11" s="157"/>
      <c r="L11" s="157"/>
      <c r="M11" s="157"/>
      <c r="N11" s="156"/>
      <c r="O11" s="156"/>
      <c r="P11" s="156"/>
      <c r="Q11" s="156"/>
      <c r="R11" s="157"/>
      <c r="S11" s="157"/>
      <c r="T11" s="157"/>
      <c r="U11" s="157"/>
      <c r="V11" s="157"/>
      <c r="W11" s="157"/>
      <c r="X11" s="157"/>
      <c r="Y11" s="157"/>
      <c r="Z11" s="147"/>
      <c r="AA11" s="147"/>
      <c r="AB11" s="147"/>
      <c r="AC11" s="147"/>
      <c r="AD11" s="147"/>
      <c r="AE11" s="147"/>
      <c r="AF11" s="147"/>
      <c r="AG11" s="147" t="s">
        <v>126</v>
      </c>
      <c r="AH11" s="147">
        <v>0</v>
      </c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outlineLevel="1" x14ac:dyDescent="0.25">
      <c r="A12" s="168">
        <v>2</v>
      </c>
      <c r="B12" s="169" t="s">
        <v>127</v>
      </c>
      <c r="C12" s="177" t="s">
        <v>128</v>
      </c>
      <c r="D12" s="170" t="s">
        <v>117</v>
      </c>
      <c r="E12" s="171">
        <v>12.1875</v>
      </c>
      <c r="F12" s="172"/>
      <c r="G12" s="173">
        <f>ROUND(E12*F12,2)</f>
        <v>0</v>
      </c>
      <c r="H12" s="172">
        <v>0</v>
      </c>
      <c r="I12" s="173">
        <f>ROUND(E12*H12,2)</f>
        <v>0</v>
      </c>
      <c r="J12" s="172">
        <v>60.3</v>
      </c>
      <c r="K12" s="173">
        <f>ROUND(E12*J12,2)</f>
        <v>734.91</v>
      </c>
      <c r="L12" s="173">
        <v>21</v>
      </c>
      <c r="M12" s="173">
        <f>G12*(1+L12/100)</f>
        <v>0</v>
      </c>
      <c r="N12" s="171">
        <v>0</v>
      </c>
      <c r="O12" s="171">
        <f>ROUND(E12*N12,2)</f>
        <v>0</v>
      </c>
      <c r="P12" s="171">
        <v>0</v>
      </c>
      <c r="Q12" s="171">
        <f>ROUND(E12*P12,2)</f>
        <v>0</v>
      </c>
      <c r="R12" s="173" t="s">
        <v>118</v>
      </c>
      <c r="S12" s="173" t="s">
        <v>119</v>
      </c>
      <c r="T12" s="174" t="s">
        <v>119</v>
      </c>
      <c r="U12" s="157">
        <v>8.7999999999999995E-2</v>
      </c>
      <c r="V12" s="157">
        <f>ROUND(E12*U12,2)</f>
        <v>1.07</v>
      </c>
      <c r="W12" s="157"/>
      <c r="X12" s="157" t="s">
        <v>120</v>
      </c>
      <c r="Y12" s="157" t="s">
        <v>121</v>
      </c>
      <c r="Z12" s="147"/>
      <c r="AA12" s="147"/>
      <c r="AB12" s="147"/>
      <c r="AC12" s="147"/>
      <c r="AD12" s="147"/>
      <c r="AE12" s="147"/>
      <c r="AF12" s="147"/>
      <c r="AG12" s="147" t="s">
        <v>122</v>
      </c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outlineLevel="2" x14ac:dyDescent="0.25">
      <c r="A13" s="154"/>
      <c r="B13" s="155"/>
      <c r="C13" s="238" t="s">
        <v>123</v>
      </c>
      <c r="D13" s="239"/>
      <c r="E13" s="239"/>
      <c r="F13" s="239"/>
      <c r="G13" s="239"/>
      <c r="H13" s="157"/>
      <c r="I13" s="157"/>
      <c r="J13" s="157"/>
      <c r="K13" s="157"/>
      <c r="L13" s="157"/>
      <c r="M13" s="157"/>
      <c r="N13" s="156"/>
      <c r="O13" s="156"/>
      <c r="P13" s="156"/>
      <c r="Q13" s="156"/>
      <c r="R13" s="157"/>
      <c r="S13" s="157"/>
      <c r="T13" s="157"/>
      <c r="U13" s="157"/>
      <c r="V13" s="157"/>
      <c r="W13" s="157"/>
      <c r="X13" s="157"/>
      <c r="Y13" s="157"/>
      <c r="Z13" s="147"/>
      <c r="AA13" s="147"/>
      <c r="AB13" s="147"/>
      <c r="AC13" s="147"/>
      <c r="AD13" s="147"/>
      <c r="AE13" s="147"/>
      <c r="AF13" s="147"/>
      <c r="AG13" s="147" t="s">
        <v>124</v>
      </c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75" t="str">
        <f>C13</f>
        <v>s přemístěním výkopku v příčných profilech na vzdálenost do 15 m nebo s naložením na dopravní prostředek.</v>
      </c>
      <c r="BB13" s="147"/>
      <c r="BC13" s="147"/>
      <c r="BD13" s="147"/>
      <c r="BE13" s="147"/>
      <c r="BF13" s="147"/>
      <c r="BG13" s="147"/>
      <c r="BH13" s="147"/>
    </row>
    <row r="14" spans="1:60" outlineLevel="2" x14ac:dyDescent="0.25">
      <c r="A14" s="154"/>
      <c r="B14" s="155"/>
      <c r="C14" s="178" t="s">
        <v>196</v>
      </c>
      <c r="D14" s="158"/>
      <c r="E14" s="159">
        <v>12.1875</v>
      </c>
      <c r="F14" s="157"/>
      <c r="G14" s="157"/>
      <c r="H14" s="157"/>
      <c r="I14" s="157"/>
      <c r="J14" s="157"/>
      <c r="K14" s="157"/>
      <c r="L14" s="157"/>
      <c r="M14" s="157"/>
      <c r="N14" s="156"/>
      <c r="O14" s="156"/>
      <c r="P14" s="156"/>
      <c r="Q14" s="156"/>
      <c r="R14" s="157"/>
      <c r="S14" s="157"/>
      <c r="T14" s="157"/>
      <c r="U14" s="157"/>
      <c r="V14" s="157"/>
      <c r="W14" s="157"/>
      <c r="X14" s="157"/>
      <c r="Y14" s="157"/>
      <c r="Z14" s="147"/>
      <c r="AA14" s="147"/>
      <c r="AB14" s="147"/>
      <c r="AC14" s="147"/>
      <c r="AD14" s="147"/>
      <c r="AE14" s="147"/>
      <c r="AF14" s="147"/>
      <c r="AG14" s="147" t="s">
        <v>126</v>
      </c>
      <c r="AH14" s="147">
        <v>5</v>
      </c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</row>
    <row r="15" spans="1:60" outlineLevel="1" x14ac:dyDescent="0.25">
      <c r="A15" s="168">
        <v>3</v>
      </c>
      <c r="B15" s="169" t="s">
        <v>130</v>
      </c>
      <c r="C15" s="177" t="s">
        <v>131</v>
      </c>
      <c r="D15" s="170" t="s">
        <v>117</v>
      </c>
      <c r="E15" s="171">
        <v>12.1875</v>
      </c>
      <c r="F15" s="172"/>
      <c r="G15" s="173">
        <f>ROUND(E15*F15,2)</f>
        <v>0</v>
      </c>
      <c r="H15" s="172">
        <v>0</v>
      </c>
      <c r="I15" s="173">
        <f>ROUND(E15*H15,2)</f>
        <v>0</v>
      </c>
      <c r="J15" s="172">
        <v>321.5</v>
      </c>
      <c r="K15" s="173">
        <f>ROUND(E15*J15,2)</f>
        <v>3918.28</v>
      </c>
      <c r="L15" s="173">
        <v>21</v>
      </c>
      <c r="M15" s="173">
        <f>G15*(1+L15/100)</f>
        <v>0</v>
      </c>
      <c r="N15" s="171">
        <v>0</v>
      </c>
      <c r="O15" s="171">
        <f>ROUND(E15*N15,2)</f>
        <v>0</v>
      </c>
      <c r="P15" s="171">
        <v>0</v>
      </c>
      <c r="Q15" s="171">
        <f>ROUND(E15*P15,2)</f>
        <v>0</v>
      </c>
      <c r="R15" s="173" t="s">
        <v>118</v>
      </c>
      <c r="S15" s="173" t="s">
        <v>119</v>
      </c>
      <c r="T15" s="174" t="s">
        <v>119</v>
      </c>
      <c r="U15" s="157">
        <v>1.0999999999999999E-2</v>
      </c>
      <c r="V15" s="157">
        <f>ROUND(E15*U15,2)</f>
        <v>0.13</v>
      </c>
      <c r="W15" s="157"/>
      <c r="X15" s="157" t="s">
        <v>120</v>
      </c>
      <c r="Y15" s="157" t="s">
        <v>121</v>
      </c>
      <c r="Z15" s="147"/>
      <c r="AA15" s="147"/>
      <c r="AB15" s="147"/>
      <c r="AC15" s="147"/>
      <c r="AD15" s="147"/>
      <c r="AE15" s="147"/>
      <c r="AF15" s="147"/>
      <c r="AG15" s="147" t="s">
        <v>122</v>
      </c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outlineLevel="2" x14ac:dyDescent="0.25">
      <c r="A16" s="154"/>
      <c r="B16" s="155"/>
      <c r="C16" s="238" t="s">
        <v>132</v>
      </c>
      <c r="D16" s="239"/>
      <c r="E16" s="239"/>
      <c r="F16" s="239"/>
      <c r="G16" s="239"/>
      <c r="H16" s="157"/>
      <c r="I16" s="157"/>
      <c r="J16" s="157"/>
      <c r="K16" s="157"/>
      <c r="L16" s="157"/>
      <c r="M16" s="157"/>
      <c r="N16" s="156"/>
      <c r="O16" s="156"/>
      <c r="P16" s="156"/>
      <c r="Q16" s="156"/>
      <c r="R16" s="157"/>
      <c r="S16" s="157"/>
      <c r="T16" s="157"/>
      <c r="U16" s="157"/>
      <c r="V16" s="157"/>
      <c r="W16" s="157"/>
      <c r="X16" s="157"/>
      <c r="Y16" s="157"/>
      <c r="Z16" s="147"/>
      <c r="AA16" s="147"/>
      <c r="AB16" s="147"/>
      <c r="AC16" s="147"/>
      <c r="AD16" s="147"/>
      <c r="AE16" s="147"/>
      <c r="AF16" s="147"/>
      <c r="AG16" s="147" t="s">
        <v>124</v>
      </c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</row>
    <row r="17" spans="1:60" outlineLevel="2" x14ac:dyDescent="0.25">
      <c r="A17" s="154"/>
      <c r="B17" s="155"/>
      <c r="C17" s="178" t="s">
        <v>196</v>
      </c>
      <c r="D17" s="158"/>
      <c r="E17" s="159">
        <v>12.1875</v>
      </c>
      <c r="F17" s="157"/>
      <c r="G17" s="157"/>
      <c r="H17" s="157"/>
      <c r="I17" s="157"/>
      <c r="J17" s="157"/>
      <c r="K17" s="157"/>
      <c r="L17" s="157"/>
      <c r="M17" s="157"/>
      <c r="N17" s="156"/>
      <c r="O17" s="156"/>
      <c r="P17" s="156"/>
      <c r="Q17" s="156"/>
      <c r="R17" s="157"/>
      <c r="S17" s="157"/>
      <c r="T17" s="157"/>
      <c r="U17" s="157"/>
      <c r="V17" s="157"/>
      <c r="W17" s="157"/>
      <c r="X17" s="157"/>
      <c r="Y17" s="157"/>
      <c r="Z17" s="147"/>
      <c r="AA17" s="147"/>
      <c r="AB17" s="147"/>
      <c r="AC17" s="147"/>
      <c r="AD17" s="147"/>
      <c r="AE17" s="147"/>
      <c r="AF17" s="147"/>
      <c r="AG17" s="147" t="s">
        <v>126</v>
      </c>
      <c r="AH17" s="147">
        <v>5</v>
      </c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</row>
    <row r="18" spans="1:60" ht="20.399999999999999" outlineLevel="1" x14ac:dyDescent="0.25">
      <c r="A18" s="168">
        <v>4</v>
      </c>
      <c r="B18" s="169" t="s">
        <v>133</v>
      </c>
      <c r="C18" s="177" t="s">
        <v>134</v>
      </c>
      <c r="D18" s="170" t="s">
        <v>117</v>
      </c>
      <c r="E18" s="171">
        <v>121.875</v>
      </c>
      <c r="F18" s="172"/>
      <c r="G18" s="173">
        <f>ROUND(E18*F18,2)</f>
        <v>0</v>
      </c>
      <c r="H18" s="172">
        <v>0</v>
      </c>
      <c r="I18" s="173">
        <f>ROUND(E18*H18,2)</f>
        <v>0</v>
      </c>
      <c r="J18" s="172">
        <v>25.8</v>
      </c>
      <c r="K18" s="173">
        <f>ROUND(E18*J18,2)</f>
        <v>3144.38</v>
      </c>
      <c r="L18" s="173">
        <v>21</v>
      </c>
      <c r="M18" s="173">
        <f>G18*(1+L18/100)</f>
        <v>0</v>
      </c>
      <c r="N18" s="171">
        <v>0</v>
      </c>
      <c r="O18" s="171">
        <f>ROUND(E18*N18,2)</f>
        <v>0</v>
      </c>
      <c r="P18" s="171">
        <v>0</v>
      </c>
      <c r="Q18" s="171">
        <f>ROUND(E18*P18,2)</f>
        <v>0</v>
      </c>
      <c r="R18" s="173" t="s">
        <v>118</v>
      </c>
      <c r="S18" s="173" t="s">
        <v>119</v>
      </c>
      <c r="T18" s="174" t="s">
        <v>119</v>
      </c>
      <c r="U18" s="157">
        <v>0</v>
      </c>
      <c r="V18" s="157">
        <f>ROUND(E18*U18,2)</f>
        <v>0</v>
      </c>
      <c r="W18" s="157"/>
      <c r="X18" s="157" t="s">
        <v>120</v>
      </c>
      <c r="Y18" s="157" t="s">
        <v>121</v>
      </c>
      <c r="Z18" s="147"/>
      <c r="AA18" s="147"/>
      <c r="AB18" s="147"/>
      <c r="AC18" s="147"/>
      <c r="AD18" s="147"/>
      <c r="AE18" s="147"/>
      <c r="AF18" s="147"/>
      <c r="AG18" s="147" t="s">
        <v>122</v>
      </c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</row>
    <row r="19" spans="1:60" outlineLevel="2" x14ac:dyDescent="0.25">
      <c r="A19" s="154"/>
      <c r="B19" s="155"/>
      <c r="C19" s="238" t="s">
        <v>132</v>
      </c>
      <c r="D19" s="239"/>
      <c r="E19" s="239"/>
      <c r="F19" s="239"/>
      <c r="G19" s="239"/>
      <c r="H19" s="157"/>
      <c r="I19" s="157"/>
      <c r="J19" s="157"/>
      <c r="K19" s="157"/>
      <c r="L19" s="157"/>
      <c r="M19" s="157"/>
      <c r="N19" s="156"/>
      <c r="O19" s="156"/>
      <c r="P19" s="156"/>
      <c r="Q19" s="156"/>
      <c r="R19" s="157"/>
      <c r="S19" s="157"/>
      <c r="T19" s="157"/>
      <c r="U19" s="157"/>
      <c r="V19" s="157"/>
      <c r="W19" s="157"/>
      <c r="X19" s="157"/>
      <c r="Y19" s="157"/>
      <c r="Z19" s="147"/>
      <c r="AA19" s="147"/>
      <c r="AB19" s="147"/>
      <c r="AC19" s="147"/>
      <c r="AD19" s="147"/>
      <c r="AE19" s="147"/>
      <c r="AF19" s="147"/>
      <c r="AG19" s="147" t="s">
        <v>124</v>
      </c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</row>
    <row r="20" spans="1:60" outlineLevel="2" x14ac:dyDescent="0.25">
      <c r="A20" s="154"/>
      <c r="B20" s="155"/>
      <c r="C20" s="178" t="s">
        <v>197</v>
      </c>
      <c r="D20" s="158"/>
      <c r="E20" s="159">
        <v>121.875</v>
      </c>
      <c r="F20" s="157"/>
      <c r="G20" s="157"/>
      <c r="H20" s="157"/>
      <c r="I20" s="157"/>
      <c r="J20" s="157"/>
      <c r="K20" s="157"/>
      <c r="L20" s="157"/>
      <c r="M20" s="157"/>
      <c r="N20" s="156"/>
      <c r="O20" s="156"/>
      <c r="P20" s="156"/>
      <c r="Q20" s="156"/>
      <c r="R20" s="157"/>
      <c r="S20" s="157"/>
      <c r="T20" s="157"/>
      <c r="U20" s="157"/>
      <c r="V20" s="157"/>
      <c r="W20" s="157"/>
      <c r="X20" s="157"/>
      <c r="Y20" s="157"/>
      <c r="Z20" s="147"/>
      <c r="AA20" s="147"/>
      <c r="AB20" s="147"/>
      <c r="AC20" s="147"/>
      <c r="AD20" s="147"/>
      <c r="AE20" s="147"/>
      <c r="AF20" s="147"/>
      <c r="AG20" s="147" t="s">
        <v>126</v>
      </c>
      <c r="AH20" s="147">
        <v>5</v>
      </c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</row>
    <row r="21" spans="1:60" ht="20.399999999999999" outlineLevel="1" x14ac:dyDescent="0.25">
      <c r="A21" s="168">
        <v>5</v>
      </c>
      <c r="B21" s="169" t="s">
        <v>136</v>
      </c>
      <c r="C21" s="177" t="s">
        <v>137</v>
      </c>
      <c r="D21" s="170" t="s">
        <v>117</v>
      </c>
      <c r="E21" s="171">
        <v>12.1875</v>
      </c>
      <c r="F21" s="172"/>
      <c r="G21" s="173">
        <f>ROUND(E21*F21,2)</f>
        <v>0</v>
      </c>
      <c r="H21" s="172">
        <v>0</v>
      </c>
      <c r="I21" s="173">
        <f>ROUND(E21*H21,2)</f>
        <v>0</v>
      </c>
      <c r="J21" s="172">
        <v>21.3</v>
      </c>
      <c r="K21" s="173">
        <f>ROUND(E21*J21,2)</f>
        <v>259.58999999999997</v>
      </c>
      <c r="L21" s="173">
        <v>21</v>
      </c>
      <c r="M21" s="173">
        <f>G21*(1+L21/100)</f>
        <v>0</v>
      </c>
      <c r="N21" s="171">
        <v>0</v>
      </c>
      <c r="O21" s="171">
        <f>ROUND(E21*N21,2)</f>
        <v>0</v>
      </c>
      <c r="P21" s="171">
        <v>0</v>
      </c>
      <c r="Q21" s="171">
        <f>ROUND(E21*P21,2)</f>
        <v>0</v>
      </c>
      <c r="R21" s="173" t="s">
        <v>118</v>
      </c>
      <c r="S21" s="173" t="s">
        <v>119</v>
      </c>
      <c r="T21" s="174" t="s">
        <v>119</v>
      </c>
      <c r="U21" s="157">
        <v>8.9999999999999993E-3</v>
      </c>
      <c r="V21" s="157">
        <f>ROUND(E21*U21,2)</f>
        <v>0.11</v>
      </c>
      <c r="W21" s="157"/>
      <c r="X21" s="157" t="s">
        <v>120</v>
      </c>
      <c r="Y21" s="157" t="s">
        <v>121</v>
      </c>
      <c r="Z21" s="147"/>
      <c r="AA21" s="147"/>
      <c r="AB21" s="147"/>
      <c r="AC21" s="147"/>
      <c r="AD21" s="147"/>
      <c r="AE21" s="147"/>
      <c r="AF21" s="147"/>
      <c r="AG21" s="147" t="s">
        <v>122</v>
      </c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</row>
    <row r="22" spans="1:60" outlineLevel="2" x14ac:dyDescent="0.25">
      <c r="A22" s="154"/>
      <c r="B22" s="155"/>
      <c r="C22" s="178" t="s">
        <v>196</v>
      </c>
      <c r="D22" s="158"/>
      <c r="E22" s="159">
        <v>12.1875</v>
      </c>
      <c r="F22" s="157"/>
      <c r="G22" s="157"/>
      <c r="H22" s="157"/>
      <c r="I22" s="157"/>
      <c r="J22" s="157"/>
      <c r="K22" s="157"/>
      <c r="L22" s="157"/>
      <c r="M22" s="157"/>
      <c r="N22" s="156"/>
      <c r="O22" s="156"/>
      <c r="P22" s="156"/>
      <c r="Q22" s="156"/>
      <c r="R22" s="157"/>
      <c r="S22" s="157"/>
      <c r="T22" s="157"/>
      <c r="U22" s="157"/>
      <c r="V22" s="157"/>
      <c r="W22" s="157"/>
      <c r="X22" s="157"/>
      <c r="Y22" s="157"/>
      <c r="Z22" s="147"/>
      <c r="AA22" s="147"/>
      <c r="AB22" s="147"/>
      <c r="AC22" s="147"/>
      <c r="AD22" s="147"/>
      <c r="AE22" s="147"/>
      <c r="AF22" s="147"/>
      <c r="AG22" s="147" t="s">
        <v>126</v>
      </c>
      <c r="AH22" s="147">
        <v>5</v>
      </c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</row>
    <row r="23" spans="1:60" outlineLevel="1" x14ac:dyDescent="0.25">
      <c r="A23" s="168">
        <v>6</v>
      </c>
      <c r="B23" s="169" t="s">
        <v>138</v>
      </c>
      <c r="C23" s="177" t="s">
        <v>139</v>
      </c>
      <c r="D23" s="170" t="s">
        <v>140</v>
      </c>
      <c r="E23" s="171">
        <v>81.25</v>
      </c>
      <c r="F23" s="172"/>
      <c r="G23" s="173">
        <f>ROUND(E23*F23,2)</f>
        <v>0</v>
      </c>
      <c r="H23" s="172">
        <v>0</v>
      </c>
      <c r="I23" s="173">
        <f>ROUND(E23*H23,2)</f>
        <v>0</v>
      </c>
      <c r="J23" s="172">
        <v>18.2</v>
      </c>
      <c r="K23" s="173">
        <f>ROUND(E23*J23,2)</f>
        <v>1478.75</v>
      </c>
      <c r="L23" s="173">
        <v>21</v>
      </c>
      <c r="M23" s="173">
        <f>G23*(1+L23/100)</f>
        <v>0</v>
      </c>
      <c r="N23" s="171">
        <v>0</v>
      </c>
      <c r="O23" s="171">
        <f>ROUND(E23*N23,2)</f>
        <v>0</v>
      </c>
      <c r="P23" s="171">
        <v>0</v>
      </c>
      <c r="Q23" s="171">
        <f>ROUND(E23*P23,2)</f>
        <v>0</v>
      </c>
      <c r="R23" s="173" t="s">
        <v>118</v>
      </c>
      <c r="S23" s="173" t="s">
        <v>119</v>
      </c>
      <c r="T23" s="174" t="s">
        <v>119</v>
      </c>
      <c r="U23" s="157">
        <v>1.7999999999999999E-2</v>
      </c>
      <c r="V23" s="157">
        <f>ROUND(E23*U23,2)</f>
        <v>1.46</v>
      </c>
      <c r="W23" s="157"/>
      <c r="X23" s="157" t="s">
        <v>120</v>
      </c>
      <c r="Y23" s="157" t="s">
        <v>121</v>
      </c>
      <c r="Z23" s="147"/>
      <c r="AA23" s="147"/>
      <c r="AB23" s="147"/>
      <c r="AC23" s="147"/>
      <c r="AD23" s="147"/>
      <c r="AE23" s="147"/>
      <c r="AF23" s="147"/>
      <c r="AG23" s="147" t="s">
        <v>122</v>
      </c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</row>
    <row r="24" spans="1:60" outlineLevel="2" x14ac:dyDescent="0.25">
      <c r="A24" s="154"/>
      <c r="B24" s="155"/>
      <c r="C24" s="238" t="s">
        <v>141</v>
      </c>
      <c r="D24" s="239"/>
      <c r="E24" s="239"/>
      <c r="F24" s="239"/>
      <c r="G24" s="239"/>
      <c r="H24" s="157"/>
      <c r="I24" s="157"/>
      <c r="J24" s="157"/>
      <c r="K24" s="157"/>
      <c r="L24" s="157"/>
      <c r="M24" s="157"/>
      <c r="N24" s="156"/>
      <c r="O24" s="156"/>
      <c r="P24" s="156"/>
      <c r="Q24" s="156"/>
      <c r="R24" s="157"/>
      <c r="S24" s="157"/>
      <c r="T24" s="157"/>
      <c r="U24" s="157"/>
      <c r="V24" s="157"/>
      <c r="W24" s="157"/>
      <c r="X24" s="157"/>
      <c r="Y24" s="157"/>
      <c r="Z24" s="147"/>
      <c r="AA24" s="147"/>
      <c r="AB24" s="147"/>
      <c r="AC24" s="147"/>
      <c r="AD24" s="147"/>
      <c r="AE24" s="147"/>
      <c r="AF24" s="147"/>
      <c r="AG24" s="147" t="s">
        <v>124</v>
      </c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</row>
    <row r="25" spans="1:60" outlineLevel="2" x14ac:dyDescent="0.25">
      <c r="A25" s="154"/>
      <c r="B25" s="155"/>
      <c r="C25" s="178" t="s">
        <v>198</v>
      </c>
      <c r="D25" s="158"/>
      <c r="E25" s="159">
        <v>81.25</v>
      </c>
      <c r="F25" s="157"/>
      <c r="G25" s="157"/>
      <c r="H25" s="157"/>
      <c r="I25" s="157"/>
      <c r="J25" s="157"/>
      <c r="K25" s="157"/>
      <c r="L25" s="157"/>
      <c r="M25" s="157"/>
      <c r="N25" s="156"/>
      <c r="O25" s="156"/>
      <c r="P25" s="156"/>
      <c r="Q25" s="156"/>
      <c r="R25" s="157"/>
      <c r="S25" s="157"/>
      <c r="T25" s="157"/>
      <c r="U25" s="157"/>
      <c r="V25" s="157"/>
      <c r="W25" s="157"/>
      <c r="X25" s="157"/>
      <c r="Y25" s="157"/>
      <c r="Z25" s="147"/>
      <c r="AA25" s="147"/>
      <c r="AB25" s="147"/>
      <c r="AC25" s="147"/>
      <c r="AD25" s="147"/>
      <c r="AE25" s="147"/>
      <c r="AF25" s="147"/>
      <c r="AG25" s="147" t="s">
        <v>126</v>
      </c>
      <c r="AH25" s="147">
        <v>0</v>
      </c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</row>
    <row r="26" spans="1:60" outlineLevel="1" x14ac:dyDescent="0.25">
      <c r="A26" s="168">
        <v>7</v>
      </c>
      <c r="B26" s="169" t="s">
        <v>143</v>
      </c>
      <c r="C26" s="177" t="s">
        <v>144</v>
      </c>
      <c r="D26" s="170" t="s">
        <v>117</v>
      </c>
      <c r="E26" s="171">
        <v>12.1875</v>
      </c>
      <c r="F26" s="172"/>
      <c r="G26" s="173">
        <f>ROUND(E26*F26,2)</f>
        <v>0</v>
      </c>
      <c r="H26" s="172">
        <v>0</v>
      </c>
      <c r="I26" s="173">
        <f>ROUND(E26*H26,2)</f>
        <v>0</v>
      </c>
      <c r="J26" s="172">
        <v>604</v>
      </c>
      <c r="K26" s="173">
        <f>ROUND(E26*J26,2)</f>
        <v>7361.25</v>
      </c>
      <c r="L26" s="173">
        <v>21</v>
      </c>
      <c r="M26" s="173">
        <f>G26*(1+L26/100)</f>
        <v>0</v>
      </c>
      <c r="N26" s="171">
        <v>0</v>
      </c>
      <c r="O26" s="171">
        <f>ROUND(E26*N26,2)</f>
        <v>0</v>
      </c>
      <c r="P26" s="171">
        <v>0</v>
      </c>
      <c r="Q26" s="171">
        <f>ROUND(E26*P26,2)</f>
        <v>0</v>
      </c>
      <c r="R26" s="173" t="s">
        <v>118</v>
      </c>
      <c r="S26" s="173" t="s">
        <v>119</v>
      </c>
      <c r="T26" s="174" t="s">
        <v>119</v>
      </c>
      <c r="U26" s="157">
        <v>0</v>
      </c>
      <c r="V26" s="157">
        <f>ROUND(E26*U26,2)</f>
        <v>0</v>
      </c>
      <c r="W26" s="157"/>
      <c r="X26" s="157" t="s">
        <v>120</v>
      </c>
      <c r="Y26" s="157" t="s">
        <v>121</v>
      </c>
      <c r="Z26" s="147"/>
      <c r="AA26" s="147"/>
      <c r="AB26" s="147"/>
      <c r="AC26" s="147"/>
      <c r="AD26" s="147"/>
      <c r="AE26" s="147"/>
      <c r="AF26" s="147"/>
      <c r="AG26" s="147" t="s">
        <v>122</v>
      </c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</row>
    <row r="27" spans="1:60" outlineLevel="2" x14ac:dyDescent="0.25">
      <c r="A27" s="154"/>
      <c r="B27" s="155"/>
      <c r="C27" s="178" t="s">
        <v>196</v>
      </c>
      <c r="D27" s="158"/>
      <c r="E27" s="159">
        <v>12.1875</v>
      </c>
      <c r="F27" s="157"/>
      <c r="G27" s="157"/>
      <c r="H27" s="157"/>
      <c r="I27" s="157"/>
      <c r="J27" s="157"/>
      <c r="K27" s="157"/>
      <c r="L27" s="157"/>
      <c r="M27" s="157"/>
      <c r="N27" s="156"/>
      <c r="O27" s="156"/>
      <c r="P27" s="156"/>
      <c r="Q27" s="156"/>
      <c r="R27" s="157"/>
      <c r="S27" s="157"/>
      <c r="T27" s="157"/>
      <c r="U27" s="157"/>
      <c r="V27" s="157"/>
      <c r="W27" s="157"/>
      <c r="X27" s="157"/>
      <c r="Y27" s="157"/>
      <c r="Z27" s="147"/>
      <c r="AA27" s="147"/>
      <c r="AB27" s="147"/>
      <c r="AC27" s="147"/>
      <c r="AD27" s="147"/>
      <c r="AE27" s="147"/>
      <c r="AF27" s="147"/>
      <c r="AG27" s="147" t="s">
        <v>126</v>
      </c>
      <c r="AH27" s="147">
        <v>5</v>
      </c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</row>
    <row r="28" spans="1:60" x14ac:dyDescent="0.25">
      <c r="A28" s="161" t="s">
        <v>113</v>
      </c>
      <c r="B28" s="162" t="s">
        <v>61</v>
      </c>
      <c r="C28" s="176" t="s">
        <v>81</v>
      </c>
      <c r="D28" s="163"/>
      <c r="E28" s="164"/>
      <c r="F28" s="165"/>
      <c r="G28" s="165">
        <f>SUMIF(AG29:AG41,"&lt;&gt;NOR",G29:G41)</f>
        <v>0</v>
      </c>
      <c r="H28" s="165"/>
      <c r="I28" s="165">
        <f>SUM(I29:I41)</f>
        <v>68553.89</v>
      </c>
      <c r="J28" s="165"/>
      <c r="K28" s="165">
        <f>SUM(K29:K41)</f>
        <v>7658.63</v>
      </c>
      <c r="L28" s="165"/>
      <c r="M28" s="165">
        <f>SUM(M29:M41)</f>
        <v>0</v>
      </c>
      <c r="N28" s="164"/>
      <c r="O28" s="164">
        <f>SUM(O29:O41)</f>
        <v>47.120000000000005</v>
      </c>
      <c r="P28" s="164"/>
      <c r="Q28" s="164">
        <f>SUM(Q29:Q41)</f>
        <v>0</v>
      </c>
      <c r="R28" s="165"/>
      <c r="S28" s="165"/>
      <c r="T28" s="166"/>
      <c r="U28" s="160"/>
      <c r="V28" s="160">
        <f>SUM(V29:V41)</f>
        <v>5.77</v>
      </c>
      <c r="W28" s="160"/>
      <c r="X28" s="160"/>
      <c r="Y28" s="160"/>
      <c r="AG28" t="s">
        <v>114</v>
      </c>
    </row>
    <row r="29" spans="1:60" ht="20.399999999999999" outlineLevel="1" x14ac:dyDescent="0.25">
      <c r="A29" s="168">
        <v>8</v>
      </c>
      <c r="B29" s="169" t="s">
        <v>145</v>
      </c>
      <c r="C29" s="177" t="s">
        <v>146</v>
      </c>
      <c r="D29" s="170" t="s">
        <v>140</v>
      </c>
      <c r="E29" s="171">
        <v>81.25</v>
      </c>
      <c r="F29" s="172"/>
      <c r="G29" s="173">
        <f>ROUND(E29*F29,2)</f>
        <v>0</v>
      </c>
      <c r="H29" s="172">
        <v>194.79</v>
      </c>
      <c r="I29" s="173">
        <f>ROUND(E29*H29,2)</f>
        <v>15826.69</v>
      </c>
      <c r="J29" s="172">
        <v>35.21</v>
      </c>
      <c r="K29" s="173">
        <f>ROUND(E29*J29,2)</f>
        <v>2860.81</v>
      </c>
      <c r="L29" s="173">
        <v>21</v>
      </c>
      <c r="M29" s="173">
        <f>G29*(1+L29/100)</f>
        <v>0</v>
      </c>
      <c r="N29" s="171">
        <v>0.32250000000000001</v>
      </c>
      <c r="O29" s="171">
        <f>ROUND(E29*N29,2)</f>
        <v>26.2</v>
      </c>
      <c r="P29" s="171">
        <v>0</v>
      </c>
      <c r="Q29" s="171">
        <f>ROUND(E29*P29,2)</f>
        <v>0</v>
      </c>
      <c r="R29" s="173" t="s">
        <v>147</v>
      </c>
      <c r="S29" s="173" t="s">
        <v>119</v>
      </c>
      <c r="T29" s="174" t="s">
        <v>119</v>
      </c>
      <c r="U29" s="157">
        <v>2.5999999999999999E-2</v>
      </c>
      <c r="V29" s="157">
        <f>ROUND(E29*U29,2)</f>
        <v>2.11</v>
      </c>
      <c r="W29" s="157"/>
      <c r="X29" s="157" t="s">
        <v>120</v>
      </c>
      <c r="Y29" s="157" t="s">
        <v>121</v>
      </c>
      <c r="Z29" s="147"/>
      <c r="AA29" s="147"/>
      <c r="AB29" s="147"/>
      <c r="AC29" s="147"/>
      <c r="AD29" s="147"/>
      <c r="AE29" s="147"/>
      <c r="AF29" s="147"/>
      <c r="AG29" s="147" t="s">
        <v>122</v>
      </c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</row>
    <row r="30" spans="1:60" outlineLevel="2" x14ac:dyDescent="0.25">
      <c r="A30" s="154"/>
      <c r="B30" s="155"/>
      <c r="C30" s="238" t="s">
        <v>148</v>
      </c>
      <c r="D30" s="239"/>
      <c r="E30" s="239"/>
      <c r="F30" s="239"/>
      <c r="G30" s="239"/>
      <c r="H30" s="157"/>
      <c r="I30" s="157"/>
      <c r="J30" s="157"/>
      <c r="K30" s="157"/>
      <c r="L30" s="157"/>
      <c r="M30" s="157"/>
      <c r="N30" s="156"/>
      <c r="O30" s="156"/>
      <c r="P30" s="156"/>
      <c r="Q30" s="156"/>
      <c r="R30" s="157"/>
      <c r="S30" s="157"/>
      <c r="T30" s="157"/>
      <c r="U30" s="157"/>
      <c r="V30" s="157"/>
      <c r="W30" s="157"/>
      <c r="X30" s="157"/>
      <c r="Y30" s="157"/>
      <c r="Z30" s="147"/>
      <c r="AA30" s="147"/>
      <c r="AB30" s="147"/>
      <c r="AC30" s="147"/>
      <c r="AD30" s="147"/>
      <c r="AE30" s="147"/>
      <c r="AF30" s="147"/>
      <c r="AG30" s="147" t="s">
        <v>124</v>
      </c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</row>
    <row r="31" spans="1:60" outlineLevel="2" x14ac:dyDescent="0.25">
      <c r="A31" s="154"/>
      <c r="B31" s="155"/>
      <c r="C31" s="178" t="s">
        <v>198</v>
      </c>
      <c r="D31" s="158"/>
      <c r="E31" s="159">
        <v>81.25</v>
      </c>
      <c r="F31" s="157"/>
      <c r="G31" s="157"/>
      <c r="H31" s="157"/>
      <c r="I31" s="157"/>
      <c r="J31" s="157"/>
      <c r="K31" s="157"/>
      <c r="L31" s="157"/>
      <c r="M31" s="157"/>
      <c r="N31" s="156"/>
      <c r="O31" s="156"/>
      <c r="P31" s="156"/>
      <c r="Q31" s="156"/>
      <c r="R31" s="157"/>
      <c r="S31" s="157"/>
      <c r="T31" s="157"/>
      <c r="U31" s="157"/>
      <c r="V31" s="157"/>
      <c r="W31" s="157"/>
      <c r="X31" s="157"/>
      <c r="Y31" s="157"/>
      <c r="Z31" s="147"/>
      <c r="AA31" s="147"/>
      <c r="AB31" s="147"/>
      <c r="AC31" s="147"/>
      <c r="AD31" s="147"/>
      <c r="AE31" s="147"/>
      <c r="AF31" s="147"/>
      <c r="AG31" s="147" t="s">
        <v>126</v>
      </c>
      <c r="AH31" s="147">
        <v>0</v>
      </c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</row>
    <row r="32" spans="1:60" ht="20.399999999999999" outlineLevel="1" x14ac:dyDescent="0.25">
      <c r="A32" s="168">
        <v>9</v>
      </c>
      <c r="B32" s="169" t="s">
        <v>153</v>
      </c>
      <c r="C32" s="177" t="s">
        <v>154</v>
      </c>
      <c r="D32" s="170" t="s">
        <v>140</v>
      </c>
      <c r="E32" s="171">
        <v>81.25</v>
      </c>
      <c r="F32" s="172"/>
      <c r="G32" s="173">
        <f>ROUND(E32*F32,2)</f>
        <v>0</v>
      </c>
      <c r="H32" s="172">
        <v>108.42</v>
      </c>
      <c r="I32" s="173">
        <f>ROUND(E32*H32,2)</f>
        <v>8809.1299999999992</v>
      </c>
      <c r="J32" s="172">
        <v>29.08</v>
      </c>
      <c r="K32" s="173">
        <f>ROUND(E32*J32,2)</f>
        <v>2362.75</v>
      </c>
      <c r="L32" s="173">
        <v>21</v>
      </c>
      <c r="M32" s="173">
        <f>G32*(1+L32/100)</f>
        <v>0</v>
      </c>
      <c r="N32" s="171">
        <v>0.17726</v>
      </c>
      <c r="O32" s="171">
        <f>ROUND(E32*N32,2)</f>
        <v>14.4</v>
      </c>
      <c r="P32" s="171">
        <v>0</v>
      </c>
      <c r="Q32" s="171">
        <f>ROUND(E32*P32,2)</f>
        <v>0</v>
      </c>
      <c r="R32" s="173" t="s">
        <v>147</v>
      </c>
      <c r="S32" s="173" t="s">
        <v>119</v>
      </c>
      <c r="T32" s="174" t="s">
        <v>119</v>
      </c>
      <c r="U32" s="157">
        <v>2.1999999999999999E-2</v>
      </c>
      <c r="V32" s="157">
        <f>ROUND(E32*U32,2)</f>
        <v>1.79</v>
      </c>
      <c r="W32" s="157"/>
      <c r="X32" s="157" t="s">
        <v>120</v>
      </c>
      <c r="Y32" s="157" t="s">
        <v>121</v>
      </c>
      <c r="Z32" s="147"/>
      <c r="AA32" s="147"/>
      <c r="AB32" s="147"/>
      <c r="AC32" s="147"/>
      <c r="AD32" s="147"/>
      <c r="AE32" s="147"/>
      <c r="AF32" s="147"/>
      <c r="AG32" s="147" t="s">
        <v>122</v>
      </c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</row>
    <row r="33" spans="1:60" ht="21" outlineLevel="2" x14ac:dyDescent="0.25">
      <c r="A33" s="154"/>
      <c r="B33" s="155"/>
      <c r="C33" s="238" t="s">
        <v>155</v>
      </c>
      <c r="D33" s="239"/>
      <c r="E33" s="239"/>
      <c r="F33" s="239"/>
      <c r="G33" s="239"/>
      <c r="H33" s="157"/>
      <c r="I33" s="157"/>
      <c r="J33" s="157"/>
      <c r="K33" s="157"/>
      <c r="L33" s="157"/>
      <c r="M33" s="157"/>
      <c r="N33" s="156"/>
      <c r="O33" s="156"/>
      <c r="P33" s="156"/>
      <c r="Q33" s="156"/>
      <c r="R33" s="157"/>
      <c r="S33" s="157"/>
      <c r="T33" s="157"/>
      <c r="U33" s="157"/>
      <c r="V33" s="157"/>
      <c r="W33" s="157"/>
      <c r="X33" s="157"/>
      <c r="Y33" s="157"/>
      <c r="Z33" s="147"/>
      <c r="AA33" s="147"/>
      <c r="AB33" s="147"/>
      <c r="AC33" s="147"/>
      <c r="AD33" s="147"/>
      <c r="AE33" s="147"/>
      <c r="AF33" s="147"/>
      <c r="AG33" s="147" t="s">
        <v>124</v>
      </c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75" t="str">
        <f>C33</f>
        <v>jako podklad pro nový kryt, s vyrovnáním profilu v příčném i podélném směru, s vlhčením a zhutněním, s doplněním kamenivem drceným, jeho rozprostřením a zhutněním</v>
      </c>
      <c r="BB33" s="147"/>
      <c r="BC33" s="147"/>
      <c r="BD33" s="147"/>
      <c r="BE33" s="147"/>
      <c r="BF33" s="147"/>
      <c r="BG33" s="147"/>
      <c r="BH33" s="147"/>
    </row>
    <row r="34" spans="1:60" outlineLevel="2" x14ac:dyDescent="0.25">
      <c r="A34" s="154"/>
      <c r="B34" s="155"/>
      <c r="C34" s="178" t="s">
        <v>199</v>
      </c>
      <c r="D34" s="158"/>
      <c r="E34" s="159">
        <v>81.25</v>
      </c>
      <c r="F34" s="157"/>
      <c r="G34" s="157"/>
      <c r="H34" s="157"/>
      <c r="I34" s="157"/>
      <c r="J34" s="157"/>
      <c r="K34" s="157"/>
      <c r="L34" s="157"/>
      <c r="M34" s="157"/>
      <c r="N34" s="156"/>
      <c r="O34" s="156"/>
      <c r="P34" s="156"/>
      <c r="Q34" s="156"/>
      <c r="R34" s="157"/>
      <c r="S34" s="157"/>
      <c r="T34" s="157"/>
      <c r="U34" s="157"/>
      <c r="V34" s="157"/>
      <c r="W34" s="157"/>
      <c r="X34" s="157"/>
      <c r="Y34" s="157"/>
      <c r="Z34" s="147"/>
      <c r="AA34" s="147"/>
      <c r="AB34" s="147"/>
      <c r="AC34" s="147"/>
      <c r="AD34" s="147"/>
      <c r="AE34" s="147"/>
      <c r="AF34" s="147"/>
      <c r="AG34" s="147" t="s">
        <v>126</v>
      </c>
      <c r="AH34" s="147">
        <v>5</v>
      </c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</row>
    <row r="35" spans="1:60" ht="30.6" outlineLevel="1" x14ac:dyDescent="0.25">
      <c r="A35" s="168">
        <v>10</v>
      </c>
      <c r="B35" s="169" t="s">
        <v>160</v>
      </c>
      <c r="C35" s="177" t="s">
        <v>161</v>
      </c>
      <c r="D35" s="170" t="s">
        <v>140</v>
      </c>
      <c r="E35" s="171">
        <v>81.25</v>
      </c>
      <c r="F35" s="172"/>
      <c r="G35" s="173">
        <f>ROUND(E35*F35,2)</f>
        <v>0</v>
      </c>
      <c r="H35" s="172">
        <v>13.9</v>
      </c>
      <c r="I35" s="173">
        <f>ROUND(E35*H35,2)</f>
        <v>1129.3800000000001</v>
      </c>
      <c r="J35" s="172">
        <v>7.1</v>
      </c>
      <c r="K35" s="173">
        <f>ROUND(E35*J35,2)</f>
        <v>576.88</v>
      </c>
      <c r="L35" s="173">
        <v>21</v>
      </c>
      <c r="M35" s="173">
        <f>G35*(1+L35/100)</f>
        <v>0</v>
      </c>
      <c r="N35" s="171">
        <v>2.111E-2</v>
      </c>
      <c r="O35" s="171">
        <f>ROUND(E35*N35,2)</f>
        <v>1.72</v>
      </c>
      <c r="P35" s="171">
        <v>0</v>
      </c>
      <c r="Q35" s="171">
        <f>ROUND(E35*P35,2)</f>
        <v>0</v>
      </c>
      <c r="R35" s="173" t="s">
        <v>147</v>
      </c>
      <c r="S35" s="173" t="s">
        <v>119</v>
      </c>
      <c r="T35" s="174" t="s">
        <v>119</v>
      </c>
      <c r="U35" s="157">
        <v>5.0000000000000001E-3</v>
      </c>
      <c r="V35" s="157">
        <f>ROUND(E35*U35,2)</f>
        <v>0.41</v>
      </c>
      <c r="W35" s="157"/>
      <c r="X35" s="157" t="s">
        <v>120</v>
      </c>
      <c r="Y35" s="157" t="s">
        <v>121</v>
      </c>
      <c r="Z35" s="147"/>
      <c r="AA35" s="147"/>
      <c r="AB35" s="147"/>
      <c r="AC35" s="147"/>
      <c r="AD35" s="147"/>
      <c r="AE35" s="147"/>
      <c r="AF35" s="147"/>
      <c r="AG35" s="147" t="s">
        <v>122</v>
      </c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</row>
    <row r="36" spans="1:60" outlineLevel="2" x14ac:dyDescent="0.25">
      <c r="A36" s="154"/>
      <c r="B36" s="155"/>
      <c r="C36" s="178" t="s">
        <v>199</v>
      </c>
      <c r="D36" s="158"/>
      <c r="E36" s="159">
        <v>81.25</v>
      </c>
      <c r="F36" s="157"/>
      <c r="G36" s="157"/>
      <c r="H36" s="157"/>
      <c r="I36" s="157"/>
      <c r="J36" s="157"/>
      <c r="K36" s="157"/>
      <c r="L36" s="157"/>
      <c r="M36" s="157"/>
      <c r="N36" s="156"/>
      <c r="O36" s="156"/>
      <c r="P36" s="156"/>
      <c r="Q36" s="156"/>
      <c r="R36" s="157"/>
      <c r="S36" s="157"/>
      <c r="T36" s="157"/>
      <c r="U36" s="157"/>
      <c r="V36" s="157"/>
      <c r="W36" s="157"/>
      <c r="X36" s="157"/>
      <c r="Y36" s="157"/>
      <c r="Z36" s="147"/>
      <c r="AA36" s="147"/>
      <c r="AB36" s="147"/>
      <c r="AC36" s="147"/>
      <c r="AD36" s="147"/>
      <c r="AE36" s="147"/>
      <c r="AF36" s="147"/>
      <c r="AG36" s="147" t="s">
        <v>126</v>
      </c>
      <c r="AH36" s="147">
        <v>5</v>
      </c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</row>
    <row r="37" spans="1:60" outlineLevel="1" x14ac:dyDescent="0.25">
      <c r="A37" s="168">
        <v>11</v>
      </c>
      <c r="B37" s="169" t="s">
        <v>163</v>
      </c>
      <c r="C37" s="177" t="s">
        <v>164</v>
      </c>
      <c r="D37" s="170" t="s">
        <v>140</v>
      </c>
      <c r="E37" s="171">
        <v>81.25</v>
      </c>
      <c r="F37" s="172"/>
      <c r="G37" s="173">
        <f>ROUND(E37*F37,2)</f>
        <v>0</v>
      </c>
      <c r="H37" s="172">
        <v>307.61</v>
      </c>
      <c r="I37" s="173">
        <f>ROUND(E37*H37,2)</f>
        <v>24993.31</v>
      </c>
      <c r="J37" s="172">
        <v>2.89</v>
      </c>
      <c r="K37" s="173">
        <f>ROUND(E37*J37,2)</f>
        <v>234.81</v>
      </c>
      <c r="L37" s="173">
        <v>21</v>
      </c>
      <c r="M37" s="173">
        <f>G37*(1+L37/100)</f>
        <v>0</v>
      </c>
      <c r="N37" s="171">
        <v>6.0600000000000003E-3</v>
      </c>
      <c r="O37" s="171">
        <f>ROUND(E37*N37,2)</f>
        <v>0.49</v>
      </c>
      <c r="P37" s="171">
        <v>0</v>
      </c>
      <c r="Q37" s="171">
        <f>ROUND(E37*P37,2)</f>
        <v>0</v>
      </c>
      <c r="R37" s="173" t="s">
        <v>147</v>
      </c>
      <c r="S37" s="173" t="s">
        <v>119</v>
      </c>
      <c r="T37" s="174" t="s">
        <v>119</v>
      </c>
      <c r="U37" s="157">
        <v>2E-3</v>
      </c>
      <c r="V37" s="157">
        <f>ROUND(E37*U37,2)</f>
        <v>0.16</v>
      </c>
      <c r="W37" s="157"/>
      <c r="X37" s="157" t="s">
        <v>120</v>
      </c>
      <c r="Y37" s="157" t="s">
        <v>121</v>
      </c>
      <c r="Z37" s="147"/>
      <c r="AA37" s="147"/>
      <c r="AB37" s="147"/>
      <c r="AC37" s="147"/>
      <c r="AD37" s="147"/>
      <c r="AE37" s="147"/>
      <c r="AF37" s="147"/>
      <c r="AG37" s="147" t="s">
        <v>122</v>
      </c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</row>
    <row r="38" spans="1:60" outlineLevel="2" x14ac:dyDescent="0.25">
      <c r="A38" s="154"/>
      <c r="B38" s="155"/>
      <c r="C38" s="178" t="s">
        <v>199</v>
      </c>
      <c r="D38" s="158"/>
      <c r="E38" s="159">
        <v>81.25</v>
      </c>
      <c r="F38" s="157"/>
      <c r="G38" s="157"/>
      <c r="H38" s="157"/>
      <c r="I38" s="157"/>
      <c r="J38" s="157"/>
      <c r="K38" s="157"/>
      <c r="L38" s="157"/>
      <c r="M38" s="157"/>
      <c r="N38" s="156"/>
      <c r="O38" s="156"/>
      <c r="P38" s="156"/>
      <c r="Q38" s="156"/>
      <c r="R38" s="157"/>
      <c r="S38" s="157"/>
      <c r="T38" s="157"/>
      <c r="U38" s="157"/>
      <c r="V38" s="157"/>
      <c r="W38" s="157"/>
      <c r="X38" s="157"/>
      <c r="Y38" s="157"/>
      <c r="Z38" s="147"/>
      <c r="AA38" s="147"/>
      <c r="AB38" s="147"/>
      <c r="AC38" s="147"/>
      <c r="AD38" s="147"/>
      <c r="AE38" s="147"/>
      <c r="AF38" s="147"/>
      <c r="AG38" s="147" t="s">
        <v>126</v>
      </c>
      <c r="AH38" s="147">
        <v>5</v>
      </c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</row>
    <row r="39" spans="1:60" ht="20.399999999999999" outlineLevel="1" x14ac:dyDescent="0.25">
      <c r="A39" s="168">
        <v>12</v>
      </c>
      <c r="B39" s="169" t="s">
        <v>165</v>
      </c>
      <c r="C39" s="177" t="s">
        <v>166</v>
      </c>
      <c r="D39" s="170" t="s">
        <v>140</v>
      </c>
      <c r="E39" s="171">
        <v>162.5</v>
      </c>
      <c r="F39" s="172"/>
      <c r="G39" s="173">
        <f>ROUND(E39*F39,2)</f>
        <v>0</v>
      </c>
      <c r="H39" s="172">
        <v>109.51</v>
      </c>
      <c r="I39" s="173">
        <f>ROUND(E39*H39,2)</f>
        <v>17795.38</v>
      </c>
      <c r="J39" s="172">
        <v>9.99</v>
      </c>
      <c r="K39" s="173">
        <f>ROUND(E39*J39,2)</f>
        <v>1623.38</v>
      </c>
      <c r="L39" s="173">
        <v>21</v>
      </c>
      <c r="M39" s="173">
        <f>G39*(1+L39/100)</f>
        <v>0</v>
      </c>
      <c r="N39" s="171">
        <v>2.6530000000000001E-2</v>
      </c>
      <c r="O39" s="171">
        <f>ROUND(E39*N39,2)</f>
        <v>4.3099999999999996</v>
      </c>
      <c r="P39" s="171">
        <v>0</v>
      </c>
      <c r="Q39" s="171">
        <f>ROUND(E39*P39,2)</f>
        <v>0</v>
      </c>
      <c r="R39" s="173" t="s">
        <v>147</v>
      </c>
      <c r="S39" s="173" t="s">
        <v>119</v>
      </c>
      <c r="T39" s="174" t="s">
        <v>119</v>
      </c>
      <c r="U39" s="157">
        <v>8.0000000000000002E-3</v>
      </c>
      <c r="V39" s="157">
        <f>ROUND(E39*U39,2)</f>
        <v>1.3</v>
      </c>
      <c r="W39" s="157"/>
      <c r="X39" s="157" t="s">
        <v>120</v>
      </c>
      <c r="Y39" s="157" t="s">
        <v>121</v>
      </c>
      <c r="Z39" s="147"/>
      <c r="AA39" s="147"/>
      <c r="AB39" s="147"/>
      <c r="AC39" s="147"/>
      <c r="AD39" s="147"/>
      <c r="AE39" s="147"/>
      <c r="AF39" s="147"/>
      <c r="AG39" s="147" t="s">
        <v>122</v>
      </c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</row>
    <row r="40" spans="1:60" outlineLevel="2" x14ac:dyDescent="0.25">
      <c r="A40" s="154"/>
      <c r="B40" s="155"/>
      <c r="C40" s="238" t="s">
        <v>167</v>
      </c>
      <c r="D40" s="239"/>
      <c r="E40" s="239"/>
      <c r="F40" s="239"/>
      <c r="G40" s="239"/>
      <c r="H40" s="157"/>
      <c r="I40" s="157"/>
      <c r="J40" s="157"/>
      <c r="K40" s="157"/>
      <c r="L40" s="157"/>
      <c r="M40" s="157"/>
      <c r="N40" s="156"/>
      <c r="O40" s="156"/>
      <c r="P40" s="156"/>
      <c r="Q40" s="156"/>
      <c r="R40" s="157"/>
      <c r="S40" s="157"/>
      <c r="T40" s="157"/>
      <c r="U40" s="157"/>
      <c r="V40" s="157"/>
      <c r="W40" s="157"/>
      <c r="X40" s="157"/>
      <c r="Y40" s="157"/>
      <c r="Z40" s="147"/>
      <c r="AA40" s="147"/>
      <c r="AB40" s="147"/>
      <c r="AC40" s="147"/>
      <c r="AD40" s="147"/>
      <c r="AE40" s="147"/>
      <c r="AF40" s="147"/>
      <c r="AG40" s="147" t="s">
        <v>124</v>
      </c>
      <c r="AH40" s="147"/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</row>
    <row r="41" spans="1:60" outlineLevel="2" x14ac:dyDescent="0.25">
      <c r="A41" s="154"/>
      <c r="B41" s="155"/>
      <c r="C41" s="178" t="s">
        <v>200</v>
      </c>
      <c r="D41" s="158"/>
      <c r="E41" s="159">
        <v>162.5</v>
      </c>
      <c r="F41" s="157"/>
      <c r="G41" s="157"/>
      <c r="H41" s="157"/>
      <c r="I41" s="157"/>
      <c r="J41" s="157"/>
      <c r="K41" s="157"/>
      <c r="L41" s="157"/>
      <c r="M41" s="157"/>
      <c r="N41" s="156"/>
      <c r="O41" s="156"/>
      <c r="P41" s="156"/>
      <c r="Q41" s="156"/>
      <c r="R41" s="157"/>
      <c r="S41" s="157"/>
      <c r="T41" s="157"/>
      <c r="U41" s="157"/>
      <c r="V41" s="157"/>
      <c r="W41" s="157"/>
      <c r="X41" s="157"/>
      <c r="Y41" s="157"/>
      <c r="Z41" s="147"/>
      <c r="AA41" s="147"/>
      <c r="AB41" s="147"/>
      <c r="AC41" s="147"/>
      <c r="AD41" s="147"/>
      <c r="AE41" s="147"/>
      <c r="AF41" s="147"/>
      <c r="AG41" s="147" t="s">
        <v>126</v>
      </c>
      <c r="AH41" s="147">
        <v>5</v>
      </c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</row>
    <row r="42" spans="1:60" x14ac:dyDescent="0.25">
      <c r="A42" s="161" t="s">
        <v>113</v>
      </c>
      <c r="B42" s="162" t="s">
        <v>82</v>
      </c>
      <c r="C42" s="176" t="s">
        <v>83</v>
      </c>
      <c r="D42" s="163"/>
      <c r="E42" s="164"/>
      <c r="F42" s="165"/>
      <c r="G42" s="165">
        <f>SUMIF(AG43:AG44,"&lt;&gt;NOR",G43:G44)</f>
        <v>0</v>
      </c>
      <c r="H42" s="165"/>
      <c r="I42" s="165">
        <f>SUM(I43:I44)</f>
        <v>0</v>
      </c>
      <c r="J42" s="165"/>
      <c r="K42" s="165">
        <f>SUM(K43:K44)</f>
        <v>4316.58</v>
      </c>
      <c r="L42" s="165"/>
      <c r="M42" s="165">
        <f>SUM(M43:M44)</f>
        <v>0</v>
      </c>
      <c r="N42" s="164"/>
      <c r="O42" s="164">
        <f>SUM(O43:O44)</f>
        <v>0</v>
      </c>
      <c r="P42" s="164"/>
      <c r="Q42" s="164">
        <f>SUM(Q43:Q44)</f>
        <v>0</v>
      </c>
      <c r="R42" s="165"/>
      <c r="S42" s="165"/>
      <c r="T42" s="166"/>
      <c r="U42" s="160"/>
      <c r="V42" s="160">
        <f>SUM(V43:V44)</f>
        <v>0.94</v>
      </c>
      <c r="W42" s="160"/>
      <c r="X42" s="160"/>
      <c r="Y42" s="160"/>
      <c r="AG42" t="s">
        <v>114</v>
      </c>
    </row>
    <row r="43" spans="1:60" outlineLevel="1" x14ac:dyDescent="0.25">
      <c r="A43" s="168">
        <v>13</v>
      </c>
      <c r="B43" s="169" t="s">
        <v>169</v>
      </c>
      <c r="C43" s="177" t="s">
        <v>170</v>
      </c>
      <c r="D43" s="170" t="s">
        <v>171</v>
      </c>
      <c r="E43" s="171">
        <v>47.124189999999999</v>
      </c>
      <c r="F43" s="172"/>
      <c r="G43" s="173">
        <f>ROUND(E43*F43,2)</f>
        <v>0</v>
      </c>
      <c r="H43" s="172">
        <v>0</v>
      </c>
      <c r="I43" s="173">
        <f>ROUND(E43*H43,2)</f>
        <v>0</v>
      </c>
      <c r="J43" s="172">
        <v>91.6</v>
      </c>
      <c r="K43" s="173">
        <f>ROUND(E43*J43,2)</f>
        <v>4316.58</v>
      </c>
      <c r="L43" s="173">
        <v>21</v>
      </c>
      <c r="M43" s="173">
        <f>G43*(1+L43/100)</f>
        <v>0</v>
      </c>
      <c r="N43" s="171">
        <v>0</v>
      </c>
      <c r="O43" s="171">
        <f>ROUND(E43*N43,2)</f>
        <v>0</v>
      </c>
      <c r="P43" s="171">
        <v>0</v>
      </c>
      <c r="Q43" s="171">
        <f>ROUND(E43*P43,2)</f>
        <v>0</v>
      </c>
      <c r="R43" s="173" t="s">
        <v>147</v>
      </c>
      <c r="S43" s="173" t="s">
        <v>119</v>
      </c>
      <c r="T43" s="174" t="s">
        <v>119</v>
      </c>
      <c r="U43" s="157">
        <v>0.02</v>
      </c>
      <c r="V43" s="157">
        <f>ROUND(E43*U43,2)</f>
        <v>0.94</v>
      </c>
      <c r="W43" s="157"/>
      <c r="X43" s="157" t="s">
        <v>172</v>
      </c>
      <c r="Y43" s="157" t="s">
        <v>121</v>
      </c>
      <c r="Z43" s="147"/>
      <c r="AA43" s="147"/>
      <c r="AB43" s="147"/>
      <c r="AC43" s="147"/>
      <c r="AD43" s="147"/>
      <c r="AE43" s="147"/>
      <c r="AF43" s="147"/>
      <c r="AG43" s="147" t="s">
        <v>173</v>
      </c>
      <c r="AH43" s="147"/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</row>
    <row r="44" spans="1:60" outlineLevel="2" x14ac:dyDescent="0.25">
      <c r="A44" s="154"/>
      <c r="B44" s="155"/>
      <c r="C44" s="238" t="s">
        <v>174</v>
      </c>
      <c r="D44" s="239"/>
      <c r="E44" s="239"/>
      <c r="F44" s="239"/>
      <c r="G44" s="239"/>
      <c r="H44" s="157"/>
      <c r="I44" s="157"/>
      <c r="J44" s="157"/>
      <c r="K44" s="157"/>
      <c r="L44" s="157"/>
      <c r="M44" s="157"/>
      <c r="N44" s="156"/>
      <c r="O44" s="156"/>
      <c r="P44" s="156"/>
      <c r="Q44" s="156"/>
      <c r="R44" s="157"/>
      <c r="S44" s="157"/>
      <c r="T44" s="157"/>
      <c r="U44" s="157"/>
      <c r="V44" s="157"/>
      <c r="W44" s="157"/>
      <c r="X44" s="157"/>
      <c r="Y44" s="157"/>
      <c r="Z44" s="147"/>
      <c r="AA44" s="147"/>
      <c r="AB44" s="147"/>
      <c r="AC44" s="147"/>
      <c r="AD44" s="147"/>
      <c r="AE44" s="147"/>
      <c r="AF44" s="147"/>
      <c r="AG44" s="147" t="s">
        <v>124</v>
      </c>
      <c r="AH44" s="147"/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47"/>
      <c r="BB44" s="147"/>
      <c r="BC44" s="147"/>
      <c r="BD44" s="147"/>
      <c r="BE44" s="147"/>
      <c r="BF44" s="147"/>
      <c r="BG44" s="147"/>
      <c r="BH44" s="147"/>
    </row>
    <row r="45" spans="1:60" x14ac:dyDescent="0.25">
      <c r="A45" s="3"/>
      <c r="B45" s="4"/>
      <c r="C45" s="179"/>
      <c r="D45" s="6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E45">
        <v>12</v>
      </c>
      <c r="AF45">
        <v>21</v>
      </c>
      <c r="AG45" t="s">
        <v>99</v>
      </c>
    </row>
    <row r="46" spans="1:60" x14ac:dyDescent="0.25">
      <c r="A46" s="150"/>
      <c r="B46" s="151" t="s">
        <v>29</v>
      </c>
      <c r="C46" s="180"/>
      <c r="D46" s="152"/>
      <c r="E46" s="153"/>
      <c r="F46" s="153"/>
      <c r="G46" s="167">
        <f>G8+G28+G42</f>
        <v>0</v>
      </c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E46">
        <f>SUMIF(L7:L44,AE45,G7:G44)</f>
        <v>0</v>
      </c>
      <c r="AF46">
        <f>SUMIF(L7:L44,AF45,G7:G44)</f>
        <v>0</v>
      </c>
      <c r="AG46" t="s">
        <v>175</v>
      </c>
    </row>
    <row r="47" spans="1:60" x14ac:dyDescent="0.25">
      <c r="C47" s="181"/>
      <c r="D47" s="10"/>
      <c r="AG47" t="s">
        <v>176</v>
      </c>
    </row>
    <row r="48" spans="1:60" x14ac:dyDescent="0.25">
      <c r="D48" s="10"/>
    </row>
    <row r="49" spans="4:4" x14ac:dyDescent="0.25">
      <c r="D49" s="10"/>
    </row>
    <row r="50" spans="4:4" x14ac:dyDescent="0.25">
      <c r="D50" s="10"/>
    </row>
    <row r="51" spans="4:4" x14ac:dyDescent="0.25">
      <c r="D51" s="10"/>
    </row>
    <row r="52" spans="4:4" x14ac:dyDescent="0.25">
      <c r="D52" s="10"/>
    </row>
    <row r="53" spans="4:4" x14ac:dyDescent="0.25">
      <c r="D53" s="10"/>
    </row>
    <row r="54" spans="4:4" x14ac:dyDescent="0.25">
      <c r="D54" s="10"/>
    </row>
    <row r="55" spans="4:4" x14ac:dyDescent="0.25">
      <c r="D55" s="10"/>
    </row>
    <row r="56" spans="4:4" x14ac:dyDescent="0.25">
      <c r="D56" s="10"/>
    </row>
    <row r="57" spans="4:4" x14ac:dyDescent="0.25">
      <c r="D57" s="10"/>
    </row>
    <row r="58" spans="4:4" x14ac:dyDescent="0.25">
      <c r="D58" s="10"/>
    </row>
    <row r="59" spans="4:4" x14ac:dyDescent="0.25">
      <c r="D59" s="10"/>
    </row>
    <row r="60" spans="4:4" x14ac:dyDescent="0.25">
      <c r="D60" s="10"/>
    </row>
    <row r="61" spans="4:4" x14ac:dyDescent="0.25">
      <c r="D61" s="10"/>
    </row>
    <row r="62" spans="4:4" x14ac:dyDescent="0.25">
      <c r="D62" s="10"/>
    </row>
    <row r="63" spans="4:4" x14ac:dyDescent="0.25">
      <c r="D63" s="10"/>
    </row>
    <row r="64" spans="4:4" x14ac:dyDescent="0.25">
      <c r="D64" s="10"/>
    </row>
    <row r="65" spans="4:4" x14ac:dyDescent="0.25">
      <c r="D65" s="10"/>
    </row>
    <row r="66" spans="4:4" x14ac:dyDescent="0.25">
      <c r="D66" s="10"/>
    </row>
    <row r="67" spans="4:4" x14ac:dyDescent="0.25">
      <c r="D67" s="10"/>
    </row>
    <row r="68" spans="4:4" x14ac:dyDescent="0.25">
      <c r="D68" s="10"/>
    </row>
    <row r="69" spans="4:4" x14ac:dyDescent="0.25">
      <c r="D69" s="10"/>
    </row>
    <row r="70" spans="4:4" x14ac:dyDescent="0.25">
      <c r="D70" s="10"/>
    </row>
    <row r="71" spans="4:4" x14ac:dyDescent="0.25">
      <c r="D71" s="10"/>
    </row>
    <row r="72" spans="4:4" x14ac:dyDescent="0.25">
      <c r="D72" s="10"/>
    </row>
    <row r="73" spans="4:4" x14ac:dyDescent="0.25">
      <c r="D73" s="10"/>
    </row>
    <row r="74" spans="4:4" x14ac:dyDescent="0.25">
      <c r="D74" s="10"/>
    </row>
    <row r="75" spans="4:4" x14ac:dyDescent="0.25">
      <c r="D75" s="10"/>
    </row>
    <row r="76" spans="4:4" x14ac:dyDescent="0.25">
      <c r="D76" s="10"/>
    </row>
    <row r="77" spans="4:4" x14ac:dyDescent="0.25">
      <c r="D77" s="10"/>
    </row>
    <row r="78" spans="4:4" x14ac:dyDescent="0.25">
      <c r="D78" s="10"/>
    </row>
    <row r="79" spans="4:4" x14ac:dyDescent="0.25">
      <c r="D79" s="10"/>
    </row>
    <row r="80" spans="4:4" x14ac:dyDescent="0.25">
      <c r="D80" s="10"/>
    </row>
    <row r="81" spans="4:4" x14ac:dyDescent="0.25">
      <c r="D81" s="10"/>
    </row>
    <row r="82" spans="4:4" x14ac:dyDescent="0.25">
      <c r="D82" s="10"/>
    </row>
    <row r="83" spans="4:4" x14ac:dyDescent="0.25">
      <c r="D83" s="10"/>
    </row>
    <row r="84" spans="4:4" x14ac:dyDescent="0.25">
      <c r="D84" s="10"/>
    </row>
    <row r="85" spans="4:4" x14ac:dyDescent="0.25">
      <c r="D85" s="10"/>
    </row>
    <row r="86" spans="4:4" x14ac:dyDescent="0.25">
      <c r="D86" s="10"/>
    </row>
    <row r="87" spans="4:4" x14ac:dyDescent="0.25">
      <c r="D87" s="10"/>
    </row>
    <row r="88" spans="4:4" x14ac:dyDescent="0.25">
      <c r="D88" s="10"/>
    </row>
    <row r="89" spans="4:4" x14ac:dyDescent="0.25">
      <c r="D89" s="10"/>
    </row>
    <row r="90" spans="4:4" x14ac:dyDescent="0.25">
      <c r="D90" s="10"/>
    </row>
    <row r="91" spans="4:4" x14ac:dyDescent="0.25">
      <c r="D91" s="10"/>
    </row>
    <row r="92" spans="4:4" x14ac:dyDescent="0.25">
      <c r="D92" s="10"/>
    </row>
    <row r="93" spans="4:4" x14ac:dyDescent="0.25">
      <c r="D93" s="10"/>
    </row>
    <row r="94" spans="4:4" x14ac:dyDescent="0.25">
      <c r="D94" s="10"/>
    </row>
    <row r="95" spans="4:4" x14ac:dyDescent="0.25">
      <c r="D95" s="10"/>
    </row>
    <row r="96" spans="4:4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sheet="1" formatRows="0"/>
  <mergeCells count="13">
    <mergeCell ref="C13:G13"/>
    <mergeCell ref="A1:G1"/>
    <mergeCell ref="C2:G2"/>
    <mergeCell ref="C3:G3"/>
    <mergeCell ref="C4:G4"/>
    <mergeCell ref="C10:G10"/>
    <mergeCell ref="C44:G44"/>
    <mergeCell ref="C16:G16"/>
    <mergeCell ref="C19:G19"/>
    <mergeCell ref="C24:G24"/>
    <mergeCell ref="C30:G30"/>
    <mergeCell ref="C33:G33"/>
    <mergeCell ref="C40:G40"/>
  </mergeCells>
  <pageMargins left="0.59055118110236204" right="0.196850393700787" top="0.78740157499999996" bottom="0.78740157499999996" header="0.3" footer="0.3"/>
  <pageSetup paperSize="9" orientation="landscape" horizontalDpi="0" verticalDpi="0" r:id="rId1"/>
  <headerFooter>
    <oddFooter>&amp;RStránka &amp;P z &amp;N&amp;LZpracováno programem BUILDpower S,  © RTS, a.s.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56</vt:i4>
      </vt:variant>
    </vt:vector>
  </HeadingPairs>
  <TitlesOfParts>
    <vt:vector size="64" baseType="lpstr">
      <vt:lpstr>Pokyny pro vyplnění</vt:lpstr>
      <vt:lpstr>Stavba</vt:lpstr>
      <vt:lpstr>VzorPolozky</vt:lpstr>
      <vt:lpstr>01 1 Pol</vt:lpstr>
      <vt:lpstr>02 2 Pol</vt:lpstr>
      <vt:lpstr>03 3 Pol</vt:lpstr>
      <vt:lpstr>04 4 Pol</vt:lpstr>
      <vt:lpstr>05 5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1 Pol'!Názvy_tisku</vt:lpstr>
      <vt:lpstr>'02 2 Pol'!Názvy_tisku</vt:lpstr>
      <vt:lpstr>'03 3 Pol'!Názvy_tisku</vt:lpstr>
      <vt:lpstr>'04 4 Pol'!Názvy_tisku</vt:lpstr>
      <vt:lpstr>'05 5 Pol'!Názvy_tisku</vt:lpstr>
      <vt:lpstr>oadresa</vt:lpstr>
      <vt:lpstr>Stavba!Objednatel</vt:lpstr>
      <vt:lpstr>Stavba!Objekt</vt:lpstr>
      <vt:lpstr>'01 1 Pol'!Oblast_tisku</vt:lpstr>
      <vt:lpstr>'02 2 Pol'!Oblast_tisku</vt:lpstr>
      <vt:lpstr>'03 3 Pol'!Oblast_tisku</vt:lpstr>
      <vt:lpstr>'04 4 Pol'!Oblast_tisku</vt:lpstr>
      <vt:lpstr>'05 5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Přibyla</dc:creator>
  <cp:lastModifiedBy>User</cp:lastModifiedBy>
  <cp:lastPrinted>2019-03-19T12:27:02Z</cp:lastPrinted>
  <dcterms:created xsi:type="dcterms:W3CDTF">2009-04-08T07:15:50Z</dcterms:created>
  <dcterms:modified xsi:type="dcterms:W3CDTF">2025-09-09T07:41:20Z</dcterms:modified>
</cp:coreProperties>
</file>