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440" windowHeight="1048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'Rekapitulace'!$G$11</definedName>
    <definedName name="Dodavka0">'Položky'!#REF!</definedName>
    <definedName name="HSV">'Rekapitulace'!$E$11</definedName>
    <definedName name="HSV0">'Položky'!#REF!</definedName>
    <definedName name="HZS">'Rekapitulace'!$I$11</definedName>
    <definedName name="HZS0">'Položky'!#REF!</definedName>
    <definedName name="JKSO">'Krycí list'!$G$2</definedName>
    <definedName name="MJ">'Krycí list'!$G$5</definedName>
    <definedName name="Mont">'Rekapitulace'!$H$11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'Položky'!$A$1:$G$49</definedName>
    <definedName name="_xlnm.Print_Area" localSheetId="1">'Rekapitulace'!$A$1:$I$17</definedName>
    <definedName name="PocetMJ">'Krycí list'!$G$6</definedName>
    <definedName name="Poznamka">'Krycí list'!$B$37</definedName>
    <definedName name="Projektant">'Krycí list'!$C$8</definedName>
    <definedName name="PSV">'Rekapitulace'!$F$11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'Rekapitulace'!$H$17</definedName>
    <definedName name="VRNKc">'Rekapitulace'!$E$16</definedName>
    <definedName name="VRNnazev">'Rekapitulace'!$A$16</definedName>
    <definedName name="VRNproc">'Rekapitulace'!$F$16</definedName>
    <definedName name="VRNzakl">'Rekapitulace'!$G$16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<sst xmlns="http://schemas.openxmlformats.org/spreadsheetml/2006/main" count="226" uniqueCount="168">
  <si>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</si>
  <si>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</si>
  <si>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</si>
  <si>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</si>
  <si>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</si>
  <si>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</si>
  <si>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</si>
  <si>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</si>
  <si>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</si>
  <si>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</si>
  <si>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</si>
  <si>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</si>
  <si>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</si>
  <si>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</si>
  <si>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</si>
  <si>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</si>
  <si>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</si>
  <si>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</si>
  <si>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</si>
  <si>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</si>
  <si>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</si>
  <si>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</si>
  <si>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</si>
  <si>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</si>
  <si>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</si>
  <si>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</si>
  <si>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</si>
  <si>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</si>
  <si>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</si>
  <si>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</si>
  <si>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</si>
  <si>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</si>
  <si>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</si>
  <si>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</si>
  <si>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</si>
  <si>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</si>
  <si>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</si>
  <si>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</si>
  <si>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</si>
  <si>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</si>
  <si>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</si>
  <si>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</si>
  <si>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</si>
  <si>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</si>
  <si>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</si>
  <si>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</si>
  <si>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</si>
  <si>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</si>
  <si>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</si>
  <si>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</si>
  <si>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</si>
  <si>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</si>
  <si>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</si>
  <si>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</si>
  <si>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</si>
  <si>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</si>
  <si>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</si>
  <si>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</si>
  <si>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</si>
  <si>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</si>
  <si>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</si>
  <si>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</si>
  <si>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</si>
  <si>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</si>
  <si>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</si>
  <si>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</si>
  <si>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</si>
  <si>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</si>
  <si>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</si>
  <si>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</si>
  <si>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</si>
  <si>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</si>
  <si>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</si>
  <si>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</si>
  <si>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</si>
  <si>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</si>
  <si>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</si>
  <si>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8793-12</t>
  </si>
  <si>
    <t>Rekreační středisko Homole</t>
  </si>
  <si>
    <t>01</t>
  </si>
  <si>
    <t>Hygienické zázemí</t>
  </si>
  <si>
    <t>Kabelová přípojka pro - 1.NP</t>
  </si>
  <si>
    <t>M01</t>
  </si>
  <si>
    <t>Nosný materiál</t>
  </si>
  <si>
    <t>28314146.E</t>
  </si>
  <si>
    <t>Fólie výstražná š. 300mm - BLESK</t>
  </si>
  <si>
    <t>m</t>
  </si>
  <si>
    <t>34111076</t>
  </si>
  <si>
    <t>Kabel silový s Cu jádrem 750 V CYKY 4B x10 mm2</t>
  </si>
  <si>
    <t>34111090</t>
  </si>
  <si>
    <t>Kabel silový s Cu jádrem 750 V CYKY 5C x 1,5 mm2</t>
  </si>
  <si>
    <t>34140967</t>
  </si>
  <si>
    <t>Vodič silový CY zelenožlutý 10,00 mm2 - drát</t>
  </si>
  <si>
    <t>34524414</t>
  </si>
  <si>
    <t>Vložka pojistková E33 2420 50 A normální</t>
  </si>
  <si>
    <t>kus</t>
  </si>
  <si>
    <t>34524531</t>
  </si>
  <si>
    <t>Kroužek styčný pro E33 porcelánový 2510 50 A</t>
  </si>
  <si>
    <t>34570000KP2202</t>
  </si>
  <si>
    <t xml:space="preserve">Trubka ochranná KOPOFLEX 50 </t>
  </si>
  <si>
    <t>34571510KP1019</t>
  </si>
  <si>
    <t xml:space="preserve">Krabice odbočná PH  KO 125 E </t>
  </si>
  <si>
    <t>35441120</t>
  </si>
  <si>
    <t>Pásek uzemňovací pozinkovaný 30 x 4 mm</t>
  </si>
  <si>
    <t>kg</t>
  </si>
  <si>
    <t>35441925</t>
  </si>
  <si>
    <t>Svorka zkušební SZ pro lano d 6-12 mm</t>
  </si>
  <si>
    <t>141   R00</t>
  </si>
  <si>
    <t xml:space="preserve">Přirážka za podružný materiál   m21 </t>
  </si>
  <si>
    <t>142   T00</t>
  </si>
  <si>
    <t xml:space="preserve">Odbytová přirážka </t>
  </si>
  <si>
    <t>M21</t>
  </si>
  <si>
    <t>Elektromontáže</t>
  </si>
  <si>
    <t>210010123R00</t>
  </si>
  <si>
    <t xml:space="preserve">Trubka ochranná z PE, uložená volně, DN do 47 mm </t>
  </si>
  <si>
    <t>210010313R00</t>
  </si>
  <si>
    <t xml:space="preserve">Krabice odbočná KO 125, bez zapojení-čtvercová </t>
  </si>
  <si>
    <t>210100001R00</t>
  </si>
  <si>
    <t xml:space="preserve">Ukončení vodičů v rozvaděči + zapojení do 2,5 mm2 </t>
  </si>
  <si>
    <t>210100003R00</t>
  </si>
  <si>
    <t xml:space="preserve">Ukončení vodičů v rozvaděči + zapojení do 16 mm2 </t>
  </si>
  <si>
    <t>210100251R00</t>
  </si>
  <si>
    <t xml:space="preserve">Ukončení celoplast. kabelů zákl./pás.do 4x10 mm2 </t>
  </si>
  <si>
    <t>210100258R00</t>
  </si>
  <si>
    <t xml:space="preserve">Ukončení celoplast. kabelů zákl./pás.do 5x4 mm2 </t>
  </si>
  <si>
    <t>210220021R00</t>
  </si>
  <si>
    <t xml:space="preserve">Vedení uzemňovací v zemi FeZn do 120 mm2 </t>
  </si>
  <si>
    <t>210220301R00</t>
  </si>
  <si>
    <t xml:space="preserve">Svorka hromosvodová do 2 šroubů /SS, SZ, SO/ </t>
  </si>
  <si>
    <t>210810013R00</t>
  </si>
  <si>
    <t xml:space="preserve">Kabel CYKY-m 750 V 4 x 10 mm2 volně uložený </t>
  </si>
  <si>
    <t>210810015R00</t>
  </si>
  <si>
    <t xml:space="preserve">Kabel CYKY-m 750 V 5 x 1,5 mm2 volně uložený </t>
  </si>
  <si>
    <t>210950101RT1</t>
  </si>
  <si>
    <t>Štítek označovací na kabel včetně dodávky štítku 6035-2k</t>
  </si>
  <si>
    <t>210950201R00</t>
  </si>
  <si>
    <t xml:space="preserve">Příplatek na zatahování kabelů váhy do 0,75 kg </t>
  </si>
  <si>
    <t>203   R00</t>
  </si>
  <si>
    <t xml:space="preserve">Zednické výpomoci m21      čl.13-5a </t>
  </si>
  <si>
    <t>M46</t>
  </si>
  <si>
    <t>Zemní práce při montážích</t>
  </si>
  <si>
    <t>460120061RT1</t>
  </si>
  <si>
    <t xml:space="preserve">Odvoz zeminy odvoz zeminy včetně naložení </t>
  </si>
  <si>
    <t>m3</t>
  </si>
  <si>
    <t>460200163V01</t>
  </si>
  <si>
    <t xml:space="preserve">Výkop kabelové rýhy 35/80 cm  hor.3 obsazená trasa </t>
  </si>
  <si>
    <t>460300006R00</t>
  </si>
  <si>
    <t xml:space="preserve">Hutnění zeminy po vrstvách 20 cm </t>
  </si>
  <si>
    <t>460420022RT1</t>
  </si>
  <si>
    <t>Zřízení kab.lože v rýze do 65 cm z písku 10 cm lože tloušťky 10 cm</t>
  </si>
  <si>
    <t>460490012V01</t>
  </si>
  <si>
    <t>Zakrytí kabelu výstražnou folií PVC, šířka 33 cm bez materiálu</t>
  </si>
  <si>
    <t>460560163R00</t>
  </si>
  <si>
    <t xml:space="preserve">Zához rýhy 35/80 cm, hornina třídy 3 </t>
  </si>
  <si>
    <t>460620013R00</t>
  </si>
  <si>
    <t xml:space="preserve">Provizorní úprava terénu v přírodní hornině 3 </t>
  </si>
  <si>
    <t>m2</t>
  </si>
  <si>
    <t>M99</t>
  </si>
  <si>
    <t>Ostatní práce "M"</t>
  </si>
  <si>
    <t>9091  T00</t>
  </si>
  <si>
    <t xml:space="preserve">Vícepráce nad rámec ceníkových položek </t>
  </si>
  <si>
    <t>hod</t>
  </si>
  <si>
    <t>9241  T00</t>
  </si>
  <si>
    <t xml:space="preserve">Vytýčení podzemních sítí </t>
  </si>
  <si>
    <t>9991  T00</t>
  </si>
  <si>
    <t xml:space="preserve">Výchozí revize </t>
  </si>
  <si>
    <t>Město Jičín</t>
  </si>
  <si>
    <t>ing. Pavel Jarolímek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</si>
</sst>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3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23" fillId="0" borderId="10" xfId="0" applyFont="1" applyBorder="1" applyAlignment="1">
      <alignment horizontal="centerContinuous"/>
    </xf>
    <xf numFmtId="0" fontId="24" fillId="18" borderId="11" xfId="0" applyFont="1" applyFill="1" applyBorder="1" applyAlignment="1">
      <alignment horizontal="left"/>
    </xf>
    <xf numFmtId="0" fontId="25" fillId="18" borderId="12" xfId="0" applyFont="1" applyFill="1" applyBorder="1" applyAlignment="1">
      <alignment horizontal="centerContinuous"/>
    </xf>
    <xf numFmtId="49" fontId="26" fillId="18" borderId="13" xfId="0" applyNumberFormat="1" applyFont="1" applyFill="1" applyBorder="1" applyAlignment="1">
      <alignment horizontal="left"/>
    </xf>
    <xf numFmtId="49" fontId="25" fillId="18" borderId="12" xfId="0" applyNumberFormat="1" applyFont="1" applyFill="1" applyBorder="1" applyAlignment="1">
      <alignment horizontal="centerContinuous"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left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49" fontId="25" fillId="0" borderId="18" xfId="0" applyNumberFormat="1" applyFont="1" applyBorder="1" applyAlignment="1">
      <alignment/>
    </xf>
    <xf numFmtId="49" fontId="25" fillId="0" borderId="17" xfId="0" applyNumberFormat="1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25" fillId="0" borderId="20" xfId="0" applyNumberFormat="1" applyFont="1" applyBorder="1" applyAlignment="1">
      <alignment horizontal="left"/>
    </xf>
    <xf numFmtId="49" fontId="24" fillId="18" borderId="16" xfId="0" applyNumberFormat="1" applyFont="1" applyFill="1" applyBorder="1" applyAlignment="1">
      <alignment/>
    </xf>
    <xf numFmtId="49" fontId="23" fillId="18" borderId="17" xfId="0" applyNumberFormat="1" applyFont="1" applyFill="1" applyBorder="1" applyAlignment="1">
      <alignment/>
    </xf>
    <xf numFmtId="49" fontId="24" fillId="18" borderId="18" xfId="0" applyNumberFormat="1" applyFont="1" applyFill="1" applyBorder="1" applyAlignment="1">
      <alignment/>
    </xf>
    <xf numFmtId="49" fontId="23" fillId="18" borderId="18" xfId="0" applyNumberFormat="1" applyFont="1" applyFill="1" applyBorder="1" applyAlignment="1">
      <alignment/>
    </xf>
    <xf numFmtId="0" fontId="25" fillId="0" borderId="19" xfId="0" applyFont="1" applyFill="1" applyBorder="1" applyAlignment="1">
      <alignment/>
    </xf>
    <xf numFmtId="3" fontId="2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4" fillId="18" borderId="21" xfId="0" applyNumberFormat="1" applyFont="1" applyFill="1" applyBorder="1" applyAlignment="1">
      <alignment/>
    </xf>
    <xf numFmtId="49" fontId="23" fillId="18" borderId="22" xfId="0" applyNumberFormat="1" applyFont="1" applyFill="1" applyBorder="1" applyAlignment="1">
      <alignment/>
    </xf>
    <xf numFmtId="49" fontId="24" fillId="18" borderId="0" xfId="0" applyNumberFormat="1" applyFont="1" applyFill="1" applyBorder="1" applyAlignment="1">
      <alignment/>
    </xf>
    <xf numFmtId="49" fontId="23" fillId="18" borderId="0" xfId="0" applyNumberFormat="1" applyFont="1" applyFill="1" applyBorder="1" applyAlignment="1">
      <alignment/>
    </xf>
    <xf numFmtId="49" fontId="25" fillId="0" borderId="19" xfId="0" applyNumberFormat="1" applyFont="1" applyBorder="1" applyAlignment="1">
      <alignment horizontal="left"/>
    </xf>
    <xf numFmtId="0" fontId="25" fillId="0" borderId="23" xfId="0" applyFont="1" applyBorder="1" applyAlignment="1">
      <alignment/>
    </xf>
    <xf numFmtId="0" fontId="25" fillId="0" borderId="19" xfId="0" applyNumberFormat="1" applyFont="1" applyBorder="1" applyAlignment="1">
      <alignment/>
    </xf>
    <xf numFmtId="0" fontId="2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6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Continuous" vertical="center"/>
    </xf>
    <xf numFmtId="0" fontId="27" fillId="0" borderId="27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24" fillId="18" borderId="29" xfId="0" applyFont="1" applyFill="1" applyBorder="1" applyAlignment="1">
      <alignment horizontal="left"/>
    </xf>
    <xf numFmtId="0" fontId="23" fillId="18" borderId="30" xfId="0" applyFont="1" applyFill="1" applyBorder="1" applyAlignment="1">
      <alignment horizontal="left"/>
    </xf>
    <xf numFmtId="0" fontId="23" fillId="18" borderId="31" xfId="0" applyFont="1" applyFill="1" applyBorder="1" applyAlignment="1">
      <alignment horizontal="centerContinuous"/>
    </xf>
    <xf numFmtId="0" fontId="24" fillId="18" borderId="30" xfId="0" applyFont="1" applyFill="1" applyBorder="1" applyAlignment="1">
      <alignment horizontal="centerContinuous"/>
    </xf>
    <xf numFmtId="0" fontId="23" fillId="18" borderId="30" xfId="0" applyFont="1" applyFill="1" applyBorder="1" applyAlignment="1">
      <alignment horizontal="centerContinuous"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/>
    </xf>
    <xf numFmtId="3" fontId="23" fillId="0" borderId="15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33" xfId="0" applyFont="1" applyBorder="1" applyAlignment="1">
      <alignment shrinkToFit="1"/>
    </xf>
    <xf numFmtId="0" fontId="23" fillId="0" borderId="35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36" xfId="0" applyNumberFormat="1" applyFont="1" applyBorder="1" applyAlignment="1">
      <alignment/>
    </xf>
    <xf numFmtId="0" fontId="23" fillId="0" borderId="37" xfId="0" applyFont="1" applyBorder="1" applyAlignment="1">
      <alignment/>
    </xf>
    <xf numFmtId="3" fontId="23" fillId="0" borderId="38" xfId="0" applyNumberFormat="1" applyFont="1" applyBorder="1" applyAlignment="1">
      <alignment/>
    </xf>
    <xf numFmtId="0" fontId="23" fillId="0" borderId="39" xfId="0" applyFont="1" applyBorder="1" applyAlignment="1">
      <alignment/>
    </xf>
    <xf numFmtId="0" fontId="24" fillId="18" borderId="11" xfId="0" applyFont="1" applyFill="1" applyBorder="1" applyAlignment="1">
      <alignment/>
    </xf>
    <xf numFmtId="0" fontId="24" fillId="18" borderId="13" xfId="0" applyFont="1" applyFill="1" applyBorder="1" applyAlignment="1">
      <alignment/>
    </xf>
    <xf numFmtId="0" fontId="24" fillId="18" borderId="12" xfId="0" applyFont="1" applyFill="1" applyBorder="1" applyAlignment="1">
      <alignment/>
    </xf>
    <xf numFmtId="0" fontId="24" fillId="18" borderId="40" xfId="0" applyFont="1" applyFill="1" applyBorder="1" applyAlignment="1">
      <alignment/>
    </xf>
    <xf numFmtId="0" fontId="24" fillId="18" borderId="41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47" xfId="0" applyFont="1" applyBorder="1" applyAlignment="1">
      <alignment/>
    </xf>
    <xf numFmtId="166" fontId="23" fillId="0" borderId="48" xfId="0" applyNumberFormat="1" applyFont="1" applyBorder="1" applyAlignment="1">
      <alignment horizontal="right"/>
    </xf>
    <xf numFmtId="0" fontId="23" fillId="0" borderId="48" xfId="0" applyFont="1" applyBorder="1" applyAlignment="1">
      <alignment/>
    </xf>
    <xf numFmtId="0" fontId="23" fillId="0" borderId="18" xfId="0" applyFont="1" applyBorder="1" applyAlignment="1">
      <alignment/>
    </xf>
    <xf numFmtId="166" fontId="23" fillId="0" borderId="17" xfId="0" applyNumberFormat="1" applyFont="1" applyBorder="1" applyAlignment="1">
      <alignment horizontal="right"/>
    </xf>
    <xf numFmtId="0" fontId="27" fillId="18" borderId="37" xfId="0" applyFont="1" applyFill="1" applyBorder="1" applyAlignment="1">
      <alignment/>
    </xf>
    <xf numFmtId="0" fontId="27" fillId="18" borderId="38" xfId="0" applyFont="1" applyFill="1" applyBorder="1" applyAlignment="1">
      <alignment/>
    </xf>
    <xf numFmtId="0" fontId="27" fillId="18" borderId="39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24" fillId="0" borderId="49" xfId="47" applyNumberFormat="1" applyFont="1" applyBorder="1">
      <alignment/>
      <protection/>
    </xf>
    <xf numFmtId="49" fontId="23" fillId="0" borderId="49" xfId="47" applyNumberFormat="1" applyFont="1" applyBorder="1">
      <alignment/>
      <protection/>
    </xf>
    <xf numFmtId="49" fontId="23" fillId="0" borderId="49" xfId="47" applyNumberFormat="1" applyFont="1" applyBorder="1" applyAlignment="1">
      <alignment horizontal="right"/>
      <protection/>
    </xf>
    <xf numFmtId="0" fontId="23" fillId="0" borderId="50" xfId="47" applyFont="1" applyBorder="1">
      <alignment/>
      <protection/>
    </xf>
    <xf numFmtId="49" fontId="23" fillId="0" borderId="49" xfId="0" applyNumberFormat="1" applyFont="1" applyBorder="1" applyAlignment="1">
      <alignment horizontal="left"/>
    </xf>
    <xf numFmtId="0" fontId="23" fillId="0" borderId="51" xfId="0" applyNumberFormat="1" applyFont="1" applyBorder="1" applyAlignment="1">
      <alignment/>
    </xf>
    <xf numFmtId="49" fontId="24" fillId="0" borderId="52" xfId="47" applyNumberFormat="1" applyFont="1" applyBorder="1">
      <alignment/>
      <protection/>
    </xf>
    <xf numFmtId="49" fontId="23" fillId="0" borderId="52" xfId="47" applyNumberFormat="1" applyFont="1" applyBorder="1">
      <alignment/>
      <protection/>
    </xf>
    <xf numFmtId="49" fontId="23" fillId="0" borderId="52" xfId="47" applyNumberFormat="1" applyFont="1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18" borderId="29" xfId="0" applyNumberFormat="1" applyFont="1" applyFill="1" applyBorder="1" applyAlignment="1">
      <alignment horizontal="center"/>
    </xf>
    <xf numFmtId="0" fontId="24" fillId="18" borderId="30" xfId="0" applyFont="1" applyFill="1" applyBorder="1" applyAlignment="1">
      <alignment horizontal="center"/>
    </xf>
    <xf numFmtId="0" fontId="24" fillId="18" borderId="31" xfId="0" applyFont="1" applyFill="1" applyBorder="1" applyAlignment="1">
      <alignment horizontal="center"/>
    </xf>
    <xf numFmtId="0" fontId="24" fillId="18" borderId="53" xfId="0" applyFont="1" applyFill="1" applyBorder="1" applyAlignment="1">
      <alignment horizontal="center"/>
    </xf>
    <xf numFmtId="0" fontId="24" fillId="18" borderId="54" xfId="0" applyFont="1" applyFill="1" applyBorder="1" applyAlignment="1">
      <alignment horizontal="center"/>
    </xf>
    <xf numFmtId="0" fontId="24" fillId="18" borderId="55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3" xfId="0" applyNumberFormat="1" applyFont="1" applyBorder="1" applyAlignment="1">
      <alignment/>
    </xf>
    <xf numFmtId="0" fontId="24" fillId="18" borderId="29" xfId="0" applyFont="1" applyFill="1" applyBorder="1" applyAlignment="1">
      <alignment/>
    </xf>
    <xf numFmtId="0" fontId="24" fillId="18" borderId="30" xfId="0" applyFont="1" applyFill="1" applyBorder="1" applyAlignment="1">
      <alignment/>
    </xf>
    <xf numFmtId="3" fontId="24" fillId="18" borderId="31" xfId="0" applyNumberFormat="1" applyFont="1" applyFill="1" applyBorder="1" applyAlignment="1">
      <alignment/>
    </xf>
    <xf numFmtId="3" fontId="24" fillId="18" borderId="53" xfId="0" applyNumberFormat="1" applyFont="1" applyFill="1" applyBorder="1" applyAlignment="1">
      <alignment/>
    </xf>
    <xf numFmtId="3" fontId="24" fillId="18" borderId="54" xfId="0" applyNumberFormat="1" applyFont="1" applyFill="1" applyBorder="1" applyAlignment="1">
      <alignment/>
    </xf>
    <xf numFmtId="3" fontId="24" fillId="18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18" borderId="41" xfId="0" applyFont="1" applyFill="1" applyBorder="1" applyAlignment="1">
      <alignment/>
    </xf>
    <xf numFmtId="0" fontId="24" fillId="18" borderId="56" xfId="0" applyFont="1" applyFill="1" applyBorder="1" applyAlignment="1">
      <alignment horizontal="right"/>
    </xf>
    <xf numFmtId="0" fontId="24" fillId="18" borderId="13" xfId="0" applyFont="1" applyFill="1" applyBorder="1" applyAlignment="1">
      <alignment horizontal="right"/>
    </xf>
    <xf numFmtId="0" fontId="24" fillId="18" borderId="12" xfId="0" applyFont="1" applyFill="1" applyBorder="1" applyAlignment="1">
      <alignment horizontal="center"/>
    </xf>
    <xf numFmtId="4" fontId="26" fillId="18" borderId="13" xfId="0" applyNumberFormat="1" applyFont="1" applyFill="1" applyBorder="1" applyAlignment="1">
      <alignment horizontal="right"/>
    </xf>
    <xf numFmtId="4" fontId="26" fillId="18" borderId="41" xfId="0" applyNumberFormat="1" applyFont="1" applyFill="1" applyBorder="1" applyAlignment="1">
      <alignment horizontal="right"/>
    </xf>
    <xf numFmtId="0" fontId="23" fillId="0" borderId="25" xfId="0" applyFont="1" applyBorder="1" applyAlignment="1">
      <alignment/>
    </xf>
    <xf numFmtId="3" fontId="23" fillId="0" borderId="34" xfId="0" applyNumberFormat="1" applyFont="1" applyBorder="1" applyAlignment="1">
      <alignment horizontal="right"/>
    </xf>
    <xf numFmtId="166" fontId="23" fillId="0" borderId="19" xfId="0" applyNumberFormat="1" applyFont="1" applyBorder="1" applyAlignment="1">
      <alignment horizontal="right"/>
    </xf>
    <xf numFmtId="3" fontId="23" fillId="0" borderId="44" xfId="0" applyNumberFormat="1" applyFont="1" applyBorder="1" applyAlignment="1">
      <alignment horizontal="right"/>
    </xf>
    <xf numFmtId="4" fontId="23" fillId="0" borderId="33" xfId="0" applyNumberFormat="1" applyFont="1" applyBorder="1" applyAlignment="1">
      <alignment horizontal="right"/>
    </xf>
    <xf numFmtId="3" fontId="23" fillId="0" borderId="25" xfId="0" applyNumberFormat="1" applyFont="1" applyBorder="1" applyAlignment="1">
      <alignment horizontal="right"/>
    </xf>
    <xf numFmtId="0" fontId="23" fillId="18" borderId="37" xfId="0" applyFont="1" applyFill="1" applyBorder="1" applyAlignment="1">
      <alignment/>
    </xf>
    <xf numFmtId="0" fontId="24" fillId="18" borderId="38" xfId="0" applyFont="1" applyFill="1" applyBorder="1" applyAlignment="1">
      <alignment/>
    </xf>
    <xf numFmtId="0" fontId="23" fillId="18" borderId="38" xfId="0" applyFont="1" applyFill="1" applyBorder="1" applyAlignment="1">
      <alignment/>
    </xf>
    <xf numFmtId="4" fontId="23" fillId="18" borderId="57" xfId="0" applyNumberFormat="1" applyFont="1" applyFill="1" applyBorder="1" applyAlignment="1">
      <alignment/>
    </xf>
    <xf numFmtId="4" fontId="23" fillId="18" borderId="37" xfId="0" applyNumberFormat="1" applyFont="1" applyFill="1" applyBorder="1" applyAlignment="1">
      <alignment/>
    </xf>
    <xf numFmtId="4" fontId="23" fillId="18" borderId="38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33" fillId="0" borderId="0" xfId="47" applyFont="1" applyAlignment="1">
      <alignment horizontal="right"/>
      <protection/>
    </xf>
    <xf numFmtId="0" fontId="23" fillId="0" borderId="49" xfId="47" applyFont="1" applyBorder="1">
      <alignment/>
      <protection/>
    </xf>
    <xf numFmtId="0" fontId="25" fillId="0" borderId="50" xfId="47" applyFont="1" applyBorder="1" applyAlignment="1">
      <alignment horizontal="right"/>
      <protection/>
    </xf>
    <xf numFmtId="49" fontId="23" fillId="0" borderId="49" xfId="47" applyNumberFormat="1" applyFont="1" applyBorder="1" applyAlignment="1">
      <alignment horizontal="left"/>
      <protection/>
    </xf>
    <xf numFmtId="0" fontId="23" fillId="0" borderId="51" xfId="47" applyFont="1" applyBorder="1">
      <alignment/>
      <protection/>
    </xf>
    <xf numFmtId="0" fontId="23" fillId="0" borderId="52" xfId="47" applyFont="1" applyBorder="1">
      <alignment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Alignment="1">
      <alignment/>
      <protection/>
    </xf>
    <xf numFmtId="49" fontId="25" fillId="18" borderId="19" xfId="47" applyNumberFormat="1" applyFont="1" applyFill="1" applyBorder="1">
      <alignment/>
      <protection/>
    </xf>
    <xf numFmtId="0" fontId="25" fillId="18" borderId="17" xfId="47" applyFont="1" applyFill="1" applyBorder="1" applyAlignment="1">
      <alignment horizontal="center"/>
      <protection/>
    </xf>
    <xf numFmtId="0" fontId="25" fillId="18" borderId="17" xfId="47" applyNumberFormat="1" applyFont="1" applyFill="1" applyBorder="1" applyAlignment="1">
      <alignment horizontal="center"/>
      <protection/>
    </xf>
    <xf numFmtId="0" fontId="25" fillId="18" borderId="19" xfId="47" applyFont="1" applyFill="1" applyBorder="1" applyAlignment="1">
      <alignment horizontal="center"/>
      <protection/>
    </xf>
    <xf numFmtId="0" fontId="24" fillId="0" borderId="58" xfId="47" applyFont="1" applyBorder="1" applyAlignment="1">
      <alignment horizontal="center"/>
      <protection/>
    </xf>
    <xf numFmtId="49" fontId="24" fillId="0" borderId="58" xfId="47" applyNumberFormat="1" applyFont="1" applyBorder="1" applyAlignment="1">
      <alignment horizontal="left"/>
      <protection/>
    </xf>
    <xf numFmtId="0" fontId="24" fillId="0" borderId="59" xfId="47" applyFont="1" applyBorder="1">
      <alignment/>
      <protection/>
    </xf>
    <xf numFmtId="0" fontId="23" fillId="0" borderId="18" xfId="47" applyFont="1" applyBorder="1" applyAlignment="1">
      <alignment horizontal="center"/>
      <protection/>
    </xf>
    <xf numFmtId="0" fontId="23" fillId="0" borderId="18" xfId="47" applyNumberFormat="1" applyFont="1" applyBorder="1" applyAlignment="1">
      <alignment horizontal="right"/>
      <protection/>
    </xf>
    <xf numFmtId="0" fontId="23" fillId="0" borderId="17" xfId="47" applyNumberFormat="1" applyFont="1" applyBorder="1">
      <alignment/>
      <protection/>
    </xf>
    <xf numFmtId="0" fontId="0" fillId="0" borderId="0" xfId="47" applyNumberFormat="1">
      <alignment/>
      <protection/>
    </xf>
    <xf numFmtId="0" fontId="34" fillId="0" borderId="0" xfId="47" applyFont="1">
      <alignment/>
      <protection/>
    </xf>
    <xf numFmtId="0" fontId="35" fillId="0" borderId="60" xfId="47" applyFont="1" applyBorder="1" applyAlignment="1">
      <alignment horizontal="center" vertical="top"/>
      <protection/>
    </xf>
    <xf numFmtId="49" fontId="35" fillId="0" borderId="60" xfId="47" applyNumberFormat="1" applyFont="1" applyBorder="1" applyAlignment="1">
      <alignment horizontal="left" vertical="top"/>
      <protection/>
    </xf>
    <xf numFmtId="0" fontId="35" fillId="0" borderId="60" xfId="47" applyFont="1" applyBorder="1" applyAlignment="1">
      <alignment vertical="top" wrapText="1"/>
      <protection/>
    </xf>
    <xf numFmtId="49" fontId="35" fillId="0" borderId="60" xfId="47" applyNumberFormat="1" applyFont="1" applyBorder="1" applyAlignment="1">
      <alignment horizontal="center" shrinkToFit="1"/>
      <protection/>
    </xf>
    <xf numFmtId="4" fontId="35" fillId="0" borderId="60" xfId="47" applyNumberFormat="1" applyFont="1" applyBorder="1" applyAlignment="1">
      <alignment horizontal="right"/>
      <protection/>
    </xf>
    <xf numFmtId="4" fontId="35" fillId="0" borderId="60" xfId="47" applyNumberFormat="1" applyFont="1" applyBorder="1">
      <alignment/>
      <protection/>
    </xf>
    <xf numFmtId="0" fontId="34" fillId="0" borderId="0" xfId="47" applyFont="1">
      <alignment/>
      <protection/>
    </xf>
    <xf numFmtId="0" fontId="23" fillId="18" borderId="19" xfId="47" applyFont="1" applyFill="1" applyBorder="1" applyAlignment="1">
      <alignment horizontal="center"/>
      <protection/>
    </xf>
    <xf numFmtId="49" fontId="36" fillId="18" borderId="19" xfId="47" applyNumberFormat="1" applyFont="1" applyFill="1" applyBorder="1" applyAlignment="1">
      <alignment horizontal="left"/>
      <protection/>
    </xf>
    <xf numFmtId="0" fontId="36" fillId="18" borderId="59" xfId="47" applyFont="1" applyFill="1" applyBorder="1">
      <alignment/>
      <protection/>
    </xf>
    <xf numFmtId="0" fontId="23" fillId="18" borderId="18" xfId="47" applyFont="1" applyFill="1" applyBorder="1" applyAlignment="1">
      <alignment horizontal="center"/>
      <protection/>
    </xf>
    <xf numFmtId="4" fontId="23" fillId="18" borderId="18" xfId="47" applyNumberFormat="1" applyFont="1" applyFill="1" applyBorder="1" applyAlignment="1">
      <alignment horizontal="right"/>
      <protection/>
    </xf>
    <xf numFmtId="4" fontId="23" fillId="18" borderId="17" xfId="47" applyNumberFormat="1" applyFont="1" applyFill="1" applyBorder="1" applyAlignment="1">
      <alignment horizontal="right"/>
      <protection/>
    </xf>
    <xf numFmtId="4" fontId="24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37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38" fillId="0" borderId="0" xfId="47" applyFont="1" applyBorder="1">
      <alignment/>
      <protection/>
    </xf>
    <xf numFmtId="3" fontId="38" fillId="0" borderId="0" xfId="47" applyNumberFormat="1" applyFont="1" applyBorder="1" applyAlignment="1">
      <alignment horizontal="right"/>
      <protection/>
    </xf>
    <xf numFmtId="4" fontId="38" fillId="0" borderId="0" xfId="47" applyNumberFormat="1" applyFont="1" applyBorder="1">
      <alignment/>
      <protection/>
    </xf>
    <xf numFmtId="0" fontId="37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5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3" fontId="23" fillId="0" borderId="61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29" fillId="0" borderId="0" xfId="0" applyFont="1" applyAlignment="1">
      <alignment horizontal="left" vertical="top" wrapText="1"/>
    </xf>
    <xf numFmtId="0" fontId="25" fillId="0" borderId="19" xfId="0" applyFont="1" applyBorder="1" applyAlignment="1">
      <alignment horizontal="left"/>
    </xf>
    <xf numFmtId="0" fontId="25" fillId="0" borderId="59" xfId="0" applyFont="1" applyBorder="1" applyAlignment="1">
      <alignment horizontal="left"/>
    </xf>
    <xf numFmtId="0" fontId="25" fillId="0" borderId="19" xfId="0" applyFont="1" applyBorder="1" applyAlignment="1">
      <alignment horizontal="center"/>
    </xf>
    <xf numFmtId="0" fontId="23" fillId="0" borderId="37" xfId="0" applyFont="1" applyBorder="1" applyAlignment="1">
      <alignment horizontal="center" shrinkToFit="1"/>
    </xf>
    <xf numFmtId="0" fontId="23" fillId="0" borderId="39" xfId="0" applyFont="1" applyBorder="1" applyAlignment="1">
      <alignment horizontal="center" shrinkToFit="1"/>
    </xf>
    <xf numFmtId="167" fontId="23" fillId="0" borderId="59" xfId="0" applyNumberFormat="1" applyFont="1" applyBorder="1" applyAlignment="1">
      <alignment horizontal="right" indent="2"/>
    </xf>
    <xf numFmtId="167" fontId="23" fillId="0" borderId="24" xfId="0" applyNumberFormat="1" applyFont="1" applyBorder="1" applyAlignment="1">
      <alignment horizontal="right" indent="2"/>
    </xf>
    <xf numFmtId="167" fontId="27" fillId="18" borderId="62" xfId="0" applyNumberFormat="1" applyFont="1" applyFill="1" applyBorder="1" applyAlignment="1">
      <alignment horizontal="right" indent="2"/>
    </xf>
    <xf numFmtId="167" fontId="27" fillId="18" borderId="57" xfId="0" applyNumberFormat="1" applyFont="1" applyFill="1" applyBorder="1" applyAlignment="1">
      <alignment horizontal="right" indent="2"/>
    </xf>
    <xf numFmtId="3" fontId="24" fillId="18" borderId="38" xfId="0" applyNumberFormat="1" applyFont="1" applyFill="1" applyBorder="1" applyAlignment="1">
      <alignment horizontal="right"/>
    </xf>
    <xf numFmtId="3" fontId="24" fillId="18" borderId="57" xfId="0" applyNumberFormat="1" applyFont="1" applyFill="1" applyBorder="1" applyAlignment="1">
      <alignment horizontal="right"/>
    </xf>
    <xf numFmtId="0" fontId="23" fillId="0" borderId="63" xfId="47" applyFont="1" applyBorder="1" applyAlignment="1">
      <alignment horizontal="center"/>
      <protection/>
    </xf>
    <xf numFmtId="0" fontId="23" fillId="0" borderId="64" xfId="47" applyFont="1" applyBorder="1" applyAlignment="1">
      <alignment horizontal="center"/>
      <protection/>
    </xf>
    <xf numFmtId="0" fontId="23" fillId="0" borderId="65" xfId="47" applyFont="1" applyBorder="1" applyAlignment="1">
      <alignment horizontal="center"/>
      <protection/>
    </xf>
    <xf numFmtId="0" fontId="23" fillId="0" borderId="66" xfId="47" applyFont="1" applyBorder="1" applyAlignment="1">
      <alignment horizontal="center"/>
      <protection/>
    </xf>
    <xf numFmtId="0" fontId="23" fillId="0" borderId="67" xfId="47" applyFont="1" applyBorder="1" applyAlignment="1">
      <alignment horizontal="left"/>
      <protection/>
    </xf>
    <xf numFmtId="0" fontId="23" fillId="0" borderId="52" xfId="47" applyFont="1" applyBorder="1" applyAlignment="1">
      <alignment horizontal="left"/>
      <protection/>
    </xf>
    <xf numFmtId="0" fontId="23" fillId="0" borderId="68" xfId="47" applyFont="1" applyBorder="1" applyAlignment="1">
      <alignment horizontal="left"/>
      <protection/>
    </xf>
    <xf numFmtId="0" fontId="31" fillId="0" borderId="0" xfId="47" applyFont="1" applyAlignment="1">
      <alignment horizontal="center"/>
      <protection/>
    </xf>
    <xf numFmtId="49" fontId="23" fillId="0" borderId="65" xfId="47" applyNumberFormat="1" applyFont="1" applyBorder="1" applyAlignment="1">
      <alignment horizontal="center"/>
      <protection/>
    </xf>
    <xf numFmtId="0" fontId="23" fillId="0" borderId="67" xfId="47" applyFont="1" applyBorder="1" applyAlignment="1">
      <alignment horizontal="center" shrinkToFit="1"/>
      <protection/>
    </xf>
    <xf numFmtId="0" fontId="23" fillId="0" borderId="52" xfId="47" applyFont="1" applyBorder="1" applyAlignment="1">
      <alignment horizontal="center" shrinkToFit="1"/>
      <protection/>
    </xf>
    <xf numFmtId="0" fontId="23" fillId="0" borderId="68" xfId="47" applyFont="1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 t="str">
        <f>Rekapitulace!H1</f>
        <v>1</v>
      </c>
      <c r="D2" s="5" t="str">
        <f>Rekapitulace!G2</f>
        <v>Kabelová přípojka pro - 1.NP</v>
      </c>
      <c r="E2" s="6"/>
      <c r="F2" s="7" t="s">
        <v>2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7" ht="12.75" customHeight="1">
      <c r="A5" s="17" t="s">
        <v>79</v>
      </c>
      <c r="B5" s="18"/>
      <c r="C5" s="19" t="s">
        <v>80</v>
      </c>
      <c r="D5" s="20"/>
      <c r="E5" s="18"/>
      <c r="F5" s="13" t="s">
        <v>7</v>
      </c>
      <c r="G5" s="14"/>
    </row>
    <row r="6" spans="1:15" ht="12.75" customHeight="1">
      <c r="A6" s="15" t="s">
        <v>8</v>
      </c>
      <c r="B6" s="10"/>
      <c r="C6" s="11" t="s">
        <v>9</v>
      </c>
      <c r="D6" s="11"/>
      <c r="E6" s="12"/>
      <c r="F6" s="21" t="s">
        <v>10</v>
      </c>
      <c r="G6" s="22">
        <v>0</v>
      </c>
      <c r="O6" s="23"/>
    </row>
    <row r="7" spans="1:7" ht="12.75" customHeight="1">
      <c r="A7" s="24" t="s">
        <v>77</v>
      </c>
      <c r="B7" s="25"/>
      <c r="C7" s="26" t="s">
        <v>78</v>
      </c>
      <c r="D7" s="27"/>
      <c r="E7" s="27"/>
      <c r="F7" s="28" t="s">
        <v>11</v>
      </c>
      <c r="G7" s="22">
        <f>IF(PocetMJ=0,,ROUND((F30+F32)/PocetMJ,1))</f>
        <v>0</v>
      </c>
    </row>
    <row r="8" spans="1:9" ht="12.75">
      <c r="A8" s="29" t="s">
        <v>12</v>
      </c>
      <c r="B8" s="13"/>
      <c r="C8" s="200" t="s">
        <v>167</v>
      </c>
      <c r="D8" s="200"/>
      <c r="E8" s="201"/>
      <c r="F8" s="30" t="s">
        <v>13</v>
      </c>
      <c r="G8" s="31"/>
      <c r="H8" s="32"/>
      <c r="I8" s="33"/>
    </row>
    <row r="9" spans="1:8" ht="12.75">
      <c r="A9" s="29" t="s">
        <v>14</v>
      </c>
      <c r="B9" s="13"/>
      <c r="C9" s="200" t="str">
        <f>Projektant</f>
        <v>ing. Pavel Jarolímek</v>
      </c>
      <c r="D9" s="200"/>
      <c r="E9" s="201"/>
      <c r="F9" s="13"/>
      <c r="G9" s="34"/>
      <c r="H9" s="35"/>
    </row>
    <row r="10" spans="1:8" ht="12.75">
      <c r="A10" s="29" t="s">
        <v>15</v>
      </c>
      <c r="B10" s="13"/>
      <c r="C10" s="200" t="s">
        <v>166</v>
      </c>
      <c r="D10" s="200"/>
      <c r="E10" s="200"/>
      <c r="F10" s="36"/>
      <c r="G10" s="37"/>
      <c r="H10" s="38"/>
    </row>
    <row r="11" spans="1:57" ht="13.5" customHeight="1">
      <c r="A11" s="29" t="s">
        <v>16</v>
      </c>
      <c r="B11" s="13"/>
      <c r="C11" s="200"/>
      <c r="D11" s="200"/>
      <c r="E11" s="200"/>
      <c r="F11" s="39" t="s">
        <v>17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18</v>
      </c>
      <c r="B12" s="10"/>
      <c r="C12" s="202"/>
      <c r="D12" s="202"/>
      <c r="E12" s="202"/>
      <c r="F12" s="43" t="s">
        <v>19</v>
      </c>
      <c r="G12" s="44"/>
      <c r="H12" s="35"/>
    </row>
    <row r="13" spans="1:8" ht="28.5" customHeight="1" thickBot="1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21</v>
      </c>
      <c r="B14" s="50"/>
      <c r="C14" s="51"/>
      <c r="D14" s="52" t="s">
        <v>22</v>
      </c>
      <c r="E14" s="53"/>
      <c r="F14" s="53"/>
      <c r="G14" s="51"/>
    </row>
    <row r="15" spans="1:7" ht="15.75" customHeight="1">
      <c r="A15" s="54"/>
      <c r="B15" s="55" t="s">
        <v>23</v>
      </c>
      <c r="C15" s="56">
        <f>HSV</f>
        <v>0</v>
      </c>
      <c r="D15" s="57"/>
      <c r="E15" s="58"/>
      <c r="F15" s="59"/>
      <c r="G15" s="56"/>
    </row>
    <row r="16" spans="1:7" ht="15.75" customHeight="1">
      <c r="A16" s="54" t="s">
        <v>24</v>
      </c>
      <c r="B16" s="55" t="s">
        <v>25</v>
      </c>
      <c r="C16" s="56">
        <f>PSV</f>
        <v>0</v>
      </c>
      <c r="D16" s="9"/>
      <c r="E16" s="60"/>
      <c r="F16" s="61"/>
      <c r="G16" s="56"/>
    </row>
    <row r="17" spans="1:7" ht="15.75" customHeight="1">
      <c r="A17" s="54" t="s">
        <v>26</v>
      </c>
      <c r="B17" s="55" t="s">
        <v>27</v>
      </c>
      <c r="C17" s="56">
        <f>Mont</f>
        <v>0</v>
      </c>
      <c r="D17" s="9"/>
      <c r="E17" s="60"/>
      <c r="F17" s="61"/>
      <c r="G17" s="56"/>
    </row>
    <row r="18" spans="1:7" ht="15.75" customHeight="1">
      <c r="A18" s="62" t="s">
        <v>28</v>
      </c>
      <c r="B18" s="63" t="s">
        <v>29</v>
      </c>
      <c r="C18" s="56">
        <f>Dodavka</f>
        <v>0</v>
      </c>
      <c r="D18" s="9"/>
      <c r="E18" s="60"/>
      <c r="F18" s="61"/>
      <c r="G18" s="56"/>
    </row>
    <row r="19" spans="1:7" ht="15.75" customHeight="1">
      <c r="A19" s="64" t="s">
        <v>30</v>
      </c>
      <c r="B19" s="55"/>
      <c r="C19" s="56">
        <f>SUM(C15:C18)</f>
        <v>0</v>
      </c>
      <c r="D19" s="9"/>
      <c r="E19" s="60"/>
      <c r="F19" s="61"/>
      <c r="G19" s="56"/>
    </row>
    <row r="20" spans="1:7" ht="15.75" customHeight="1">
      <c r="A20" s="64"/>
      <c r="B20" s="55"/>
      <c r="C20" s="56"/>
      <c r="D20" s="9"/>
      <c r="E20" s="60"/>
      <c r="F20" s="61"/>
      <c r="G20" s="56"/>
    </row>
    <row r="21" spans="1:7" ht="15.75" customHeight="1">
      <c r="A21" s="64" t="s">
        <v>31</v>
      </c>
      <c r="B21" s="55"/>
      <c r="C21" s="56">
        <f>HZS</f>
        <v>0</v>
      </c>
      <c r="D21" s="9"/>
      <c r="E21" s="60"/>
      <c r="F21" s="61"/>
      <c r="G21" s="56"/>
    </row>
    <row r="22" spans="1:7" ht="15.75" customHeight="1">
      <c r="A22" s="65" t="s">
        <v>32</v>
      </c>
      <c r="B22" s="66"/>
      <c r="C22" s="56">
        <f>C19+C21</f>
        <v>0</v>
      </c>
      <c r="D22" s="9" t="s">
        <v>33</v>
      </c>
      <c r="E22" s="60"/>
      <c r="F22" s="61"/>
      <c r="G22" s="56">
        <f>G23-SUM(G15:G21)</f>
        <v>0</v>
      </c>
    </row>
    <row r="23" spans="1:7" ht="15.75" customHeight="1" thickBot="1">
      <c r="A23" s="203" t="s">
        <v>34</v>
      </c>
      <c r="B23" s="204"/>
      <c r="C23" s="67">
        <f>C22+G23</f>
        <v>0</v>
      </c>
      <c r="D23" s="68" t="s">
        <v>35</v>
      </c>
      <c r="E23" s="69"/>
      <c r="F23" s="70"/>
      <c r="G23" s="56">
        <f>VRN</f>
        <v>0</v>
      </c>
    </row>
    <row r="24" spans="1:7" ht="12.75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ht="12.75">
      <c r="A25" s="65" t="s">
        <v>39</v>
      </c>
      <c r="B25" s="66"/>
      <c r="C25" s="76"/>
      <c r="D25" s="66" t="s">
        <v>39</v>
      </c>
      <c r="E25" s="77"/>
      <c r="F25" s="78" t="s">
        <v>39</v>
      </c>
      <c r="G25" s="79"/>
    </row>
    <row r="26" spans="1:7" ht="37.5" customHeight="1">
      <c r="A26" s="65" t="s">
        <v>40</v>
      </c>
      <c r="B26" s="80"/>
      <c r="C26" s="76"/>
      <c r="D26" s="66" t="s">
        <v>40</v>
      </c>
      <c r="E26" s="77"/>
      <c r="F26" s="78" t="s">
        <v>40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41</v>
      </c>
      <c r="B28" s="66"/>
      <c r="C28" s="76"/>
      <c r="D28" s="78" t="s">
        <v>42</v>
      </c>
      <c r="E28" s="76"/>
      <c r="F28" s="82" t="s">
        <v>42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43</v>
      </c>
      <c r="B30" s="86"/>
      <c r="C30" s="87">
        <v>20</v>
      </c>
      <c r="D30" s="86" t="s">
        <v>44</v>
      </c>
      <c r="E30" s="88"/>
      <c r="F30" s="205">
        <f>C23-F32</f>
        <v>0</v>
      </c>
      <c r="G30" s="206"/>
    </row>
    <row r="31" spans="1:7" ht="12.75">
      <c r="A31" s="85" t="s">
        <v>45</v>
      </c>
      <c r="B31" s="86"/>
      <c r="C31" s="87">
        <f>SazbaDPH1</f>
        <v>20</v>
      </c>
      <c r="D31" s="86" t="s">
        <v>46</v>
      </c>
      <c r="E31" s="88"/>
      <c r="F31" s="205">
        <f>ROUND(PRODUCT(F30,C31/100),0)</f>
        <v>0</v>
      </c>
      <c r="G31" s="206"/>
    </row>
    <row r="32" spans="1:7" ht="12.75">
      <c r="A32" s="85" t="s">
        <v>43</v>
      </c>
      <c r="B32" s="86"/>
      <c r="C32" s="87">
        <v>0</v>
      </c>
      <c r="D32" s="86" t="s">
        <v>46</v>
      </c>
      <c r="E32" s="88"/>
      <c r="F32" s="205">
        <v>0</v>
      </c>
      <c r="G32" s="206"/>
    </row>
    <row r="33" spans="1:7" ht="12.75">
      <c r="A33" s="85" t="s">
        <v>45</v>
      </c>
      <c r="B33" s="89"/>
      <c r="C33" s="90">
        <f>SazbaDPH2</f>
        <v>0</v>
      </c>
      <c r="D33" s="86" t="s">
        <v>46</v>
      </c>
      <c r="E33" s="61"/>
      <c r="F33" s="205">
        <f>ROUND(PRODUCT(F32,C33/100),0)</f>
        <v>0</v>
      </c>
      <c r="G33" s="206"/>
    </row>
    <row r="34" spans="1:7" s="94" customFormat="1" ht="19.5" customHeight="1" thickBot="1">
      <c r="A34" s="91" t="s">
        <v>47</v>
      </c>
      <c r="B34" s="92"/>
      <c r="C34" s="92"/>
      <c r="D34" s="92"/>
      <c r="E34" s="93"/>
      <c r="F34" s="207">
        <f>ROUND(SUM(F30:F33),0)</f>
        <v>0</v>
      </c>
      <c r="G34" s="208"/>
    </row>
    <row r="36" spans="1:8" ht="12.75">
      <c r="A36" s="95" t="s">
        <v>48</v>
      </c>
      <c r="B36" s="95"/>
      <c r="C36" s="95"/>
      <c r="D36" s="95"/>
      <c r="E36" s="95"/>
      <c r="F36" s="95"/>
      <c r="G36" s="95"/>
      <c r="H36" t="s">
        <v>6</v>
      </c>
    </row>
    <row r="37" spans="1:8" ht="14.25" customHeight="1">
      <c r="A37" s="95"/>
      <c r="B37" s="199"/>
      <c r="C37" s="199"/>
      <c r="D37" s="199"/>
      <c r="E37" s="199"/>
      <c r="F37" s="199"/>
      <c r="G37" s="199"/>
      <c r="H37" t="s">
        <v>6</v>
      </c>
    </row>
    <row r="38" spans="1:8" ht="12.75" customHeight="1">
      <c r="A38" s="96"/>
      <c r="B38" s="199"/>
      <c r="C38" s="199"/>
      <c r="D38" s="199"/>
      <c r="E38" s="199"/>
      <c r="F38" s="199"/>
      <c r="G38" s="199"/>
      <c r="H38" t="s">
        <v>6</v>
      </c>
    </row>
    <row r="39" spans="1:8" ht="12.75">
      <c r="A39" s="96"/>
      <c r="B39" s="199"/>
      <c r="C39" s="199"/>
      <c r="D39" s="199"/>
      <c r="E39" s="199"/>
      <c r="F39" s="199"/>
      <c r="G39" s="199"/>
      <c r="H39" t="s">
        <v>6</v>
      </c>
    </row>
    <row r="40" spans="1:8" ht="12.75">
      <c r="A40" s="96"/>
      <c r="B40" s="199"/>
      <c r="C40" s="199"/>
      <c r="D40" s="199"/>
      <c r="E40" s="199"/>
      <c r="F40" s="199"/>
      <c r="G40" s="199"/>
      <c r="H40" t="s">
        <v>6</v>
      </c>
    </row>
    <row r="41" spans="1:8" ht="12.75">
      <c r="A41" s="96"/>
      <c r="B41" s="199"/>
      <c r="C41" s="199"/>
      <c r="D41" s="199"/>
      <c r="E41" s="199"/>
      <c r="F41" s="199"/>
      <c r="G41" s="199"/>
      <c r="H41" t="s">
        <v>6</v>
      </c>
    </row>
    <row r="42" spans="1:8" ht="12.75">
      <c r="A42" s="96"/>
      <c r="B42" s="199"/>
      <c r="C42" s="199"/>
      <c r="D42" s="199"/>
      <c r="E42" s="199"/>
      <c r="F42" s="199"/>
      <c r="G42" s="199"/>
      <c r="H42" t="s">
        <v>6</v>
      </c>
    </row>
    <row r="43" spans="1:8" ht="12.75">
      <c r="A43" s="96"/>
      <c r="B43" s="199"/>
      <c r="C43" s="199"/>
      <c r="D43" s="199"/>
      <c r="E43" s="199"/>
      <c r="F43" s="199"/>
      <c r="G43" s="199"/>
      <c r="H43" t="s">
        <v>6</v>
      </c>
    </row>
    <row r="44" spans="1:8" ht="12.75">
      <c r="A44" s="96"/>
      <c r="B44" s="199"/>
      <c r="C44" s="199"/>
      <c r="D44" s="199"/>
      <c r="E44" s="199"/>
      <c r="F44" s="199"/>
      <c r="G44" s="199"/>
      <c r="H44" t="s">
        <v>6</v>
      </c>
    </row>
    <row r="45" spans="1:8" ht="0.75" customHeight="1">
      <c r="A45" s="96"/>
      <c r="B45" s="199"/>
      <c r="C45" s="199"/>
      <c r="D45" s="199"/>
      <c r="E45" s="199"/>
      <c r="F45" s="199"/>
      <c r="G45" s="199"/>
      <c r="H45" t="s">
        <v>6</v>
      </c>
    </row>
    <row r="46" spans="2:7" ht="12.75">
      <c r="B46" s="198"/>
      <c r="C46" s="198"/>
      <c r="D46" s="198"/>
      <c r="E46" s="198"/>
      <c r="F46" s="198"/>
      <c r="G46" s="198"/>
    </row>
    <row r="47" spans="2:7" ht="12.75">
      <c r="B47" s="198"/>
      <c r="C47" s="198"/>
      <c r="D47" s="198"/>
      <c r="E47" s="198"/>
      <c r="F47" s="198"/>
      <c r="G47" s="198"/>
    </row>
    <row r="48" spans="2:7" ht="12.75">
      <c r="B48" s="198"/>
      <c r="C48" s="198"/>
      <c r="D48" s="198"/>
      <c r="E48" s="198"/>
      <c r="F48" s="198"/>
      <c r="G48" s="198"/>
    </row>
    <row r="49" spans="2:7" ht="12.75">
      <c r="B49" s="198"/>
      <c r="C49" s="198"/>
      <c r="D49" s="198"/>
      <c r="E49" s="198"/>
      <c r="F49" s="198"/>
      <c r="G49" s="198"/>
    </row>
    <row r="50" spans="2:7" ht="12.75">
      <c r="B50" s="198"/>
      <c r="C50" s="198"/>
      <c r="D50" s="198"/>
      <c r="E50" s="198"/>
      <c r="F50" s="198"/>
      <c r="G50" s="198"/>
    </row>
    <row r="51" spans="2:7" ht="12.75">
      <c r="B51" s="198"/>
      <c r="C51" s="198"/>
      <c r="D51" s="198"/>
      <c r="E51" s="198"/>
      <c r="F51" s="198"/>
      <c r="G51" s="198"/>
    </row>
    <row r="52" spans="2:7" ht="12.75">
      <c r="B52" s="198"/>
      <c r="C52" s="198"/>
      <c r="D52" s="198"/>
      <c r="E52" s="198"/>
      <c r="F52" s="198"/>
      <c r="G52" s="198"/>
    </row>
    <row r="53" spans="2:7" ht="12.75">
      <c r="B53" s="198"/>
      <c r="C53" s="198"/>
      <c r="D53" s="198"/>
      <c r="E53" s="198"/>
      <c r="F53" s="198"/>
      <c r="G53" s="198"/>
    </row>
    <row r="54" spans="2:7" ht="12.75">
      <c r="B54" s="198"/>
      <c r="C54" s="198"/>
      <c r="D54" s="198"/>
      <c r="E54" s="198"/>
      <c r="F54" s="198"/>
      <c r="G54" s="198"/>
    </row>
    <row r="55" spans="2:7" ht="12.75">
      <c r="B55" s="198"/>
      <c r="C55" s="198"/>
      <c r="D55" s="198"/>
      <c r="E55" s="198"/>
      <c r="F55" s="198"/>
      <c r="G55" s="198"/>
    </row>
  </sheetData>
  <sheetProtection/>
  <mergeCells count="22">
    <mergeCell ref="C8:E8"/>
    <mergeCell ref="C10:E10"/>
    <mergeCell ref="C12:E12"/>
    <mergeCell ref="B46:G46"/>
    <mergeCell ref="A23:B23"/>
    <mergeCell ref="F30:G30"/>
    <mergeCell ref="F31:G31"/>
    <mergeCell ref="F32:G32"/>
    <mergeCell ref="F33:G33"/>
    <mergeCell ref="F34:G34"/>
    <mergeCell ref="B47:G47"/>
    <mergeCell ref="B48:G48"/>
    <mergeCell ref="B37:G45"/>
    <mergeCell ref="B53:G53"/>
    <mergeCell ref="C9:E9"/>
    <mergeCell ref="C11:E11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68"/>
  <sheetViews>
    <sheetView zoomScalePageLayoutView="0" workbookViewId="0" topLeftCell="A1">
      <selection activeCell="G2" sqref="G2:I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1" t="s">
        <v>49</v>
      </c>
      <c r="B1" s="212"/>
      <c r="C1" s="97" t="str">
        <f>CONCATENATE(cislostavby," ",nazevstavby)</f>
        <v>8793-12 Rekreační středisko Homole</v>
      </c>
      <c r="D1" s="98"/>
      <c r="E1" s="99"/>
      <c r="F1" s="98"/>
      <c r="G1" s="100" t="s">
        <v>50</v>
      </c>
      <c r="H1" s="101" t="s">
        <v>75</v>
      </c>
      <c r="I1" s="102"/>
    </row>
    <row r="2" spans="1:9" ht="13.5" thickBot="1">
      <c r="A2" s="213" t="s">
        <v>51</v>
      </c>
      <c r="B2" s="214"/>
      <c r="C2" s="103" t="str">
        <f>CONCATENATE(cisloobjektu," ",nazevobjektu)</f>
        <v>01 Hygienické zázemí</v>
      </c>
      <c r="D2" s="104"/>
      <c r="E2" s="105"/>
      <c r="F2" s="104"/>
      <c r="G2" s="215" t="s">
        <v>81</v>
      </c>
      <c r="H2" s="216"/>
      <c r="I2" s="217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52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53</v>
      </c>
      <c r="C6" s="110"/>
      <c r="D6" s="111"/>
      <c r="E6" s="112" t="s">
        <v>54</v>
      </c>
      <c r="F6" s="113" t="s">
        <v>55</v>
      </c>
      <c r="G6" s="113" t="s">
        <v>56</v>
      </c>
      <c r="H6" s="113" t="s">
        <v>57</v>
      </c>
      <c r="I6" s="114" t="s">
        <v>31</v>
      </c>
    </row>
    <row r="7" spans="1:9" s="35" customFormat="1" ht="12.75">
      <c r="A7" s="194" t="str">
        <f>Položky!B7</f>
        <v>M01</v>
      </c>
      <c r="B7" s="115" t="str">
        <f>Položky!C7</f>
        <v>Nosný materiál</v>
      </c>
      <c r="C7" s="66"/>
      <c r="D7" s="116"/>
      <c r="E7" s="195">
        <f>Položky!BA20</f>
        <v>0</v>
      </c>
      <c r="F7" s="196">
        <f>Položky!BB20</f>
        <v>0</v>
      </c>
      <c r="G7" s="196">
        <f>Položky!BC20</f>
        <v>0</v>
      </c>
      <c r="H7" s="196">
        <f>Položky!BD20</f>
        <v>0</v>
      </c>
      <c r="I7" s="197">
        <f>Položky!BE20</f>
        <v>0</v>
      </c>
    </row>
    <row r="8" spans="1:9" s="35" customFormat="1" ht="12.75">
      <c r="A8" s="194" t="str">
        <f>Položky!B21</f>
        <v>M21</v>
      </c>
      <c r="B8" s="115" t="str">
        <f>Položky!C21</f>
        <v>Elektromontáže</v>
      </c>
      <c r="C8" s="66"/>
      <c r="D8" s="116"/>
      <c r="E8" s="195">
        <f>Položky!BA35</f>
        <v>0</v>
      </c>
      <c r="F8" s="196">
        <f>Položky!BB35</f>
        <v>0</v>
      </c>
      <c r="G8" s="196">
        <f>Položky!BC35</f>
        <v>0</v>
      </c>
      <c r="H8" s="196">
        <f>Položky!BD35</f>
        <v>0</v>
      </c>
      <c r="I8" s="197">
        <f>Položky!BE35</f>
        <v>0</v>
      </c>
    </row>
    <row r="9" spans="1:9" s="35" customFormat="1" ht="12.75">
      <c r="A9" s="194" t="str">
        <f>Položky!B36</f>
        <v>M46</v>
      </c>
      <c r="B9" s="115" t="str">
        <f>Položky!C36</f>
        <v>Zemní práce při montážích</v>
      </c>
      <c r="C9" s="66"/>
      <c r="D9" s="116"/>
      <c r="E9" s="195">
        <f>Položky!BA44</f>
        <v>0</v>
      </c>
      <c r="F9" s="196">
        <f>Položky!BB44</f>
        <v>0</v>
      </c>
      <c r="G9" s="196">
        <f>Položky!BC44</f>
        <v>0</v>
      </c>
      <c r="H9" s="196">
        <f>Položky!BD44</f>
        <v>0</v>
      </c>
      <c r="I9" s="197">
        <f>Položky!BE44</f>
        <v>0</v>
      </c>
    </row>
    <row r="10" spans="1:9" s="35" customFormat="1" ht="13.5" thickBot="1">
      <c r="A10" s="194" t="str">
        <f>Položky!B45</f>
        <v>M99</v>
      </c>
      <c r="B10" s="115" t="str">
        <f>Položky!C45</f>
        <v>Ostatní práce "M"</v>
      </c>
      <c r="C10" s="66"/>
      <c r="D10" s="116"/>
      <c r="E10" s="195">
        <f>Položky!BA49</f>
        <v>0</v>
      </c>
      <c r="F10" s="196">
        <f>Položky!BB49</f>
        <v>0</v>
      </c>
      <c r="G10" s="196">
        <f>Položky!BC49</f>
        <v>0</v>
      </c>
      <c r="H10" s="196">
        <f>Položky!BD49</f>
        <v>0</v>
      </c>
      <c r="I10" s="197">
        <f>Položky!BE49</f>
        <v>0</v>
      </c>
    </row>
    <row r="11" spans="1:9" s="123" customFormat="1" ht="13.5" thickBot="1">
      <c r="A11" s="117"/>
      <c r="B11" s="118" t="s">
        <v>58</v>
      </c>
      <c r="C11" s="118"/>
      <c r="D11" s="119"/>
      <c r="E11" s="120">
        <f>SUM(E7:E10)</f>
        <v>0</v>
      </c>
      <c r="F11" s="121">
        <f>SUM(F7:F10)</f>
        <v>0</v>
      </c>
      <c r="G11" s="121">
        <f>SUM(G7:G10)</f>
        <v>0</v>
      </c>
      <c r="H11" s="121">
        <f>SUM(H7:H10)</f>
        <v>0</v>
      </c>
      <c r="I11" s="122">
        <f>SUM(I7:I10)</f>
        <v>0</v>
      </c>
    </row>
    <row r="12" spans="1:9" ht="12.75">
      <c r="A12" s="66"/>
      <c r="B12" s="66"/>
      <c r="C12" s="66"/>
      <c r="D12" s="66"/>
      <c r="E12" s="66"/>
      <c r="F12" s="66"/>
      <c r="G12" s="66"/>
      <c r="H12" s="66"/>
      <c r="I12" s="66"/>
    </row>
    <row r="13" spans="1:57" ht="19.5" customHeight="1">
      <c r="A13" s="107" t="s">
        <v>59</v>
      </c>
      <c r="B13" s="107"/>
      <c r="C13" s="107"/>
      <c r="D13" s="107"/>
      <c r="E13" s="107"/>
      <c r="F13" s="107"/>
      <c r="G13" s="124"/>
      <c r="H13" s="107"/>
      <c r="I13" s="107"/>
      <c r="BA13" s="41"/>
      <c r="BB13" s="41"/>
      <c r="BC13" s="41"/>
      <c r="BD13" s="41"/>
      <c r="BE13" s="41"/>
    </row>
    <row r="14" spans="1:9" ht="13.5" thickBot="1">
      <c r="A14" s="77"/>
      <c r="B14" s="77"/>
      <c r="C14" s="77"/>
      <c r="D14" s="77"/>
      <c r="E14" s="77"/>
      <c r="F14" s="77"/>
      <c r="G14" s="77"/>
      <c r="H14" s="77"/>
      <c r="I14" s="77"/>
    </row>
    <row r="15" spans="1:9" ht="12.75">
      <c r="A15" s="71" t="s">
        <v>60</v>
      </c>
      <c r="B15" s="72"/>
      <c r="C15" s="72"/>
      <c r="D15" s="125"/>
      <c r="E15" s="126" t="s">
        <v>61</v>
      </c>
      <c r="F15" s="127" t="s">
        <v>62</v>
      </c>
      <c r="G15" s="128" t="s">
        <v>63</v>
      </c>
      <c r="H15" s="129"/>
      <c r="I15" s="130" t="s">
        <v>61</v>
      </c>
    </row>
    <row r="16" spans="1:53" ht="12.75">
      <c r="A16" s="64"/>
      <c r="B16" s="55"/>
      <c r="C16" s="55"/>
      <c r="D16" s="131"/>
      <c r="E16" s="132"/>
      <c r="F16" s="133"/>
      <c r="G16" s="134">
        <f>CHOOSE(BA16+1,HSV+PSV,HSV+PSV+Mont,HSV+PSV+Dodavka+Mont,HSV,PSV,Mont,Dodavka,Mont+Dodavka,0)</f>
        <v>0</v>
      </c>
      <c r="H16" s="135"/>
      <c r="I16" s="136">
        <f>E16+F16*G16/100</f>
        <v>0</v>
      </c>
      <c r="BA16">
        <v>8</v>
      </c>
    </row>
    <row r="17" spans="1:9" ht="13.5" thickBot="1">
      <c r="A17" s="137"/>
      <c r="B17" s="138" t="s">
        <v>64</v>
      </c>
      <c r="C17" s="139"/>
      <c r="D17" s="140"/>
      <c r="E17" s="141"/>
      <c r="F17" s="142"/>
      <c r="G17" s="142"/>
      <c r="H17" s="209">
        <f>SUM(H16:H16)</f>
        <v>0</v>
      </c>
      <c r="I17" s="210"/>
    </row>
    <row r="19" spans="2:9" ht="12.75">
      <c r="B19" s="123"/>
      <c r="F19" s="143"/>
      <c r="G19" s="144"/>
      <c r="H19" s="144"/>
      <c r="I19" s="145"/>
    </row>
    <row r="20" spans="6:9" ht="12.75">
      <c r="F20" s="143"/>
      <c r="G20" s="144"/>
      <c r="H20" s="144"/>
      <c r="I20" s="145"/>
    </row>
    <row r="21" spans="6:9" ht="12.75">
      <c r="F21" s="143"/>
      <c r="G21" s="144"/>
      <c r="H21" s="144"/>
      <c r="I21" s="145"/>
    </row>
    <row r="22" spans="6:9" ht="12.75">
      <c r="F22" s="143"/>
      <c r="G22" s="144"/>
      <c r="H22" s="144"/>
      <c r="I22" s="145"/>
    </row>
    <row r="23" spans="6:9" ht="12.75">
      <c r="F23" s="143"/>
      <c r="G23" s="144"/>
      <c r="H23" s="144"/>
      <c r="I23" s="145"/>
    </row>
    <row r="24" spans="6:9" ht="12.75">
      <c r="F24" s="143"/>
      <c r="G24" s="144"/>
      <c r="H24" s="144"/>
      <c r="I24" s="145"/>
    </row>
    <row r="25" spans="6:9" ht="12.75">
      <c r="F25" s="143"/>
      <c r="G25" s="144"/>
      <c r="H25" s="144"/>
      <c r="I25" s="145"/>
    </row>
    <row r="26" spans="6:9" ht="12.75">
      <c r="F26" s="143"/>
      <c r="G26" s="144"/>
      <c r="H26" s="144"/>
      <c r="I26" s="145"/>
    </row>
    <row r="27" spans="6:9" ht="12.75">
      <c r="F27" s="143"/>
      <c r="G27" s="144"/>
      <c r="H27" s="144"/>
      <c r="I27" s="145"/>
    </row>
    <row r="28" spans="6:9" ht="12.75">
      <c r="F28" s="143"/>
      <c r="G28" s="144"/>
      <c r="H28" s="144"/>
      <c r="I28" s="145"/>
    </row>
    <row r="29" spans="6:9" ht="12.75">
      <c r="F29" s="143"/>
      <c r="G29" s="144"/>
      <c r="H29" s="144"/>
      <c r="I29" s="145"/>
    </row>
    <row r="30" spans="6:9" ht="12.75">
      <c r="F30" s="143"/>
      <c r="G30" s="144"/>
      <c r="H30" s="144"/>
      <c r="I30" s="145"/>
    </row>
    <row r="31" spans="6:9" ht="12.75">
      <c r="F31" s="143"/>
      <c r="G31" s="144"/>
      <c r="H31" s="144"/>
      <c r="I31" s="145"/>
    </row>
    <row r="32" spans="6:9" ht="12.75"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</sheetData>
  <sheetProtection/>
  <mergeCells count="4">
    <mergeCell ref="H17:I17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22"/>
  <sheetViews>
    <sheetView showGridLines="0" showZeros="0" tabSelected="1" zoomScalePageLayoutView="0" workbookViewId="0" topLeftCell="A1">
      <selection activeCell="K21" sqref="K21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88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18" t="s">
        <v>65</v>
      </c>
      <c r="B1" s="218"/>
      <c r="C1" s="218"/>
      <c r="D1" s="218"/>
      <c r="E1" s="218"/>
      <c r="F1" s="218"/>
      <c r="G1" s="218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11" t="s">
        <v>49</v>
      </c>
      <c r="B3" s="212"/>
      <c r="C3" s="97" t="str">
        <f>CONCATENATE(cislostavby," ",nazevstavby)</f>
        <v>8793-12 Rekreační středisko Homole</v>
      </c>
      <c r="D3" s="151"/>
      <c r="E3" s="152" t="s">
        <v>66</v>
      </c>
      <c r="F3" s="153" t="str">
        <f>Rekapitulace!H1</f>
        <v>1</v>
      </c>
      <c r="G3" s="154"/>
    </row>
    <row r="4" spans="1:7" ht="13.5" thickBot="1">
      <c r="A4" s="219" t="s">
        <v>51</v>
      </c>
      <c r="B4" s="214"/>
      <c r="C4" s="103" t="str">
        <f>CONCATENATE(cisloobjektu," ",nazevobjektu)</f>
        <v>01 Hygienické zázemí</v>
      </c>
      <c r="D4" s="155"/>
      <c r="E4" s="220" t="str">
        <f>Rekapitulace!G2</f>
        <v>Kabelová přípojka pro - 1.NP</v>
      </c>
      <c r="F4" s="221"/>
      <c r="G4" s="222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67</v>
      </c>
      <c r="B6" s="160" t="s">
        <v>68</v>
      </c>
      <c r="C6" s="160" t="s">
        <v>69</v>
      </c>
      <c r="D6" s="160" t="s">
        <v>70</v>
      </c>
      <c r="E6" s="161" t="s">
        <v>71</v>
      </c>
      <c r="F6" s="160" t="s">
        <v>72</v>
      </c>
      <c r="G6" s="162" t="s">
        <v>73</v>
      </c>
    </row>
    <row r="7" spans="1:15" ht="12.75">
      <c r="A7" s="163" t="s">
        <v>74</v>
      </c>
      <c r="B7" s="164" t="s">
        <v>82</v>
      </c>
      <c r="C7" s="165" t="s">
        <v>83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84</v>
      </c>
      <c r="C8" s="173" t="s">
        <v>85</v>
      </c>
      <c r="D8" s="174" t="s">
        <v>86</v>
      </c>
      <c r="E8" s="175">
        <v>31</v>
      </c>
      <c r="F8" s="175"/>
      <c r="G8" s="176">
        <f aca="true" t="shared" si="0" ref="G8:G19">E8*F8</f>
        <v>0</v>
      </c>
      <c r="O8" s="170">
        <v>2</v>
      </c>
      <c r="AA8" s="146">
        <v>3</v>
      </c>
      <c r="AB8" s="146">
        <v>9</v>
      </c>
      <c r="AC8" s="146" t="s">
        <v>84</v>
      </c>
      <c r="AZ8" s="146">
        <v>3</v>
      </c>
      <c r="BA8" s="146">
        <f aca="true" t="shared" si="1" ref="BA8:BA19">IF(AZ8=1,G8,0)</f>
        <v>0</v>
      </c>
      <c r="BB8" s="146">
        <f aca="true" t="shared" si="2" ref="BB8:BB19">IF(AZ8=2,G8,0)</f>
        <v>0</v>
      </c>
      <c r="BC8" s="146">
        <f aca="true" t="shared" si="3" ref="BC8:BC19">IF(AZ8=3,G8,0)</f>
        <v>0</v>
      </c>
      <c r="BD8" s="146">
        <f aca="true" t="shared" si="4" ref="BD8:BD19">IF(AZ8=4,G8,0)</f>
        <v>0</v>
      </c>
      <c r="BE8" s="146">
        <f aca="true" t="shared" si="5" ref="BE8:BE19">IF(AZ8=5,G8,0)</f>
        <v>0</v>
      </c>
      <c r="CA8" s="177">
        <v>3</v>
      </c>
      <c r="CB8" s="177">
        <v>9</v>
      </c>
      <c r="CZ8" s="146">
        <v>0</v>
      </c>
    </row>
    <row r="9" spans="1:104" ht="12.75">
      <c r="A9" s="171">
        <v>2</v>
      </c>
      <c r="B9" s="172" t="s">
        <v>87</v>
      </c>
      <c r="C9" s="173" t="s">
        <v>88</v>
      </c>
      <c r="D9" s="174" t="s">
        <v>86</v>
      </c>
      <c r="E9" s="175">
        <v>47</v>
      </c>
      <c r="F9" s="175"/>
      <c r="G9" s="176">
        <f t="shared" si="0"/>
        <v>0</v>
      </c>
      <c r="O9" s="170">
        <v>2</v>
      </c>
      <c r="AA9" s="146">
        <v>3</v>
      </c>
      <c r="AB9" s="146">
        <v>9</v>
      </c>
      <c r="AC9" s="146">
        <v>34111076</v>
      </c>
      <c r="AZ9" s="146">
        <v>3</v>
      </c>
      <c r="BA9" s="146">
        <f t="shared" si="1"/>
        <v>0</v>
      </c>
      <c r="BB9" s="146">
        <f t="shared" si="2"/>
        <v>0</v>
      </c>
      <c r="BC9" s="146">
        <f t="shared" si="3"/>
        <v>0</v>
      </c>
      <c r="BD9" s="146">
        <f t="shared" si="4"/>
        <v>0</v>
      </c>
      <c r="BE9" s="146">
        <f t="shared" si="5"/>
        <v>0</v>
      </c>
      <c r="CA9" s="177">
        <v>3</v>
      </c>
      <c r="CB9" s="177">
        <v>9</v>
      </c>
      <c r="CZ9" s="146">
        <v>0</v>
      </c>
    </row>
    <row r="10" spans="1:104" ht="12.75">
      <c r="A10" s="171">
        <v>3</v>
      </c>
      <c r="B10" s="172" t="s">
        <v>89</v>
      </c>
      <c r="C10" s="173" t="s">
        <v>90</v>
      </c>
      <c r="D10" s="174" t="s">
        <v>86</v>
      </c>
      <c r="E10" s="175">
        <v>47</v>
      </c>
      <c r="F10" s="175"/>
      <c r="G10" s="176">
        <f t="shared" si="0"/>
        <v>0</v>
      </c>
      <c r="O10" s="170">
        <v>2</v>
      </c>
      <c r="AA10" s="146">
        <v>3</v>
      </c>
      <c r="AB10" s="146">
        <v>9</v>
      </c>
      <c r="AC10" s="146">
        <v>34111090</v>
      </c>
      <c r="AZ10" s="146">
        <v>3</v>
      </c>
      <c r="BA10" s="146">
        <f t="shared" si="1"/>
        <v>0</v>
      </c>
      <c r="BB10" s="146">
        <f t="shared" si="2"/>
        <v>0</v>
      </c>
      <c r="BC10" s="146">
        <f t="shared" si="3"/>
        <v>0</v>
      </c>
      <c r="BD10" s="146">
        <f t="shared" si="4"/>
        <v>0</v>
      </c>
      <c r="BE10" s="146">
        <f t="shared" si="5"/>
        <v>0</v>
      </c>
      <c r="CA10" s="177">
        <v>3</v>
      </c>
      <c r="CB10" s="177">
        <v>9</v>
      </c>
      <c r="CZ10" s="146">
        <v>0</v>
      </c>
    </row>
    <row r="11" spans="1:104" ht="12.75">
      <c r="A11" s="171">
        <v>4</v>
      </c>
      <c r="B11" s="172" t="s">
        <v>91</v>
      </c>
      <c r="C11" s="173" t="s">
        <v>92</v>
      </c>
      <c r="D11" s="174" t="s">
        <v>86</v>
      </c>
      <c r="E11" s="175">
        <v>16</v>
      </c>
      <c r="F11" s="175"/>
      <c r="G11" s="176">
        <f t="shared" si="0"/>
        <v>0</v>
      </c>
      <c r="O11" s="170">
        <v>2</v>
      </c>
      <c r="AA11" s="146">
        <v>3</v>
      </c>
      <c r="AB11" s="146">
        <v>9</v>
      </c>
      <c r="AC11" s="146">
        <v>34140967</v>
      </c>
      <c r="AZ11" s="146">
        <v>3</v>
      </c>
      <c r="BA11" s="146">
        <f t="shared" si="1"/>
        <v>0</v>
      </c>
      <c r="BB11" s="146">
        <f t="shared" si="2"/>
        <v>0</v>
      </c>
      <c r="BC11" s="146">
        <f t="shared" si="3"/>
        <v>0</v>
      </c>
      <c r="BD11" s="146">
        <f t="shared" si="4"/>
        <v>0</v>
      </c>
      <c r="BE11" s="146">
        <f t="shared" si="5"/>
        <v>0</v>
      </c>
      <c r="CA11" s="177">
        <v>3</v>
      </c>
      <c r="CB11" s="177">
        <v>9</v>
      </c>
      <c r="CZ11" s="146">
        <v>0</v>
      </c>
    </row>
    <row r="12" spans="1:104" ht="12.75">
      <c r="A12" s="171">
        <v>5</v>
      </c>
      <c r="B12" s="172" t="s">
        <v>93</v>
      </c>
      <c r="C12" s="173" t="s">
        <v>94</v>
      </c>
      <c r="D12" s="174" t="s">
        <v>95</v>
      </c>
      <c r="E12" s="175">
        <v>3</v>
      </c>
      <c r="F12" s="175"/>
      <c r="G12" s="176">
        <f t="shared" si="0"/>
        <v>0</v>
      </c>
      <c r="O12" s="170">
        <v>2</v>
      </c>
      <c r="AA12" s="146">
        <v>3</v>
      </c>
      <c r="AB12" s="146">
        <v>9</v>
      </c>
      <c r="AC12" s="146">
        <v>34524414</v>
      </c>
      <c r="AZ12" s="146">
        <v>3</v>
      </c>
      <c r="BA12" s="146">
        <f t="shared" si="1"/>
        <v>0</v>
      </c>
      <c r="BB12" s="146">
        <f t="shared" si="2"/>
        <v>0</v>
      </c>
      <c r="BC12" s="146">
        <f t="shared" si="3"/>
        <v>0</v>
      </c>
      <c r="BD12" s="146">
        <f t="shared" si="4"/>
        <v>0</v>
      </c>
      <c r="BE12" s="146">
        <f t="shared" si="5"/>
        <v>0</v>
      </c>
      <c r="CA12" s="177">
        <v>3</v>
      </c>
      <c r="CB12" s="177">
        <v>9</v>
      </c>
      <c r="CZ12" s="146">
        <v>0</v>
      </c>
    </row>
    <row r="13" spans="1:104" ht="12.75">
      <c r="A13" s="171">
        <v>6</v>
      </c>
      <c r="B13" s="172" t="s">
        <v>96</v>
      </c>
      <c r="C13" s="173" t="s">
        <v>97</v>
      </c>
      <c r="D13" s="174" t="s">
        <v>95</v>
      </c>
      <c r="E13" s="175">
        <v>3</v>
      </c>
      <c r="F13" s="175"/>
      <c r="G13" s="176">
        <f t="shared" si="0"/>
        <v>0</v>
      </c>
      <c r="O13" s="170">
        <v>2</v>
      </c>
      <c r="AA13" s="146">
        <v>3</v>
      </c>
      <c r="AB13" s="146">
        <v>9</v>
      </c>
      <c r="AC13" s="146">
        <v>34524531</v>
      </c>
      <c r="AZ13" s="146">
        <v>3</v>
      </c>
      <c r="BA13" s="146">
        <f t="shared" si="1"/>
        <v>0</v>
      </c>
      <c r="BB13" s="146">
        <f t="shared" si="2"/>
        <v>0</v>
      </c>
      <c r="BC13" s="146">
        <f t="shared" si="3"/>
        <v>0</v>
      </c>
      <c r="BD13" s="146">
        <f t="shared" si="4"/>
        <v>0</v>
      </c>
      <c r="BE13" s="146">
        <f t="shared" si="5"/>
        <v>0</v>
      </c>
      <c r="CA13" s="177">
        <v>3</v>
      </c>
      <c r="CB13" s="177">
        <v>9</v>
      </c>
      <c r="CZ13" s="146">
        <v>0</v>
      </c>
    </row>
    <row r="14" spans="1:104" ht="12.75">
      <c r="A14" s="171">
        <v>7</v>
      </c>
      <c r="B14" s="172" t="s">
        <v>98</v>
      </c>
      <c r="C14" s="173" t="s">
        <v>99</v>
      </c>
      <c r="D14" s="174" t="s">
        <v>86</v>
      </c>
      <c r="E14" s="175">
        <v>33</v>
      </c>
      <c r="F14" s="175"/>
      <c r="G14" s="176">
        <f t="shared" si="0"/>
        <v>0</v>
      </c>
      <c r="O14" s="170">
        <v>2</v>
      </c>
      <c r="AA14" s="146">
        <v>12</v>
      </c>
      <c r="AB14" s="146">
        <v>0</v>
      </c>
      <c r="AC14" s="146">
        <v>7</v>
      </c>
      <c r="AZ14" s="146">
        <v>4</v>
      </c>
      <c r="BA14" s="146">
        <f t="shared" si="1"/>
        <v>0</v>
      </c>
      <c r="BB14" s="146">
        <f t="shared" si="2"/>
        <v>0</v>
      </c>
      <c r="BC14" s="146">
        <f t="shared" si="3"/>
        <v>0</v>
      </c>
      <c r="BD14" s="146">
        <f t="shared" si="4"/>
        <v>0</v>
      </c>
      <c r="BE14" s="146">
        <f t="shared" si="5"/>
        <v>0</v>
      </c>
      <c r="CA14" s="177">
        <v>12</v>
      </c>
      <c r="CB14" s="177">
        <v>0</v>
      </c>
      <c r="CZ14" s="146">
        <v>0</v>
      </c>
    </row>
    <row r="15" spans="1:104" ht="12.75">
      <c r="A15" s="171">
        <v>8</v>
      </c>
      <c r="B15" s="172" t="s">
        <v>100</v>
      </c>
      <c r="C15" s="173" t="s">
        <v>101</v>
      </c>
      <c r="D15" s="174" t="s">
        <v>95</v>
      </c>
      <c r="E15" s="175">
        <v>1</v>
      </c>
      <c r="F15" s="175"/>
      <c r="G15" s="176">
        <f t="shared" si="0"/>
        <v>0</v>
      </c>
      <c r="O15" s="170">
        <v>2</v>
      </c>
      <c r="AA15" s="146">
        <v>12</v>
      </c>
      <c r="AB15" s="146">
        <v>0</v>
      </c>
      <c r="AC15" s="146">
        <v>8</v>
      </c>
      <c r="AZ15" s="146">
        <v>4</v>
      </c>
      <c r="BA15" s="146">
        <f t="shared" si="1"/>
        <v>0</v>
      </c>
      <c r="BB15" s="146">
        <f t="shared" si="2"/>
        <v>0</v>
      </c>
      <c r="BC15" s="146">
        <f t="shared" si="3"/>
        <v>0</v>
      </c>
      <c r="BD15" s="146">
        <f t="shared" si="4"/>
        <v>0</v>
      </c>
      <c r="BE15" s="146">
        <f t="shared" si="5"/>
        <v>0</v>
      </c>
      <c r="CA15" s="177">
        <v>12</v>
      </c>
      <c r="CB15" s="177">
        <v>0</v>
      </c>
      <c r="CZ15" s="146">
        <v>0</v>
      </c>
    </row>
    <row r="16" spans="1:104" ht="12.75">
      <c r="A16" s="171">
        <v>9</v>
      </c>
      <c r="B16" s="172" t="s">
        <v>102</v>
      </c>
      <c r="C16" s="173" t="s">
        <v>103</v>
      </c>
      <c r="D16" s="174" t="s">
        <v>104</v>
      </c>
      <c r="E16" s="175">
        <v>35</v>
      </c>
      <c r="F16" s="175"/>
      <c r="G16" s="176">
        <f t="shared" si="0"/>
        <v>0</v>
      </c>
      <c r="O16" s="170">
        <v>2</v>
      </c>
      <c r="AA16" s="146">
        <v>3</v>
      </c>
      <c r="AB16" s="146">
        <v>9</v>
      </c>
      <c r="AC16" s="146">
        <v>35441120</v>
      </c>
      <c r="AZ16" s="146">
        <v>3</v>
      </c>
      <c r="BA16" s="146">
        <f t="shared" si="1"/>
        <v>0</v>
      </c>
      <c r="BB16" s="146">
        <f t="shared" si="2"/>
        <v>0</v>
      </c>
      <c r="BC16" s="146">
        <f t="shared" si="3"/>
        <v>0</v>
      </c>
      <c r="BD16" s="146">
        <f t="shared" si="4"/>
        <v>0</v>
      </c>
      <c r="BE16" s="146">
        <f t="shared" si="5"/>
        <v>0</v>
      </c>
      <c r="CA16" s="177">
        <v>3</v>
      </c>
      <c r="CB16" s="177">
        <v>9</v>
      </c>
      <c r="CZ16" s="146">
        <v>0</v>
      </c>
    </row>
    <row r="17" spans="1:104" ht="12.75">
      <c r="A17" s="171">
        <v>10</v>
      </c>
      <c r="B17" s="172" t="s">
        <v>105</v>
      </c>
      <c r="C17" s="173" t="s">
        <v>106</v>
      </c>
      <c r="D17" s="174" t="s">
        <v>95</v>
      </c>
      <c r="E17" s="175">
        <v>1</v>
      </c>
      <c r="F17" s="175"/>
      <c r="G17" s="176">
        <f t="shared" si="0"/>
        <v>0</v>
      </c>
      <c r="O17" s="170">
        <v>2</v>
      </c>
      <c r="AA17" s="146">
        <v>3</v>
      </c>
      <c r="AB17" s="146">
        <v>9</v>
      </c>
      <c r="AC17" s="146">
        <v>35441925</v>
      </c>
      <c r="AZ17" s="146">
        <v>3</v>
      </c>
      <c r="BA17" s="146">
        <f t="shared" si="1"/>
        <v>0</v>
      </c>
      <c r="BB17" s="146">
        <f t="shared" si="2"/>
        <v>0</v>
      </c>
      <c r="BC17" s="146">
        <f t="shared" si="3"/>
        <v>0</v>
      </c>
      <c r="BD17" s="146">
        <f t="shared" si="4"/>
        <v>0</v>
      </c>
      <c r="BE17" s="146">
        <f t="shared" si="5"/>
        <v>0</v>
      </c>
      <c r="CA17" s="177">
        <v>3</v>
      </c>
      <c r="CB17" s="177">
        <v>9</v>
      </c>
      <c r="CZ17" s="146">
        <v>0</v>
      </c>
    </row>
    <row r="18" spans="1:104" ht="12.75">
      <c r="A18" s="171">
        <v>11</v>
      </c>
      <c r="B18" s="172" t="s">
        <v>107</v>
      </c>
      <c r="C18" s="173" t="s">
        <v>108</v>
      </c>
      <c r="D18" s="174" t="s">
        <v>62</v>
      </c>
      <c r="E18" s="175">
        <v>76.0083</v>
      </c>
      <c r="F18" s="175"/>
      <c r="G18" s="176">
        <f t="shared" si="0"/>
        <v>0</v>
      </c>
      <c r="O18" s="170">
        <v>2</v>
      </c>
      <c r="AA18" s="146">
        <v>1</v>
      </c>
      <c r="AB18" s="146">
        <v>9</v>
      </c>
      <c r="AC18" s="146">
        <v>9</v>
      </c>
      <c r="AZ18" s="146">
        <v>4</v>
      </c>
      <c r="BA18" s="146">
        <f t="shared" si="1"/>
        <v>0</v>
      </c>
      <c r="BB18" s="146">
        <f t="shared" si="2"/>
        <v>0</v>
      </c>
      <c r="BC18" s="146">
        <f t="shared" si="3"/>
        <v>0</v>
      </c>
      <c r="BD18" s="146">
        <f t="shared" si="4"/>
        <v>0</v>
      </c>
      <c r="BE18" s="146">
        <f t="shared" si="5"/>
        <v>0</v>
      </c>
      <c r="CA18" s="177">
        <v>1</v>
      </c>
      <c r="CB18" s="177">
        <v>9</v>
      </c>
      <c r="CZ18" s="146">
        <v>0</v>
      </c>
    </row>
    <row r="19" spans="1:104" ht="12.75">
      <c r="A19" s="171">
        <v>12</v>
      </c>
      <c r="B19" s="172" t="s">
        <v>109</v>
      </c>
      <c r="C19" s="173" t="s">
        <v>110</v>
      </c>
      <c r="D19" s="174" t="s">
        <v>62</v>
      </c>
      <c r="E19" s="175">
        <v>76.0083</v>
      </c>
      <c r="F19" s="175"/>
      <c r="G19" s="176">
        <f t="shared" si="0"/>
        <v>0</v>
      </c>
      <c r="O19" s="170">
        <v>2</v>
      </c>
      <c r="AA19" s="146">
        <v>1</v>
      </c>
      <c r="AB19" s="146">
        <v>9</v>
      </c>
      <c r="AC19" s="146">
        <v>9</v>
      </c>
      <c r="AZ19" s="146">
        <v>4</v>
      </c>
      <c r="BA19" s="146">
        <f t="shared" si="1"/>
        <v>0</v>
      </c>
      <c r="BB19" s="146">
        <f t="shared" si="2"/>
        <v>0</v>
      </c>
      <c r="BC19" s="146">
        <f t="shared" si="3"/>
        <v>0</v>
      </c>
      <c r="BD19" s="146">
        <f t="shared" si="4"/>
        <v>0</v>
      </c>
      <c r="BE19" s="146">
        <f t="shared" si="5"/>
        <v>0</v>
      </c>
      <c r="CA19" s="177">
        <v>1</v>
      </c>
      <c r="CB19" s="177">
        <v>9</v>
      </c>
      <c r="CZ19" s="146">
        <v>0</v>
      </c>
    </row>
    <row r="20" spans="1:57" ht="12.75">
      <c r="A20" s="178"/>
      <c r="B20" s="179" t="s">
        <v>76</v>
      </c>
      <c r="C20" s="180" t="str">
        <f>CONCATENATE(B7," ",C7)</f>
        <v>M01 Nosný materiál</v>
      </c>
      <c r="D20" s="181"/>
      <c r="E20" s="182"/>
      <c r="F20" s="183"/>
      <c r="G20" s="184">
        <f>SUM(G7:G19)</f>
        <v>0</v>
      </c>
      <c r="O20" s="170">
        <v>4</v>
      </c>
      <c r="BA20" s="185">
        <f>SUM(BA7:BA19)</f>
        <v>0</v>
      </c>
      <c r="BB20" s="185">
        <f>SUM(BB7:BB19)</f>
        <v>0</v>
      </c>
      <c r="BC20" s="185">
        <f>SUM(BC7:BC19)</f>
        <v>0</v>
      </c>
      <c r="BD20" s="185">
        <f>SUM(BD7:BD19)</f>
        <v>0</v>
      </c>
      <c r="BE20" s="185">
        <f>SUM(BE7:BE19)</f>
        <v>0</v>
      </c>
    </row>
    <row r="21" spans="1:15" ht="12.75">
      <c r="A21" s="163" t="s">
        <v>74</v>
      </c>
      <c r="B21" s="164" t="s">
        <v>111</v>
      </c>
      <c r="C21" s="165" t="s">
        <v>112</v>
      </c>
      <c r="D21" s="166"/>
      <c r="E21" s="167"/>
      <c r="F21" s="167"/>
      <c r="G21" s="168"/>
      <c r="H21" s="169"/>
      <c r="I21" s="169"/>
      <c r="O21" s="170">
        <v>1</v>
      </c>
    </row>
    <row r="22" spans="1:104" ht="12.75">
      <c r="A22" s="171">
        <v>13</v>
      </c>
      <c r="B22" s="172" t="s">
        <v>113</v>
      </c>
      <c r="C22" s="173" t="s">
        <v>114</v>
      </c>
      <c r="D22" s="174" t="s">
        <v>86</v>
      </c>
      <c r="E22" s="175">
        <v>33</v>
      </c>
      <c r="F22" s="175"/>
      <c r="G22" s="176">
        <f aca="true" t="shared" si="6" ref="G22:G34">E22*F22</f>
        <v>0</v>
      </c>
      <c r="O22" s="170">
        <v>2</v>
      </c>
      <c r="AA22" s="146">
        <v>1</v>
      </c>
      <c r="AB22" s="146">
        <v>9</v>
      </c>
      <c r="AC22" s="146">
        <v>9</v>
      </c>
      <c r="AZ22" s="146">
        <v>4</v>
      </c>
      <c r="BA22" s="146">
        <f aca="true" t="shared" si="7" ref="BA22:BA34">IF(AZ22=1,G22,0)</f>
        <v>0</v>
      </c>
      <c r="BB22" s="146">
        <f aca="true" t="shared" si="8" ref="BB22:BB34">IF(AZ22=2,G22,0)</f>
        <v>0</v>
      </c>
      <c r="BC22" s="146">
        <f aca="true" t="shared" si="9" ref="BC22:BC34">IF(AZ22=3,G22,0)</f>
        <v>0</v>
      </c>
      <c r="BD22" s="146">
        <f aca="true" t="shared" si="10" ref="BD22:BD34">IF(AZ22=4,G22,0)</f>
        <v>0</v>
      </c>
      <c r="BE22" s="146">
        <f aca="true" t="shared" si="11" ref="BE22:BE34">IF(AZ22=5,G22,0)</f>
        <v>0</v>
      </c>
      <c r="CA22" s="177">
        <v>1</v>
      </c>
      <c r="CB22" s="177">
        <v>9</v>
      </c>
      <c r="CZ22" s="146">
        <v>0</v>
      </c>
    </row>
    <row r="23" spans="1:104" ht="12.75">
      <c r="A23" s="171">
        <v>14</v>
      </c>
      <c r="B23" s="172" t="s">
        <v>115</v>
      </c>
      <c r="C23" s="173" t="s">
        <v>116</v>
      </c>
      <c r="D23" s="174" t="s">
        <v>95</v>
      </c>
      <c r="E23" s="175">
        <v>1</v>
      </c>
      <c r="F23" s="175"/>
      <c r="G23" s="176">
        <f t="shared" si="6"/>
        <v>0</v>
      </c>
      <c r="O23" s="170">
        <v>2</v>
      </c>
      <c r="AA23" s="146">
        <v>1</v>
      </c>
      <c r="AB23" s="146">
        <v>9</v>
      </c>
      <c r="AC23" s="146">
        <v>9</v>
      </c>
      <c r="AZ23" s="146">
        <v>4</v>
      </c>
      <c r="BA23" s="146">
        <f t="shared" si="7"/>
        <v>0</v>
      </c>
      <c r="BB23" s="146">
        <f t="shared" si="8"/>
        <v>0</v>
      </c>
      <c r="BC23" s="146">
        <f t="shared" si="9"/>
        <v>0</v>
      </c>
      <c r="BD23" s="146">
        <f t="shared" si="10"/>
        <v>0</v>
      </c>
      <c r="BE23" s="146">
        <f t="shared" si="11"/>
        <v>0</v>
      </c>
      <c r="CA23" s="177">
        <v>1</v>
      </c>
      <c r="CB23" s="177">
        <v>9</v>
      </c>
      <c r="CZ23" s="146">
        <v>0</v>
      </c>
    </row>
    <row r="24" spans="1:104" ht="12.75">
      <c r="A24" s="171">
        <v>15</v>
      </c>
      <c r="B24" s="172" t="s">
        <v>117</v>
      </c>
      <c r="C24" s="173" t="s">
        <v>118</v>
      </c>
      <c r="D24" s="174" t="s">
        <v>95</v>
      </c>
      <c r="E24" s="175">
        <v>10</v>
      </c>
      <c r="F24" s="175"/>
      <c r="G24" s="176">
        <f t="shared" si="6"/>
        <v>0</v>
      </c>
      <c r="O24" s="170">
        <v>2</v>
      </c>
      <c r="AA24" s="146">
        <v>1</v>
      </c>
      <c r="AB24" s="146">
        <v>9</v>
      </c>
      <c r="AC24" s="146">
        <v>9</v>
      </c>
      <c r="AZ24" s="146">
        <v>4</v>
      </c>
      <c r="BA24" s="146">
        <f t="shared" si="7"/>
        <v>0</v>
      </c>
      <c r="BB24" s="146">
        <f t="shared" si="8"/>
        <v>0</v>
      </c>
      <c r="BC24" s="146">
        <f t="shared" si="9"/>
        <v>0</v>
      </c>
      <c r="BD24" s="146">
        <f t="shared" si="10"/>
        <v>0</v>
      </c>
      <c r="BE24" s="146">
        <f t="shared" si="11"/>
        <v>0</v>
      </c>
      <c r="CA24" s="177">
        <v>1</v>
      </c>
      <c r="CB24" s="177">
        <v>9</v>
      </c>
      <c r="CZ24" s="146">
        <v>0</v>
      </c>
    </row>
    <row r="25" spans="1:104" ht="12.75">
      <c r="A25" s="171">
        <v>16</v>
      </c>
      <c r="B25" s="172" t="s">
        <v>119</v>
      </c>
      <c r="C25" s="173" t="s">
        <v>120</v>
      </c>
      <c r="D25" s="174" t="s">
        <v>95</v>
      </c>
      <c r="E25" s="175">
        <v>8</v>
      </c>
      <c r="F25" s="175"/>
      <c r="G25" s="176">
        <f t="shared" si="6"/>
        <v>0</v>
      </c>
      <c r="O25" s="170">
        <v>2</v>
      </c>
      <c r="AA25" s="146">
        <v>1</v>
      </c>
      <c r="AB25" s="146">
        <v>9</v>
      </c>
      <c r="AC25" s="146">
        <v>9</v>
      </c>
      <c r="AZ25" s="146">
        <v>4</v>
      </c>
      <c r="BA25" s="146">
        <f t="shared" si="7"/>
        <v>0</v>
      </c>
      <c r="BB25" s="146">
        <f t="shared" si="8"/>
        <v>0</v>
      </c>
      <c r="BC25" s="146">
        <f t="shared" si="9"/>
        <v>0</v>
      </c>
      <c r="BD25" s="146">
        <f t="shared" si="10"/>
        <v>0</v>
      </c>
      <c r="BE25" s="146">
        <f t="shared" si="11"/>
        <v>0</v>
      </c>
      <c r="CA25" s="177">
        <v>1</v>
      </c>
      <c r="CB25" s="177">
        <v>9</v>
      </c>
      <c r="CZ25" s="146">
        <v>0</v>
      </c>
    </row>
    <row r="26" spans="1:104" ht="12.75">
      <c r="A26" s="171">
        <v>17</v>
      </c>
      <c r="B26" s="172" t="s">
        <v>121</v>
      </c>
      <c r="C26" s="173" t="s">
        <v>122</v>
      </c>
      <c r="D26" s="174" t="s">
        <v>95</v>
      </c>
      <c r="E26" s="175">
        <v>2</v>
      </c>
      <c r="F26" s="175"/>
      <c r="G26" s="176">
        <f t="shared" si="6"/>
        <v>0</v>
      </c>
      <c r="O26" s="170">
        <v>2</v>
      </c>
      <c r="AA26" s="146">
        <v>1</v>
      </c>
      <c r="AB26" s="146">
        <v>9</v>
      </c>
      <c r="AC26" s="146">
        <v>9</v>
      </c>
      <c r="AZ26" s="146">
        <v>4</v>
      </c>
      <c r="BA26" s="146">
        <f t="shared" si="7"/>
        <v>0</v>
      </c>
      <c r="BB26" s="146">
        <f t="shared" si="8"/>
        <v>0</v>
      </c>
      <c r="BC26" s="146">
        <f t="shared" si="9"/>
        <v>0</v>
      </c>
      <c r="BD26" s="146">
        <f t="shared" si="10"/>
        <v>0</v>
      </c>
      <c r="BE26" s="146">
        <f t="shared" si="11"/>
        <v>0</v>
      </c>
      <c r="CA26" s="177">
        <v>1</v>
      </c>
      <c r="CB26" s="177">
        <v>9</v>
      </c>
      <c r="CZ26" s="146">
        <v>0</v>
      </c>
    </row>
    <row r="27" spans="1:104" ht="12.75">
      <c r="A27" s="171">
        <v>18</v>
      </c>
      <c r="B27" s="172" t="s">
        <v>123</v>
      </c>
      <c r="C27" s="173" t="s">
        <v>124</v>
      </c>
      <c r="D27" s="174" t="s">
        <v>95</v>
      </c>
      <c r="E27" s="175">
        <v>2</v>
      </c>
      <c r="F27" s="175"/>
      <c r="G27" s="176">
        <f t="shared" si="6"/>
        <v>0</v>
      </c>
      <c r="O27" s="170">
        <v>2</v>
      </c>
      <c r="AA27" s="146">
        <v>1</v>
      </c>
      <c r="AB27" s="146">
        <v>9</v>
      </c>
      <c r="AC27" s="146">
        <v>9</v>
      </c>
      <c r="AZ27" s="146">
        <v>4</v>
      </c>
      <c r="BA27" s="146">
        <f t="shared" si="7"/>
        <v>0</v>
      </c>
      <c r="BB27" s="146">
        <f t="shared" si="8"/>
        <v>0</v>
      </c>
      <c r="BC27" s="146">
        <f t="shared" si="9"/>
        <v>0</v>
      </c>
      <c r="BD27" s="146">
        <f t="shared" si="10"/>
        <v>0</v>
      </c>
      <c r="BE27" s="146">
        <f t="shared" si="11"/>
        <v>0</v>
      </c>
      <c r="CA27" s="177">
        <v>1</v>
      </c>
      <c r="CB27" s="177">
        <v>9</v>
      </c>
      <c r="CZ27" s="146">
        <v>0</v>
      </c>
    </row>
    <row r="28" spans="1:104" ht="12.75">
      <c r="A28" s="171">
        <v>19</v>
      </c>
      <c r="B28" s="172" t="s">
        <v>125</v>
      </c>
      <c r="C28" s="173" t="s">
        <v>126</v>
      </c>
      <c r="D28" s="174" t="s">
        <v>86</v>
      </c>
      <c r="E28" s="175">
        <v>35</v>
      </c>
      <c r="F28" s="175"/>
      <c r="G28" s="176">
        <f t="shared" si="6"/>
        <v>0</v>
      </c>
      <c r="O28" s="170">
        <v>2</v>
      </c>
      <c r="AA28" s="146">
        <v>1</v>
      </c>
      <c r="AB28" s="146">
        <v>9</v>
      </c>
      <c r="AC28" s="146">
        <v>9</v>
      </c>
      <c r="AZ28" s="146">
        <v>4</v>
      </c>
      <c r="BA28" s="146">
        <f t="shared" si="7"/>
        <v>0</v>
      </c>
      <c r="BB28" s="146">
        <f t="shared" si="8"/>
        <v>0</v>
      </c>
      <c r="BC28" s="146">
        <f t="shared" si="9"/>
        <v>0</v>
      </c>
      <c r="BD28" s="146">
        <f t="shared" si="10"/>
        <v>0</v>
      </c>
      <c r="BE28" s="146">
        <f t="shared" si="11"/>
        <v>0</v>
      </c>
      <c r="CA28" s="177">
        <v>1</v>
      </c>
      <c r="CB28" s="177">
        <v>9</v>
      </c>
      <c r="CZ28" s="146">
        <v>0</v>
      </c>
    </row>
    <row r="29" spans="1:104" ht="12.75">
      <c r="A29" s="171">
        <v>20</v>
      </c>
      <c r="B29" s="172" t="s">
        <v>127</v>
      </c>
      <c r="C29" s="173" t="s">
        <v>128</v>
      </c>
      <c r="D29" s="174" t="s">
        <v>95</v>
      </c>
      <c r="E29" s="175">
        <v>1</v>
      </c>
      <c r="F29" s="175"/>
      <c r="G29" s="176">
        <f t="shared" si="6"/>
        <v>0</v>
      </c>
      <c r="O29" s="170">
        <v>2</v>
      </c>
      <c r="AA29" s="146">
        <v>1</v>
      </c>
      <c r="AB29" s="146">
        <v>9</v>
      </c>
      <c r="AC29" s="146">
        <v>9</v>
      </c>
      <c r="AZ29" s="146">
        <v>4</v>
      </c>
      <c r="BA29" s="146">
        <f t="shared" si="7"/>
        <v>0</v>
      </c>
      <c r="BB29" s="146">
        <f t="shared" si="8"/>
        <v>0</v>
      </c>
      <c r="BC29" s="146">
        <f t="shared" si="9"/>
        <v>0</v>
      </c>
      <c r="BD29" s="146">
        <f t="shared" si="10"/>
        <v>0</v>
      </c>
      <c r="BE29" s="146">
        <f t="shared" si="11"/>
        <v>0</v>
      </c>
      <c r="CA29" s="177">
        <v>1</v>
      </c>
      <c r="CB29" s="177">
        <v>9</v>
      </c>
      <c r="CZ29" s="146">
        <v>0</v>
      </c>
    </row>
    <row r="30" spans="1:104" ht="12.75">
      <c r="A30" s="171">
        <v>21</v>
      </c>
      <c r="B30" s="172" t="s">
        <v>129</v>
      </c>
      <c r="C30" s="173" t="s">
        <v>130</v>
      </c>
      <c r="D30" s="174" t="s">
        <v>86</v>
      </c>
      <c r="E30" s="175">
        <v>47</v>
      </c>
      <c r="F30" s="175"/>
      <c r="G30" s="176">
        <f t="shared" si="6"/>
        <v>0</v>
      </c>
      <c r="O30" s="170">
        <v>2</v>
      </c>
      <c r="AA30" s="146">
        <v>1</v>
      </c>
      <c r="AB30" s="146">
        <v>9</v>
      </c>
      <c r="AC30" s="146">
        <v>9</v>
      </c>
      <c r="AZ30" s="146">
        <v>4</v>
      </c>
      <c r="BA30" s="146">
        <f t="shared" si="7"/>
        <v>0</v>
      </c>
      <c r="BB30" s="146">
        <f t="shared" si="8"/>
        <v>0</v>
      </c>
      <c r="BC30" s="146">
        <f t="shared" si="9"/>
        <v>0</v>
      </c>
      <c r="BD30" s="146">
        <f t="shared" si="10"/>
        <v>0</v>
      </c>
      <c r="BE30" s="146">
        <f t="shared" si="11"/>
        <v>0</v>
      </c>
      <c r="CA30" s="177">
        <v>1</v>
      </c>
      <c r="CB30" s="177">
        <v>9</v>
      </c>
      <c r="CZ30" s="146">
        <v>0</v>
      </c>
    </row>
    <row r="31" spans="1:104" ht="12.75">
      <c r="A31" s="171">
        <v>22</v>
      </c>
      <c r="B31" s="172" t="s">
        <v>131</v>
      </c>
      <c r="C31" s="173" t="s">
        <v>132</v>
      </c>
      <c r="D31" s="174" t="s">
        <v>86</v>
      </c>
      <c r="E31" s="175">
        <v>47</v>
      </c>
      <c r="F31" s="175"/>
      <c r="G31" s="176">
        <f t="shared" si="6"/>
        <v>0</v>
      </c>
      <c r="O31" s="170">
        <v>2</v>
      </c>
      <c r="AA31" s="146">
        <v>1</v>
      </c>
      <c r="AB31" s="146">
        <v>9</v>
      </c>
      <c r="AC31" s="146">
        <v>9</v>
      </c>
      <c r="AZ31" s="146">
        <v>4</v>
      </c>
      <c r="BA31" s="146">
        <f t="shared" si="7"/>
        <v>0</v>
      </c>
      <c r="BB31" s="146">
        <f t="shared" si="8"/>
        <v>0</v>
      </c>
      <c r="BC31" s="146">
        <f t="shared" si="9"/>
        <v>0</v>
      </c>
      <c r="BD31" s="146">
        <f t="shared" si="10"/>
        <v>0</v>
      </c>
      <c r="BE31" s="146">
        <f t="shared" si="11"/>
        <v>0</v>
      </c>
      <c r="CA31" s="177">
        <v>1</v>
      </c>
      <c r="CB31" s="177">
        <v>9</v>
      </c>
      <c r="CZ31" s="146">
        <v>0</v>
      </c>
    </row>
    <row r="32" spans="1:104" ht="22.5">
      <c r="A32" s="171">
        <v>23</v>
      </c>
      <c r="B32" s="172" t="s">
        <v>133</v>
      </c>
      <c r="C32" s="173" t="s">
        <v>134</v>
      </c>
      <c r="D32" s="174" t="s">
        <v>95</v>
      </c>
      <c r="E32" s="175">
        <v>4</v>
      </c>
      <c r="F32" s="175"/>
      <c r="G32" s="176">
        <f t="shared" si="6"/>
        <v>0</v>
      </c>
      <c r="O32" s="170">
        <v>2</v>
      </c>
      <c r="AA32" s="146">
        <v>1</v>
      </c>
      <c r="AB32" s="146">
        <v>9</v>
      </c>
      <c r="AC32" s="146">
        <v>9</v>
      </c>
      <c r="AZ32" s="146">
        <v>4</v>
      </c>
      <c r="BA32" s="146">
        <f t="shared" si="7"/>
        <v>0</v>
      </c>
      <c r="BB32" s="146">
        <f t="shared" si="8"/>
        <v>0</v>
      </c>
      <c r="BC32" s="146">
        <f t="shared" si="9"/>
        <v>0</v>
      </c>
      <c r="BD32" s="146">
        <f t="shared" si="10"/>
        <v>0</v>
      </c>
      <c r="BE32" s="146">
        <f t="shared" si="11"/>
        <v>0</v>
      </c>
      <c r="CA32" s="177">
        <v>1</v>
      </c>
      <c r="CB32" s="177">
        <v>9</v>
      </c>
      <c r="CZ32" s="146">
        <v>0</v>
      </c>
    </row>
    <row r="33" spans="1:104" ht="12.75">
      <c r="A33" s="171">
        <v>24</v>
      </c>
      <c r="B33" s="172" t="s">
        <v>135</v>
      </c>
      <c r="C33" s="173" t="s">
        <v>136</v>
      </c>
      <c r="D33" s="174" t="s">
        <v>86</v>
      </c>
      <c r="E33" s="175">
        <v>35</v>
      </c>
      <c r="F33" s="175"/>
      <c r="G33" s="176">
        <f t="shared" si="6"/>
        <v>0</v>
      </c>
      <c r="O33" s="170">
        <v>2</v>
      </c>
      <c r="AA33" s="146">
        <v>1</v>
      </c>
      <c r="AB33" s="146">
        <v>9</v>
      </c>
      <c r="AC33" s="146">
        <v>9</v>
      </c>
      <c r="AZ33" s="146">
        <v>4</v>
      </c>
      <c r="BA33" s="146">
        <f t="shared" si="7"/>
        <v>0</v>
      </c>
      <c r="BB33" s="146">
        <f t="shared" si="8"/>
        <v>0</v>
      </c>
      <c r="BC33" s="146">
        <f t="shared" si="9"/>
        <v>0</v>
      </c>
      <c r="BD33" s="146">
        <f t="shared" si="10"/>
        <v>0</v>
      </c>
      <c r="BE33" s="146">
        <f t="shared" si="11"/>
        <v>0</v>
      </c>
      <c r="CA33" s="177">
        <v>1</v>
      </c>
      <c r="CB33" s="177">
        <v>9</v>
      </c>
      <c r="CZ33" s="146">
        <v>0</v>
      </c>
    </row>
    <row r="34" spans="1:104" ht="12.75">
      <c r="A34" s="171">
        <v>25</v>
      </c>
      <c r="B34" s="172" t="s">
        <v>137</v>
      </c>
      <c r="C34" s="173" t="s">
        <v>138</v>
      </c>
      <c r="D34" s="174" t="s">
        <v>62</v>
      </c>
      <c r="E34" s="175">
        <v>51.727</v>
      </c>
      <c r="F34" s="175"/>
      <c r="G34" s="176">
        <f t="shared" si="6"/>
        <v>0</v>
      </c>
      <c r="O34" s="170">
        <v>2</v>
      </c>
      <c r="AA34" s="146">
        <v>1</v>
      </c>
      <c r="AB34" s="146">
        <v>9</v>
      </c>
      <c r="AC34" s="146">
        <v>9</v>
      </c>
      <c r="AZ34" s="146">
        <v>4</v>
      </c>
      <c r="BA34" s="146">
        <f t="shared" si="7"/>
        <v>0</v>
      </c>
      <c r="BB34" s="146">
        <f t="shared" si="8"/>
        <v>0</v>
      </c>
      <c r="BC34" s="146">
        <f t="shared" si="9"/>
        <v>0</v>
      </c>
      <c r="BD34" s="146">
        <f t="shared" si="10"/>
        <v>0</v>
      </c>
      <c r="BE34" s="146">
        <f t="shared" si="11"/>
        <v>0</v>
      </c>
      <c r="CA34" s="177">
        <v>1</v>
      </c>
      <c r="CB34" s="177">
        <v>9</v>
      </c>
      <c r="CZ34" s="146">
        <v>0</v>
      </c>
    </row>
    <row r="35" spans="1:57" ht="12.75">
      <c r="A35" s="178"/>
      <c r="B35" s="179" t="s">
        <v>76</v>
      </c>
      <c r="C35" s="180" t="str">
        <f>CONCATENATE(B21," ",C21)</f>
        <v>M21 Elektromontáže</v>
      </c>
      <c r="D35" s="181"/>
      <c r="E35" s="182"/>
      <c r="F35" s="183"/>
      <c r="G35" s="184">
        <f>SUM(G21:G34)</f>
        <v>0</v>
      </c>
      <c r="O35" s="170">
        <v>4</v>
      </c>
      <c r="BA35" s="185">
        <f>SUM(BA21:BA34)</f>
        <v>0</v>
      </c>
      <c r="BB35" s="185">
        <f>SUM(BB21:BB34)</f>
        <v>0</v>
      </c>
      <c r="BC35" s="185">
        <f>SUM(BC21:BC34)</f>
        <v>0</v>
      </c>
      <c r="BD35" s="185">
        <f>SUM(BD21:BD34)</f>
        <v>0</v>
      </c>
      <c r="BE35" s="185">
        <f>SUM(BE21:BE34)</f>
        <v>0</v>
      </c>
    </row>
    <row r="36" spans="1:15" ht="12.75">
      <c r="A36" s="163" t="s">
        <v>74</v>
      </c>
      <c r="B36" s="164" t="s">
        <v>139</v>
      </c>
      <c r="C36" s="165" t="s">
        <v>140</v>
      </c>
      <c r="D36" s="166"/>
      <c r="E36" s="167"/>
      <c r="F36" s="167"/>
      <c r="G36" s="168"/>
      <c r="H36" s="169"/>
      <c r="I36" s="169"/>
      <c r="O36" s="170">
        <v>1</v>
      </c>
    </row>
    <row r="37" spans="1:104" ht="12.75">
      <c r="A37" s="171">
        <v>26</v>
      </c>
      <c r="B37" s="172" t="s">
        <v>141</v>
      </c>
      <c r="C37" s="173" t="s">
        <v>142</v>
      </c>
      <c r="D37" s="174" t="s">
        <v>143</v>
      </c>
      <c r="E37" s="175">
        <v>2</v>
      </c>
      <c r="F37" s="175"/>
      <c r="G37" s="176">
        <f aca="true" t="shared" si="12" ref="G37:G43">E37*F37</f>
        <v>0</v>
      </c>
      <c r="O37" s="170">
        <v>2</v>
      </c>
      <c r="AA37" s="146">
        <v>1</v>
      </c>
      <c r="AB37" s="146">
        <v>9</v>
      </c>
      <c r="AC37" s="146">
        <v>9</v>
      </c>
      <c r="AZ37" s="146">
        <v>4</v>
      </c>
      <c r="BA37" s="146">
        <f aca="true" t="shared" si="13" ref="BA37:BA43">IF(AZ37=1,G37,0)</f>
        <v>0</v>
      </c>
      <c r="BB37" s="146">
        <f aca="true" t="shared" si="14" ref="BB37:BB43">IF(AZ37=2,G37,0)</f>
        <v>0</v>
      </c>
      <c r="BC37" s="146">
        <f aca="true" t="shared" si="15" ref="BC37:BC43">IF(AZ37=3,G37,0)</f>
        <v>0</v>
      </c>
      <c r="BD37" s="146">
        <f aca="true" t="shared" si="16" ref="BD37:BD43">IF(AZ37=4,G37,0)</f>
        <v>0</v>
      </c>
      <c r="BE37" s="146">
        <f aca="true" t="shared" si="17" ref="BE37:BE43">IF(AZ37=5,G37,0)</f>
        <v>0</v>
      </c>
      <c r="CA37" s="177">
        <v>1</v>
      </c>
      <c r="CB37" s="177">
        <v>9</v>
      </c>
      <c r="CZ37" s="146">
        <v>0</v>
      </c>
    </row>
    <row r="38" spans="1:104" ht="12.75">
      <c r="A38" s="171">
        <v>27</v>
      </c>
      <c r="B38" s="172" t="s">
        <v>144</v>
      </c>
      <c r="C38" s="173" t="s">
        <v>145</v>
      </c>
      <c r="D38" s="174" t="s">
        <v>86</v>
      </c>
      <c r="E38" s="175">
        <v>31</v>
      </c>
      <c r="F38" s="175"/>
      <c r="G38" s="176">
        <f t="shared" si="12"/>
        <v>0</v>
      </c>
      <c r="O38" s="170">
        <v>2</v>
      </c>
      <c r="AA38" s="146">
        <v>1</v>
      </c>
      <c r="AB38" s="146">
        <v>9</v>
      </c>
      <c r="AC38" s="146">
        <v>9</v>
      </c>
      <c r="AZ38" s="146">
        <v>4</v>
      </c>
      <c r="BA38" s="146">
        <f t="shared" si="13"/>
        <v>0</v>
      </c>
      <c r="BB38" s="146">
        <f t="shared" si="14"/>
        <v>0</v>
      </c>
      <c r="BC38" s="146">
        <f t="shared" si="15"/>
        <v>0</v>
      </c>
      <c r="BD38" s="146">
        <f t="shared" si="16"/>
        <v>0</v>
      </c>
      <c r="BE38" s="146">
        <f t="shared" si="17"/>
        <v>0</v>
      </c>
      <c r="CA38" s="177">
        <v>1</v>
      </c>
      <c r="CB38" s="177">
        <v>9</v>
      </c>
      <c r="CZ38" s="146">
        <v>0</v>
      </c>
    </row>
    <row r="39" spans="1:104" ht="12.75">
      <c r="A39" s="171">
        <v>28</v>
      </c>
      <c r="B39" s="172" t="s">
        <v>146</v>
      </c>
      <c r="C39" s="173" t="s">
        <v>147</v>
      </c>
      <c r="D39" s="174" t="s">
        <v>143</v>
      </c>
      <c r="E39" s="175">
        <v>9</v>
      </c>
      <c r="F39" s="175"/>
      <c r="G39" s="176">
        <f t="shared" si="12"/>
        <v>0</v>
      </c>
      <c r="O39" s="170">
        <v>2</v>
      </c>
      <c r="AA39" s="146">
        <v>1</v>
      </c>
      <c r="AB39" s="146">
        <v>9</v>
      </c>
      <c r="AC39" s="146">
        <v>9</v>
      </c>
      <c r="AZ39" s="146">
        <v>4</v>
      </c>
      <c r="BA39" s="146">
        <f t="shared" si="13"/>
        <v>0</v>
      </c>
      <c r="BB39" s="146">
        <f t="shared" si="14"/>
        <v>0</v>
      </c>
      <c r="BC39" s="146">
        <f t="shared" si="15"/>
        <v>0</v>
      </c>
      <c r="BD39" s="146">
        <f t="shared" si="16"/>
        <v>0</v>
      </c>
      <c r="BE39" s="146">
        <f t="shared" si="17"/>
        <v>0</v>
      </c>
      <c r="CA39" s="177">
        <v>1</v>
      </c>
      <c r="CB39" s="177">
        <v>9</v>
      </c>
      <c r="CZ39" s="146">
        <v>0</v>
      </c>
    </row>
    <row r="40" spans="1:104" ht="22.5">
      <c r="A40" s="171">
        <v>29</v>
      </c>
      <c r="B40" s="172" t="s">
        <v>148</v>
      </c>
      <c r="C40" s="173" t="s">
        <v>149</v>
      </c>
      <c r="D40" s="174" t="s">
        <v>86</v>
      </c>
      <c r="E40" s="175">
        <v>31</v>
      </c>
      <c r="F40" s="175"/>
      <c r="G40" s="176">
        <f t="shared" si="12"/>
        <v>0</v>
      </c>
      <c r="O40" s="170">
        <v>2</v>
      </c>
      <c r="AA40" s="146">
        <v>1</v>
      </c>
      <c r="AB40" s="146">
        <v>9</v>
      </c>
      <c r="AC40" s="146">
        <v>9</v>
      </c>
      <c r="AZ40" s="146">
        <v>4</v>
      </c>
      <c r="BA40" s="146">
        <f t="shared" si="13"/>
        <v>0</v>
      </c>
      <c r="BB40" s="146">
        <f t="shared" si="14"/>
        <v>0</v>
      </c>
      <c r="BC40" s="146">
        <f t="shared" si="15"/>
        <v>0</v>
      </c>
      <c r="BD40" s="146">
        <f t="shared" si="16"/>
        <v>0</v>
      </c>
      <c r="BE40" s="146">
        <f t="shared" si="17"/>
        <v>0</v>
      </c>
      <c r="CA40" s="177">
        <v>1</v>
      </c>
      <c r="CB40" s="177">
        <v>9</v>
      </c>
      <c r="CZ40" s="146">
        <v>0</v>
      </c>
    </row>
    <row r="41" spans="1:104" ht="22.5">
      <c r="A41" s="171">
        <v>30</v>
      </c>
      <c r="B41" s="172" t="s">
        <v>150</v>
      </c>
      <c r="C41" s="173" t="s">
        <v>151</v>
      </c>
      <c r="D41" s="174" t="s">
        <v>86</v>
      </c>
      <c r="E41" s="175">
        <v>31</v>
      </c>
      <c r="F41" s="175"/>
      <c r="G41" s="176">
        <f t="shared" si="12"/>
        <v>0</v>
      </c>
      <c r="O41" s="170">
        <v>2</v>
      </c>
      <c r="AA41" s="146">
        <v>1</v>
      </c>
      <c r="AB41" s="146">
        <v>9</v>
      </c>
      <c r="AC41" s="146">
        <v>9</v>
      </c>
      <c r="AZ41" s="146">
        <v>4</v>
      </c>
      <c r="BA41" s="146">
        <f t="shared" si="13"/>
        <v>0</v>
      </c>
      <c r="BB41" s="146">
        <f t="shared" si="14"/>
        <v>0</v>
      </c>
      <c r="BC41" s="146">
        <f t="shared" si="15"/>
        <v>0</v>
      </c>
      <c r="BD41" s="146">
        <f t="shared" si="16"/>
        <v>0</v>
      </c>
      <c r="BE41" s="146">
        <f t="shared" si="17"/>
        <v>0</v>
      </c>
      <c r="CA41" s="177">
        <v>1</v>
      </c>
      <c r="CB41" s="177">
        <v>9</v>
      </c>
      <c r="CZ41" s="146">
        <v>0</v>
      </c>
    </row>
    <row r="42" spans="1:104" ht="12.75">
      <c r="A42" s="171">
        <v>31</v>
      </c>
      <c r="B42" s="172" t="s">
        <v>152</v>
      </c>
      <c r="C42" s="173" t="s">
        <v>153</v>
      </c>
      <c r="D42" s="174" t="s">
        <v>86</v>
      </c>
      <c r="E42" s="175">
        <v>31</v>
      </c>
      <c r="F42" s="175"/>
      <c r="G42" s="176">
        <f t="shared" si="12"/>
        <v>0</v>
      </c>
      <c r="O42" s="170">
        <v>2</v>
      </c>
      <c r="AA42" s="146">
        <v>1</v>
      </c>
      <c r="AB42" s="146">
        <v>9</v>
      </c>
      <c r="AC42" s="146">
        <v>9</v>
      </c>
      <c r="AZ42" s="146">
        <v>4</v>
      </c>
      <c r="BA42" s="146">
        <f t="shared" si="13"/>
        <v>0</v>
      </c>
      <c r="BB42" s="146">
        <f t="shared" si="14"/>
        <v>0</v>
      </c>
      <c r="BC42" s="146">
        <f t="shared" si="15"/>
        <v>0</v>
      </c>
      <c r="BD42" s="146">
        <f t="shared" si="16"/>
        <v>0</v>
      </c>
      <c r="BE42" s="146">
        <f t="shared" si="17"/>
        <v>0</v>
      </c>
      <c r="CA42" s="177">
        <v>1</v>
      </c>
      <c r="CB42" s="177">
        <v>9</v>
      </c>
      <c r="CZ42" s="146">
        <v>0</v>
      </c>
    </row>
    <row r="43" spans="1:104" ht="12.75">
      <c r="A43" s="171">
        <v>32</v>
      </c>
      <c r="B43" s="172" t="s">
        <v>154</v>
      </c>
      <c r="C43" s="173" t="s">
        <v>155</v>
      </c>
      <c r="D43" s="174" t="s">
        <v>156</v>
      </c>
      <c r="E43" s="175">
        <v>31</v>
      </c>
      <c r="F43" s="175"/>
      <c r="G43" s="176">
        <f t="shared" si="12"/>
        <v>0</v>
      </c>
      <c r="O43" s="170">
        <v>2</v>
      </c>
      <c r="AA43" s="146">
        <v>1</v>
      </c>
      <c r="AB43" s="146">
        <v>9</v>
      </c>
      <c r="AC43" s="146">
        <v>9</v>
      </c>
      <c r="AZ43" s="146">
        <v>4</v>
      </c>
      <c r="BA43" s="146">
        <f t="shared" si="13"/>
        <v>0</v>
      </c>
      <c r="BB43" s="146">
        <f t="shared" si="14"/>
        <v>0</v>
      </c>
      <c r="BC43" s="146">
        <f t="shared" si="15"/>
        <v>0</v>
      </c>
      <c r="BD43" s="146">
        <f t="shared" si="16"/>
        <v>0</v>
      </c>
      <c r="BE43" s="146">
        <f t="shared" si="17"/>
        <v>0</v>
      </c>
      <c r="CA43" s="177">
        <v>1</v>
      </c>
      <c r="CB43" s="177">
        <v>9</v>
      </c>
      <c r="CZ43" s="146">
        <v>0</v>
      </c>
    </row>
    <row r="44" spans="1:57" ht="12.75">
      <c r="A44" s="178"/>
      <c r="B44" s="179" t="s">
        <v>76</v>
      </c>
      <c r="C44" s="180" t="str">
        <f>CONCATENATE(B36," ",C36)</f>
        <v>M46 Zemní práce při montážích</v>
      </c>
      <c r="D44" s="181"/>
      <c r="E44" s="182"/>
      <c r="F44" s="183"/>
      <c r="G44" s="184">
        <f>SUM(G36:G43)</f>
        <v>0</v>
      </c>
      <c r="O44" s="170">
        <v>4</v>
      </c>
      <c r="BA44" s="185">
        <f>SUM(BA36:BA43)</f>
        <v>0</v>
      </c>
      <c r="BB44" s="185">
        <f>SUM(BB36:BB43)</f>
        <v>0</v>
      </c>
      <c r="BC44" s="185">
        <f>SUM(BC36:BC43)</f>
        <v>0</v>
      </c>
      <c r="BD44" s="185">
        <f>SUM(BD36:BD43)</f>
        <v>0</v>
      </c>
      <c r="BE44" s="185">
        <f>SUM(BE36:BE43)</f>
        <v>0</v>
      </c>
    </row>
    <row r="45" spans="1:15" ht="12.75">
      <c r="A45" s="163" t="s">
        <v>74</v>
      </c>
      <c r="B45" s="164" t="s">
        <v>157</v>
      </c>
      <c r="C45" s="165" t="s">
        <v>158</v>
      </c>
      <c r="D45" s="166"/>
      <c r="E45" s="167"/>
      <c r="F45" s="167"/>
      <c r="G45" s="168"/>
      <c r="H45" s="169"/>
      <c r="I45" s="169"/>
      <c r="O45" s="170">
        <v>1</v>
      </c>
    </row>
    <row r="46" spans="1:104" ht="12.75">
      <c r="A46" s="171">
        <v>33</v>
      </c>
      <c r="B46" s="172" t="s">
        <v>159</v>
      </c>
      <c r="C46" s="173" t="s">
        <v>160</v>
      </c>
      <c r="D46" s="174" t="s">
        <v>161</v>
      </c>
      <c r="E46" s="175">
        <v>5</v>
      </c>
      <c r="F46" s="175"/>
      <c r="G46" s="176">
        <f>E46*F46</f>
        <v>0</v>
      </c>
      <c r="O46" s="170">
        <v>2</v>
      </c>
      <c r="AA46" s="146">
        <v>1</v>
      </c>
      <c r="AB46" s="146">
        <v>9</v>
      </c>
      <c r="AC46" s="146">
        <v>9</v>
      </c>
      <c r="AZ46" s="146">
        <v>4</v>
      </c>
      <c r="BA46" s="146">
        <f>IF(AZ46=1,G46,0)</f>
        <v>0</v>
      </c>
      <c r="BB46" s="146">
        <f>IF(AZ46=2,G46,0)</f>
        <v>0</v>
      </c>
      <c r="BC46" s="146">
        <f>IF(AZ46=3,G46,0)</f>
        <v>0</v>
      </c>
      <c r="BD46" s="146">
        <f>IF(AZ46=4,G46,0)</f>
        <v>0</v>
      </c>
      <c r="BE46" s="146">
        <f>IF(AZ46=5,G46,0)</f>
        <v>0</v>
      </c>
      <c r="CA46" s="177">
        <v>1</v>
      </c>
      <c r="CB46" s="177">
        <v>9</v>
      </c>
      <c r="CZ46" s="146">
        <v>0</v>
      </c>
    </row>
    <row r="47" spans="1:104" ht="12.75">
      <c r="A47" s="171">
        <v>34</v>
      </c>
      <c r="B47" s="172" t="s">
        <v>162</v>
      </c>
      <c r="C47" s="173" t="s">
        <v>163</v>
      </c>
      <c r="D47" s="174" t="s">
        <v>161</v>
      </c>
      <c r="E47" s="175">
        <v>1</v>
      </c>
      <c r="F47" s="175"/>
      <c r="G47" s="176">
        <f>E47*F47</f>
        <v>0</v>
      </c>
      <c r="O47" s="170">
        <v>2</v>
      </c>
      <c r="AA47" s="146">
        <v>1</v>
      </c>
      <c r="AB47" s="146">
        <v>9</v>
      </c>
      <c r="AC47" s="146">
        <v>9</v>
      </c>
      <c r="AZ47" s="146">
        <v>4</v>
      </c>
      <c r="BA47" s="146">
        <f>IF(AZ47=1,G47,0)</f>
        <v>0</v>
      </c>
      <c r="BB47" s="146">
        <f>IF(AZ47=2,G47,0)</f>
        <v>0</v>
      </c>
      <c r="BC47" s="146">
        <f>IF(AZ47=3,G47,0)</f>
        <v>0</v>
      </c>
      <c r="BD47" s="146">
        <f>IF(AZ47=4,G47,0)</f>
        <v>0</v>
      </c>
      <c r="BE47" s="146">
        <f>IF(AZ47=5,G47,0)</f>
        <v>0</v>
      </c>
      <c r="CA47" s="177">
        <v>1</v>
      </c>
      <c r="CB47" s="177">
        <v>9</v>
      </c>
      <c r="CZ47" s="146">
        <v>0</v>
      </c>
    </row>
    <row r="48" spans="1:104" ht="12.75">
      <c r="A48" s="171">
        <v>35</v>
      </c>
      <c r="B48" s="172" t="s">
        <v>164</v>
      </c>
      <c r="C48" s="173" t="s">
        <v>165</v>
      </c>
      <c r="D48" s="174" t="s">
        <v>161</v>
      </c>
      <c r="E48" s="175">
        <v>2</v>
      </c>
      <c r="F48" s="175"/>
      <c r="G48" s="176">
        <f>E48*F48</f>
        <v>0</v>
      </c>
      <c r="O48" s="170">
        <v>2</v>
      </c>
      <c r="AA48" s="146">
        <v>1</v>
      </c>
      <c r="AB48" s="146">
        <v>9</v>
      </c>
      <c r="AC48" s="146">
        <v>9</v>
      </c>
      <c r="AZ48" s="146">
        <v>4</v>
      </c>
      <c r="BA48" s="146">
        <f>IF(AZ48=1,G48,0)</f>
        <v>0</v>
      </c>
      <c r="BB48" s="146">
        <f>IF(AZ48=2,G48,0)</f>
        <v>0</v>
      </c>
      <c r="BC48" s="146">
        <f>IF(AZ48=3,G48,0)</f>
        <v>0</v>
      </c>
      <c r="BD48" s="146">
        <f>IF(AZ48=4,G48,0)</f>
        <v>0</v>
      </c>
      <c r="BE48" s="146">
        <f>IF(AZ48=5,G48,0)</f>
        <v>0</v>
      </c>
      <c r="CA48" s="177">
        <v>1</v>
      </c>
      <c r="CB48" s="177">
        <v>9</v>
      </c>
      <c r="CZ48" s="146">
        <v>0</v>
      </c>
    </row>
    <row r="49" spans="1:57" ht="12.75">
      <c r="A49" s="178"/>
      <c r="B49" s="179" t="s">
        <v>76</v>
      </c>
      <c r="C49" s="180" t="str">
        <f>CONCATENATE(B45," ",C45)</f>
        <v>M99 Ostatní práce "M"</v>
      </c>
      <c r="D49" s="181"/>
      <c r="E49" s="182"/>
      <c r="F49" s="183"/>
      <c r="G49" s="184">
        <f>SUM(G45:G48)</f>
        <v>0</v>
      </c>
      <c r="O49" s="170">
        <v>4</v>
      </c>
      <c r="BA49" s="185">
        <f>SUM(BA45:BA48)</f>
        <v>0</v>
      </c>
      <c r="BB49" s="185">
        <f>SUM(BB45:BB48)</f>
        <v>0</v>
      </c>
      <c r="BC49" s="185">
        <f>SUM(BC45:BC48)</f>
        <v>0</v>
      </c>
      <c r="BD49" s="185">
        <f>SUM(BD45:BD48)</f>
        <v>0</v>
      </c>
      <c r="BE49" s="185">
        <f>SUM(BE45:BE48)</f>
        <v>0</v>
      </c>
    </row>
    <row r="50" ht="12.75">
      <c r="E50" s="146"/>
    </row>
    <row r="51" ht="12.75">
      <c r="E51" s="146"/>
    </row>
    <row r="52" ht="12.75">
      <c r="E52" s="146"/>
    </row>
    <row r="53" ht="12.75">
      <c r="E53" s="146"/>
    </row>
    <row r="54" ht="12.75">
      <c r="E54" s="146"/>
    </row>
    <row r="55" ht="12.75">
      <c r="E55" s="146"/>
    </row>
    <row r="56" ht="12.75">
      <c r="E56" s="146"/>
    </row>
    <row r="57" ht="12.75">
      <c r="E57" s="146"/>
    </row>
    <row r="58" ht="12.75">
      <c r="E58" s="146"/>
    </row>
    <row r="59" ht="12.75">
      <c r="E59" s="146"/>
    </row>
    <row r="60" ht="12.75">
      <c r="E60" s="146"/>
    </row>
    <row r="61" ht="12.75">
      <c r="E61" s="146"/>
    </row>
    <row r="62" ht="12.75">
      <c r="E62" s="146"/>
    </row>
    <row r="63" ht="12.75">
      <c r="E63" s="146"/>
    </row>
    <row r="64" ht="12.75">
      <c r="E64" s="146"/>
    </row>
    <row r="65" ht="12.75">
      <c r="E65" s="146"/>
    </row>
    <row r="66" ht="12.75">
      <c r="E66" s="146"/>
    </row>
    <row r="67" ht="12.75">
      <c r="E67" s="146"/>
    </row>
    <row r="68" ht="12.75">
      <c r="E68" s="146"/>
    </row>
    <row r="69" ht="12.75">
      <c r="E69" s="146"/>
    </row>
    <row r="70" ht="12.75">
      <c r="E70" s="146"/>
    </row>
    <row r="71" ht="12.75">
      <c r="E71" s="146"/>
    </row>
    <row r="72" ht="12.75">
      <c r="E72" s="146"/>
    </row>
    <row r="73" spans="1:7" ht="12.75">
      <c r="A73" s="186"/>
      <c r="B73" s="186"/>
      <c r="C73" s="186"/>
      <c r="D73" s="186"/>
      <c r="E73" s="186"/>
      <c r="F73" s="186"/>
      <c r="G73" s="186"/>
    </row>
    <row r="74" spans="1:7" ht="12.75">
      <c r="A74" s="186"/>
      <c r="B74" s="186"/>
      <c r="C74" s="186"/>
      <c r="D74" s="186"/>
      <c r="E74" s="186"/>
      <c r="F74" s="186"/>
      <c r="G74" s="186"/>
    </row>
    <row r="75" spans="1:7" ht="12.75">
      <c r="A75" s="186"/>
      <c r="B75" s="186"/>
      <c r="C75" s="186"/>
      <c r="D75" s="186"/>
      <c r="E75" s="186"/>
      <c r="F75" s="186"/>
      <c r="G75" s="186"/>
    </row>
    <row r="76" spans="1:7" ht="12.75">
      <c r="A76" s="186"/>
      <c r="B76" s="186"/>
      <c r="C76" s="186"/>
      <c r="D76" s="186"/>
      <c r="E76" s="186"/>
      <c r="F76" s="186"/>
      <c r="G76" s="186"/>
    </row>
    <row r="77" ht="12.75">
      <c r="E77" s="146"/>
    </row>
    <row r="78" ht="12.75">
      <c r="E78" s="146"/>
    </row>
    <row r="79" ht="12.75">
      <c r="E79" s="146"/>
    </row>
    <row r="80" ht="12.75">
      <c r="E80" s="146"/>
    </row>
    <row r="81" ht="12.75">
      <c r="E81" s="146"/>
    </row>
    <row r="82" ht="12.75">
      <c r="E82" s="146"/>
    </row>
    <row r="83" ht="12.75">
      <c r="E83" s="146"/>
    </row>
    <row r="84" ht="12.75">
      <c r="E84" s="146"/>
    </row>
    <row r="85" ht="12.75">
      <c r="E85" s="146"/>
    </row>
    <row r="86" ht="12.75">
      <c r="E86" s="146"/>
    </row>
    <row r="87" ht="12.75">
      <c r="E87" s="146"/>
    </row>
    <row r="88" ht="12.75">
      <c r="E88" s="146"/>
    </row>
    <row r="89" ht="12.75">
      <c r="E89" s="146"/>
    </row>
    <row r="90" ht="12.75">
      <c r="E90" s="146"/>
    </row>
    <row r="91" ht="12.75">
      <c r="E91" s="146"/>
    </row>
    <row r="92" ht="12.75">
      <c r="E92" s="146"/>
    </row>
    <row r="93" ht="12.75">
      <c r="E93" s="146"/>
    </row>
    <row r="94" ht="12.75">
      <c r="E94" s="146"/>
    </row>
    <row r="95" ht="12.75">
      <c r="E95" s="146"/>
    </row>
    <row r="96" ht="12.75">
      <c r="E96" s="146"/>
    </row>
    <row r="97" ht="12.75">
      <c r="E97" s="146"/>
    </row>
    <row r="98" ht="12.75">
      <c r="E98" s="146"/>
    </row>
    <row r="99" ht="12.75">
      <c r="E99" s="146"/>
    </row>
    <row r="100" ht="12.75">
      <c r="E100" s="146"/>
    </row>
    <row r="101" ht="12.75">
      <c r="E101" s="146"/>
    </row>
    <row r="102" ht="12.75">
      <c r="E102" s="146"/>
    </row>
    <row r="103" ht="12.75">
      <c r="E103" s="146"/>
    </row>
    <row r="104" ht="12.75">
      <c r="E104" s="146"/>
    </row>
    <row r="105" ht="12.75">
      <c r="E105" s="146"/>
    </row>
    <row r="106" ht="12.75">
      <c r="E106" s="146"/>
    </row>
    <row r="107" ht="12.75">
      <c r="E107" s="146"/>
    </row>
    <row r="108" spans="1:2" ht="12.75">
      <c r="A108" s="187"/>
      <c r="B108" s="187"/>
    </row>
    <row r="109" spans="1:7" ht="12.75">
      <c r="A109" s="186"/>
      <c r="B109" s="186"/>
      <c r="C109" s="189"/>
      <c r="D109" s="189"/>
      <c r="E109" s="190"/>
      <c r="F109" s="189"/>
      <c r="G109" s="191"/>
    </row>
    <row r="110" spans="1:7" ht="12.75">
      <c r="A110" s="192"/>
      <c r="B110" s="192"/>
      <c r="C110" s="186"/>
      <c r="D110" s="186"/>
      <c r="E110" s="193"/>
      <c r="F110" s="186"/>
      <c r="G110" s="186"/>
    </row>
    <row r="111" spans="1:7" ht="12.75">
      <c r="A111" s="186"/>
      <c r="B111" s="186"/>
      <c r="C111" s="186"/>
      <c r="D111" s="186"/>
      <c r="E111" s="193"/>
      <c r="F111" s="186"/>
      <c r="G111" s="186"/>
    </row>
    <row r="112" spans="1:7" ht="12.75">
      <c r="A112" s="186"/>
      <c r="B112" s="186"/>
      <c r="C112" s="186"/>
      <c r="D112" s="186"/>
      <c r="E112" s="193"/>
      <c r="F112" s="186"/>
      <c r="G112" s="186"/>
    </row>
    <row r="113" spans="1:7" ht="12.75">
      <c r="A113" s="186"/>
      <c r="B113" s="186"/>
      <c r="C113" s="186"/>
      <c r="D113" s="186"/>
      <c r="E113" s="193"/>
      <c r="F113" s="186"/>
      <c r="G113" s="186"/>
    </row>
    <row r="114" spans="1:7" ht="12.75">
      <c r="A114" s="186"/>
      <c r="B114" s="186"/>
      <c r="C114" s="186"/>
      <c r="D114" s="186"/>
      <c r="E114" s="193"/>
      <c r="F114" s="186"/>
      <c r="G114" s="186"/>
    </row>
    <row r="115" spans="1:7" ht="12.75">
      <c r="A115" s="186"/>
      <c r="B115" s="186"/>
      <c r="C115" s="186"/>
      <c r="D115" s="186"/>
      <c r="E115" s="193"/>
      <c r="F115" s="186"/>
      <c r="G115" s="186"/>
    </row>
    <row r="116" spans="1:7" ht="12.75">
      <c r="A116" s="186"/>
      <c r="B116" s="186"/>
      <c r="C116" s="186"/>
      <c r="D116" s="186"/>
      <c r="E116" s="193"/>
      <c r="F116" s="186"/>
      <c r="G116" s="186"/>
    </row>
    <row r="117" spans="1:7" ht="12.75">
      <c r="A117" s="186"/>
      <c r="B117" s="186"/>
      <c r="C117" s="186"/>
      <c r="D117" s="186"/>
      <c r="E117" s="193"/>
      <c r="F117" s="186"/>
      <c r="G117" s="186"/>
    </row>
    <row r="118" spans="1:7" ht="12.75">
      <c r="A118" s="186"/>
      <c r="B118" s="186"/>
      <c r="C118" s="186"/>
      <c r="D118" s="186"/>
      <c r="E118" s="193"/>
      <c r="F118" s="186"/>
      <c r="G118" s="186"/>
    </row>
    <row r="119" spans="1:7" ht="12.75">
      <c r="A119" s="186"/>
      <c r="B119" s="186"/>
      <c r="C119" s="186"/>
      <c r="D119" s="186"/>
      <c r="E119" s="193"/>
      <c r="F119" s="186"/>
      <c r="G119" s="186"/>
    </row>
    <row r="120" spans="1:7" ht="12.75">
      <c r="A120" s="186"/>
      <c r="B120" s="186"/>
      <c r="C120" s="186"/>
      <c r="D120" s="186"/>
      <c r="E120" s="193"/>
      <c r="F120" s="186"/>
      <c r="G120" s="186"/>
    </row>
    <row r="121" spans="1:7" ht="12.75">
      <c r="A121" s="186"/>
      <c r="B121" s="186"/>
      <c r="C121" s="186"/>
      <c r="D121" s="186"/>
      <c r="E121" s="193"/>
      <c r="F121" s="186"/>
      <c r="G121" s="186"/>
    </row>
    <row r="122" spans="1:7" ht="12.75">
      <c r="A122" s="186"/>
      <c r="B122" s="186"/>
      <c r="C122" s="186"/>
      <c r="D122" s="186"/>
      <c r="E122" s="193"/>
      <c r="F122" s="186"/>
      <c r="G122" s="186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Havelková</dc:creator>
  <cp:keywords/>
  <dc:description/>
  <cp:lastModifiedBy>Zachoval Jan</cp:lastModifiedBy>
  <dcterms:created xsi:type="dcterms:W3CDTF">2012-12-28T22:16:13Z</dcterms:created>
  <dcterms:modified xsi:type="dcterms:W3CDTF">2013-01-14T11:32:31Z</dcterms:modified>
  <cp:category/>
  <cp:version/>
  <cp:contentType/>
  <cp:contentStatus/>
</cp:coreProperties>
</file>