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35" windowWidth="24090" windowHeight="11550"/>
  </bookViews>
  <sheets>
    <sheet name="Krycí list" sheetId="1" r:id="rId1"/>
    <sheet name="Rekapitulace" sheetId="2" r:id="rId2"/>
    <sheet name="Položky" sheetId="3" r:id="rId3"/>
  </sheets>
  <definedNames>
    <definedName name="cisloobjektu">'Krycí list'!$A$5</definedName>
    <definedName name="cislostavby">'Krycí list'!$A$7</definedName>
    <definedName name="Datum">'Krycí list'!$B$27</definedName>
    <definedName name="Dil">Rekapitulace!$A$6</definedName>
    <definedName name="Dodavka">Rekapitulace!$G$18</definedName>
    <definedName name="Dodavka0">Položky!#REF!</definedName>
    <definedName name="HSV">Rekapitulace!$E$18</definedName>
    <definedName name="HSV0">Položky!#REF!</definedName>
    <definedName name="HZS">Rekapitulace!$I$18</definedName>
    <definedName name="HZS0">Položky!#REF!</definedName>
    <definedName name="JKSO">'Krycí list'!$G$2</definedName>
    <definedName name="MJ">'Krycí list'!$G$5</definedName>
    <definedName name="Mont">Rekapitulace!$H$18</definedName>
    <definedName name="Montaz0">Položky!#REF!</definedName>
    <definedName name="NazevDilu">Rekapitulace!$B$6</definedName>
    <definedName name="nazevobjektu">'Krycí list'!$C$5</definedName>
    <definedName name="nazevstavby">'Krycí list'!$C$7</definedName>
    <definedName name="_xlnm.Print_Titles" localSheetId="2">Položky!$1:$6</definedName>
    <definedName name="_xlnm.Print_Titles" localSheetId="1">Rekapitulace!$1:$6</definedName>
    <definedName name="Objednatel">'Krycí list'!$C$10</definedName>
    <definedName name="_xlnm.Print_Area" localSheetId="0">'Krycí list'!$A$1:$G$45</definedName>
    <definedName name="_xlnm.Print_Area" localSheetId="2">Položky!$A$1:$K$68</definedName>
    <definedName name="_xlnm.Print_Area" localSheetId="1">Rekapitulace!$A$1:$I$32</definedName>
    <definedName name="PocetMJ">'Krycí list'!$G$6</definedName>
    <definedName name="Poznamka">'Krycí list'!$B$37</definedName>
    <definedName name="Projektant">'Krycí list'!$C$8</definedName>
    <definedName name="PSV">Rekapitulace!$F$18</definedName>
    <definedName name="PSV0">Položky!#REF!</definedName>
    <definedName name="SazbaDPH1">'Krycí list'!$C$30</definedName>
    <definedName name="SazbaDPH2">'Krycí list'!$C$32</definedName>
    <definedName name="SloupecCC">Položky!$G$6</definedName>
    <definedName name="SloupecCisloPol">Položky!$B$6</definedName>
    <definedName name="SloupecCH">Položky!$I$6</definedName>
    <definedName name="SloupecJC">Položky!$F$6</definedName>
    <definedName name="SloupecJH">Položky!$H$6</definedName>
    <definedName name="SloupecMJ">Položky!$D$6</definedName>
    <definedName name="SloupecMnozstvi">Položky!$E$6</definedName>
    <definedName name="SloupecNazPol">Položky!$C$6</definedName>
    <definedName name="SloupecPC">Položky!$A$6</definedName>
    <definedName name="solver_lin" localSheetId="2" hidden="1">0</definedName>
    <definedName name="solver_num" localSheetId="2" hidden="1">0</definedName>
    <definedName name="solver_opt" localSheetId="2" hidden="1">Položky!#REF!</definedName>
    <definedName name="solver_typ" localSheetId="2" hidden="1">1</definedName>
    <definedName name="solver_val" localSheetId="2" hidden="1">0</definedName>
    <definedName name="Typ">Položky!#REF!</definedName>
    <definedName name="VRN">Rekapitulace!$H$31</definedName>
    <definedName name="VRNKc">Rekapitulace!#REF!</definedName>
    <definedName name="VRNnazev">Rekapitulace!#REF!</definedName>
    <definedName name="VRNproc">Rekapitulace!#REF!</definedName>
    <definedName name="VRNzakl">Rekapitulace!#REF!</definedName>
    <definedName name="Zakazka">'Krycí list'!$G$11</definedName>
    <definedName name="Zaklad22">'Krycí list'!$F$32</definedName>
    <definedName name="Zaklad5">'Krycí list'!$F$30</definedName>
    <definedName name="Zhotovitel">'Krycí list'!$C$11:$E$11</definedName>
  </definedNames>
  <calcPr calcId="145621"/>
</workbook>
</file>

<file path=xl/calcChain.xml><?xml version="1.0" encoding="utf-8"?>
<calcChain xmlns="http://schemas.openxmlformats.org/spreadsheetml/2006/main">
  <c r="D21" i="1" l="1"/>
  <c r="D20" i="1"/>
  <c r="D19" i="1"/>
  <c r="D18" i="1"/>
  <c r="D17" i="1"/>
  <c r="D16" i="1"/>
  <c r="D15" i="1"/>
  <c r="BG67" i="3"/>
  <c r="BF67" i="3"/>
  <c r="BE67" i="3"/>
  <c r="BD67" i="3"/>
  <c r="BC67" i="3"/>
  <c r="K67" i="3"/>
  <c r="I67" i="3"/>
  <c r="G67" i="3"/>
  <c r="BG66" i="3"/>
  <c r="BG68" i="3" s="1"/>
  <c r="I17" i="2" s="1"/>
  <c r="BF66" i="3"/>
  <c r="BE66" i="3"/>
  <c r="BE68" i="3" s="1"/>
  <c r="G17" i="2" s="1"/>
  <c r="BD66" i="3"/>
  <c r="BC66" i="3"/>
  <c r="BC68" i="3" s="1"/>
  <c r="E17" i="2" s="1"/>
  <c r="K66" i="3"/>
  <c r="I66" i="3"/>
  <c r="I68" i="3" s="1"/>
  <c r="G66" i="3"/>
  <c r="B17" i="2"/>
  <c r="A17" i="2"/>
  <c r="BF68" i="3"/>
  <c r="H17" i="2" s="1"/>
  <c r="BD68" i="3"/>
  <c r="F17" i="2" s="1"/>
  <c r="K68" i="3"/>
  <c r="G68" i="3"/>
  <c r="C68" i="3"/>
  <c r="BG63" i="3"/>
  <c r="BF63" i="3"/>
  <c r="BE63" i="3"/>
  <c r="BC63" i="3"/>
  <c r="K63" i="3"/>
  <c r="I63" i="3"/>
  <c r="G63" i="3"/>
  <c r="BD63" i="3" s="1"/>
  <c r="BG62" i="3"/>
  <c r="BF62" i="3"/>
  <c r="BE62" i="3"/>
  <c r="BC62" i="3"/>
  <c r="K62" i="3"/>
  <c r="I62" i="3"/>
  <c r="G62" i="3"/>
  <c r="BD62" i="3" s="1"/>
  <c r="BG61" i="3"/>
  <c r="BF61" i="3"/>
  <c r="BE61" i="3"/>
  <c r="BC61" i="3"/>
  <c r="K61" i="3"/>
  <c r="I61" i="3"/>
  <c r="G61" i="3"/>
  <c r="BD61" i="3" s="1"/>
  <c r="BG60" i="3"/>
  <c r="BG64" i="3" s="1"/>
  <c r="I16" i="2" s="1"/>
  <c r="BF60" i="3"/>
  <c r="BE60" i="3"/>
  <c r="BE64" i="3" s="1"/>
  <c r="G16" i="2" s="1"/>
  <c r="BC60" i="3"/>
  <c r="K60" i="3"/>
  <c r="K64" i="3" s="1"/>
  <c r="I60" i="3"/>
  <c r="G60" i="3"/>
  <c r="BD60" i="3" s="1"/>
  <c r="BD64" i="3" s="1"/>
  <c r="F16" i="2" s="1"/>
  <c r="B16" i="2"/>
  <c r="A16" i="2"/>
  <c r="BF64" i="3"/>
  <c r="H16" i="2" s="1"/>
  <c r="BC64" i="3"/>
  <c r="E16" i="2" s="1"/>
  <c r="I64" i="3"/>
  <c r="C64" i="3"/>
  <c r="BG57" i="3"/>
  <c r="BF57" i="3"/>
  <c r="BE57" i="3"/>
  <c r="BC57" i="3"/>
  <c r="K57" i="3"/>
  <c r="I57" i="3"/>
  <c r="G57" i="3"/>
  <c r="BD57" i="3" s="1"/>
  <c r="BG55" i="3"/>
  <c r="BF55" i="3"/>
  <c r="BE55" i="3"/>
  <c r="BC55" i="3"/>
  <c r="K55" i="3"/>
  <c r="I55" i="3"/>
  <c r="G55" i="3"/>
  <c r="BD55" i="3" s="1"/>
  <c r="BG54" i="3"/>
  <c r="BF54" i="3"/>
  <c r="BE54" i="3"/>
  <c r="BC54" i="3"/>
  <c r="K54" i="3"/>
  <c r="I54" i="3"/>
  <c r="G54" i="3"/>
  <c r="BD54" i="3" s="1"/>
  <c r="BG53" i="3"/>
  <c r="BF53" i="3"/>
  <c r="BE53" i="3"/>
  <c r="BC53" i="3"/>
  <c r="K53" i="3"/>
  <c r="I53" i="3"/>
  <c r="G53" i="3"/>
  <c r="BD53" i="3" s="1"/>
  <c r="BG51" i="3"/>
  <c r="BF51" i="3"/>
  <c r="BF58" i="3" s="1"/>
  <c r="H15" i="2" s="1"/>
  <c r="BE51" i="3"/>
  <c r="BC51" i="3"/>
  <c r="BC58" i="3" s="1"/>
  <c r="E15" i="2" s="1"/>
  <c r="K51" i="3"/>
  <c r="I51" i="3"/>
  <c r="I58" i="3" s="1"/>
  <c r="G51" i="3"/>
  <c r="BD51" i="3" s="1"/>
  <c r="B15" i="2"/>
  <c r="A15" i="2"/>
  <c r="BG58" i="3"/>
  <c r="I15" i="2" s="1"/>
  <c r="BE58" i="3"/>
  <c r="G15" i="2" s="1"/>
  <c r="K58" i="3"/>
  <c r="G58" i="3"/>
  <c r="C58" i="3"/>
  <c r="BG48" i="3"/>
  <c r="BF48" i="3"/>
  <c r="BE48" i="3"/>
  <c r="BC48" i="3"/>
  <c r="K48" i="3"/>
  <c r="I48" i="3"/>
  <c r="G48" i="3"/>
  <c r="BD48" i="3" s="1"/>
  <c r="BG47" i="3"/>
  <c r="BF47" i="3"/>
  <c r="BE47" i="3"/>
  <c r="BC47" i="3"/>
  <c r="K47" i="3"/>
  <c r="I47" i="3"/>
  <c r="G47" i="3"/>
  <c r="BD47" i="3" s="1"/>
  <c r="BG46" i="3"/>
  <c r="BF46" i="3"/>
  <c r="BE46" i="3"/>
  <c r="BC46" i="3"/>
  <c r="K46" i="3"/>
  <c r="I46" i="3"/>
  <c r="G46" i="3"/>
  <c r="BD46" i="3" s="1"/>
  <c r="BG45" i="3"/>
  <c r="BF45" i="3"/>
  <c r="BE45" i="3"/>
  <c r="BC45" i="3"/>
  <c r="K45" i="3"/>
  <c r="I45" i="3"/>
  <c r="G45" i="3"/>
  <c r="BD45" i="3" s="1"/>
  <c r="BG44" i="3"/>
  <c r="BF44" i="3"/>
  <c r="BE44" i="3"/>
  <c r="BC44" i="3"/>
  <c r="K44" i="3"/>
  <c r="I44" i="3"/>
  <c r="G44" i="3"/>
  <c r="BD44" i="3" s="1"/>
  <c r="BG43" i="3"/>
  <c r="BF43" i="3"/>
  <c r="BF49" i="3" s="1"/>
  <c r="H14" i="2" s="1"/>
  <c r="BE43" i="3"/>
  <c r="BC43" i="3"/>
  <c r="BC49" i="3" s="1"/>
  <c r="E14" i="2" s="1"/>
  <c r="K43" i="3"/>
  <c r="I43" i="3"/>
  <c r="I49" i="3" s="1"/>
  <c r="G43" i="3"/>
  <c r="BD43" i="3" s="1"/>
  <c r="B14" i="2"/>
  <c r="A14" i="2"/>
  <c r="BG49" i="3"/>
  <c r="I14" i="2" s="1"/>
  <c r="BE49" i="3"/>
  <c r="G14" i="2" s="1"/>
  <c r="K49" i="3"/>
  <c r="G49" i="3"/>
  <c r="C49" i="3"/>
  <c r="BG40" i="3"/>
  <c r="BF40" i="3"/>
  <c r="BE40" i="3"/>
  <c r="BC40" i="3"/>
  <c r="K40" i="3"/>
  <c r="I40" i="3"/>
  <c r="G40" i="3"/>
  <c r="BD40" i="3" s="1"/>
  <c r="BG38" i="3"/>
  <c r="BF38" i="3"/>
  <c r="BE38" i="3"/>
  <c r="BC38" i="3"/>
  <c r="K38" i="3"/>
  <c r="I38" i="3"/>
  <c r="G38" i="3"/>
  <c r="BD38" i="3" s="1"/>
  <c r="BG37" i="3"/>
  <c r="BG41" i="3" s="1"/>
  <c r="I13" i="2" s="1"/>
  <c r="BF37" i="3"/>
  <c r="BE37" i="3"/>
  <c r="BE41" i="3" s="1"/>
  <c r="G13" i="2" s="1"/>
  <c r="BC37" i="3"/>
  <c r="K37" i="3"/>
  <c r="K41" i="3" s="1"/>
  <c r="I37" i="3"/>
  <c r="G37" i="3"/>
  <c r="BD37" i="3" s="1"/>
  <c r="BD41" i="3" s="1"/>
  <c r="F13" i="2" s="1"/>
  <c r="B13" i="2"/>
  <c r="A13" i="2"/>
  <c r="BF41" i="3"/>
  <c r="H13" i="2" s="1"/>
  <c r="BC41" i="3"/>
  <c r="E13" i="2" s="1"/>
  <c r="I41" i="3"/>
  <c r="C41" i="3"/>
  <c r="BG34" i="3"/>
  <c r="BF34" i="3"/>
  <c r="BF35" i="3" s="1"/>
  <c r="H12" i="2" s="1"/>
  <c r="BE34" i="3"/>
  <c r="BD34" i="3"/>
  <c r="BD35" i="3" s="1"/>
  <c r="F12" i="2" s="1"/>
  <c r="K34" i="3"/>
  <c r="I34" i="3"/>
  <c r="I35" i="3" s="1"/>
  <c r="G34" i="3"/>
  <c r="BC34" i="3" s="1"/>
  <c r="BC35" i="3" s="1"/>
  <c r="E12" i="2" s="1"/>
  <c r="B12" i="2"/>
  <c r="A12" i="2"/>
  <c r="BG35" i="3"/>
  <c r="I12" i="2" s="1"/>
  <c r="BE35" i="3"/>
  <c r="G12" i="2" s="1"/>
  <c r="K35" i="3"/>
  <c r="G35" i="3"/>
  <c r="C35" i="3"/>
  <c r="BG25" i="3"/>
  <c r="BG32" i="3" s="1"/>
  <c r="I11" i="2" s="1"/>
  <c r="BF25" i="3"/>
  <c r="BE25" i="3"/>
  <c r="BE32" i="3" s="1"/>
  <c r="G11" i="2" s="1"/>
  <c r="BD25" i="3"/>
  <c r="K25" i="3"/>
  <c r="K32" i="3" s="1"/>
  <c r="I25" i="3"/>
  <c r="G25" i="3"/>
  <c r="BC25" i="3" s="1"/>
  <c r="BC32" i="3" s="1"/>
  <c r="E11" i="2" s="1"/>
  <c r="B11" i="2"/>
  <c r="A11" i="2"/>
  <c r="BF32" i="3"/>
  <c r="H11" i="2" s="1"/>
  <c r="BD32" i="3"/>
  <c r="F11" i="2" s="1"/>
  <c r="I32" i="3"/>
  <c r="C32" i="3"/>
  <c r="BG22" i="3"/>
  <c r="BF22" i="3"/>
  <c r="BE22" i="3"/>
  <c r="BD22" i="3"/>
  <c r="K22" i="3"/>
  <c r="I22" i="3"/>
  <c r="G22" i="3"/>
  <c r="BC22" i="3" s="1"/>
  <c r="BG21" i="3"/>
  <c r="BG23" i="3" s="1"/>
  <c r="I10" i="2" s="1"/>
  <c r="BF21" i="3"/>
  <c r="BE21" i="3"/>
  <c r="BE23" i="3" s="1"/>
  <c r="G10" i="2" s="1"/>
  <c r="BD21" i="3"/>
  <c r="K21" i="3"/>
  <c r="K23" i="3" s="1"/>
  <c r="I21" i="3"/>
  <c r="G21" i="3"/>
  <c r="BC21" i="3" s="1"/>
  <c r="BC23" i="3" s="1"/>
  <c r="E10" i="2" s="1"/>
  <c r="B10" i="2"/>
  <c r="A10" i="2"/>
  <c r="BF23" i="3"/>
  <c r="H10" i="2" s="1"/>
  <c r="BD23" i="3"/>
  <c r="F10" i="2" s="1"/>
  <c r="I23" i="3"/>
  <c r="C23" i="3"/>
  <c r="BG18" i="3"/>
  <c r="BF18" i="3"/>
  <c r="BF19" i="3" s="1"/>
  <c r="H9" i="2" s="1"/>
  <c r="BE18" i="3"/>
  <c r="BD18" i="3"/>
  <c r="BD19" i="3" s="1"/>
  <c r="F9" i="2" s="1"/>
  <c r="K18" i="3"/>
  <c r="I18" i="3"/>
  <c r="I19" i="3" s="1"/>
  <c r="G18" i="3"/>
  <c r="BC18" i="3" s="1"/>
  <c r="BC19" i="3" s="1"/>
  <c r="E9" i="2" s="1"/>
  <c r="B9" i="2"/>
  <c r="A9" i="2"/>
  <c r="BG19" i="3"/>
  <c r="I9" i="2" s="1"/>
  <c r="BE19" i="3"/>
  <c r="G9" i="2" s="1"/>
  <c r="K19" i="3"/>
  <c r="G19" i="3"/>
  <c r="C19" i="3"/>
  <c r="BG14" i="3"/>
  <c r="BF14" i="3"/>
  <c r="BE14" i="3"/>
  <c r="BD14" i="3"/>
  <c r="K14" i="3"/>
  <c r="I14" i="3"/>
  <c r="G14" i="3"/>
  <c r="BC14" i="3" s="1"/>
  <c r="BG12" i="3"/>
  <c r="BF12" i="3"/>
  <c r="BF16" i="3" s="1"/>
  <c r="H8" i="2" s="1"/>
  <c r="BE12" i="3"/>
  <c r="BD12" i="3"/>
  <c r="BD16" i="3" s="1"/>
  <c r="F8" i="2" s="1"/>
  <c r="K12" i="3"/>
  <c r="I12" i="3"/>
  <c r="I16" i="3" s="1"/>
  <c r="G12" i="3"/>
  <c r="BC12" i="3" s="1"/>
  <c r="B8" i="2"/>
  <c r="A8" i="2"/>
  <c r="BG16" i="3"/>
  <c r="I8" i="2" s="1"/>
  <c r="BE16" i="3"/>
  <c r="G8" i="2" s="1"/>
  <c r="K16" i="3"/>
  <c r="G16" i="3"/>
  <c r="C16" i="3"/>
  <c r="BG9" i="3"/>
  <c r="BF9" i="3"/>
  <c r="BE9" i="3"/>
  <c r="BD9" i="3"/>
  <c r="K9" i="3"/>
  <c r="I9" i="3"/>
  <c r="G9" i="3"/>
  <c r="BC9" i="3" s="1"/>
  <c r="BG8" i="3"/>
  <c r="BF8" i="3"/>
  <c r="BF10" i="3" s="1"/>
  <c r="H7" i="2" s="1"/>
  <c r="BE8" i="3"/>
  <c r="BD8" i="3"/>
  <c r="BD10" i="3" s="1"/>
  <c r="F7" i="2" s="1"/>
  <c r="K8" i="3"/>
  <c r="I8" i="3"/>
  <c r="I10" i="3" s="1"/>
  <c r="G8" i="3"/>
  <c r="BC8" i="3" s="1"/>
  <c r="B7" i="2"/>
  <c r="A7" i="2"/>
  <c r="BG10" i="3"/>
  <c r="I7" i="2" s="1"/>
  <c r="BE10" i="3"/>
  <c r="G7" i="2" s="1"/>
  <c r="K10" i="3"/>
  <c r="G10" i="3"/>
  <c r="C10" i="3"/>
  <c r="E4" i="3"/>
  <c r="C4" i="3"/>
  <c r="F3" i="3"/>
  <c r="C3" i="3"/>
  <c r="C2" i="2"/>
  <c r="C1" i="2"/>
  <c r="C33" i="1"/>
  <c r="F33" i="1" s="1"/>
  <c r="C31" i="1"/>
  <c r="C9" i="1"/>
  <c r="G7" i="1"/>
  <c r="D2" i="1"/>
  <c r="C2" i="1"/>
  <c r="H18" i="2" l="1"/>
  <c r="C17" i="1" s="1"/>
  <c r="G18" i="2"/>
  <c r="C18" i="1" s="1"/>
  <c r="I18" i="2"/>
  <c r="C21" i="1" s="1"/>
  <c r="BC10" i="3"/>
  <c r="E7" i="2" s="1"/>
  <c r="G23" i="3"/>
  <c r="G32" i="3"/>
  <c r="G41" i="3"/>
  <c r="G64" i="3"/>
  <c r="BC16" i="3"/>
  <c r="E8" i="2" s="1"/>
  <c r="E18" i="2" s="1"/>
  <c r="BD49" i="3"/>
  <c r="F14" i="2" s="1"/>
  <c r="BD58" i="3"/>
  <c r="F15" i="2" s="1"/>
  <c r="F18" i="2" s="1"/>
  <c r="C16" i="1" s="1"/>
  <c r="G30" i="2" l="1"/>
  <c r="I30" i="2" s="1"/>
  <c r="G29" i="2"/>
  <c r="I29" i="2" s="1"/>
  <c r="G21" i="1" s="1"/>
  <c r="G28" i="2"/>
  <c r="I28" i="2" s="1"/>
  <c r="G20" i="1" s="1"/>
  <c r="G27" i="2"/>
  <c r="I27" i="2" s="1"/>
  <c r="G19" i="1" s="1"/>
  <c r="G26" i="2"/>
  <c r="I26" i="2" s="1"/>
  <c r="G18" i="1" s="1"/>
  <c r="G25" i="2"/>
  <c r="I25" i="2" s="1"/>
  <c r="G17" i="1" s="1"/>
  <c r="G24" i="2"/>
  <c r="I24" i="2" s="1"/>
  <c r="G16" i="1" s="1"/>
  <c r="G23" i="2"/>
  <c r="I23" i="2" s="1"/>
  <c r="C15" i="1"/>
  <c r="C19" i="1" s="1"/>
  <c r="C22" i="1" s="1"/>
  <c r="H31" i="2" l="1"/>
  <c r="G23" i="1" s="1"/>
  <c r="G22" i="1" s="1"/>
  <c r="G15" i="1"/>
  <c r="C23" i="1" l="1"/>
  <c r="F30" i="1" s="1"/>
  <c r="F31" i="1" l="1"/>
  <c r="F34" i="1" s="1"/>
</calcChain>
</file>

<file path=xl/sharedStrings.xml><?xml version="1.0" encoding="utf-8"?>
<sst xmlns="http://schemas.openxmlformats.org/spreadsheetml/2006/main" count="268" uniqueCount="189">
  <si>
    <t>Rozpočet</t>
  </si>
  <si>
    <t xml:space="preserve">JKSO </t>
  </si>
  <si>
    <t>Objekt</t>
  </si>
  <si>
    <t>Název objektu</t>
  </si>
  <si>
    <t xml:space="preserve">SKP </t>
  </si>
  <si>
    <t xml:space="preserve"> </t>
  </si>
  <si>
    <t>Měrná jednotka</t>
  </si>
  <si>
    <t>Stavba</t>
  </si>
  <si>
    <t>Název stavby</t>
  </si>
  <si>
    <t>Počet jednotek</t>
  </si>
  <si>
    <t>Náklady na m.j.</t>
  </si>
  <si>
    <t>Projektant</t>
  </si>
  <si>
    <t>Typ rozpočtu</t>
  </si>
  <si>
    <t>Zpracovatel projektu</t>
  </si>
  <si>
    <t>Objednatel</t>
  </si>
  <si>
    <t>Dodavatel</t>
  </si>
  <si>
    <t xml:space="preserve">Zakázkové číslo </t>
  </si>
  <si>
    <t>Rozpočtoval</t>
  </si>
  <si>
    <t>Počet listů</t>
  </si>
  <si>
    <t>ROZPOČTOVÉ NÁKLADY</t>
  </si>
  <si>
    <t>Základní rozpočtové náklady</t>
  </si>
  <si>
    <t>Ostatní rozpočtové náklady</t>
  </si>
  <si>
    <t>HSV celkem</t>
  </si>
  <si>
    <t>Z</t>
  </si>
  <si>
    <t>PSV celkem</t>
  </si>
  <si>
    <t>R</t>
  </si>
  <si>
    <t>M práce celkem</t>
  </si>
  <si>
    <t>N</t>
  </si>
  <si>
    <t>M dodávky celkem</t>
  </si>
  <si>
    <t>ZRN celkem</t>
  </si>
  <si>
    <t>HZS</t>
  </si>
  <si>
    <t>ZRN+HZS</t>
  </si>
  <si>
    <t>Ostatní náklady neuvedené</t>
  </si>
  <si>
    <t>ZRN+ost.náklady+HZS</t>
  </si>
  <si>
    <t>Ostatní náklady celkem</t>
  </si>
  <si>
    <t>Vypracoval</t>
  </si>
  <si>
    <t>Za zhotovitele</t>
  </si>
  <si>
    <t>Za objednatele</t>
  </si>
  <si>
    <t>Jméno :</t>
  </si>
  <si>
    <t>Datum :</t>
  </si>
  <si>
    <t>Podpis :</t>
  </si>
  <si>
    <t>Podpis:</t>
  </si>
  <si>
    <t>Základ pro DPH</t>
  </si>
  <si>
    <t xml:space="preserve">%  </t>
  </si>
  <si>
    <t>DPH</t>
  </si>
  <si>
    <t xml:space="preserve">% </t>
  </si>
  <si>
    <t>CENA ZA OBJEKT CELKEM</t>
  </si>
  <si>
    <t>Poznámka :</t>
  </si>
  <si>
    <t>Stavba :</t>
  </si>
  <si>
    <t>Rozpočet :</t>
  </si>
  <si>
    <t>Objekt :</t>
  </si>
  <si>
    <t>REKAPITULACE  STAVEBNÍCH  DÍLŮ</t>
  </si>
  <si>
    <t>Stavební díl</t>
  </si>
  <si>
    <t>HSV</t>
  </si>
  <si>
    <t>PSV</t>
  </si>
  <si>
    <t>Dodávka</t>
  </si>
  <si>
    <t>Montáž</t>
  </si>
  <si>
    <t>CELKEM  OBJEKT</t>
  </si>
  <si>
    <t>VEDLEJŠÍ ROZPOČTOVÉ  NÁKLADY</t>
  </si>
  <si>
    <t>Název VRN</t>
  </si>
  <si>
    <t>Kč</t>
  </si>
  <si>
    <t>%</t>
  </si>
  <si>
    <t>Základna</t>
  </si>
  <si>
    <t>CELKEM VRN</t>
  </si>
  <si>
    <t>Rozpočet: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</si>
  <si>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</si>
  <si>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</si>
  <si>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</si>
  <si>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</si>
  <si>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</si>
  <si>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</si>
  <si>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</si>
  <si>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hmotnost / MJ</t>
  </si>
  <si>
    <t>hmotnost celk.(t)</t>
  </si>
  <si>
    <t>dem.hmot / MJ</t>
  </si>
  <si>
    <t>dem. hmot. celk.(t)</t>
  </si>
  <si>
    <t>Díl:</t>
  </si>
  <si>
    <t>Celkem za</t>
  </si>
  <si>
    <t>SLEPÝ ROZPOČET</t>
  </si>
  <si>
    <t>Slepý rozpočet</t>
  </si>
  <si>
    <t>12VV01</t>
  </si>
  <si>
    <t>Víceúčelový sklad Horosedly</t>
  </si>
  <si>
    <t>SO03</t>
  </si>
  <si>
    <t>3</t>
  </si>
  <si>
    <t>Svislé a kompletní konstrukce</t>
  </si>
  <si>
    <t>342264051RT2</t>
  </si>
  <si>
    <t>Podhled sádrokartonový na zavěšenou ocel. konstr. desky protipožární tl. 12,5 mm, bez izolace</t>
  </si>
  <si>
    <t>m2</t>
  </si>
  <si>
    <t>342264091R00</t>
  </si>
  <si>
    <t>Příplatek k podhledu sádrokart. za tl. desek 15 mm</t>
  </si>
  <si>
    <t>4</t>
  </si>
  <si>
    <t>Vodorovné konstrukce</t>
  </si>
  <si>
    <t>413941125R00</t>
  </si>
  <si>
    <t>Osazení válcovaných nosníků ve stropech č.24 a výš</t>
  </si>
  <si>
    <t>t</t>
  </si>
  <si>
    <t>0,0362*8,3*7</t>
  </si>
  <si>
    <t>13480825</t>
  </si>
  <si>
    <t>Tyč průřezu I 240, hrubé, jakost oceli 11373</t>
  </si>
  <si>
    <t>T</t>
  </si>
  <si>
    <t>0,0362*8,3*7*1,08</t>
  </si>
  <si>
    <t>62</t>
  </si>
  <si>
    <t>Úpravy povrchů vnější</t>
  </si>
  <si>
    <t>622421143R00</t>
  </si>
  <si>
    <t>Omítka vnější stěn, MVC, štuková, složitost 1-2</t>
  </si>
  <si>
    <t>94</t>
  </si>
  <si>
    <t>Lešení a stavební výtahy</t>
  </si>
  <si>
    <t>941941041R00</t>
  </si>
  <si>
    <t>Montáž lešení leh.řad.s podlahami,š.1,2 m, H 10 m</t>
  </si>
  <si>
    <t>941941841R00</t>
  </si>
  <si>
    <t>Demontáž lešení leh.řad.s podlahami,š.1,2 m,H 10 m</t>
  </si>
  <si>
    <t>97</t>
  </si>
  <si>
    <t>Prorážení otvorů</t>
  </si>
  <si>
    <t>978015241R00</t>
  </si>
  <si>
    <t>Otlučení omítek vnějších MVC v složit.1-4 do 30 %</t>
  </si>
  <si>
    <t xml:space="preserve">16,6*(2,8+2,0)*0,5 </t>
  </si>
  <si>
    <t>15,5*2,5</t>
  </si>
  <si>
    <t>(0,6+2,0)*5,0*0,5</t>
  </si>
  <si>
    <t>2,8*9,1+9,1*2,7*0,5</t>
  </si>
  <si>
    <t>9,1*2,7*0,5</t>
  </si>
  <si>
    <t>-(1,1*1,4*3+0,9*0,9+2*0,9+3,5*3+0,9*2,1)</t>
  </si>
  <si>
    <t>99</t>
  </si>
  <si>
    <t>Staveništní přesun hmot</t>
  </si>
  <si>
    <t>998011001R00</t>
  </si>
  <si>
    <t xml:space="preserve">Přesun hmot pro budovy zděné výšky do 6 m </t>
  </si>
  <si>
    <t>762</t>
  </si>
  <si>
    <t>Konstrukce tesařské</t>
  </si>
  <si>
    <t>762342203RT4</t>
  </si>
  <si>
    <t>Montáž laťování střech, vzdálenost latí 22 - 36 cm včetně dodávky řeziva, latě 4/6 cm</t>
  </si>
  <si>
    <t>762520020RAB</t>
  </si>
  <si>
    <t>Záklop z fošen hrubých na sraz fošny tloušťky 45 mm</t>
  </si>
  <si>
    <t>(10,3+9,2)*7,7*0,5</t>
  </si>
  <si>
    <t>998762202R00</t>
  </si>
  <si>
    <t xml:space="preserve">Přesun hmot pro tesařské konstrukce, výšky do 12 m </t>
  </si>
  <si>
    <t>764</t>
  </si>
  <si>
    <t>Konstrukce klempířské</t>
  </si>
  <si>
    <t>764322220R00</t>
  </si>
  <si>
    <t>Oplechování okapů Pz, tvrdá krytina, rš 330 mm</t>
  </si>
  <si>
    <t>m</t>
  </si>
  <si>
    <t>764339230R00</t>
  </si>
  <si>
    <t>Lemování z Pz, komínů na hladké krytině, v ploše</t>
  </si>
  <si>
    <t>764352203R00</t>
  </si>
  <si>
    <t>Žlaby z Pz plechu podokapní půlkruhové, rš 330 mm</t>
  </si>
  <si>
    <t>764359211R00</t>
  </si>
  <si>
    <t>Kotlík z Pz plechu kónický pro trouby D do 100 mm</t>
  </si>
  <si>
    <t>kus</t>
  </si>
  <si>
    <t>764454202R00</t>
  </si>
  <si>
    <t>Odpadní trouby z Pz plechu, kruhové, D 100 mm</t>
  </si>
  <si>
    <t>998764201R00</t>
  </si>
  <si>
    <t xml:space="preserve">Přesun hmot pro klempířské konstr., výšky do 6 m </t>
  </si>
  <si>
    <t>765</t>
  </si>
  <si>
    <t>Krytiny tvrdé</t>
  </si>
  <si>
    <t>765311810R00</t>
  </si>
  <si>
    <t>Demontáž krytiny bobrovky na sucho, do suti</t>
  </si>
  <si>
    <t>16,6*6,2</t>
  </si>
  <si>
    <t>765331221RT3</t>
  </si>
  <si>
    <t>Krytina betonová Bramac, střechy ostatní taška Moravská plus</t>
  </si>
  <si>
    <t>765331231RT3</t>
  </si>
  <si>
    <t>Hřeben Bramac s větracím pásem UH hřebenáč Moravský plus</t>
  </si>
  <si>
    <t>765331261RT3</t>
  </si>
  <si>
    <t>Zakončení štítových hran taškami s ozubem taška Moravská plus</t>
  </si>
  <si>
    <t>6,2*2</t>
  </si>
  <si>
    <t>998765201R00</t>
  </si>
  <si>
    <t xml:space="preserve">Přesun hmot pro krytiny tvrdé, výšky do 6 m </t>
  </si>
  <si>
    <t>766</t>
  </si>
  <si>
    <t>Konstrukce truhlářské</t>
  </si>
  <si>
    <t>766624043R00</t>
  </si>
  <si>
    <t>Montáž střešních oken rozměr 78/140 - 160 cm</t>
  </si>
  <si>
    <t>61140273</t>
  </si>
  <si>
    <t>Okno střešní GZL 3059 M06 š. 78 x v. 118 cm Velux</t>
  </si>
  <si>
    <t>61140283.A</t>
  </si>
  <si>
    <t>Lemování okna Velux EDW 1000 M06   78x118 cm</t>
  </si>
  <si>
    <t>998766201R00</t>
  </si>
  <si>
    <t xml:space="preserve">Přesun hmot pro truhlářské konstr., výšky do 6 m </t>
  </si>
  <si>
    <t>D96</t>
  </si>
  <si>
    <t>Přesuny suti a vybouraných hmot</t>
  </si>
  <si>
    <t>979082111R00</t>
  </si>
  <si>
    <t xml:space="preserve">Vnitrostaveništní doprava suti do 10 m </t>
  </si>
  <si>
    <t>979082121R00</t>
  </si>
  <si>
    <t xml:space="preserve">Příplatek k vnitrost. dopravě suti za dalších 5 m </t>
  </si>
  <si>
    <t>Ztížené výrobní podmínky</t>
  </si>
  <si>
    <t>Oborová přirážka</t>
  </si>
  <si>
    <t>Přesun stavebních kapacit</t>
  </si>
  <si>
    <t>Mimostaveništní doprava</t>
  </si>
  <si>
    <t>Zařízení staveniště</t>
  </si>
  <si>
    <t>Provoz investora</t>
  </si>
  <si>
    <t>Kompletační činnost (IČD)</t>
  </si>
  <si>
    <t>Rezerva rozpočtu</t>
  </si>
  <si>
    <t>III.ETAPA  rozpočet obsahuje tyto konstrukce a práce:
 - zhotovení stropu
 - rekonstrukce 1/2 střechy (laťování, krytina, klempířské kce)
 - otlučení zbýv.omítek fasády+nové vápcem.štukové vnější omítky</t>
  </si>
  <si>
    <t>VI. ETAPA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</si>
</sst>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/mm/yy"/>
    <numFmt numFmtId="165" formatCode="0.0"/>
    <numFmt numFmtId="166" formatCode="#,##0\ &quot;Kč&quot;"/>
    <numFmt numFmtId="167" formatCode="#,##0.00000"/>
  </numFmts>
  <fonts count="20" x14ac:knownFonts="1">
    <font>
      <sz val="10"/>
      <name val="Arial CE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10"/>
      <name val="Arial CE"/>
    </font>
    <font>
      <b/>
      <u/>
      <sz val="12"/>
      <name val="Arial"/>
      <family val="2"/>
      <charset val="238"/>
    </font>
    <font>
      <b/>
      <u/>
      <sz val="10"/>
      <name val="Arial"/>
      <family val="2"/>
      <charset val="238"/>
    </font>
    <font>
      <u/>
      <sz val="10"/>
      <name val="Arial"/>
      <family val="2"/>
      <charset val="238"/>
    </font>
    <font>
      <sz val="10"/>
      <color indexed="9"/>
      <name val="Arial"/>
      <family val="2"/>
      <charset val="238"/>
    </font>
    <font>
      <sz val="8"/>
      <color indexed="9"/>
      <name val="Arial"/>
      <family val="2"/>
      <charset val="238"/>
    </font>
    <font>
      <sz val="8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b/>
      <i/>
      <sz val="10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40"/>
      </patternFill>
    </fill>
  </fills>
  <borders count="6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230">
    <xf numFmtId="0" fontId="0" fillId="0" borderId="0" xfId="0"/>
    <xf numFmtId="0" fontId="1" fillId="0" borderId="1" xfId="0" applyFont="1" applyBorder="1" applyAlignment="1">
      <alignment horizontal="centerContinuous" vertical="top"/>
    </xf>
    <xf numFmtId="0" fontId="2" fillId="0" borderId="1" xfId="0" applyFont="1" applyBorder="1" applyAlignment="1">
      <alignment horizontal="centerContinuous"/>
    </xf>
    <xf numFmtId="0" fontId="2" fillId="0" borderId="0" xfId="0" applyFont="1"/>
    <xf numFmtId="0" fontId="3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Continuous"/>
    </xf>
    <xf numFmtId="0" fontId="5" fillId="2" borderId="4" xfId="0" applyFont="1" applyFill="1" applyBorder="1" applyAlignment="1">
      <alignment horizontal="left"/>
    </xf>
    <xf numFmtId="0" fontId="4" fillId="0" borderId="5" xfId="0" applyFont="1" applyBorder="1"/>
    <xf numFmtId="49" fontId="4" fillId="0" borderId="6" xfId="0" applyNumberFormat="1" applyFont="1" applyBorder="1" applyAlignment="1">
      <alignment horizontal="left"/>
    </xf>
    <xf numFmtId="0" fontId="2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 applyAlignment="1">
      <alignment horizontal="left"/>
    </xf>
    <xf numFmtId="0" fontId="3" fillId="0" borderId="7" xfId="0" applyFont="1" applyBorder="1"/>
    <xf numFmtId="49" fontId="4" fillId="0" borderId="11" xfId="0" applyNumberFormat="1" applyFont="1" applyBorder="1" applyAlignment="1">
      <alignment horizontal="left"/>
    </xf>
    <xf numFmtId="49" fontId="3" fillId="2" borderId="7" xfId="0" applyNumberFormat="1" applyFont="1" applyFill="1" applyBorder="1"/>
    <xf numFmtId="49" fontId="2" fillId="2" borderId="8" xfId="0" applyNumberFormat="1" applyFont="1" applyFill="1" applyBorder="1"/>
    <xf numFmtId="0" fontId="3" fillId="2" borderId="9" xfId="0" applyFont="1" applyFill="1" applyBorder="1"/>
    <xf numFmtId="0" fontId="2" fillId="2" borderId="9" xfId="0" applyFont="1" applyFill="1" applyBorder="1"/>
    <xf numFmtId="0" fontId="2" fillId="2" borderId="8" xfId="0" applyFont="1" applyFill="1" applyBorder="1"/>
    <xf numFmtId="0" fontId="4" fillId="0" borderId="10" xfId="0" applyFont="1" applyFill="1" applyBorder="1"/>
    <xf numFmtId="3" fontId="4" fillId="0" borderId="11" xfId="0" applyNumberFormat="1" applyFont="1" applyBorder="1" applyAlignment="1">
      <alignment horizontal="left"/>
    </xf>
    <xf numFmtId="0" fontId="2" fillId="0" borderId="0" xfId="0" applyFont="1" applyFill="1"/>
    <xf numFmtId="49" fontId="3" fillId="2" borderId="12" xfId="0" applyNumberFormat="1" applyFont="1" applyFill="1" applyBorder="1"/>
    <xf numFmtId="49" fontId="2" fillId="2" borderId="13" xfId="0" applyNumberFormat="1" applyFont="1" applyFill="1" applyBorder="1"/>
    <xf numFmtId="0" fontId="3" fillId="2" borderId="0" xfId="0" applyFont="1" applyFill="1" applyBorder="1"/>
    <xf numFmtId="0" fontId="2" fillId="2" borderId="0" xfId="0" applyFont="1" applyFill="1" applyBorder="1"/>
    <xf numFmtId="49" fontId="4" fillId="0" borderId="10" xfId="0" applyNumberFormat="1" applyFont="1" applyBorder="1" applyAlignment="1">
      <alignment horizontal="left"/>
    </xf>
    <xf numFmtId="0" fontId="4" fillId="0" borderId="14" xfId="0" applyFont="1" applyBorder="1"/>
    <xf numFmtId="0" fontId="4" fillId="0" borderId="10" xfId="0" applyNumberFormat="1" applyFont="1" applyBorder="1"/>
    <xf numFmtId="0" fontId="4" fillId="0" borderId="16" xfId="0" applyNumberFormat="1" applyFont="1" applyBorder="1" applyAlignment="1">
      <alignment horizontal="left"/>
    </xf>
    <xf numFmtId="0" fontId="2" fillId="0" borderId="0" xfId="0" applyNumberFormat="1" applyFont="1" applyBorder="1"/>
    <xf numFmtId="0" fontId="2" fillId="0" borderId="0" xfId="0" applyNumberFormat="1" applyFont="1"/>
    <xf numFmtId="0" fontId="4" fillId="0" borderId="16" xfId="0" applyFont="1" applyBorder="1" applyAlignment="1">
      <alignment horizontal="left"/>
    </xf>
    <xf numFmtId="0" fontId="2" fillId="0" borderId="0" xfId="0" applyFont="1" applyBorder="1"/>
    <xf numFmtId="0" fontId="4" fillId="0" borderId="10" xfId="0" applyFont="1" applyFill="1" applyBorder="1" applyAlignment="1"/>
    <xf numFmtId="0" fontId="4" fillId="0" borderId="16" xfId="0" applyFont="1" applyFill="1" applyBorder="1" applyAlignment="1"/>
    <xf numFmtId="0" fontId="2" fillId="0" borderId="0" xfId="0" applyFont="1" applyFill="1" applyBorder="1" applyAlignment="1"/>
    <xf numFmtId="0" fontId="4" fillId="0" borderId="10" xfId="0" applyFont="1" applyBorder="1" applyAlignment="1"/>
    <xf numFmtId="0" fontId="4" fillId="0" borderId="16" xfId="0" applyFont="1" applyBorder="1" applyAlignment="1"/>
    <xf numFmtId="3" fontId="2" fillId="0" borderId="0" xfId="0" applyNumberFormat="1" applyFont="1"/>
    <xf numFmtId="0" fontId="4" fillId="0" borderId="7" xfId="0" applyFont="1" applyBorder="1"/>
    <xf numFmtId="0" fontId="4" fillId="0" borderId="5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1" fillId="0" borderId="18" xfId="0" applyFont="1" applyBorder="1" applyAlignment="1">
      <alignment horizontal="centerContinuous" vertical="center"/>
    </xf>
    <xf numFmtId="0" fontId="6" fillId="0" borderId="19" xfId="0" applyFont="1" applyBorder="1" applyAlignment="1">
      <alignment horizontal="centerContinuous" vertical="center"/>
    </xf>
    <xf numFmtId="0" fontId="2" fillId="0" borderId="19" xfId="0" applyFont="1" applyBorder="1" applyAlignment="1">
      <alignment horizontal="centerContinuous" vertical="center"/>
    </xf>
    <xf numFmtId="0" fontId="2" fillId="0" borderId="20" xfId="0" applyFont="1" applyBorder="1" applyAlignment="1">
      <alignment horizontal="centerContinuous" vertical="center"/>
    </xf>
    <xf numFmtId="0" fontId="3" fillId="2" borderId="21" xfId="0" applyFont="1" applyFill="1" applyBorder="1" applyAlignment="1">
      <alignment horizontal="left"/>
    </xf>
    <xf numFmtId="0" fontId="2" fillId="2" borderId="22" xfId="0" applyFont="1" applyFill="1" applyBorder="1" applyAlignment="1">
      <alignment horizontal="left"/>
    </xf>
    <xf numFmtId="0" fontId="2" fillId="2" borderId="23" xfId="0" applyFont="1" applyFill="1" applyBorder="1" applyAlignment="1">
      <alignment horizontal="centerContinuous"/>
    </xf>
    <xf numFmtId="0" fontId="3" fillId="2" borderId="22" xfId="0" applyFont="1" applyFill="1" applyBorder="1" applyAlignment="1">
      <alignment horizontal="centerContinuous"/>
    </xf>
    <xf numFmtId="0" fontId="2" fillId="2" borderId="22" xfId="0" applyFont="1" applyFill="1" applyBorder="1" applyAlignment="1">
      <alignment horizontal="centerContinuous"/>
    </xf>
    <xf numFmtId="0" fontId="2" fillId="0" borderId="24" xfId="0" applyFont="1" applyBorder="1"/>
    <xf numFmtId="0" fontId="2" fillId="0" borderId="25" xfId="0" applyFont="1" applyBorder="1"/>
    <xf numFmtId="3" fontId="2" fillId="0" borderId="6" xfId="0" applyNumberFormat="1" applyFont="1" applyBorder="1"/>
    <xf numFmtId="0" fontId="2" fillId="0" borderId="2" xfId="0" applyFont="1" applyBorder="1"/>
    <xf numFmtId="3" fontId="2" fillId="0" borderId="4" xfId="0" applyNumberFormat="1" applyFont="1" applyBorder="1"/>
    <xf numFmtId="0" fontId="2" fillId="0" borderId="3" xfId="0" applyFont="1" applyBorder="1"/>
    <xf numFmtId="3" fontId="2" fillId="0" borderId="9" xfId="0" applyNumberFormat="1" applyFont="1" applyBorder="1"/>
    <xf numFmtId="0" fontId="2" fillId="0" borderId="8" xfId="0" applyFont="1" applyBorder="1"/>
    <xf numFmtId="0" fontId="2" fillId="0" borderId="26" xfId="0" applyFont="1" applyBorder="1"/>
    <xf numFmtId="0" fontId="2" fillId="0" borderId="25" xfId="0" applyFont="1" applyBorder="1" applyAlignment="1">
      <alignment shrinkToFit="1"/>
    </xf>
    <xf numFmtId="0" fontId="2" fillId="0" borderId="27" xfId="0" applyFont="1" applyBorder="1"/>
    <xf numFmtId="0" fontId="2" fillId="0" borderId="12" xfId="0" applyFont="1" applyBorder="1"/>
    <xf numFmtId="3" fontId="2" fillId="0" borderId="30" xfId="0" applyNumberFormat="1" applyFont="1" applyBorder="1"/>
    <xf numFmtId="0" fontId="2" fillId="0" borderId="28" xfId="0" applyFont="1" applyBorder="1"/>
    <xf numFmtId="3" fontId="2" fillId="0" borderId="31" xfId="0" applyNumberFormat="1" applyFont="1" applyBorder="1"/>
    <xf numFmtId="0" fontId="2" fillId="0" borderId="29" xfId="0" applyFont="1" applyBorder="1"/>
    <xf numFmtId="0" fontId="3" fillId="2" borderId="2" xfId="0" applyFont="1" applyFill="1" applyBorder="1"/>
    <xf numFmtId="0" fontId="3" fillId="2" borderId="4" xfId="0" applyFont="1" applyFill="1" applyBorder="1"/>
    <xf numFmtId="0" fontId="3" fillId="2" borderId="3" xfId="0" applyFont="1" applyFill="1" applyBorder="1"/>
    <xf numFmtId="0" fontId="3" fillId="2" borderId="32" xfId="0" applyFont="1" applyFill="1" applyBorder="1"/>
    <xf numFmtId="0" fontId="3" fillId="2" borderId="33" xfId="0" applyFont="1" applyFill="1" applyBorder="1"/>
    <xf numFmtId="0" fontId="2" fillId="0" borderId="13" xfId="0" applyFont="1" applyBorder="1"/>
    <xf numFmtId="0" fontId="2" fillId="0" borderId="34" xfId="0" applyFont="1" applyBorder="1"/>
    <xf numFmtId="0" fontId="2" fillId="0" borderId="35" xfId="0" applyFont="1" applyBorder="1"/>
    <xf numFmtId="0" fontId="2" fillId="0" borderId="0" xfId="0" applyFont="1" applyBorder="1" applyAlignment="1">
      <alignment horizontal="right"/>
    </xf>
    <xf numFmtId="164" fontId="2" fillId="0" borderId="0" xfId="0" applyNumberFormat="1" applyFont="1" applyBorder="1"/>
    <xf numFmtId="0" fontId="2" fillId="0" borderId="0" xfId="0" applyFont="1" applyFill="1" applyBorder="1"/>
    <xf numFmtId="0" fontId="2" fillId="0" borderId="36" xfId="0" applyFont="1" applyBorder="1"/>
    <xf numFmtId="0" fontId="2" fillId="0" borderId="37" xfId="0" applyFont="1" applyBorder="1"/>
    <xf numFmtId="0" fontId="2" fillId="0" borderId="38" xfId="0" applyFont="1" applyBorder="1"/>
    <xf numFmtId="0" fontId="2" fillId="0" borderId="39" xfId="0" applyFont="1" applyBorder="1"/>
    <xf numFmtId="165" fontId="2" fillId="0" borderId="40" xfId="0" applyNumberFormat="1" applyFont="1" applyBorder="1" applyAlignment="1">
      <alignment horizontal="right"/>
    </xf>
    <xf numFmtId="0" fontId="2" fillId="0" borderId="40" xfId="0" applyFont="1" applyBorder="1"/>
    <xf numFmtId="0" fontId="2" fillId="0" borderId="9" xfId="0" applyFont="1" applyBorder="1"/>
    <xf numFmtId="165" fontId="2" fillId="0" borderId="8" xfId="0" applyNumberFormat="1" applyFont="1" applyBorder="1" applyAlignment="1">
      <alignment horizontal="right"/>
    </xf>
    <xf numFmtId="0" fontId="6" fillId="2" borderId="28" xfId="0" applyFont="1" applyFill="1" applyBorder="1"/>
    <xf numFmtId="0" fontId="6" fillId="2" borderId="31" xfId="0" applyFont="1" applyFill="1" applyBorder="1"/>
    <xf numFmtId="0" fontId="6" fillId="2" borderId="29" xfId="0" applyFont="1" applyFill="1" applyBorder="1"/>
    <xf numFmtId="0" fontId="6" fillId="0" borderId="0" xfId="0" applyFont="1"/>
    <xf numFmtId="0" fontId="2" fillId="0" borderId="0" xfId="0" applyFont="1" applyAlignment="1"/>
    <xf numFmtId="0" fontId="2" fillId="0" borderId="0" xfId="0" applyFont="1" applyAlignment="1">
      <alignment vertical="justify"/>
    </xf>
    <xf numFmtId="0" fontId="3" fillId="0" borderId="45" xfId="1" applyFont="1" applyBorder="1"/>
    <xf numFmtId="0" fontId="2" fillId="0" borderId="45" xfId="1" applyFont="1" applyBorder="1"/>
    <xf numFmtId="0" fontId="2" fillId="0" borderId="45" xfId="1" applyFont="1" applyBorder="1" applyAlignment="1">
      <alignment horizontal="right"/>
    </xf>
    <xf numFmtId="0" fontId="2" fillId="0" borderId="46" xfId="1" applyFont="1" applyBorder="1"/>
    <xf numFmtId="0" fontId="2" fillId="0" borderId="45" xfId="0" applyNumberFormat="1" applyFont="1" applyBorder="1" applyAlignment="1">
      <alignment horizontal="left"/>
    </xf>
    <xf numFmtId="0" fontId="2" fillId="0" borderId="47" xfId="0" applyNumberFormat="1" applyFont="1" applyBorder="1"/>
    <xf numFmtId="0" fontId="3" fillId="0" borderId="50" xfId="1" applyFont="1" applyBorder="1"/>
    <xf numFmtId="0" fontId="2" fillId="0" borderId="50" xfId="1" applyFont="1" applyBorder="1"/>
    <xf numFmtId="0" fontId="2" fillId="0" borderId="50" xfId="1" applyFont="1" applyBorder="1" applyAlignment="1">
      <alignment horizontal="right"/>
    </xf>
    <xf numFmtId="49" fontId="1" fillId="0" borderId="0" xfId="0" applyNumberFormat="1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1" fillId="0" borderId="0" xfId="0" applyFont="1" applyBorder="1" applyAlignment="1">
      <alignment horizontal="centerContinuous"/>
    </xf>
    <xf numFmtId="49" fontId="3" fillId="2" borderId="21" xfId="0" applyNumberFormat="1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53" xfId="0" applyFont="1" applyFill="1" applyBorder="1" applyAlignment="1">
      <alignment horizontal="center"/>
    </xf>
    <xf numFmtId="0" fontId="3" fillId="2" borderId="54" xfId="0" applyFont="1" applyFill="1" applyBorder="1" applyAlignment="1">
      <alignment horizontal="center"/>
    </xf>
    <xf numFmtId="0" fontId="3" fillId="2" borderId="55" xfId="0" applyFont="1" applyFill="1" applyBorder="1" applyAlignment="1">
      <alignment horizontal="center"/>
    </xf>
    <xf numFmtId="0" fontId="4" fillId="0" borderId="0" xfId="0" applyFont="1" applyBorder="1"/>
    <xf numFmtId="3" fontId="2" fillId="0" borderId="35" xfId="0" applyNumberFormat="1" applyFont="1" applyBorder="1"/>
    <xf numFmtId="0" fontId="3" fillId="2" borderId="21" xfId="0" applyFont="1" applyFill="1" applyBorder="1"/>
    <xf numFmtId="0" fontId="3" fillId="2" borderId="22" xfId="0" applyFont="1" applyFill="1" applyBorder="1"/>
    <xf numFmtId="3" fontId="3" fillId="2" borderId="23" xfId="0" applyNumberFormat="1" applyFont="1" applyFill="1" applyBorder="1"/>
    <xf numFmtId="3" fontId="3" fillId="2" borderId="53" xfId="0" applyNumberFormat="1" applyFont="1" applyFill="1" applyBorder="1"/>
    <xf numFmtId="3" fontId="3" fillId="2" borderId="54" xfId="0" applyNumberFormat="1" applyFont="1" applyFill="1" applyBorder="1"/>
    <xf numFmtId="3" fontId="3" fillId="2" borderId="55" xfId="0" applyNumberFormat="1" applyFont="1" applyFill="1" applyBorder="1"/>
    <xf numFmtId="0" fontId="3" fillId="0" borderId="0" xfId="0" applyFont="1"/>
    <xf numFmtId="3" fontId="1" fillId="0" borderId="0" xfId="0" applyNumberFormat="1" applyFont="1" applyAlignment="1">
      <alignment horizontal="centerContinuous"/>
    </xf>
    <xf numFmtId="0" fontId="2" fillId="2" borderId="33" xfId="0" applyFont="1" applyFill="1" applyBorder="1"/>
    <xf numFmtId="0" fontId="3" fillId="2" borderId="58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center"/>
    </xf>
    <xf numFmtId="4" fontId="5" fillId="2" borderId="4" xfId="0" applyNumberFormat="1" applyFont="1" applyFill="1" applyBorder="1" applyAlignment="1">
      <alignment horizontal="right"/>
    </xf>
    <xf numFmtId="4" fontId="5" fillId="2" borderId="33" xfId="0" applyNumberFormat="1" applyFont="1" applyFill="1" applyBorder="1" applyAlignment="1">
      <alignment horizontal="right"/>
    </xf>
    <xf numFmtId="0" fontId="2" fillId="0" borderId="17" xfId="0" applyFont="1" applyBorder="1"/>
    <xf numFmtId="3" fontId="2" fillId="0" borderId="26" xfId="0" applyNumberFormat="1" applyFont="1" applyBorder="1" applyAlignment="1">
      <alignment horizontal="right"/>
    </xf>
    <xf numFmtId="165" fontId="2" fillId="0" borderId="10" xfId="0" applyNumberFormat="1" applyFont="1" applyBorder="1" applyAlignment="1">
      <alignment horizontal="right"/>
    </xf>
    <xf numFmtId="3" fontId="2" fillId="0" borderId="36" xfId="0" applyNumberFormat="1" applyFont="1" applyBorder="1" applyAlignment="1">
      <alignment horizontal="right"/>
    </xf>
    <xf numFmtId="4" fontId="2" fillId="0" borderId="25" xfId="0" applyNumberFormat="1" applyFont="1" applyBorder="1" applyAlignment="1">
      <alignment horizontal="right"/>
    </xf>
    <xf numFmtId="3" fontId="2" fillId="0" borderId="17" xfId="0" applyNumberFormat="1" applyFont="1" applyBorder="1" applyAlignment="1">
      <alignment horizontal="right"/>
    </xf>
    <xf numFmtId="0" fontId="2" fillId="2" borderId="28" xfId="0" applyFont="1" applyFill="1" applyBorder="1"/>
    <xf numFmtId="0" fontId="3" fillId="2" borderId="31" xfId="0" applyFont="1" applyFill="1" applyBorder="1"/>
    <xf numFmtId="0" fontId="2" fillId="2" borderId="31" xfId="0" applyFont="1" applyFill="1" applyBorder="1"/>
    <xf numFmtId="4" fontId="2" fillId="2" borderId="42" xfId="0" applyNumberFormat="1" applyFont="1" applyFill="1" applyBorder="1"/>
    <xf numFmtId="4" fontId="2" fillId="2" borderId="28" xfId="0" applyNumberFormat="1" applyFont="1" applyFill="1" applyBorder="1"/>
    <xf numFmtId="4" fontId="2" fillId="2" borderId="31" xfId="0" applyNumberFormat="1" applyFont="1" applyFill="1" applyBorder="1"/>
    <xf numFmtId="3" fontId="4" fillId="0" borderId="0" xfId="0" applyNumberFormat="1" applyFont="1"/>
    <xf numFmtId="4" fontId="4" fillId="0" borderId="0" xfId="0" applyNumberFormat="1" applyFont="1"/>
    <xf numFmtId="4" fontId="2" fillId="0" borderId="0" xfId="0" applyNumberFormat="1" applyFont="1"/>
    <xf numFmtId="0" fontId="2" fillId="0" borderId="0" xfId="1" applyFont="1"/>
    <xf numFmtId="0" fontId="10" fillId="0" borderId="0" xfId="1" applyFont="1" applyAlignment="1">
      <alignment horizontal="centerContinuous"/>
    </xf>
    <xf numFmtId="0" fontId="11" fillId="0" borderId="0" xfId="1" applyFont="1" applyAlignment="1">
      <alignment horizontal="centerContinuous"/>
    </xf>
    <xf numFmtId="0" fontId="11" fillId="0" borderId="0" xfId="1" applyFont="1" applyAlignment="1">
      <alignment horizontal="right"/>
    </xf>
    <xf numFmtId="0" fontId="4" fillId="0" borderId="46" xfId="1" applyFont="1" applyBorder="1" applyAlignment="1">
      <alignment horizontal="right"/>
    </xf>
    <xf numFmtId="0" fontId="2" fillId="0" borderId="45" xfId="1" applyFont="1" applyBorder="1" applyAlignment="1">
      <alignment horizontal="left"/>
    </xf>
    <xf numFmtId="0" fontId="2" fillId="0" borderId="47" xfId="1" applyFont="1" applyBorder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/>
    <xf numFmtId="49" fontId="4" fillId="2" borderId="10" xfId="1" applyNumberFormat="1" applyFont="1" applyFill="1" applyBorder="1"/>
    <xf numFmtId="0" fontId="4" fillId="2" borderId="8" xfId="1" applyFont="1" applyFill="1" applyBorder="1" applyAlignment="1">
      <alignment horizontal="center"/>
    </xf>
    <xf numFmtId="0" fontId="4" fillId="2" borderId="8" xfId="1" applyNumberFormat="1" applyFont="1" applyFill="1" applyBorder="1" applyAlignment="1">
      <alignment horizontal="center"/>
    </xf>
    <xf numFmtId="0" fontId="4" fillId="2" borderId="10" xfId="1" applyFont="1" applyFill="1" applyBorder="1" applyAlignment="1">
      <alignment horizontal="center"/>
    </xf>
    <xf numFmtId="0" fontId="7" fillId="2" borderId="10" xfId="1" applyFont="1" applyFill="1" applyBorder="1" applyAlignment="1">
      <alignment horizontal="center" wrapText="1"/>
    </xf>
    <xf numFmtId="0" fontId="3" fillId="0" borderId="56" xfId="1" applyFont="1" applyBorder="1" applyAlignment="1">
      <alignment horizontal="center"/>
    </xf>
    <xf numFmtId="49" fontId="3" fillId="0" borderId="56" xfId="1" applyNumberFormat="1" applyFont="1" applyBorder="1" applyAlignment="1">
      <alignment horizontal="left"/>
    </xf>
    <xf numFmtId="0" fontId="3" fillId="0" borderId="15" xfId="1" applyFont="1" applyBorder="1"/>
    <xf numFmtId="0" fontId="2" fillId="0" borderId="9" xfId="1" applyFont="1" applyBorder="1" applyAlignment="1">
      <alignment horizontal="center"/>
    </xf>
    <xf numFmtId="0" fontId="2" fillId="0" borderId="9" xfId="1" applyNumberFormat="1" applyFont="1" applyBorder="1" applyAlignment="1">
      <alignment horizontal="right"/>
    </xf>
    <xf numFmtId="0" fontId="2" fillId="0" borderId="9" xfId="1" applyNumberFormat="1" applyFont="1" applyBorder="1"/>
    <xf numFmtId="0" fontId="7" fillId="0" borderId="9" xfId="1" applyNumberFormat="1" applyFont="1" applyBorder="1"/>
    <xf numFmtId="0" fontId="7" fillId="0" borderId="8" xfId="1" applyNumberFormat="1" applyFont="1" applyBorder="1"/>
    <xf numFmtId="0" fontId="12" fillId="0" borderId="0" xfId="1" applyFont="1"/>
    <xf numFmtId="0" fontId="7" fillId="0" borderId="59" xfId="1" applyFont="1" applyBorder="1" applyAlignment="1">
      <alignment horizontal="center" vertical="top"/>
    </xf>
    <xf numFmtId="49" fontId="7" fillId="0" borderId="59" xfId="1" applyNumberFormat="1" applyFont="1" applyBorder="1" applyAlignment="1">
      <alignment horizontal="left" vertical="top"/>
    </xf>
    <xf numFmtId="0" fontId="7" fillId="0" borderId="59" xfId="1" applyFont="1" applyBorder="1" applyAlignment="1">
      <alignment vertical="top" wrapText="1"/>
    </xf>
    <xf numFmtId="49" fontId="7" fillId="0" borderId="59" xfId="1" applyNumberFormat="1" applyFont="1" applyBorder="1" applyAlignment="1">
      <alignment horizontal="center" shrinkToFit="1"/>
    </xf>
    <xf numFmtId="4" fontId="7" fillId="0" borderId="59" xfId="1" applyNumberFormat="1" applyFont="1" applyBorder="1" applyAlignment="1">
      <alignment horizontal="right"/>
    </xf>
    <xf numFmtId="4" fontId="7" fillId="0" borderId="59" xfId="1" applyNumberFormat="1" applyFont="1" applyBorder="1"/>
    <xf numFmtId="167" fontId="7" fillId="0" borderId="59" xfId="1" applyNumberFormat="1" applyFont="1" applyBorder="1"/>
    <xf numFmtId="0" fontId="4" fillId="0" borderId="56" xfId="1" applyFont="1" applyBorder="1" applyAlignment="1">
      <alignment horizontal="center"/>
    </xf>
    <xf numFmtId="49" fontId="4" fillId="0" borderId="56" xfId="1" applyNumberFormat="1" applyFont="1" applyBorder="1" applyAlignment="1">
      <alignment horizontal="left"/>
    </xf>
    <xf numFmtId="0" fontId="13" fillId="0" borderId="0" xfId="1" applyFont="1" applyAlignment="1">
      <alignment wrapText="1"/>
    </xf>
    <xf numFmtId="4" fontId="14" fillId="3" borderId="62" xfId="1" applyNumberFormat="1" applyFont="1" applyFill="1" applyBorder="1" applyAlignment="1">
      <alignment horizontal="right" wrapText="1"/>
    </xf>
    <xf numFmtId="0" fontId="14" fillId="3" borderId="34" xfId="1" applyFont="1" applyFill="1" applyBorder="1" applyAlignment="1">
      <alignment horizontal="left" wrapText="1"/>
    </xf>
    <xf numFmtId="0" fontId="14" fillId="0" borderId="0" xfId="0" applyFont="1" applyBorder="1" applyAlignment="1">
      <alignment horizontal="right"/>
    </xf>
    <xf numFmtId="0" fontId="2" fillId="0" borderId="0" xfId="1" applyFont="1" applyBorder="1"/>
    <xf numFmtId="0" fontId="2" fillId="0" borderId="13" xfId="1" applyFont="1" applyBorder="1"/>
    <xf numFmtId="0" fontId="2" fillId="2" borderId="10" xfId="1" applyFont="1" applyFill="1" applyBorder="1" applyAlignment="1">
      <alignment horizontal="center"/>
    </xf>
    <xf numFmtId="49" fontId="16" fillId="2" borderId="10" xfId="1" applyNumberFormat="1" applyFont="1" applyFill="1" applyBorder="1" applyAlignment="1">
      <alignment horizontal="left"/>
    </xf>
    <xf numFmtId="0" fontId="16" fillId="2" borderId="15" xfId="1" applyFont="1" applyFill="1" applyBorder="1"/>
    <xf numFmtId="0" fontId="2" fillId="2" borderId="9" xfId="1" applyFont="1" applyFill="1" applyBorder="1" applyAlignment="1">
      <alignment horizontal="center"/>
    </xf>
    <xf numFmtId="4" fontId="2" fillId="2" borderId="9" xfId="1" applyNumberFormat="1" applyFont="1" applyFill="1" applyBorder="1" applyAlignment="1">
      <alignment horizontal="right"/>
    </xf>
    <xf numFmtId="4" fontId="2" fillId="2" borderId="8" xfId="1" applyNumberFormat="1" applyFont="1" applyFill="1" applyBorder="1" applyAlignment="1">
      <alignment horizontal="right"/>
    </xf>
    <xf numFmtId="4" fontId="3" fillId="2" borderId="10" xfId="1" applyNumberFormat="1" applyFont="1" applyFill="1" applyBorder="1"/>
    <xf numFmtId="0" fontId="17" fillId="2" borderId="10" xfId="1" applyFont="1" applyFill="1" applyBorder="1"/>
    <xf numFmtId="167" fontId="17" fillId="2" borderId="10" xfId="1" applyNumberFormat="1" applyFont="1" applyFill="1" applyBorder="1"/>
    <xf numFmtId="3" fontId="2" fillId="0" borderId="0" xfId="1" applyNumberFormat="1" applyFont="1"/>
    <xf numFmtId="0" fontId="18" fillId="0" borderId="0" xfId="1" applyFont="1" applyAlignment="1"/>
    <xf numFmtId="0" fontId="19" fillId="0" borderId="0" xfId="1" applyFont="1" applyBorder="1"/>
    <xf numFmtId="3" fontId="19" fillId="0" borderId="0" xfId="1" applyNumberFormat="1" applyFont="1" applyBorder="1" applyAlignment="1">
      <alignment horizontal="right"/>
    </xf>
    <xf numFmtId="4" fontId="19" fillId="0" borderId="0" xfId="1" applyNumberFormat="1" applyFont="1" applyBorder="1"/>
    <xf numFmtId="0" fontId="18" fillId="0" borderId="0" xfId="1" applyFont="1" applyBorder="1" applyAlignment="1"/>
    <xf numFmtId="0" fontId="2" fillId="0" borderId="0" xfId="1" applyFont="1" applyBorder="1" applyAlignment="1">
      <alignment horizontal="right"/>
    </xf>
    <xf numFmtId="49" fontId="4" fillId="0" borderId="12" xfId="0" applyNumberFormat="1" applyFont="1" applyBorder="1"/>
    <xf numFmtId="3" fontId="2" fillId="0" borderId="13" xfId="0" applyNumberFormat="1" applyFont="1" applyBorder="1"/>
    <xf numFmtId="3" fontId="2" fillId="0" borderId="56" xfId="0" applyNumberFormat="1" applyFont="1" applyBorder="1"/>
    <xf numFmtId="3" fontId="2" fillId="0" borderId="57" xfId="0" applyNumberFormat="1" applyFont="1" applyBorder="1"/>
    <xf numFmtId="0" fontId="2" fillId="0" borderId="0" xfId="0" applyFont="1" applyAlignment="1">
      <alignment horizontal="left" wrapText="1"/>
    </xf>
    <xf numFmtId="166" fontId="2" fillId="0" borderId="15" xfId="0" applyNumberFormat="1" applyFont="1" applyBorder="1" applyAlignment="1">
      <alignment horizontal="right" indent="2"/>
    </xf>
    <xf numFmtId="166" fontId="2" fillId="0" borderId="16" xfId="0" applyNumberFormat="1" applyFont="1" applyBorder="1" applyAlignment="1">
      <alignment horizontal="right" indent="2"/>
    </xf>
    <xf numFmtId="166" fontId="6" fillId="2" borderId="41" xfId="0" applyNumberFormat="1" applyFont="1" applyFill="1" applyBorder="1" applyAlignment="1">
      <alignment horizontal="right" indent="2"/>
    </xf>
    <xf numFmtId="166" fontId="6" fillId="2" borderId="42" xfId="0" applyNumberFormat="1" applyFont="1" applyFill="1" applyBorder="1" applyAlignment="1">
      <alignment horizontal="right" indent="2"/>
    </xf>
    <xf numFmtId="0" fontId="7" fillId="0" borderId="0" xfId="0" applyFont="1" applyAlignment="1">
      <alignment horizontal="left" vertical="top" wrapText="1"/>
    </xf>
    <xf numFmtId="0" fontId="4" fillId="0" borderId="10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0" xfId="0" applyFont="1" applyBorder="1" applyAlignment="1">
      <alignment horizontal="center"/>
    </xf>
    <xf numFmtId="0" fontId="2" fillId="0" borderId="28" xfId="0" applyFont="1" applyBorder="1" applyAlignment="1">
      <alignment horizontal="center" shrinkToFit="1"/>
    </xf>
    <xf numFmtId="0" fontId="2" fillId="0" borderId="29" xfId="0" applyFont="1" applyBorder="1" applyAlignment="1">
      <alignment horizontal="center" shrinkToFit="1"/>
    </xf>
    <xf numFmtId="0" fontId="2" fillId="0" borderId="43" xfId="1" applyFont="1" applyBorder="1" applyAlignment="1">
      <alignment horizontal="center"/>
    </xf>
    <xf numFmtId="0" fontId="2" fillId="0" borderId="44" xfId="1" applyFont="1" applyBorder="1" applyAlignment="1">
      <alignment horizontal="center"/>
    </xf>
    <xf numFmtId="0" fontId="2" fillId="0" borderId="48" xfId="1" applyFont="1" applyBorder="1" applyAlignment="1">
      <alignment horizontal="center"/>
    </xf>
    <xf numFmtId="0" fontId="2" fillId="0" borderId="49" xfId="1" applyFont="1" applyBorder="1" applyAlignment="1">
      <alignment horizontal="center"/>
    </xf>
    <xf numFmtId="0" fontId="2" fillId="0" borderId="51" xfId="1" applyFont="1" applyBorder="1" applyAlignment="1">
      <alignment horizontal="left"/>
    </xf>
    <xf numFmtId="0" fontId="2" fillId="0" borderId="50" xfId="1" applyFont="1" applyBorder="1" applyAlignment="1">
      <alignment horizontal="left"/>
    </xf>
    <xf numFmtId="0" fontId="2" fillId="0" borderId="52" xfId="1" applyFont="1" applyBorder="1" applyAlignment="1">
      <alignment horizontal="left"/>
    </xf>
    <xf numFmtId="3" fontId="3" fillId="2" borderId="31" xfId="0" applyNumberFormat="1" applyFont="1" applyFill="1" applyBorder="1" applyAlignment="1">
      <alignment horizontal="right"/>
    </xf>
    <xf numFmtId="3" fontId="3" fillId="2" borderId="42" xfId="0" applyNumberFormat="1" applyFont="1" applyFill="1" applyBorder="1" applyAlignment="1">
      <alignment horizontal="right"/>
    </xf>
    <xf numFmtId="49" fontId="14" fillId="3" borderId="60" xfId="1" applyNumberFormat="1" applyFont="1" applyFill="1" applyBorder="1" applyAlignment="1">
      <alignment horizontal="left" wrapText="1"/>
    </xf>
    <xf numFmtId="49" fontId="15" fillId="0" borderId="61" xfId="0" applyNumberFormat="1" applyFont="1" applyBorder="1" applyAlignment="1">
      <alignment horizontal="left" wrapText="1"/>
    </xf>
    <xf numFmtId="0" fontId="9" fillId="0" borderId="0" xfId="1" applyFont="1" applyAlignment="1">
      <alignment horizontal="center"/>
    </xf>
    <xf numFmtId="49" fontId="2" fillId="0" borderId="48" xfId="1" applyNumberFormat="1" applyFont="1" applyBorder="1" applyAlignment="1">
      <alignment horizontal="center"/>
    </xf>
    <xf numFmtId="0" fontId="2" fillId="0" borderId="51" xfId="1" applyFont="1" applyBorder="1" applyAlignment="1">
      <alignment horizontal="center" shrinkToFit="1"/>
    </xf>
    <xf numFmtId="0" fontId="2" fillId="0" borderId="50" xfId="1" applyFont="1" applyBorder="1" applyAlignment="1">
      <alignment horizontal="center" shrinkToFit="1"/>
    </xf>
    <xf numFmtId="0" fontId="2" fillId="0" borderId="52" xfId="1" applyFont="1" applyBorder="1" applyAlignment="1">
      <alignment horizontal="center" shrinkToFit="1"/>
    </xf>
  </cellXfs>
  <cellStyles count="2">
    <cellStyle name="Normální" xfId="0" builtinId="0"/>
    <cellStyle name="normální_POL.XL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BE55"/>
  <sheetViews>
    <sheetView tabSelected="1" workbookViewId="0">
      <selection activeCell="M21" sqref="M21"/>
    </sheetView>
  </sheetViews>
  <sheetFormatPr defaultRowHeight="12.75" x14ac:dyDescent="0.2"/>
  <cols>
    <col min="1" max="1" width="2" style="3" customWidth="1"/>
    <col min="2" max="2" width="15" style="3" customWidth="1"/>
    <col min="3" max="3" width="15.85546875" style="3" customWidth="1"/>
    <col min="4" max="4" width="14.5703125" style="3" customWidth="1"/>
    <col min="5" max="5" width="13.5703125" style="3" customWidth="1"/>
    <col min="6" max="6" width="16.5703125" style="3" customWidth="1"/>
    <col min="7" max="7" width="15.28515625" style="3" customWidth="1"/>
    <col min="8" max="16384" width="9.140625" style="3"/>
  </cols>
  <sheetData>
    <row r="1" spans="1:57" ht="24.75" customHeight="1" thickBot="1" x14ac:dyDescent="0.25">
      <c r="A1" s="1" t="s">
        <v>78</v>
      </c>
      <c r="B1" s="2"/>
      <c r="C1" s="2"/>
      <c r="D1" s="2"/>
      <c r="E1" s="2"/>
      <c r="F1" s="2"/>
      <c r="G1" s="2"/>
    </row>
    <row r="2" spans="1:57" ht="12.75" customHeight="1" x14ac:dyDescent="0.2">
      <c r="A2" s="4" t="s">
        <v>0</v>
      </c>
      <c r="B2" s="5"/>
      <c r="C2" s="6">
        <f>Rekapitulace!H1</f>
        <v>0</v>
      </c>
      <c r="D2" s="6">
        <f>Rekapitulace!G2</f>
        <v>0</v>
      </c>
      <c r="E2" s="5"/>
      <c r="F2" s="7" t="s">
        <v>1</v>
      </c>
      <c r="G2" s="8"/>
    </row>
    <row r="3" spans="1:57" ht="3" hidden="1" customHeight="1" x14ac:dyDescent="0.2">
      <c r="A3" s="9"/>
      <c r="B3" s="10"/>
      <c r="C3" s="11"/>
      <c r="D3" s="11"/>
      <c r="E3" s="10"/>
      <c r="F3" s="12"/>
      <c r="G3" s="13"/>
    </row>
    <row r="4" spans="1:57" ht="12" customHeight="1" x14ac:dyDescent="0.2">
      <c r="A4" s="14" t="s">
        <v>2</v>
      </c>
      <c r="B4" s="10"/>
      <c r="C4" s="11" t="s">
        <v>3</v>
      </c>
      <c r="D4" s="11"/>
      <c r="E4" s="10"/>
      <c r="F4" s="12" t="s">
        <v>4</v>
      </c>
      <c r="G4" s="15"/>
    </row>
    <row r="5" spans="1:57" ht="12.95" customHeight="1" x14ac:dyDescent="0.2">
      <c r="A5" s="16" t="s">
        <v>82</v>
      </c>
      <c r="B5" s="17"/>
      <c r="C5" s="18" t="s">
        <v>188</v>
      </c>
      <c r="D5" s="19"/>
      <c r="E5" s="20"/>
      <c r="F5" s="12" t="s">
        <v>6</v>
      </c>
      <c r="G5" s="13"/>
    </row>
    <row r="6" spans="1:57" ht="12.95" customHeight="1" x14ac:dyDescent="0.2">
      <c r="A6" s="14" t="s">
        <v>7</v>
      </c>
      <c r="B6" s="10"/>
      <c r="C6" s="11" t="s">
        <v>8</v>
      </c>
      <c r="D6" s="11"/>
      <c r="E6" s="10"/>
      <c r="F6" s="21" t="s">
        <v>9</v>
      </c>
      <c r="G6" s="22"/>
      <c r="O6" s="23"/>
    </row>
    <row r="7" spans="1:57" ht="12.95" customHeight="1" x14ac:dyDescent="0.2">
      <c r="A7" s="24" t="s">
        <v>80</v>
      </c>
      <c r="B7" s="25"/>
      <c r="C7" s="26" t="s">
        <v>81</v>
      </c>
      <c r="D7" s="27"/>
      <c r="E7" s="27"/>
      <c r="F7" s="28" t="s">
        <v>10</v>
      </c>
      <c r="G7" s="22">
        <f>IF(PocetMJ=0,,ROUND((F30+F32)/PocetMJ,1))</f>
        <v>0</v>
      </c>
    </row>
    <row r="8" spans="1:57" x14ac:dyDescent="0.2">
      <c r="A8" s="29" t="s">
        <v>11</v>
      </c>
      <c r="B8" s="12"/>
      <c r="C8" s="209"/>
      <c r="D8" s="209"/>
      <c r="E8" s="210"/>
      <c r="F8" s="30" t="s">
        <v>12</v>
      </c>
      <c r="G8" s="31"/>
      <c r="H8" s="32"/>
      <c r="I8" s="33"/>
    </row>
    <row r="9" spans="1:57" x14ac:dyDescent="0.2">
      <c r="A9" s="29" t="s">
        <v>13</v>
      </c>
      <c r="B9" s="12"/>
      <c r="C9" s="209">
        <f>Projektant</f>
        <v>0</v>
      </c>
      <c r="D9" s="209"/>
      <c r="E9" s="210"/>
      <c r="F9" s="12"/>
      <c r="G9" s="34"/>
      <c r="H9" s="35"/>
    </row>
    <row r="10" spans="1:57" x14ac:dyDescent="0.2">
      <c r="A10" s="29" t="s">
        <v>14</v>
      </c>
      <c r="B10" s="12"/>
      <c r="C10" s="209"/>
      <c r="D10" s="209"/>
      <c r="E10" s="209"/>
      <c r="F10" s="36"/>
      <c r="G10" s="37"/>
      <c r="H10" s="38"/>
    </row>
    <row r="11" spans="1:57" ht="13.5" customHeight="1" x14ac:dyDescent="0.2">
      <c r="A11" s="29" t="s">
        <v>15</v>
      </c>
      <c r="B11" s="12"/>
      <c r="C11" s="209"/>
      <c r="D11" s="209"/>
      <c r="E11" s="209"/>
      <c r="F11" s="39" t="s">
        <v>16</v>
      </c>
      <c r="G11" s="40" t="s">
        <v>80</v>
      </c>
      <c r="H11" s="35"/>
      <c r="BA11" s="41"/>
      <c r="BB11" s="41"/>
      <c r="BC11" s="41"/>
      <c r="BD11" s="41"/>
      <c r="BE11" s="41"/>
    </row>
    <row r="12" spans="1:57" ht="12.75" customHeight="1" x14ac:dyDescent="0.2">
      <c r="A12" s="42" t="s">
        <v>17</v>
      </c>
      <c r="B12" s="10"/>
      <c r="C12" s="211"/>
      <c r="D12" s="211"/>
      <c r="E12" s="211"/>
      <c r="F12" s="43" t="s">
        <v>18</v>
      </c>
      <c r="G12" s="44"/>
      <c r="H12" s="35"/>
    </row>
    <row r="13" spans="1:57" ht="28.5" customHeight="1" thickBot="1" x14ac:dyDescent="0.25">
      <c r="A13" s="45" t="s">
        <v>19</v>
      </c>
      <c r="B13" s="46"/>
      <c r="C13" s="46"/>
      <c r="D13" s="46"/>
      <c r="E13" s="47"/>
      <c r="F13" s="47"/>
      <c r="G13" s="48"/>
      <c r="H13" s="35"/>
    </row>
    <row r="14" spans="1:57" ht="17.25" customHeight="1" thickBot="1" x14ac:dyDescent="0.25">
      <c r="A14" s="49" t="s">
        <v>20</v>
      </c>
      <c r="B14" s="50"/>
      <c r="C14" s="51"/>
      <c r="D14" s="52" t="s">
        <v>21</v>
      </c>
      <c r="E14" s="53"/>
      <c r="F14" s="53"/>
      <c r="G14" s="51"/>
    </row>
    <row r="15" spans="1:57" ht="15.95" customHeight="1" x14ac:dyDescent="0.2">
      <c r="A15" s="54"/>
      <c r="B15" s="55" t="s">
        <v>22</v>
      </c>
      <c r="C15" s="56">
        <f>HSV</f>
        <v>0</v>
      </c>
      <c r="D15" s="57" t="str">
        <f>Rekapitulace!A23</f>
        <v>Ztížené výrobní podmínky</v>
      </c>
      <c r="E15" s="58"/>
      <c r="F15" s="59"/>
      <c r="G15" s="56">
        <f>Rekapitulace!I23</f>
        <v>0</v>
      </c>
    </row>
    <row r="16" spans="1:57" ht="15.95" customHeight="1" x14ac:dyDescent="0.2">
      <c r="A16" s="54" t="s">
        <v>23</v>
      </c>
      <c r="B16" s="55" t="s">
        <v>24</v>
      </c>
      <c r="C16" s="56">
        <f>PSV</f>
        <v>0</v>
      </c>
      <c r="D16" s="9" t="str">
        <f>Rekapitulace!A24</f>
        <v>Oborová přirážka</v>
      </c>
      <c r="E16" s="60"/>
      <c r="F16" s="61"/>
      <c r="G16" s="56">
        <f>Rekapitulace!I24</f>
        <v>0</v>
      </c>
    </row>
    <row r="17" spans="1:7" ht="15.95" customHeight="1" x14ac:dyDescent="0.2">
      <c r="A17" s="54" t="s">
        <v>25</v>
      </c>
      <c r="B17" s="55" t="s">
        <v>26</v>
      </c>
      <c r="C17" s="56">
        <f>Mont</f>
        <v>0</v>
      </c>
      <c r="D17" s="9" t="str">
        <f>Rekapitulace!A25</f>
        <v>Přesun stavebních kapacit</v>
      </c>
      <c r="E17" s="60"/>
      <c r="F17" s="61"/>
      <c r="G17" s="56">
        <f>Rekapitulace!I25</f>
        <v>0</v>
      </c>
    </row>
    <row r="18" spans="1:7" ht="15.95" customHeight="1" x14ac:dyDescent="0.2">
      <c r="A18" s="62" t="s">
        <v>27</v>
      </c>
      <c r="B18" s="63" t="s">
        <v>28</v>
      </c>
      <c r="C18" s="56">
        <f>Dodavka</f>
        <v>0</v>
      </c>
      <c r="D18" s="9" t="str">
        <f>Rekapitulace!A26</f>
        <v>Mimostaveništní doprava</v>
      </c>
      <c r="E18" s="60"/>
      <c r="F18" s="61"/>
      <c r="G18" s="56">
        <f>Rekapitulace!I26</f>
        <v>0</v>
      </c>
    </row>
    <row r="19" spans="1:7" ht="15.95" customHeight="1" x14ac:dyDescent="0.2">
      <c r="A19" s="64" t="s">
        <v>29</v>
      </c>
      <c r="B19" s="55"/>
      <c r="C19" s="56">
        <f>SUM(C15:C18)</f>
        <v>0</v>
      </c>
      <c r="D19" s="9" t="str">
        <f>Rekapitulace!A27</f>
        <v>Zařízení staveniště</v>
      </c>
      <c r="E19" s="60"/>
      <c r="F19" s="61"/>
      <c r="G19" s="56">
        <f>Rekapitulace!I27</f>
        <v>0</v>
      </c>
    </row>
    <row r="20" spans="1:7" ht="15.95" customHeight="1" x14ac:dyDescent="0.2">
      <c r="A20" s="64"/>
      <c r="B20" s="55"/>
      <c r="C20" s="56"/>
      <c r="D20" s="9" t="str">
        <f>Rekapitulace!A28</f>
        <v>Provoz investora</v>
      </c>
      <c r="E20" s="60"/>
      <c r="F20" s="61"/>
      <c r="G20" s="56">
        <f>Rekapitulace!I28</f>
        <v>0</v>
      </c>
    </row>
    <row r="21" spans="1:7" ht="15.95" customHeight="1" x14ac:dyDescent="0.2">
      <c r="A21" s="64" t="s">
        <v>30</v>
      </c>
      <c r="B21" s="55"/>
      <c r="C21" s="56">
        <f>HZS</f>
        <v>0</v>
      </c>
      <c r="D21" s="9" t="str">
        <f>Rekapitulace!A29</f>
        <v>Kompletační činnost (IČD)</v>
      </c>
      <c r="E21" s="60"/>
      <c r="F21" s="61"/>
      <c r="G21" s="56">
        <f>Rekapitulace!I29</f>
        <v>0</v>
      </c>
    </row>
    <row r="22" spans="1:7" ht="15.95" customHeight="1" x14ac:dyDescent="0.2">
      <c r="A22" s="65" t="s">
        <v>31</v>
      </c>
      <c r="B22" s="35"/>
      <c r="C22" s="56">
        <f>C19+C21</f>
        <v>0</v>
      </c>
      <c r="D22" s="9" t="s">
        <v>32</v>
      </c>
      <c r="E22" s="60"/>
      <c r="F22" s="61"/>
      <c r="G22" s="56">
        <f>G23-SUM(G15:G21)</f>
        <v>0</v>
      </c>
    </row>
    <row r="23" spans="1:7" ht="15.95" customHeight="1" thickBot="1" x14ac:dyDescent="0.25">
      <c r="A23" s="212" t="s">
        <v>33</v>
      </c>
      <c r="B23" s="213"/>
      <c r="C23" s="66">
        <f>C22+G23</f>
        <v>0</v>
      </c>
      <c r="D23" s="67" t="s">
        <v>34</v>
      </c>
      <c r="E23" s="68"/>
      <c r="F23" s="69"/>
      <c r="G23" s="56">
        <f>VRN</f>
        <v>0</v>
      </c>
    </row>
    <row r="24" spans="1:7" x14ac:dyDescent="0.2">
      <c r="A24" s="70" t="s">
        <v>35</v>
      </c>
      <c r="B24" s="71"/>
      <c r="C24" s="72"/>
      <c r="D24" s="71" t="s">
        <v>36</v>
      </c>
      <c r="E24" s="71"/>
      <c r="F24" s="73" t="s">
        <v>37</v>
      </c>
      <c r="G24" s="74"/>
    </row>
    <row r="25" spans="1:7" x14ac:dyDescent="0.2">
      <c r="A25" s="65" t="s">
        <v>38</v>
      </c>
      <c r="B25" s="35"/>
      <c r="C25" s="75"/>
      <c r="D25" s="35" t="s">
        <v>38</v>
      </c>
      <c r="F25" s="76" t="s">
        <v>38</v>
      </c>
      <c r="G25" s="77"/>
    </row>
    <row r="26" spans="1:7" ht="37.5" customHeight="1" x14ac:dyDescent="0.2">
      <c r="A26" s="65" t="s">
        <v>39</v>
      </c>
      <c r="B26" s="78"/>
      <c r="C26" s="75"/>
      <c r="D26" s="35" t="s">
        <v>39</v>
      </c>
      <c r="F26" s="76" t="s">
        <v>39</v>
      </c>
      <c r="G26" s="77"/>
    </row>
    <row r="27" spans="1:7" x14ac:dyDescent="0.2">
      <c r="A27" s="65"/>
      <c r="B27" s="79"/>
      <c r="C27" s="75"/>
      <c r="D27" s="35"/>
      <c r="F27" s="76"/>
      <c r="G27" s="77"/>
    </row>
    <row r="28" spans="1:7" x14ac:dyDescent="0.2">
      <c r="A28" s="65" t="s">
        <v>40</v>
      </c>
      <c r="B28" s="35"/>
      <c r="C28" s="75"/>
      <c r="D28" s="76" t="s">
        <v>41</v>
      </c>
      <c r="E28" s="75"/>
      <c r="F28" s="80" t="s">
        <v>41</v>
      </c>
      <c r="G28" s="77"/>
    </row>
    <row r="29" spans="1:7" ht="69" customHeight="1" x14ac:dyDescent="0.2">
      <c r="A29" s="65"/>
      <c r="B29" s="35"/>
      <c r="C29" s="81"/>
      <c r="D29" s="82"/>
      <c r="E29" s="81"/>
      <c r="F29" s="35"/>
      <c r="G29" s="77"/>
    </row>
    <row r="30" spans="1:7" x14ac:dyDescent="0.2">
      <c r="A30" s="83" t="s">
        <v>42</v>
      </c>
      <c r="B30" s="84"/>
      <c r="C30" s="85">
        <v>20</v>
      </c>
      <c r="D30" s="84" t="s">
        <v>43</v>
      </c>
      <c r="E30" s="86"/>
      <c r="F30" s="204">
        <f>C23-F32</f>
        <v>0</v>
      </c>
      <c r="G30" s="205"/>
    </row>
    <row r="31" spans="1:7" x14ac:dyDescent="0.2">
      <c r="A31" s="83" t="s">
        <v>44</v>
      </c>
      <c r="B31" s="84"/>
      <c r="C31" s="85">
        <f>SazbaDPH1</f>
        <v>20</v>
      </c>
      <c r="D31" s="84" t="s">
        <v>45</v>
      </c>
      <c r="E31" s="86"/>
      <c r="F31" s="204">
        <f>ROUND(PRODUCT(F30,C31/100),0)</f>
        <v>0</v>
      </c>
      <c r="G31" s="205"/>
    </row>
    <row r="32" spans="1:7" x14ac:dyDescent="0.2">
      <c r="A32" s="83" t="s">
        <v>42</v>
      </c>
      <c r="B32" s="84"/>
      <c r="C32" s="85">
        <v>0</v>
      </c>
      <c r="D32" s="84" t="s">
        <v>45</v>
      </c>
      <c r="E32" s="86"/>
      <c r="F32" s="204">
        <v>0</v>
      </c>
      <c r="G32" s="205"/>
    </row>
    <row r="33" spans="1:8" x14ac:dyDescent="0.2">
      <c r="A33" s="83" t="s">
        <v>44</v>
      </c>
      <c r="B33" s="87"/>
      <c r="C33" s="88">
        <f>SazbaDPH2</f>
        <v>0</v>
      </c>
      <c r="D33" s="84" t="s">
        <v>45</v>
      </c>
      <c r="E33" s="61"/>
      <c r="F33" s="204">
        <f>ROUND(PRODUCT(F32,C33/100),0)</f>
        <v>0</v>
      </c>
      <c r="G33" s="205"/>
    </row>
    <row r="34" spans="1:8" s="92" customFormat="1" ht="19.5" customHeight="1" thickBot="1" x14ac:dyDescent="0.3">
      <c r="A34" s="89" t="s">
        <v>46</v>
      </c>
      <c r="B34" s="90"/>
      <c r="C34" s="90"/>
      <c r="D34" s="90"/>
      <c r="E34" s="91"/>
      <c r="F34" s="206">
        <f>ROUND(SUM(F30:F33),0)</f>
        <v>0</v>
      </c>
      <c r="G34" s="207"/>
    </row>
    <row r="36" spans="1:8" x14ac:dyDescent="0.2">
      <c r="A36" s="93" t="s">
        <v>47</v>
      </c>
      <c r="B36" s="93"/>
      <c r="C36" s="93"/>
      <c r="D36" s="93"/>
      <c r="E36" s="93"/>
      <c r="F36" s="93"/>
      <c r="G36" s="93"/>
      <c r="H36" s="3" t="s">
        <v>5</v>
      </c>
    </row>
    <row r="37" spans="1:8" ht="14.25" customHeight="1" x14ac:dyDescent="0.2">
      <c r="A37" s="93"/>
      <c r="B37" s="208" t="s">
        <v>187</v>
      </c>
      <c r="C37" s="208"/>
      <c r="D37" s="208"/>
      <c r="E37" s="208"/>
      <c r="F37" s="208"/>
      <c r="G37" s="208"/>
      <c r="H37" s="3" t="s">
        <v>5</v>
      </c>
    </row>
    <row r="38" spans="1:8" ht="12.75" customHeight="1" x14ac:dyDescent="0.2">
      <c r="A38" s="94"/>
      <c r="B38" s="208"/>
      <c r="C38" s="208"/>
      <c r="D38" s="208"/>
      <c r="E38" s="208"/>
      <c r="F38" s="208"/>
      <c r="G38" s="208"/>
      <c r="H38" s="3" t="s">
        <v>5</v>
      </c>
    </row>
    <row r="39" spans="1:8" x14ac:dyDescent="0.2">
      <c r="A39" s="94"/>
      <c r="B39" s="208"/>
      <c r="C39" s="208"/>
      <c r="D39" s="208"/>
      <c r="E39" s="208"/>
      <c r="F39" s="208"/>
      <c r="G39" s="208"/>
      <c r="H39" s="3" t="s">
        <v>5</v>
      </c>
    </row>
    <row r="40" spans="1:8" x14ac:dyDescent="0.2">
      <c r="A40" s="94"/>
      <c r="B40" s="208"/>
      <c r="C40" s="208"/>
      <c r="D40" s="208"/>
      <c r="E40" s="208"/>
      <c r="F40" s="208"/>
      <c r="G40" s="208"/>
      <c r="H40" s="3" t="s">
        <v>5</v>
      </c>
    </row>
    <row r="41" spans="1:8" x14ac:dyDescent="0.2">
      <c r="A41" s="94"/>
      <c r="B41" s="208"/>
      <c r="C41" s="208"/>
      <c r="D41" s="208"/>
      <c r="E41" s="208"/>
      <c r="F41" s="208"/>
      <c r="G41" s="208"/>
      <c r="H41" s="3" t="s">
        <v>5</v>
      </c>
    </row>
    <row r="42" spans="1:8" x14ac:dyDescent="0.2">
      <c r="A42" s="94"/>
      <c r="B42" s="208"/>
      <c r="C42" s="208"/>
      <c r="D42" s="208"/>
      <c r="E42" s="208"/>
      <c r="F42" s="208"/>
      <c r="G42" s="208"/>
      <c r="H42" s="3" t="s">
        <v>5</v>
      </c>
    </row>
    <row r="43" spans="1:8" x14ac:dyDescent="0.2">
      <c r="A43" s="94"/>
      <c r="B43" s="208"/>
      <c r="C43" s="208"/>
      <c r="D43" s="208"/>
      <c r="E43" s="208"/>
      <c r="F43" s="208"/>
      <c r="G43" s="208"/>
      <c r="H43" s="3" t="s">
        <v>5</v>
      </c>
    </row>
    <row r="44" spans="1:8" x14ac:dyDescent="0.2">
      <c r="A44" s="94"/>
      <c r="B44" s="208"/>
      <c r="C44" s="208"/>
      <c r="D44" s="208"/>
      <c r="E44" s="208"/>
      <c r="F44" s="208"/>
      <c r="G44" s="208"/>
      <c r="H44" s="3" t="s">
        <v>5</v>
      </c>
    </row>
    <row r="45" spans="1:8" ht="0.75" customHeight="1" x14ac:dyDescent="0.2">
      <c r="A45" s="94"/>
      <c r="B45" s="208"/>
      <c r="C45" s="208"/>
      <c r="D45" s="208"/>
      <c r="E45" s="208"/>
      <c r="F45" s="208"/>
      <c r="G45" s="208"/>
      <c r="H45" s="3" t="s">
        <v>5</v>
      </c>
    </row>
    <row r="46" spans="1:8" x14ac:dyDescent="0.2">
      <c r="B46" s="203"/>
      <c r="C46" s="203"/>
      <c r="D46" s="203"/>
      <c r="E46" s="203"/>
      <c r="F46" s="203"/>
      <c r="G46" s="203"/>
    </row>
    <row r="47" spans="1:8" x14ac:dyDescent="0.2">
      <c r="B47" s="203"/>
      <c r="C47" s="203"/>
      <c r="D47" s="203"/>
      <c r="E47" s="203"/>
      <c r="F47" s="203"/>
      <c r="G47" s="203"/>
    </row>
    <row r="48" spans="1:8" x14ac:dyDescent="0.2">
      <c r="B48" s="203"/>
      <c r="C48" s="203"/>
      <c r="D48" s="203"/>
      <c r="E48" s="203"/>
      <c r="F48" s="203"/>
      <c r="G48" s="203"/>
    </row>
    <row r="49" spans="2:7" x14ac:dyDescent="0.2">
      <c r="B49" s="203"/>
      <c r="C49" s="203"/>
      <c r="D49" s="203"/>
      <c r="E49" s="203"/>
      <c r="F49" s="203"/>
      <c r="G49" s="203"/>
    </row>
    <row r="50" spans="2:7" x14ac:dyDescent="0.2">
      <c r="B50" s="203"/>
      <c r="C50" s="203"/>
      <c r="D50" s="203"/>
      <c r="E50" s="203"/>
      <c r="F50" s="203"/>
      <c r="G50" s="203"/>
    </row>
    <row r="51" spans="2:7" x14ac:dyDescent="0.2">
      <c r="B51" s="203"/>
      <c r="C51" s="203"/>
      <c r="D51" s="203"/>
      <c r="E51" s="203"/>
      <c r="F51" s="203"/>
      <c r="G51" s="203"/>
    </row>
    <row r="52" spans="2:7" x14ac:dyDescent="0.2">
      <c r="B52" s="203"/>
      <c r="C52" s="203"/>
      <c r="D52" s="203"/>
      <c r="E52" s="203"/>
      <c r="F52" s="203"/>
      <c r="G52" s="203"/>
    </row>
    <row r="53" spans="2:7" x14ac:dyDescent="0.2">
      <c r="B53" s="203"/>
      <c r="C53" s="203"/>
      <c r="D53" s="203"/>
      <c r="E53" s="203"/>
      <c r="F53" s="203"/>
      <c r="G53" s="203"/>
    </row>
    <row r="54" spans="2:7" x14ac:dyDescent="0.2">
      <c r="B54" s="203"/>
      <c r="C54" s="203"/>
      <c r="D54" s="203"/>
      <c r="E54" s="203"/>
      <c r="F54" s="203"/>
      <c r="G54" s="203"/>
    </row>
    <row r="55" spans="2:7" x14ac:dyDescent="0.2">
      <c r="B55" s="203"/>
      <c r="C55" s="203"/>
      <c r="D55" s="203"/>
      <c r="E55" s="203"/>
      <c r="F55" s="203"/>
      <c r="G55" s="203"/>
    </row>
  </sheetData>
  <mergeCells count="22">
    <mergeCell ref="B37:G45"/>
    <mergeCell ref="C8:E8"/>
    <mergeCell ref="C9:E9"/>
    <mergeCell ref="C10:E10"/>
    <mergeCell ref="C11:E11"/>
    <mergeCell ref="C12:E12"/>
    <mergeCell ref="A23:B23"/>
    <mergeCell ref="F30:G30"/>
    <mergeCell ref="F31:G31"/>
    <mergeCell ref="F32:G32"/>
    <mergeCell ref="F33:G33"/>
    <mergeCell ref="F34:G34"/>
    <mergeCell ref="B52:G52"/>
    <mergeCell ref="B53:G53"/>
    <mergeCell ref="B54:G54"/>
    <mergeCell ref="B55:G55"/>
    <mergeCell ref="B46:G46"/>
    <mergeCell ref="B47:G47"/>
    <mergeCell ref="B48:G48"/>
    <mergeCell ref="B49:G49"/>
    <mergeCell ref="B50:G50"/>
    <mergeCell ref="B51:G51"/>
  </mergeCells>
  <pageMargins left="0.59055118110236227" right="0.39370078740157483" top="0.59055118110236227" bottom="0.59055118110236227" header="0.19685039370078741" footer="0.19685039370078741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1"/>
  <dimension ref="A1:BE82"/>
  <sheetViews>
    <sheetView workbookViewId="0">
      <selection activeCell="H31" sqref="H31:I31"/>
    </sheetView>
  </sheetViews>
  <sheetFormatPr defaultRowHeight="12.75" x14ac:dyDescent="0.2"/>
  <cols>
    <col min="1" max="1" width="5.85546875" style="3" customWidth="1"/>
    <col min="2" max="2" width="6.140625" style="3" customWidth="1"/>
    <col min="3" max="3" width="11.42578125" style="3" customWidth="1"/>
    <col min="4" max="4" width="15.85546875" style="3" customWidth="1"/>
    <col min="5" max="5" width="11.28515625" style="3" customWidth="1"/>
    <col min="6" max="6" width="10.85546875" style="3" customWidth="1"/>
    <col min="7" max="7" width="11" style="3" customWidth="1"/>
    <col min="8" max="8" width="11.140625" style="3" customWidth="1"/>
    <col min="9" max="9" width="10.7109375" style="3" customWidth="1"/>
    <col min="10" max="16384" width="9.140625" style="3"/>
  </cols>
  <sheetData>
    <row r="1" spans="1:9" ht="13.5" thickTop="1" x14ac:dyDescent="0.2">
      <c r="A1" s="214" t="s">
        <v>48</v>
      </c>
      <c r="B1" s="215"/>
      <c r="C1" s="95" t="str">
        <f>CONCATENATE(cislostavby," ",nazevstavby)</f>
        <v>12VV01 Víceúčelový sklad Horosedly</v>
      </c>
      <c r="D1" s="96"/>
      <c r="E1" s="97"/>
      <c r="F1" s="96"/>
      <c r="G1" s="98" t="s">
        <v>49</v>
      </c>
      <c r="H1" s="99"/>
      <c r="I1" s="100"/>
    </row>
    <row r="2" spans="1:9" ht="13.5" thickBot="1" x14ac:dyDescent="0.25">
      <c r="A2" s="216" t="s">
        <v>50</v>
      </c>
      <c r="B2" s="217"/>
      <c r="C2" s="101" t="str">
        <f>CONCATENATE(cisloobjektu," ",nazevobjektu)</f>
        <v>SO03 VI. ETAPA</v>
      </c>
      <c r="D2" s="102"/>
      <c r="E2" s="103"/>
      <c r="F2" s="102"/>
      <c r="G2" s="218"/>
      <c r="H2" s="219"/>
      <c r="I2" s="220"/>
    </row>
    <row r="3" spans="1:9" ht="13.5" thickTop="1" x14ac:dyDescent="0.2">
      <c r="F3" s="35"/>
    </row>
    <row r="4" spans="1:9" ht="19.5" customHeight="1" x14ac:dyDescent="0.25">
      <c r="A4" s="104" t="s">
        <v>51</v>
      </c>
      <c r="B4" s="105"/>
      <c r="C4" s="105"/>
      <c r="D4" s="105"/>
      <c r="E4" s="106"/>
      <c r="F4" s="105"/>
      <c r="G4" s="105"/>
      <c r="H4" s="105"/>
      <c r="I4" s="105"/>
    </row>
    <row r="5" spans="1:9" ht="13.5" thickBot="1" x14ac:dyDescent="0.25"/>
    <row r="6" spans="1:9" s="35" customFormat="1" ht="13.5" thickBot="1" x14ac:dyDescent="0.25">
      <c r="A6" s="107"/>
      <c r="B6" s="108" t="s">
        <v>52</v>
      </c>
      <c r="C6" s="108"/>
      <c r="D6" s="109"/>
      <c r="E6" s="110" t="s">
        <v>53</v>
      </c>
      <c r="F6" s="111" t="s">
        <v>54</v>
      </c>
      <c r="G6" s="111" t="s">
        <v>55</v>
      </c>
      <c r="H6" s="111" t="s">
        <v>56</v>
      </c>
      <c r="I6" s="112" t="s">
        <v>30</v>
      </c>
    </row>
    <row r="7" spans="1:9" s="35" customFormat="1" x14ac:dyDescent="0.2">
      <c r="A7" s="199" t="str">
        <f>Položky!B7</f>
        <v>3</v>
      </c>
      <c r="B7" s="113" t="str">
        <f>Položky!C7</f>
        <v>Svislé a kompletní konstrukce</v>
      </c>
      <c r="D7" s="114"/>
      <c r="E7" s="200">
        <f>Položky!BC10</f>
        <v>0</v>
      </c>
      <c r="F7" s="201">
        <f>Položky!BD10</f>
        <v>0</v>
      </c>
      <c r="G7" s="201">
        <f>Položky!BE10</f>
        <v>0</v>
      </c>
      <c r="H7" s="201">
        <f>Položky!BF10</f>
        <v>0</v>
      </c>
      <c r="I7" s="202">
        <f>Položky!BG10</f>
        <v>0</v>
      </c>
    </row>
    <row r="8" spans="1:9" s="35" customFormat="1" x14ac:dyDescent="0.2">
      <c r="A8" s="199" t="str">
        <f>Položky!B11</f>
        <v>4</v>
      </c>
      <c r="B8" s="113" t="str">
        <f>Položky!C11</f>
        <v>Vodorovné konstrukce</v>
      </c>
      <c r="D8" s="114"/>
      <c r="E8" s="200">
        <f>Položky!BC16</f>
        <v>0</v>
      </c>
      <c r="F8" s="201">
        <f>Položky!BD16</f>
        <v>0</v>
      </c>
      <c r="G8" s="201">
        <f>Položky!BE16</f>
        <v>0</v>
      </c>
      <c r="H8" s="201">
        <f>Položky!BF16</f>
        <v>0</v>
      </c>
      <c r="I8" s="202">
        <f>Položky!BG16</f>
        <v>0</v>
      </c>
    </row>
    <row r="9" spans="1:9" s="35" customFormat="1" x14ac:dyDescent="0.2">
      <c r="A9" s="199" t="str">
        <f>Položky!B17</f>
        <v>62</v>
      </c>
      <c r="B9" s="113" t="str">
        <f>Položky!C17</f>
        <v>Úpravy povrchů vnější</v>
      </c>
      <c r="D9" s="114"/>
      <c r="E9" s="200">
        <f>Položky!BC19</f>
        <v>0</v>
      </c>
      <c r="F9" s="201">
        <f>Položky!BD19</f>
        <v>0</v>
      </c>
      <c r="G9" s="201">
        <f>Položky!BE19</f>
        <v>0</v>
      </c>
      <c r="H9" s="201">
        <f>Položky!BF19</f>
        <v>0</v>
      </c>
      <c r="I9" s="202">
        <f>Položky!BG19</f>
        <v>0</v>
      </c>
    </row>
    <row r="10" spans="1:9" s="35" customFormat="1" x14ac:dyDescent="0.2">
      <c r="A10" s="199" t="str">
        <f>Položky!B20</f>
        <v>94</v>
      </c>
      <c r="B10" s="113" t="str">
        <f>Položky!C20</f>
        <v>Lešení a stavební výtahy</v>
      </c>
      <c r="D10" s="114"/>
      <c r="E10" s="200">
        <f>Položky!BC23</f>
        <v>0</v>
      </c>
      <c r="F10" s="201">
        <f>Položky!BD23</f>
        <v>0</v>
      </c>
      <c r="G10" s="201">
        <f>Položky!BE23</f>
        <v>0</v>
      </c>
      <c r="H10" s="201">
        <f>Položky!BF23</f>
        <v>0</v>
      </c>
      <c r="I10" s="202">
        <f>Položky!BG23</f>
        <v>0</v>
      </c>
    </row>
    <row r="11" spans="1:9" s="35" customFormat="1" x14ac:dyDescent="0.2">
      <c r="A11" s="199" t="str">
        <f>Položky!B24</f>
        <v>97</v>
      </c>
      <c r="B11" s="113" t="str">
        <f>Položky!C24</f>
        <v>Prorážení otvorů</v>
      </c>
      <c r="D11" s="114"/>
      <c r="E11" s="200">
        <f>Položky!BC32</f>
        <v>0</v>
      </c>
      <c r="F11" s="201">
        <f>Položky!BD32</f>
        <v>0</v>
      </c>
      <c r="G11" s="201">
        <f>Položky!BE32</f>
        <v>0</v>
      </c>
      <c r="H11" s="201">
        <f>Položky!BF32</f>
        <v>0</v>
      </c>
      <c r="I11" s="202">
        <f>Položky!BG32</f>
        <v>0</v>
      </c>
    </row>
    <row r="12" spans="1:9" s="35" customFormat="1" x14ac:dyDescent="0.2">
      <c r="A12" s="199" t="str">
        <f>Položky!B33</f>
        <v>99</v>
      </c>
      <c r="B12" s="113" t="str">
        <f>Položky!C33</f>
        <v>Staveništní přesun hmot</v>
      </c>
      <c r="D12" s="114"/>
      <c r="E12" s="200">
        <f>Položky!BC35</f>
        <v>0</v>
      </c>
      <c r="F12" s="201">
        <f>Položky!BD35</f>
        <v>0</v>
      </c>
      <c r="G12" s="201">
        <f>Položky!BE35</f>
        <v>0</v>
      </c>
      <c r="H12" s="201">
        <f>Položky!BF35</f>
        <v>0</v>
      </c>
      <c r="I12" s="202">
        <f>Položky!BG35</f>
        <v>0</v>
      </c>
    </row>
    <row r="13" spans="1:9" s="35" customFormat="1" x14ac:dyDescent="0.2">
      <c r="A13" s="199" t="str">
        <f>Položky!B36</f>
        <v>762</v>
      </c>
      <c r="B13" s="113" t="str">
        <f>Položky!C36</f>
        <v>Konstrukce tesařské</v>
      </c>
      <c r="D13" s="114"/>
      <c r="E13" s="200">
        <f>Položky!BC41</f>
        <v>0</v>
      </c>
      <c r="F13" s="201">
        <f>Položky!BD41</f>
        <v>0</v>
      </c>
      <c r="G13" s="201">
        <f>Položky!BE41</f>
        <v>0</v>
      </c>
      <c r="H13" s="201">
        <f>Položky!BF41</f>
        <v>0</v>
      </c>
      <c r="I13" s="202">
        <f>Položky!BG41</f>
        <v>0</v>
      </c>
    </row>
    <row r="14" spans="1:9" s="35" customFormat="1" x14ac:dyDescent="0.2">
      <c r="A14" s="199" t="str">
        <f>Položky!B42</f>
        <v>764</v>
      </c>
      <c r="B14" s="113" t="str">
        <f>Položky!C42</f>
        <v>Konstrukce klempířské</v>
      </c>
      <c r="D14" s="114"/>
      <c r="E14" s="200">
        <f>Položky!BC49</f>
        <v>0</v>
      </c>
      <c r="F14" s="201">
        <f>Položky!BD49</f>
        <v>0</v>
      </c>
      <c r="G14" s="201">
        <f>Položky!BE49</f>
        <v>0</v>
      </c>
      <c r="H14" s="201">
        <f>Položky!BF49</f>
        <v>0</v>
      </c>
      <c r="I14" s="202">
        <f>Položky!BG49</f>
        <v>0</v>
      </c>
    </row>
    <row r="15" spans="1:9" s="35" customFormat="1" x14ac:dyDescent="0.2">
      <c r="A15" s="199" t="str">
        <f>Položky!B50</f>
        <v>765</v>
      </c>
      <c r="B15" s="113" t="str">
        <f>Položky!C50</f>
        <v>Krytiny tvrdé</v>
      </c>
      <c r="D15" s="114"/>
      <c r="E15" s="200">
        <f>Položky!BC58</f>
        <v>0</v>
      </c>
      <c r="F15" s="201">
        <f>Položky!BD58</f>
        <v>0</v>
      </c>
      <c r="G15" s="201">
        <f>Položky!BE58</f>
        <v>0</v>
      </c>
      <c r="H15" s="201">
        <f>Položky!BF58</f>
        <v>0</v>
      </c>
      <c r="I15" s="202">
        <f>Položky!BG58</f>
        <v>0</v>
      </c>
    </row>
    <row r="16" spans="1:9" s="35" customFormat="1" x14ac:dyDescent="0.2">
      <c r="A16" s="199" t="str">
        <f>Položky!B59</f>
        <v>766</v>
      </c>
      <c r="B16" s="113" t="str">
        <f>Položky!C59</f>
        <v>Konstrukce truhlářské</v>
      </c>
      <c r="D16" s="114"/>
      <c r="E16" s="200">
        <f>Položky!BC64</f>
        <v>0</v>
      </c>
      <c r="F16" s="201">
        <f>Položky!BD64</f>
        <v>0</v>
      </c>
      <c r="G16" s="201">
        <f>Položky!BE64</f>
        <v>0</v>
      </c>
      <c r="H16" s="201">
        <f>Položky!BF64</f>
        <v>0</v>
      </c>
      <c r="I16" s="202">
        <f>Položky!BG64</f>
        <v>0</v>
      </c>
    </row>
    <row r="17" spans="1:57" s="35" customFormat="1" ht="13.5" thickBot="1" x14ac:dyDescent="0.25">
      <c r="A17" s="199" t="str">
        <f>Položky!B65</f>
        <v>D96</v>
      </c>
      <c r="B17" s="113" t="str">
        <f>Položky!C65</f>
        <v>Přesuny suti a vybouraných hmot</v>
      </c>
      <c r="D17" s="114"/>
      <c r="E17" s="200">
        <f>Položky!BC68</f>
        <v>0</v>
      </c>
      <c r="F17" s="201">
        <f>Položky!BD68</f>
        <v>0</v>
      </c>
      <c r="G17" s="201">
        <f>Položky!BE68</f>
        <v>0</v>
      </c>
      <c r="H17" s="201">
        <f>Položky!BF68</f>
        <v>0</v>
      </c>
      <c r="I17" s="202">
        <f>Položky!BG68</f>
        <v>0</v>
      </c>
    </row>
    <row r="18" spans="1:57" s="121" customFormat="1" ht="13.5" thickBot="1" x14ac:dyDescent="0.25">
      <c r="A18" s="115"/>
      <c r="B18" s="116" t="s">
        <v>57</v>
      </c>
      <c r="C18" s="116"/>
      <c r="D18" s="117"/>
      <c r="E18" s="118">
        <f>SUM(E7:E17)</f>
        <v>0</v>
      </c>
      <c r="F18" s="119">
        <f>SUM(F7:F17)</f>
        <v>0</v>
      </c>
      <c r="G18" s="119">
        <f>SUM(G7:G17)</f>
        <v>0</v>
      </c>
      <c r="H18" s="119">
        <f>SUM(H7:H17)</f>
        <v>0</v>
      </c>
      <c r="I18" s="120">
        <f>SUM(I7:I17)</f>
        <v>0</v>
      </c>
    </row>
    <row r="19" spans="1:57" x14ac:dyDescent="0.2">
      <c r="A19" s="35"/>
      <c r="B19" s="35"/>
      <c r="C19" s="35"/>
      <c r="D19" s="35"/>
      <c r="E19" s="35"/>
      <c r="F19" s="35"/>
      <c r="G19" s="35"/>
      <c r="H19" s="35"/>
      <c r="I19" s="35"/>
    </row>
    <row r="20" spans="1:57" ht="19.5" customHeight="1" x14ac:dyDescent="0.25">
      <c r="A20" s="105" t="s">
        <v>58</v>
      </c>
      <c r="B20" s="105"/>
      <c r="C20" s="105"/>
      <c r="D20" s="105"/>
      <c r="E20" s="105"/>
      <c r="F20" s="105"/>
      <c r="G20" s="122"/>
      <c r="H20" s="105"/>
      <c r="I20" s="105"/>
      <c r="BA20" s="41"/>
      <c r="BB20" s="41"/>
      <c r="BC20" s="41"/>
      <c r="BD20" s="41"/>
      <c r="BE20" s="41"/>
    </row>
    <row r="21" spans="1:57" ht="13.5" thickBot="1" x14ac:dyDescent="0.25"/>
    <row r="22" spans="1:57" x14ac:dyDescent="0.2">
      <c r="A22" s="70" t="s">
        <v>59</v>
      </c>
      <c r="B22" s="71"/>
      <c r="C22" s="71"/>
      <c r="D22" s="123"/>
      <c r="E22" s="124" t="s">
        <v>60</v>
      </c>
      <c r="F22" s="125" t="s">
        <v>61</v>
      </c>
      <c r="G22" s="126" t="s">
        <v>62</v>
      </c>
      <c r="H22" s="127"/>
      <c r="I22" s="128" t="s">
        <v>60</v>
      </c>
    </row>
    <row r="23" spans="1:57" x14ac:dyDescent="0.2">
      <c r="A23" s="64" t="s">
        <v>179</v>
      </c>
      <c r="B23" s="55"/>
      <c r="C23" s="55"/>
      <c r="D23" s="129"/>
      <c r="E23" s="130"/>
      <c r="F23" s="131"/>
      <c r="G23" s="132">
        <f t="shared" ref="G23:G30" si="0">CHOOSE(BA23+1,HSV+PSV,HSV+PSV+Mont,HSV+PSV+Dodavka+Mont,HSV,PSV,Mont,Dodavka,Mont+Dodavka,0)</f>
        <v>0</v>
      </c>
      <c r="H23" s="133"/>
      <c r="I23" s="134">
        <f t="shared" ref="I23:I30" si="1">E23+F23*G23/100</f>
        <v>0</v>
      </c>
      <c r="BA23" s="3">
        <v>0</v>
      </c>
    </row>
    <row r="24" spans="1:57" x14ac:dyDescent="0.2">
      <c r="A24" s="64" t="s">
        <v>180</v>
      </c>
      <c r="B24" s="55"/>
      <c r="C24" s="55"/>
      <c r="D24" s="129"/>
      <c r="E24" s="130"/>
      <c r="F24" s="131"/>
      <c r="G24" s="132">
        <f t="shared" si="0"/>
        <v>0</v>
      </c>
      <c r="H24" s="133"/>
      <c r="I24" s="134">
        <f t="shared" si="1"/>
        <v>0</v>
      </c>
      <c r="BA24" s="3">
        <v>0</v>
      </c>
    </row>
    <row r="25" spans="1:57" x14ac:dyDescent="0.2">
      <c r="A25" s="64" t="s">
        <v>181</v>
      </c>
      <c r="B25" s="55"/>
      <c r="C25" s="55"/>
      <c r="D25" s="129"/>
      <c r="E25" s="130"/>
      <c r="F25" s="131"/>
      <c r="G25" s="132">
        <f t="shared" si="0"/>
        <v>0</v>
      </c>
      <c r="H25" s="133"/>
      <c r="I25" s="134">
        <f t="shared" si="1"/>
        <v>0</v>
      </c>
      <c r="BA25" s="3">
        <v>0</v>
      </c>
    </row>
    <row r="26" spans="1:57" x14ac:dyDescent="0.2">
      <c r="A26" s="64" t="s">
        <v>182</v>
      </c>
      <c r="B26" s="55"/>
      <c r="C26" s="55"/>
      <c r="D26" s="129"/>
      <c r="E26" s="130"/>
      <c r="F26" s="131"/>
      <c r="G26" s="132">
        <f t="shared" si="0"/>
        <v>0</v>
      </c>
      <c r="H26" s="133"/>
      <c r="I26" s="134">
        <f t="shared" si="1"/>
        <v>0</v>
      </c>
      <c r="BA26" s="3">
        <v>0</v>
      </c>
    </row>
    <row r="27" spans="1:57" x14ac:dyDescent="0.2">
      <c r="A27" s="64" t="s">
        <v>183</v>
      </c>
      <c r="B27" s="55"/>
      <c r="C27" s="55"/>
      <c r="D27" s="129"/>
      <c r="E27" s="130"/>
      <c r="F27" s="131"/>
      <c r="G27" s="132">
        <f t="shared" si="0"/>
        <v>0</v>
      </c>
      <c r="H27" s="133"/>
      <c r="I27" s="134">
        <f t="shared" si="1"/>
        <v>0</v>
      </c>
      <c r="BA27" s="3">
        <v>1</v>
      </c>
    </row>
    <row r="28" spans="1:57" x14ac:dyDescent="0.2">
      <c r="A28" s="64" t="s">
        <v>184</v>
      </c>
      <c r="B28" s="55"/>
      <c r="C28" s="55"/>
      <c r="D28" s="129"/>
      <c r="E28" s="130"/>
      <c r="F28" s="131"/>
      <c r="G28" s="132">
        <f t="shared" si="0"/>
        <v>0</v>
      </c>
      <c r="H28" s="133"/>
      <c r="I28" s="134">
        <f t="shared" si="1"/>
        <v>0</v>
      </c>
      <c r="BA28" s="3">
        <v>1</v>
      </c>
    </row>
    <row r="29" spans="1:57" x14ac:dyDescent="0.2">
      <c r="A29" s="64" t="s">
        <v>185</v>
      </c>
      <c r="B29" s="55"/>
      <c r="C29" s="55"/>
      <c r="D29" s="129"/>
      <c r="E29" s="130"/>
      <c r="F29" s="131"/>
      <c r="G29" s="132">
        <f t="shared" si="0"/>
        <v>0</v>
      </c>
      <c r="H29" s="133"/>
      <c r="I29" s="134">
        <f t="shared" si="1"/>
        <v>0</v>
      </c>
      <c r="BA29" s="3">
        <v>2</v>
      </c>
    </row>
    <row r="30" spans="1:57" x14ac:dyDescent="0.2">
      <c r="A30" s="64" t="s">
        <v>186</v>
      </c>
      <c r="B30" s="55"/>
      <c r="C30" s="55"/>
      <c r="D30" s="129"/>
      <c r="E30" s="130"/>
      <c r="F30" s="131"/>
      <c r="G30" s="132">
        <f t="shared" si="0"/>
        <v>0</v>
      </c>
      <c r="H30" s="133"/>
      <c r="I30" s="134">
        <f t="shared" si="1"/>
        <v>0</v>
      </c>
      <c r="BA30" s="3">
        <v>2</v>
      </c>
    </row>
    <row r="31" spans="1:57" ht="13.5" thickBot="1" x14ac:dyDescent="0.25">
      <c r="A31" s="135"/>
      <c r="B31" s="136" t="s">
        <v>63</v>
      </c>
      <c r="C31" s="137"/>
      <c r="D31" s="138"/>
      <c r="E31" s="139"/>
      <c r="F31" s="140"/>
      <c r="G31" s="140"/>
      <c r="H31" s="221">
        <f>SUM(I23:I30)</f>
        <v>0</v>
      </c>
      <c r="I31" s="222"/>
    </row>
    <row r="33" spans="2:9" x14ac:dyDescent="0.2">
      <c r="B33" s="121"/>
      <c r="F33" s="141"/>
      <c r="G33" s="142"/>
      <c r="H33" s="142"/>
      <c r="I33" s="143"/>
    </row>
    <row r="34" spans="2:9" x14ac:dyDescent="0.2">
      <c r="F34" s="141"/>
      <c r="G34" s="142"/>
      <c r="H34" s="142"/>
      <c r="I34" s="143"/>
    </row>
    <row r="35" spans="2:9" x14ac:dyDescent="0.2">
      <c r="F35" s="141"/>
      <c r="G35" s="142"/>
      <c r="H35" s="142"/>
      <c r="I35" s="143"/>
    </row>
    <row r="36" spans="2:9" x14ac:dyDescent="0.2">
      <c r="F36" s="141"/>
      <c r="G36" s="142"/>
      <c r="H36" s="142"/>
      <c r="I36" s="143"/>
    </row>
    <row r="37" spans="2:9" x14ac:dyDescent="0.2">
      <c r="F37" s="141"/>
      <c r="G37" s="142"/>
      <c r="H37" s="142"/>
      <c r="I37" s="143"/>
    </row>
    <row r="38" spans="2:9" x14ac:dyDescent="0.2">
      <c r="F38" s="141"/>
      <c r="G38" s="142"/>
      <c r="H38" s="142"/>
      <c r="I38" s="143"/>
    </row>
    <row r="39" spans="2:9" x14ac:dyDescent="0.2">
      <c r="F39" s="141"/>
      <c r="G39" s="142"/>
      <c r="H39" s="142"/>
      <c r="I39" s="143"/>
    </row>
    <row r="40" spans="2:9" x14ac:dyDescent="0.2">
      <c r="F40" s="141"/>
      <c r="G40" s="142"/>
      <c r="H40" s="142"/>
      <c r="I40" s="143"/>
    </row>
    <row r="41" spans="2:9" x14ac:dyDescent="0.2">
      <c r="F41" s="141"/>
      <c r="G41" s="142"/>
      <c r="H41" s="142"/>
      <c r="I41" s="143"/>
    </row>
    <row r="42" spans="2:9" x14ac:dyDescent="0.2">
      <c r="F42" s="141"/>
      <c r="G42" s="142"/>
      <c r="H42" s="142"/>
      <c r="I42" s="143"/>
    </row>
    <row r="43" spans="2:9" x14ac:dyDescent="0.2">
      <c r="F43" s="141"/>
      <c r="G43" s="142"/>
      <c r="H43" s="142"/>
      <c r="I43" s="143"/>
    </row>
    <row r="44" spans="2:9" x14ac:dyDescent="0.2">
      <c r="F44" s="141"/>
      <c r="G44" s="142"/>
      <c r="H44" s="142"/>
      <c r="I44" s="143"/>
    </row>
    <row r="45" spans="2:9" x14ac:dyDescent="0.2">
      <c r="F45" s="141"/>
      <c r="G45" s="142"/>
      <c r="H45" s="142"/>
      <c r="I45" s="143"/>
    </row>
    <row r="46" spans="2:9" x14ac:dyDescent="0.2">
      <c r="F46" s="141"/>
      <c r="G46" s="142"/>
      <c r="H46" s="142"/>
      <c r="I46" s="143"/>
    </row>
    <row r="47" spans="2:9" x14ac:dyDescent="0.2">
      <c r="F47" s="141"/>
      <c r="G47" s="142"/>
      <c r="H47" s="142"/>
      <c r="I47" s="143"/>
    </row>
    <row r="48" spans="2:9" x14ac:dyDescent="0.2">
      <c r="F48" s="141"/>
      <c r="G48" s="142"/>
      <c r="H48" s="142"/>
      <c r="I48" s="143"/>
    </row>
    <row r="49" spans="6:9" x14ac:dyDescent="0.2">
      <c r="F49" s="141"/>
      <c r="G49" s="142"/>
      <c r="H49" s="142"/>
      <c r="I49" s="143"/>
    </row>
    <row r="50" spans="6:9" x14ac:dyDescent="0.2">
      <c r="F50" s="141"/>
      <c r="G50" s="142"/>
      <c r="H50" s="142"/>
      <c r="I50" s="143"/>
    </row>
    <row r="51" spans="6:9" x14ac:dyDescent="0.2">
      <c r="F51" s="141"/>
      <c r="G51" s="142"/>
      <c r="H51" s="142"/>
      <c r="I51" s="143"/>
    </row>
    <row r="52" spans="6:9" x14ac:dyDescent="0.2">
      <c r="F52" s="141"/>
      <c r="G52" s="142"/>
      <c r="H52" s="142"/>
      <c r="I52" s="143"/>
    </row>
    <row r="53" spans="6:9" x14ac:dyDescent="0.2">
      <c r="F53" s="141"/>
      <c r="G53" s="142"/>
      <c r="H53" s="142"/>
      <c r="I53" s="143"/>
    </row>
    <row r="54" spans="6:9" x14ac:dyDescent="0.2">
      <c r="F54" s="141"/>
      <c r="G54" s="142"/>
      <c r="H54" s="142"/>
      <c r="I54" s="143"/>
    </row>
    <row r="55" spans="6:9" x14ac:dyDescent="0.2">
      <c r="F55" s="141"/>
      <c r="G55" s="142"/>
      <c r="H55" s="142"/>
      <c r="I55" s="143"/>
    </row>
    <row r="56" spans="6:9" x14ac:dyDescent="0.2">
      <c r="F56" s="141"/>
      <c r="G56" s="142"/>
      <c r="H56" s="142"/>
      <c r="I56" s="143"/>
    </row>
    <row r="57" spans="6:9" x14ac:dyDescent="0.2">
      <c r="F57" s="141"/>
      <c r="G57" s="142"/>
      <c r="H57" s="142"/>
      <c r="I57" s="143"/>
    </row>
    <row r="58" spans="6:9" x14ac:dyDescent="0.2">
      <c r="F58" s="141"/>
      <c r="G58" s="142"/>
      <c r="H58" s="142"/>
      <c r="I58" s="143"/>
    </row>
    <row r="59" spans="6:9" x14ac:dyDescent="0.2">
      <c r="F59" s="141"/>
      <c r="G59" s="142"/>
      <c r="H59" s="142"/>
      <c r="I59" s="143"/>
    </row>
    <row r="60" spans="6:9" x14ac:dyDescent="0.2">
      <c r="F60" s="141"/>
      <c r="G60" s="142"/>
      <c r="H60" s="142"/>
      <c r="I60" s="143"/>
    </row>
    <row r="61" spans="6:9" x14ac:dyDescent="0.2">
      <c r="F61" s="141"/>
      <c r="G61" s="142"/>
      <c r="H61" s="142"/>
      <c r="I61" s="143"/>
    </row>
    <row r="62" spans="6:9" x14ac:dyDescent="0.2">
      <c r="F62" s="141"/>
      <c r="G62" s="142"/>
      <c r="H62" s="142"/>
      <c r="I62" s="143"/>
    </row>
    <row r="63" spans="6:9" x14ac:dyDescent="0.2">
      <c r="F63" s="141"/>
      <c r="G63" s="142"/>
      <c r="H63" s="142"/>
      <c r="I63" s="143"/>
    </row>
    <row r="64" spans="6:9" x14ac:dyDescent="0.2">
      <c r="F64" s="141"/>
      <c r="G64" s="142"/>
      <c r="H64" s="142"/>
      <c r="I64" s="143"/>
    </row>
    <row r="65" spans="6:9" x14ac:dyDescent="0.2">
      <c r="F65" s="141"/>
      <c r="G65" s="142"/>
      <c r="H65" s="142"/>
      <c r="I65" s="143"/>
    </row>
    <row r="66" spans="6:9" x14ac:dyDescent="0.2">
      <c r="F66" s="141"/>
      <c r="G66" s="142"/>
      <c r="H66" s="142"/>
      <c r="I66" s="143"/>
    </row>
    <row r="67" spans="6:9" x14ac:dyDescent="0.2">
      <c r="F67" s="141"/>
      <c r="G67" s="142"/>
      <c r="H67" s="142"/>
      <c r="I67" s="143"/>
    </row>
    <row r="68" spans="6:9" x14ac:dyDescent="0.2">
      <c r="F68" s="141"/>
      <c r="G68" s="142"/>
      <c r="H68" s="142"/>
      <c r="I68" s="143"/>
    </row>
    <row r="69" spans="6:9" x14ac:dyDescent="0.2">
      <c r="F69" s="141"/>
      <c r="G69" s="142"/>
      <c r="H69" s="142"/>
      <c r="I69" s="143"/>
    </row>
    <row r="70" spans="6:9" x14ac:dyDescent="0.2">
      <c r="F70" s="141"/>
      <c r="G70" s="142"/>
      <c r="H70" s="142"/>
      <c r="I70" s="143"/>
    </row>
    <row r="71" spans="6:9" x14ac:dyDescent="0.2">
      <c r="F71" s="141"/>
      <c r="G71" s="142"/>
      <c r="H71" s="142"/>
      <c r="I71" s="143"/>
    </row>
    <row r="72" spans="6:9" x14ac:dyDescent="0.2">
      <c r="F72" s="141"/>
      <c r="G72" s="142"/>
      <c r="H72" s="142"/>
      <c r="I72" s="143"/>
    </row>
    <row r="73" spans="6:9" x14ac:dyDescent="0.2">
      <c r="F73" s="141"/>
      <c r="G73" s="142"/>
      <c r="H73" s="142"/>
      <c r="I73" s="143"/>
    </row>
    <row r="74" spans="6:9" x14ac:dyDescent="0.2">
      <c r="F74" s="141"/>
      <c r="G74" s="142"/>
      <c r="H74" s="142"/>
      <c r="I74" s="143"/>
    </row>
    <row r="75" spans="6:9" x14ac:dyDescent="0.2">
      <c r="F75" s="141"/>
      <c r="G75" s="142"/>
      <c r="H75" s="142"/>
      <c r="I75" s="143"/>
    </row>
    <row r="76" spans="6:9" x14ac:dyDescent="0.2">
      <c r="F76" s="141"/>
      <c r="G76" s="142"/>
      <c r="H76" s="142"/>
      <c r="I76" s="143"/>
    </row>
    <row r="77" spans="6:9" x14ac:dyDescent="0.2">
      <c r="F77" s="141"/>
      <c r="G77" s="142"/>
      <c r="H77" s="142"/>
      <c r="I77" s="143"/>
    </row>
    <row r="78" spans="6:9" x14ac:dyDescent="0.2">
      <c r="F78" s="141"/>
      <c r="G78" s="142"/>
      <c r="H78" s="142"/>
      <c r="I78" s="143"/>
    </row>
    <row r="79" spans="6:9" x14ac:dyDescent="0.2">
      <c r="F79" s="141"/>
      <c r="G79" s="142"/>
      <c r="H79" s="142"/>
      <c r="I79" s="143"/>
    </row>
    <row r="80" spans="6:9" x14ac:dyDescent="0.2">
      <c r="F80" s="141"/>
      <c r="G80" s="142"/>
      <c r="H80" s="142"/>
      <c r="I80" s="143"/>
    </row>
    <row r="81" spans="6:9" x14ac:dyDescent="0.2">
      <c r="F81" s="141"/>
      <c r="G81" s="142"/>
      <c r="H81" s="142"/>
      <c r="I81" s="143"/>
    </row>
    <row r="82" spans="6:9" x14ac:dyDescent="0.2">
      <c r="F82" s="141"/>
      <c r="G82" s="142"/>
      <c r="H82" s="142"/>
      <c r="I82" s="143"/>
    </row>
  </sheetData>
  <mergeCells count="4">
    <mergeCell ref="A1:B1"/>
    <mergeCell ref="A2:B2"/>
    <mergeCell ref="G2:I2"/>
    <mergeCell ref="H31:I31"/>
  </mergeCells>
  <pageMargins left="0.59055118110236227" right="0.39370078740157483" top="0.59055118110236227" bottom="0.59055118110236227" header="0.19685039370078741" footer="0.19685039370078741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CD141"/>
  <sheetViews>
    <sheetView showGridLines="0" showZeros="0" zoomScaleNormal="100" workbookViewId="0">
      <selection activeCell="A68" sqref="A68:IV70"/>
    </sheetView>
  </sheetViews>
  <sheetFormatPr defaultRowHeight="12.75" x14ac:dyDescent="0.2"/>
  <cols>
    <col min="1" max="1" width="4.42578125" style="144" customWidth="1"/>
    <col min="2" max="2" width="11.5703125" style="144" customWidth="1"/>
    <col min="3" max="3" width="40.42578125" style="144" customWidth="1"/>
    <col min="4" max="4" width="5.5703125" style="144" customWidth="1"/>
    <col min="5" max="5" width="8.5703125" style="152" customWidth="1"/>
    <col min="6" max="6" width="9.85546875" style="144" customWidth="1"/>
    <col min="7" max="7" width="13.85546875" style="144" customWidth="1"/>
    <col min="8" max="11" width="11.140625" style="144" customWidth="1"/>
    <col min="12" max="12" width="75.42578125" style="144" customWidth="1"/>
    <col min="13" max="13" width="45.28515625" style="144" customWidth="1"/>
    <col min="14" max="14" width="75.42578125" style="144" customWidth="1"/>
    <col min="15" max="15" width="45.28515625" style="144" customWidth="1"/>
    <col min="16" max="16384" width="9.140625" style="144"/>
  </cols>
  <sheetData>
    <row r="1" spans="1:82" ht="15.75" x14ac:dyDescent="0.25">
      <c r="A1" s="225" t="s">
        <v>79</v>
      </c>
      <c r="B1" s="225"/>
      <c r="C1" s="225"/>
      <c r="D1" s="225"/>
      <c r="E1" s="225"/>
      <c r="F1" s="225"/>
      <c r="G1" s="225"/>
    </row>
    <row r="2" spans="1:82" ht="14.25" customHeight="1" thickBot="1" x14ac:dyDescent="0.25">
      <c r="B2" s="145"/>
      <c r="C2" s="146"/>
      <c r="D2" s="146"/>
      <c r="E2" s="147"/>
      <c r="F2" s="146"/>
      <c r="G2" s="146"/>
    </row>
    <row r="3" spans="1:82" ht="13.5" thickTop="1" x14ac:dyDescent="0.2">
      <c r="A3" s="214" t="s">
        <v>48</v>
      </c>
      <c r="B3" s="215"/>
      <c r="C3" s="95" t="str">
        <f>CONCATENATE(cislostavby," ",nazevstavby)</f>
        <v>12VV01 Víceúčelový sklad Horosedly</v>
      </c>
      <c r="D3" s="96"/>
      <c r="E3" s="148" t="s">
        <v>64</v>
      </c>
      <c r="F3" s="149">
        <f>Rekapitulace!H1</f>
        <v>0</v>
      </c>
      <c r="G3" s="150"/>
    </row>
    <row r="4" spans="1:82" ht="13.5" thickBot="1" x14ac:dyDescent="0.25">
      <c r="A4" s="226" t="s">
        <v>50</v>
      </c>
      <c r="B4" s="217"/>
      <c r="C4" s="101" t="str">
        <f>CONCATENATE(cisloobjektu," ",nazevobjektu)</f>
        <v>SO03 VI. ETAPA</v>
      </c>
      <c r="D4" s="102"/>
      <c r="E4" s="227">
        <f>Rekapitulace!G2</f>
        <v>0</v>
      </c>
      <c r="F4" s="228"/>
      <c r="G4" s="229"/>
    </row>
    <row r="5" spans="1:82" ht="13.5" thickTop="1" x14ac:dyDescent="0.2">
      <c r="A5" s="151"/>
      <c r="G5" s="153"/>
    </row>
    <row r="6" spans="1:82" ht="22.5" x14ac:dyDescent="0.2">
      <c r="A6" s="154" t="s">
        <v>65</v>
      </c>
      <c r="B6" s="155" t="s">
        <v>66</v>
      </c>
      <c r="C6" s="155" t="s">
        <v>67</v>
      </c>
      <c r="D6" s="155" t="s">
        <v>68</v>
      </c>
      <c r="E6" s="156" t="s">
        <v>69</v>
      </c>
      <c r="F6" s="155" t="s">
        <v>70</v>
      </c>
      <c r="G6" s="157" t="s">
        <v>71</v>
      </c>
      <c r="H6" s="158" t="s">
        <v>72</v>
      </c>
      <c r="I6" s="158" t="s">
        <v>73</v>
      </c>
      <c r="J6" s="158" t="s">
        <v>74</v>
      </c>
      <c r="K6" s="158" t="s">
        <v>75</v>
      </c>
    </row>
    <row r="7" spans="1:82" x14ac:dyDescent="0.2">
      <c r="A7" s="159" t="s">
        <v>76</v>
      </c>
      <c r="B7" s="160" t="s">
        <v>83</v>
      </c>
      <c r="C7" s="161" t="s">
        <v>84</v>
      </c>
      <c r="D7" s="162"/>
      <c r="E7" s="163"/>
      <c r="F7" s="163"/>
      <c r="G7" s="164"/>
      <c r="H7" s="165"/>
      <c r="I7" s="166"/>
      <c r="J7" s="165"/>
      <c r="K7" s="166"/>
      <c r="Q7" s="167">
        <v>1</v>
      </c>
    </row>
    <row r="8" spans="1:82" ht="22.5" x14ac:dyDescent="0.2">
      <c r="A8" s="168">
        <v>1</v>
      </c>
      <c r="B8" s="169" t="s">
        <v>85</v>
      </c>
      <c r="C8" s="170" t="s">
        <v>86</v>
      </c>
      <c r="D8" s="171" t="s">
        <v>87</v>
      </c>
      <c r="E8" s="172">
        <v>75.075000000000003</v>
      </c>
      <c r="F8" s="172">
        <v>0</v>
      </c>
      <c r="G8" s="173">
        <f>E8*F8</f>
        <v>0</v>
      </c>
      <c r="H8" s="174">
        <v>2.017E-2</v>
      </c>
      <c r="I8" s="174">
        <f>E8*H8</f>
        <v>1.5142627500000001</v>
      </c>
      <c r="J8" s="174">
        <v>0</v>
      </c>
      <c r="K8" s="174">
        <f>E8*J8</f>
        <v>0</v>
      </c>
      <c r="Q8" s="167">
        <v>2</v>
      </c>
      <c r="AA8" s="144">
        <v>1</v>
      </c>
      <c r="AB8" s="144">
        <v>1</v>
      </c>
      <c r="AC8" s="144">
        <v>1</v>
      </c>
      <c r="BB8" s="144">
        <v>1</v>
      </c>
      <c r="BC8" s="144">
        <f>IF(BB8=1,G8,0)</f>
        <v>0</v>
      </c>
      <c r="BD8" s="144">
        <f>IF(BB8=2,G8,0)</f>
        <v>0</v>
      </c>
      <c r="BE8" s="144">
        <f>IF(BB8=3,G8,0)</f>
        <v>0</v>
      </c>
      <c r="BF8" s="144">
        <f>IF(BB8=4,G8,0)</f>
        <v>0</v>
      </c>
      <c r="BG8" s="144">
        <f>IF(BB8=5,G8,0)</f>
        <v>0</v>
      </c>
      <c r="CA8" s="144">
        <v>1</v>
      </c>
      <c r="CB8" s="144">
        <v>1</v>
      </c>
      <c r="CC8" s="167"/>
      <c r="CD8" s="167"/>
    </row>
    <row r="9" spans="1:82" x14ac:dyDescent="0.2">
      <c r="A9" s="168">
        <v>2</v>
      </c>
      <c r="B9" s="169" t="s">
        <v>88</v>
      </c>
      <c r="C9" s="170" t="s">
        <v>89</v>
      </c>
      <c r="D9" s="171" t="s">
        <v>87</v>
      </c>
      <c r="E9" s="172">
        <v>75.075000000000003</v>
      </c>
      <c r="F9" s="172">
        <v>0</v>
      </c>
      <c r="G9" s="173">
        <f>E9*F9</f>
        <v>0</v>
      </c>
      <c r="H9" s="174">
        <v>1.81E-3</v>
      </c>
      <c r="I9" s="174">
        <f>E9*H9</f>
        <v>0.13588575</v>
      </c>
      <c r="J9" s="174">
        <v>0</v>
      </c>
      <c r="K9" s="174">
        <f>E9*J9</f>
        <v>0</v>
      </c>
      <c r="Q9" s="167">
        <v>2</v>
      </c>
      <c r="AA9" s="144">
        <v>1</v>
      </c>
      <c r="AB9" s="144">
        <v>1</v>
      </c>
      <c r="AC9" s="144">
        <v>1</v>
      </c>
      <c r="BB9" s="144">
        <v>1</v>
      </c>
      <c r="BC9" s="144">
        <f>IF(BB9=1,G9,0)</f>
        <v>0</v>
      </c>
      <c r="BD9" s="144">
        <f>IF(BB9=2,G9,0)</f>
        <v>0</v>
      </c>
      <c r="BE9" s="144">
        <f>IF(BB9=3,G9,0)</f>
        <v>0</v>
      </c>
      <c r="BF9" s="144">
        <f>IF(BB9=4,G9,0)</f>
        <v>0</v>
      </c>
      <c r="BG9" s="144">
        <f>IF(BB9=5,G9,0)</f>
        <v>0</v>
      </c>
      <c r="CA9" s="144">
        <v>1</v>
      </c>
      <c r="CB9" s="144">
        <v>1</v>
      </c>
      <c r="CC9" s="167"/>
      <c r="CD9" s="167"/>
    </row>
    <row r="10" spans="1:82" x14ac:dyDescent="0.2">
      <c r="A10" s="183"/>
      <c r="B10" s="184" t="s">
        <v>77</v>
      </c>
      <c r="C10" s="185" t="str">
        <f>CONCATENATE(B7," ",C7)</f>
        <v>3 Svislé a kompletní konstrukce</v>
      </c>
      <c r="D10" s="186"/>
      <c r="E10" s="187"/>
      <c r="F10" s="188"/>
      <c r="G10" s="189">
        <f>SUM(G7:G9)</f>
        <v>0</v>
      </c>
      <c r="H10" s="190"/>
      <c r="I10" s="191">
        <f>SUM(I7:I9)</f>
        <v>1.6501485</v>
      </c>
      <c r="J10" s="190"/>
      <c r="K10" s="191">
        <f>SUM(K7:K9)</f>
        <v>0</v>
      </c>
      <c r="Q10" s="167">
        <v>4</v>
      </c>
      <c r="BC10" s="192">
        <f>SUM(BC7:BC9)</f>
        <v>0</v>
      </c>
      <c r="BD10" s="192">
        <f>SUM(BD7:BD9)</f>
        <v>0</v>
      </c>
      <c r="BE10" s="192">
        <f>SUM(BE7:BE9)</f>
        <v>0</v>
      </c>
      <c r="BF10" s="192">
        <f>SUM(BF7:BF9)</f>
        <v>0</v>
      </c>
      <c r="BG10" s="192">
        <f>SUM(BG7:BG9)</f>
        <v>0</v>
      </c>
    </row>
    <row r="11" spans="1:82" x14ac:dyDescent="0.2">
      <c r="A11" s="159" t="s">
        <v>76</v>
      </c>
      <c r="B11" s="160" t="s">
        <v>90</v>
      </c>
      <c r="C11" s="161" t="s">
        <v>91</v>
      </c>
      <c r="D11" s="162"/>
      <c r="E11" s="163"/>
      <c r="F11" s="163"/>
      <c r="G11" s="164"/>
      <c r="H11" s="165"/>
      <c r="I11" s="166"/>
      <c r="J11" s="165"/>
      <c r="K11" s="166"/>
      <c r="Q11" s="167">
        <v>1</v>
      </c>
    </row>
    <row r="12" spans="1:82" x14ac:dyDescent="0.2">
      <c r="A12" s="168">
        <v>3</v>
      </c>
      <c r="B12" s="169" t="s">
        <v>92</v>
      </c>
      <c r="C12" s="170" t="s">
        <v>93</v>
      </c>
      <c r="D12" s="171" t="s">
        <v>94</v>
      </c>
      <c r="E12" s="172">
        <v>2.1032000000000002</v>
      </c>
      <c r="F12" s="172">
        <v>0</v>
      </c>
      <c r="G12" s="173">
        <f>E12*F12</f>
        <v>0</v>
      </c>
      <c r="H12" s="174">
        <v>1.188E-2</v>
      </c>
      <c r="I12" s="174">
        <f>E12*H12</f>
        <v>2.4986016000000003E-2</v>
      </c>
      <c r="J12" s="174">
        <v>0</v>
      </c>
      <c r="K12" s="174">
        <f>E12*J12</f>
        <v>0</v>
      </c>
      <c r="Q12" s="167">
        <v>2</v>
      </c>
      <c r="AA12" s="144">
        <v>1</v>
      </c>
      <c r="AB12" s="144">
        <v>1</v>
      </c>
      <c r="AC12" s="144">
        <v>1</v>
      </c>
      <c r="BB12" s="144">
        <v>1</v>
      </c>
      <c r="BC12" s="144">
        <f>IF(BB12=1,G12,0)</f>
        <v>0</v>
      </c>
      <c r="BD12" s="144">
        <f>IF(BB12=2,G12,0)</f>
        <v>0</v>
      </c>
      <c r="BE12" s="144">
        <f>IF(BB12=3,G12,0)</f>
        <v>0</v>
      </c>
      <c r="BF12" s="144">
        <f>IF(BB12=4,G12,0)</f>
        <v>0</v>
      </c>
      <c r="BG12" s="144">
        <f>IF(BB12=5,G12,0)</f>
        <v>0</v>
      </c>
      <c r="CA12" s="144">
        <v>1</v>
      </c>
      <c r="CB12" s="144">
        <v>1</v>
      </c>
      <c r="CC12" s="167"/>
      <c r="CD12" s="167"/>
    </row>
    <row r="13" spans="1:82" x14ac:dyDescent="0.2">
      <c r="A13" s="175"/>
      <c r="B13" s="176"/>
      <c r="C13" s="223" t="s">
        <v>95</v>
      </c>
      <c r="D13" s="224"/>
      <c r="E13" s="178">
        <v>2.1032000000000002</v>
      </c>
      <c r="F13" s="179"/>
      <c r="G13" s="180"/>
      <c r="H13" s="181"/>
      <c r="I13" s="182"/>
      <c r="J13" s="181"/>
      <c r="K13" s="182"/>
      <c r="M13" s="177" t="s">
        <v>95</v>
      </c>
      <c r="O13" s="177"/>
      <c r="Q13" s="167"/>
    </row>
    <row r="14" spans="1:82" x14ac:dyDescent="0.2">
      <c r="A14" s="168">
        <v>4</v>
      </c>
      <c r="B14" s="169" t="s">
        <v>96</v>
      </c>
      <c r="C14" s="170" t="s">
        <v>97</v>
      </c>
      <c r="D14" s="171" t="s">
        <v>98</v>
      </c>
      <c r="E14" s="172">
        <v>2.2715000000000001</v>
      </c>
      <c r="F14" s="172">
        <v>0</v>
      </c>
      <c r="G14" s="173">
        <f>E14*F14</f>
        <v>0</v>
      </c>
      <c r="H14" s="174">
        <v>1</v>
      </c>
      <c r="I14" s="174">
        <f>E14*H14</f>
        <v>2.2715000000000001</v>
      </c>
      <c r="J14" s="174">
        <v>0</v>
      </c>
      <c r="K14" s="174">
        <f>E14*J14</f>
        <v>0</v>
      </c>
      <c r="Q14" s="167">
        <v>2</v>
      </c>
      <c r="AA14" s="144">
        <v>3</v>
      </c>
      <c r="AB14" s="144">
        <v>1</v>
      </c>
      <c r="AC14" s="144">
        <v>13480825</v>
      </c>
      <c r="BB14" s="144">
        <v>1</v>
      </c>
      <c r="BC14" s="144">
        <f>IF(BB14=1,G14,0)</f>
        <v>0</v>
      </c>
      <c r="BD14" s="144">
        <f>IF(BB14=2,G14,0)</f>
        <v>0</v>
      </c>
      <c r="BE14" s="144">
        <f>IF(BB14=3,G14,0)</f>
        <v>0</v>
      </c>
      <c r="BF14" s="144">
        <f>IF(BB14=4,G14,0)</f>
        <v>0</v>
      </c>
      <c r="BG14" s="144">
        <f>IF(BB14=5,G14,0)</f>
        <v>0</v>
      </c>
      <c r="CA14" s="144">
        <v>3</v>
      </c>
      <c r="CB14" s="144">
        <v>1</v>
      </c>
      <c r="CC14" s="167"/>
      <c r="CD14" s="167"/>
    </row>
    <row r="15" spans="1:82" x14ac:dyDescent="0.2">
      <c r="A15" s="175"/>
      <c r="B15" s="176"/>
      <c r="C15" s="223" t="s">
        <v>99</v>
      </c>
      <c r="D15" s="224"/>
      <c r="E15" s="178">
        <v>2.2715000000000001</v>
      </c>
      <c r="F15" s="179"/>
      <c r="G15" s="180"/>
      <c r="H15" s="181"/>
      <c r="I15" s="182"/>
      <c r="J15" s="181"/>
      <c r="K15" s="182"/>
      <c r="M15" s="177" t="s">
        <v>99</v>
      </c>
      <c r="O15" s="177"/>
      <c r="Q15" s="167"/>
    </row>
    <row r="16" spans="1:82" x14ac:dyDescent="0.2">
      <c r="A16" s="183"/>
      <c r="B16" s="184" t="s">
        <v>77</v>
      </c>
      <c r="C16" s="185" t="str">
        <f>CONCATENATE(B11," ",C11)</f>
        <v>4 Vodorovné konstrukce</v>
      </c>
      <c r="D16" s="186"/>
      <c r="E16" s="187"/>
      <c r="F16" s="188"/>
      <c r="G16" s="189">
        <f>SUM(G11:G15)</f>
        <v>0</v>
      </c>
      <c r="H16" s="190"/>
      <c r="I16" s="191">
        <f>SUM(I11:I15)</f>
        <v>2.2964860160000002</v>
      </c>
      <c r="J16" s="190"/>
      <c r="K16" s="191">
        <f>SUM(K11:K15)</f>
        <v>0</v>
      </c>
      <c r="Q16" s="167">
        <v>4</v>
      </c>
      <c r="BC16" s="192">
        <f>SUM(BC11:BC15)</f>
        <v>0</v>
      </c>
      <c r="BD16" s="192">
        <f>SUM(BD11:BD15)</f>
        <v>0</v>
      </c>
      <c r="BE16" s="192">
        <f>SUM(BE11:BE15)</f>
        <v>0</v>
      </c>
      <c r="BF16" s="192">
        <f>SUM(BF11:BF15)</f>
        <v>0</v>
      </c>
      <c r="BG16" s="192">
        <f>SUM(BG11:BG15)</f>
        <v>0</v>
      </c>
    </row>
    <row r="17" spans="1:82" x14ac:dyDescent="0.2">
      <c r="A17" s="159" t="s">
        <v>76</v>
      </c>
      <c r="B17" s="160" t="s">
        <v>100</v>
      </c>
      <c r="C17" s="161" t="s">
        <v>101</v>
      </c>
      <c r="D17" s="162"/>
      <c r="E17" s="163"/>
      <c r="F17" s="163"/>
      <c r="G17" s="164"/>
      <c r="H17" s="165"/>
      <c r="I17" s="166"/>
      <c r="J17" s="165"/>
      <c r="K17" s="166"/>
      <c r="Q17" s="167">
        <v>1</v>
      </c>
    </row>
    <row r="18" spans="1:82" x14ac:dyDescent="0.2">
      <c r="A18" s="168">
        <v>5</v>
      </c>
      <c r="B18" s="169" t="s">
        <v>102</v>
      </c>
      <c r="C18" s="170" t="s">
        <v>103</v>
      </c>
      <c r="D18" s="171" t="s">
        <v>87</v>
      </c>
      <c r="E18" s="172">
        <v>115.52</v>
      </c>
      <c r="F18" s="172">
        <v>0</v>
      </c>
      <c r="G18" s="173">
        <f>E18*F18</f>
        <v>0</v>
      </c>
      <c r="H18" s="174">
        <v>5.2580000000000002E-2</v>
      </c>
      <c r="I18" s="174">
        <f>E18*H18</f>
        <v>6.0740416000000002</v>
      </c>
      <c r="J18" s="174">
        <v>0</v>
      </c>
      <c r="K18" s="174">
        <f>E18*J18</f>
        <v>0</v>
      </c>
      <c r="Q18" s="167">
        <v>2</v>
      </c>
      <c r="AA18" s="144">
        <v>1</v>
      </c>
      <c r="AB18" s="144">
        <v>1</v>
      </c>
      <c r="AC18" s="144">
        <v>1</v>
      </c>
      <c r="BB18" s="144">
        <v>1</v>
      </c>
      <c r="BC18" s="144">
        <f>IF(BB18=1,G18,0)</f>
        <v>0</v>
      </c>
      <c r="BD18" s="144">
        <f>IF(BB18=2,G18,0)</f>
        <v>0</v>
      </c>
      <c r="BE18" s="144">
        <f>IF(BB18=3,G18,0)</f>
        <v>0</v>
      </c>
      <c r="BF18" s="144">
        <f>IF(BB18=4,G18,0)</f>
        <v>0</v>
      </c>
      <c r="BG18" s="144">
        <f>IF(BB18=5,G18,0)</f>
        <v>0</v>
      </c>
      <c r="CA18" s="144">
        <v>1</v>
      </c>
      <c r="CB18" s="144">
        <v>1</v>
      </c>
      <c r="CC18" s="167"/>
      <c r="CD18" s="167"/>
    </row>
    <row r="19" spans="1:82" x14ac:dyDescent="0.2">
      <c r="A19" s="183"/>
      <c r="B19" s="184" t="s">
        <v>77</v>
      </c>
      <c r="C19" s="185" t="str">
        <f>CONCATENATE(B17," ",C17)</f>
        <v>62 Úpravy povrchů vnější</v>
      </c>
      <c r="D19" s="186"/>
      <c r="E19" s="187"/>
      <c r="F19" s="188"/>
      <c r="G19" s="189">
        <f>SUM(G17:G18)</f>
        <v>0</v>
      </c>
      <c r="H19" s="190"/>
      <c r="I19" s="191">
        <f>SUM(I17:I18)</f>
        <v>6.0740416000000002</v>
      </c>
      <c r="J19" s="190"/>
      <c r="K19" s="191">
        <f>SUM(K17:K18)</f>
        <v>0</v>
      </c>
      <c r="Q19" s="167">
        <v>4</v>
      </c>
      <c r="BC19" s="192">
        <f>SUM(BC17:BC18)</f>
        <v>0</v>
      </c>
      <c r="BD19" s="192">
        <f>SUM(BD17:BD18)</f>
        <v>0</v>
      </c>
      <c r="BE19" s="192">
        <f>SUM(BE17:BE18)</f>
        <v>0</v>
      </c>
      <c r="BF19" s="192">
        <f>SUM(BF17:BF18)</f>
        <v>0</v>
      </c>
      <c r="BG19" s="192">
        <f>SUM(BG17:BG18)</f>
        <v>0</v>
      </c>
    </row>
    <row r="20" spans="1:82" x14ac:dyDescent="0.2">
      <c r="A20" s="159" t="s">
        <v>76</v>
      </c>
      <c r="B20" s="160" t="s">
        <v>104</v>
      </c>
      <c r="C20" s="161" t="s">
        <v>105</v>
      </c>
      <c r="D20" s="162"/>
      <c r="E20" s="163"/>
      <c r="F20" s="163"/>
      <c r="G20" s="164"/>
      <c r="H20" s="165"/>
      <c r="I20" s="166"/>
      <c r="J20" s="165"/>
      <c r="K20" s="166"/>
      <c r="Q20" s="167">
        <v>1</v>
      </c>
    </row>
    <row r="21" spans="1:82" x14ac:dyDescent="0.2">
      <c r="A21" s="168">
        <v>6</v>
      </c>
      <c r="B21" s="169" t="s">
        <v>106</v>
      </c>
      <c r="C21" s="170" t="s">
        <v>107</v>
      </c>
      <c r="D21" s="171" t="s">
        <v>87</v>
      </c>
      <c r="E21" s="172">
        <v>140</v>
      </c>
      <c r="F21" s="172">
        <v>0</v>
      </c>
      <c r="G21" s="173">
        <f>E21*F21</f>
        <v>0</v>
      </c>
      <c r="H21" s="174">
        <v>1.8380000000000001E-2</v>
      </c>
      <c r="I21" s="174">
        <f>E21*H21</f>
        <v>2.5731999999999999</v>
      </c>
      <c r="J21" s="174">
        <v>0</v>
      </c>
      <c r="K21" s="174">
        <f>E21*J21</f>
        <v>0</v>
      </c>
      <c r="Q21" s="167">
        <v>2</v>
      </c>
      <c r="AA21" s="144">
        <v>1</v>
      </c>
      <c r="AB21" s="144">
        <v>1</v>
      </c>
      <c r="AC21" s="144">
        <v>1</v>
      </c>
      <c r="BB21" s="144">
        <v>1</v>
      </c>
      <c r="BC21" s="144">
        <f>IF(BB21=1,G21,0)</f>
        <v>0</v>
      </c>
      <c r="BD21" s="144">
        <f>IF(BB21=2,G21,0)</f>
        <v>0</v>
      </c>
      <c r="BE21" s="144">
        <f>IF(BB21=3,G21,0)</f>
        <v>0</v>
      </c>
      <c r="BF21" s="144">
        <f>IF(BB21=4,G21,0)</f>
        <v>0</v>
      </c>
      <c r="BG21" s="144">
        <f>IF(BB21=5,G21,0)</f>
        <v>0</v>
      </c>
      <c r="CA21" s="144">
        <v>1</v>
      </c>
      <c r="CB21" s="144">
        <v>1</v>
      </c>
      <c r="CC21" s="167"/>
      <c r="CD21" s="167"/>
    </row>
    <row r="22" spans="1:82" x14ac:dyDescent="0.2">
      <c r="A22" s="168">
        <v>7</v>
      </c>
      <c r="B22" s="169" t="s">
        <v>108</v>
      </c>
      <c r="C22" s="170" t="s">
        <v>109</v>
      </c>
      <c r="D22" s="171" t="s">
        <v>87</v>
      </c>
      <c r="E22" s="172">
        <v>140</v>
      </c>
      <c r="F22" s="172">
        <v>0</v>
      </c>
      <c r="G22" s="173">
        <f>E22*F22</f>
        <v>0</v>
      </c>
      <c r="H22" s="174">
        <v>0</v>
      </c>
      <c r="I22" s="174">
        <f>E22*H22</f>
        <v>0</v>
      </c>
      <c r="J22" s="174">
        <v>0</v>
      </c>
      <c r="K22" s="174">
        <f>E22*J22</f>
        <v>0</v>
      </c>
      <c r="Q22" s="167">
        <v>2</v>
      </c>
      <c r="AA22" s="144">
        <v>1</v>
      </c>
      <c r="AB22" s="144">
        <v>1</v>
      </c>
      <c r="AC22" s="144">
        <v>1</v>
      </c>
      <c r="BB22" s="144">
        <v>1</v>
      </c>
      <c r="BC22" s="144">
        <f>IF(BB22=1,G22,0)</f>
        <v>0</v>
      </c>
      <c r="BD22" s="144">
        <f>IF(BB22=2,G22,0)</f>
        <v>0</v>
      </c>
      <c r="BE22" s="144">
        <f>IF(BB22=3,G22,0)</f>
        <v>0</v>
      </c>
      <c r="BF22" s="144">
        <f>IF(BB22=4,G22,0)</f>
        <v>0</v>
      </c>
      <c r="BG22" s="144">
        <f>IF(BB22=5,G22,0)</f>
        <v>0</v>
      </c>
      <c r="CA22" s="144">
        <v>1</v>
      </c>
      <c r="CB22" s="144">
        <v>1</v>
      </c>
      <c r="CC22" s="167"/>
      <c r="CD22" s="167"/>
    </row>
    <row r="23" spans="1:82" x14ac:dyDescent="0.2">
      <c r="A23" s="183"/>
      <c r="B23" s="184" t="s">
        <v>77</v>
      </c>
      <c r="C23" s="185" t="str">
        <f>CONCATENATE(B20," ",C20)</f>
        <v>94 Lešení a stavební výtahy</v>
      </c>
      <c r="D23" s="186"/>
      <c r="E23" s="187"/>
      <c r="F23" s="188"/>
      <c r="G23" s="189">
        <f>SUM(G20:G22)</f>
        <v>0</v>
      </c>
      <c r="H23" s="190"/>
      <c r="I23" s="191">
        <f>SUM(I20:I22)</f>
        <v>2.5731999999999999</v>
      </c>
      <c r="J23" s="190"/>
      <c r="K23" s="191">
        <f>SUM(K20:K22)</f>
        <v>0</v>
      </c>
      <c r="Q23" s="167">
        <v>4</v>
      </c>
      <c r="BC23" s="192">
        <f>SUM(BC20:BC22)</f>
        <v>0</v>
      </c>
      <c r="BD23" s="192">
        <f>SUM(BD20:BD22)</f>
        <v>0</v>
      </c>
      <c r="BE23" s="192">
        <f>SUM(BE20:BE22)</f>
        <v>0</v>
      </c>
      <c r="BF23" s="192">
        <f>SUM(BF20:BF22)</f>
        <v>0</v>
      </c>
      <c r="BG23" s="192">
        <f>SUM(BG20:BG22)</f>
        <v>0</v>
      </c>
    </row>
    <row r="24" spans="1:82" x14ac:dyDescent="0.2">
      <c r="A24" s="159" t="s">
        <v>76</v>
      </c>
      <c r="B24" s="160" t="s">
        <v>110</v>
      </c>
      <c r="C24" s="161" t="s">
        <v>111</v>
      </c>
      <c r="D24" s="162"/>
      <c r="E24" s="163"/>
      <c r="F24" s="163"/>
      <c r="G24" s="164"/>
      <c r="H24" s="165"/>
      <c r="I24" s="166"/>
      <c r="J24" s="165"/>
      <c r="K24" s="166"/>
      <c r="Q24" s="167">
        <v>1</v>
      </c>
    </row>
    <row r="25" spans="1:82" x14ac:dyDescent="0.2">
      <c r="A25" s="168">
        <v>8</v>
      </c>
      <c r="B25" s="169" t="s">
        <v>112</v>
      </c>
      <c r="C25" s="170" t="s">
        <v>113</v>
      </c>
      <c r="D25" s="171" t="s">
        <v>87</v>
      </c>
      <c r="E25" s="172">
        <v>115.52</v>
      </c>
      <c r="F25" s="172">
        <v>0</v>
      </c>
      <c r="G25" s="173">
        <f>E25*F25</f>
        <v>0</v>
      </c>
      <c r="H25" s="174">
        <v>0</v>
      </c>
      <c r="I25" s="174">
        <f>E25*H25</f>
        <v>0</v>
      </c>
      <c r="J25" s="174">
        <v>-1.6E-2</v>
      </c>
      <c r="K25" s="174">
        <f>E25*J25</f>
        <v>-1.84832</v>
      </c>
      <c r="Q25" s="167">
        <v>2</v>
      </c>
      <c r="AA25" s="144">
        <v>1</v>
      </c>
      <c r="AB25" s="144">
        <v>1</v>
      </c>
      <c r="AC25" s="144">
        <v>1</v>
      </c>
      <c r="BB25" s="144">
        <v>1</v>
      </c>
      <c r="BC25" s="144">
        <f>IF(BB25=1,G25,0)</f>
        <v>0</v>
      </c>
      <c r="BD25" s="144">
        <f>IF(BB25=2,G25,0)</f>
        <v>0</v>
      </c>
      <c r="BE25" s="144">
        <f>IF(BB25=3,G25,0)</f>
        <v>0</v>
      </c>
      <c r="BF25" s="144">
        <f>IF(BB25=4,G25,0)</f>
        <v>0</v>
      </c>
      <c r="BG25" s="144">
        <f>IF(BB25=5,G25,0)</f>
        <v>0</v>
      </c>
      <c r="CA25" s="144">
        <v>1</v>
      </c>
      <c r="CB25" s="144">
        <v>1</v>
      </c>
      <c r="CC25" s="167"/>
      <c r="CD25" s="167"/>
    </row>
    <row r="26" spans="1:82" x14ac:dyDescent="0.2">
      <c r="A26" s="175"/>
      <c r="B26" s="176"/>
      <c r="C26" s="223" t="s">
        <v>114</v>
      </c>
      <c r="D26" s="224"/>
      <c r="E26" s="178">
        <v>39.840000000000003</v>
      </c>
      <c r="F26" s="179"/>
      <c r="G26" s="180"/>
      <c r="H26" s="181"/>
      <c r="I26" s="182"/>
      <c r="J26" s="181"/>
      <c r="K26" s="182"/>
      <c r="M26" s="177" t="s">
        <v>114</v>
      </c>
      <c r="O26" s="177"/>
      <c r="Q26" s="167"/>
    </row>
    <row r="27" spans="1:82" x14ac:dyDescent="0.2">
      <c r="A27" s="175"/>
      <c r="B27" s="176"/>
      <c r="C27" s="223" t="s">
        <v>115</v>
      </c>
      <c r="D27" s="224"/>
      <c r="E27" s="178">
        <v>38.75</v>
      </c>
      <c r="F27" s="179"/>
      <c r="G27" s="180"/>
      <c r="H27" s="181"/>
      <c r="I27" s="182"/>
      <c r="J27" s="181"/>
      <c r="K27" s="182"/>
      <c r="M27" s="177" t="s">
        <v>115</v>
      </c>
      <c r="O27" s="177"/>
      <c r="Q27" s="167"/>
    </row>
    <row r="28" spans="1:82" x14ac:dyDescent="0.2">
      <c r="A28" s="175"/>
      <c r="B28" s="176"/>
      <c r="C28" s="223" t="s">
        <v>116</v>
      </c>
      <c r="D28" s="224"/>
      <c r="E28" s="178">
        <v>6.5</v>
      </c>
      <c r="F28" s="179"/>
      <c r="G28" s="180"/>
      <c r="H28" s="181"/>
      <c r="I28" s="182"/>
      <c r="J28" s="181"/>
      <c r="K28" s="182"/>
      <c r="M28" s="177" t="s">
        <v>116</v>
      </c>
      <c r="O28" s="177"/>
      <c r="Q28" s="167"/>
    </row>
    <row r="29" spans="1:82" x14ac:dyDescent="0.2">
      <c r="A29" s="175"/>
      <c r="B29" s="176"/>
      <c r="C29" s="223" t="s">
        <v>117</v>
      </c>
      <c r="D29" s="224"/>
      <c r="E29" s="178">
        <v>37.765000000000001</v>
      </c>
      <c r="F29" s="179"/>
      <c r="G29" s="180"/>
      <c r="H29" s="181"/>
      <c r="I29" s="182"/>
      <c r="J29" s="181"/>
      <c r="K29" s="182"/>
      <c r="M29" s="177" t="s">
        <v>117</v>
      </c>
      <c r="O29" s="177"/>
      <c r="Q29" s="167"/>
    </row>
    <row r="30" spans="1:82" x14ac:dyDescent="0.2">
      <c r="A30" s="175"/>
      <c r="B30" s="176"/>
      <c r="C30" s="223" t="s">
        <v>118</v>
      </c>
      <c r="D30" s="224"/>
      <c r="E30" s="178">
        <v>12.285</v>
      </c>
      <c r="F30" s="179"/>
      <c r="G30" s="180"/>
      <c r="H30" s="181"/>
      <c r="I30" s="182"/>
      <c r="J30" s="181"/>
      <c r="K30" s="182"/>
      <c r="M30" s="177" t="s">
        <v>118</v>
      </c>
      <c r="O30" s="177"/>
      <c r="Q30" s="167"/>
    </row>
    <row r="31" spans="1:82" x14ac:dyDescent="0.2">
      <c r="A31" s="175"/>
      <c r="B31" s="176"/>
      <c r="C31" s="223" t="s">
        <v>119</v>
      </c>
      <c r="D31" s="224"/>
      <c r="E31" s="178">
        <v>-19.62</v>
      </c>
      <c r="F31" s="179"/>
      <c r="G31" s="180"/>
      <c r="H31" s="181"/>
      <c r="I31" s="182"/>
      <c r="J31" s="181"/>
      <c r="K31" s="182"/>
      <c r="M31" s="177" t="s">
        <v>119</v>
      </c>
      <c r="O31" s="177"/>
      <c r="Q31" s="167"/>
    </row>
    <row r="32" spans="1:82" x14ac:dyDescent="0.2">
      <c r="A32" s="183"/>
      <c r="B32" s="184" t="s">
        <v>77</v>
      </c>
      <c r="C32" s="185" t="str">
        <f>CONCATENATE(B24," ",C24)</f>
        <v>97 Prorážení otvorů</v>
      </c>
      <c r="D32" s="186"/>
      <c r="E32" s="187"/>
      <c r="F32" s="188"/>
      <c r="G32" s="189">
        <f>SUM(G24:G31)</f>
        <v>0</v>
      </c>
      <c r="H32" s="190"/>
      <c r="I32" s="191">
        <f>SUM(I24:I31)</f>
        <v>0</v>
      </c>
      <c r="J32" s="190"/>
      <c r="K32" s="191">
        <f>SUM(K24:K31)</f>
        <v>-1.84832</v>
      </c>
      <c r="Q32" s="167">
        <v>4</v>
      </c>
      <c r="BC32" s="192">
        <f>SUM(BC24:BC31)</f>
        <v>0</v>
      </c>
      <c r="BD32" s="192">
        <f>SUM(BD24:BD31)</f>
        <v>0</v>
      </c>
      <c r="BE32" s="192">
        <f>SUM(BE24:BE31)</f>
        <v>0</v>
      </c>
      <c r="BF32" s="192">
        <f>SUM(BF24:BF31)</f>
        <v>0</v>
      </c>
      <c r="BG32" s="192">
        <f>SUM(BG24:BG31)</f>
        <v>0</v>
      </c>
    </row>
    <row r="33" spans="1:82" x14ac:dyDescent="0.2">
      <c r="A33" s="159" t="s">
        <v>76</v>
      </c>
      <c r="B33" s="160" t="s">
        <v>120</v>
      </c>
      <c r="C33" s="161" t="s">
        <v>121</v>
      </c>
      <c r="D33" s="162"/>
      <c r="E33" s="163"/>
      <c r="F33" s="163"/>
      <c r="G33" s="164"/>
      <c r="H33" s="165"/>
      <c r="I33" s="166"/>
      <c r="J33" s="165"/>
      <c r="K33" s="166"/>
      <c r="Q33" s="167">
        <v>1</v>
      </c>
    </row>
    <row r="34" spans="1:82" x14ac:dyDescent="0.2">
      <c r="A34" s="168">
        <v>9</v>
      </c>
      <c r="B34" s="169" t="s">
        <v>122</v>
      </c>
      <c r="C34" s="170" t="s">
        <v>123</v>
      </c>
      <c r="D34" s="171" t="s">
        <v>94</v>
      </c>
      <c r="E34" s="172">
        <v>12.593876116000001</v>
      </c>
      <c r="F34" s="172">
        <v>0</v>
      </c>
      <c r="G34" s="173">
        <f>E34*F34</f>
        <v>0</v>
      </c>
      <c r="H34" s="174">
        <v>0</v>
      </c>
      <c r="I34" s="174">
        <f>E34*H34</f>
        <v>0</v>
      </c>
      <c r="J34" s="174">
        <v>0</v>
      </c>
      <c r="K34" s="174">
        <f>E34*J34</f>
        <v>0</v>
      </c>
      <c r="Q34" s="167">
        <v>2</v>
      </c>
      <c r="AA34" s="144">
        <v>7</v>
      </c>
      <c r="AB34" s="144">
        <v>1</v>
      </c>
      <c r="AC34" s="144">
        <v>2</v>
      </c>
      <c r="BB34" s="144">
        <v>1</v>
      </c>
      <c r="BC34" s="144">
        <f>IF(BB34=1,G34,0)</f>
        <v>0</v>
      </c>
      <c r="BD34" s="144">
        <f>IF(BB34=2,G34,0)</f>
        <v>0</v>
      </c>
      <c r="BE34" s="144">
        <f>IF(BB34=3,G34,0)</f>
        <v>0</v>
      </c>
      <c r="BF34" s="144">
        <f>IF(BB34=4,G34,0)</f>
        <v>0</v>
      </c>
      <c r="BG34" s="144">
        <f>IF(BB34=5,G34,0)</f>
        <v>0</v>
      </c>
      <c r="CA34" s="144">
        <v>7</v>
      </c>
      <c r="CB34" s="144">
        <v>1</v>
      </c>
      <c r="CC34" s="167"/>
      <c r="CD34" s="167"/>
    </row>
    <row r="35" spans="1:82" x14ac:dyDescent="0.2">
      <c r="A35" s="183"/>
      <c r="B35" s="184" t="s">
        <v>77</v>
      </c>
      <c r="C35" s="185" t="str">
        <f>CONCATENATE(B33," ",C33)</f>
        <v>99 Staveništní přesun hmot</v>
      </c>
      <c r="D35" s="186"/>
      <c r="E35" s="187"/>
      <c r="F35" s="188"/>
      <c r="G35" s="189">
        <f>SUM(G33:G34)</f>
        <v>0</v>
      </c>
      <c r="H35" s="190"/>
      <c r="I35" s="191">
        <f>SUM(I33:I34)</f>
        <v>0</v>
      </c>
      <c r="J35" s="190"/>
      <c r="K35" s="191">
        <f>SUM(K33:K34)</f>
        <v>0</v>
      </c>
      <c r="Q35" s="167">
        <v>4</v>
      </c>
      <c r="BC35" s="192">
        <f>SUM(BC33:BC34)</f>
        <v>0</v>
      </c>
      <c r="BD35" s="192">
        <f>SUM(BD33:BD34)</f>
        <v>0</v>
      </c>
      <c r="BE35" s="192">
        <f>SUM(BE33:BE34)</f>
        <v>0</v>
      </c>
      <c r="BF35" s="192">
        <f>SUM(BF33:BF34)</f>
        <v>0</v>
      </c>
      <c r="BG35" s="192">
        <f>SUM(BG33:BG34)</f>
        <v>0</v>
      </c>
    </row>
    <row r="36" spans="1:82" x14ac:dyDescent="0.2">
      <c r="A36" s="159" t="s">
        <v>76</v>
      </c>
      <c r="B36" s="160" t="s">
        <v>124</v>
      </c>
      <c r="C36" s="161" t="s">
        <v>125</v>
      </c>
      <c r="D36" s="162"/>
      <c r="E36" s="163"/>
      <c r="F36" s="163"/>
      <c r="G36" s="164"/>
      <c r="H36" s="165"/>
      <c r="I36" s="166"/>
      <c r="J36" s="165"/>
      <c r="K36" s="166"/>
      <c r="Q36" s="167">
        <v>1</v>
      </c>
    </row>
    <row r="37" spans="1:82" ht="22.5" x14ac:dyDescent="0.2">
      <c r="A37" s="168">
        <v>10</v>
      </c>
      <c r="B37" s="169" t="s">
        <v>126</v>
      </c>
      <c r="C37" s="170" t="s">
        <v>127</v>
      </c>
      <c r="D37" s="171" t="s">
        <v>87</v>
      </c>
      <c r="E37" s="172">
        <v>102.9</v>
      </c>
      <c r="F37" s="172">
        <v>0</v>
      </c>
      <c r="G37" s="173">
        <f>E37*F37</f>
        <v>0</v>
      </c>
      <c r="H37" s="174">
        <v>4.0299999999999997E-3</v>
      </c>
      <c r="I37" s="174">
        <f>E37*H37</f>
        <v>0.41468699999999997</v>
      </c>
      <c r="J37" s="174">
        <v>0</v>
      </c>
      <c r="K37" s="174">
        <f>E37*J37</f>
        <v>0</v>
      </c>
      <c r="Q37" s="167">
        <v>2</v>
      </c>
      <c r="AA37" s="144">
        <v>1</v>
      </c>
      <c r="AB37" s="144">
        <v>7</v>
      </c>
      <c r="AC37" s="144">
        <v>7</v>
      </c>
      <c r="BB37" s="144">
        <v>2</v>
      </c>
      <c r="BC37" s="144">
        <f>IF(BB37=1,G37,0)</f>
        <v>0</v>
      </c>
      <c r="BD37" s="144">
        <f>IF(BB37=2,G37,0)</f>
        <v>0</v>
      </c>
      <c r="BE37" s="144">
        <f>IF(BB37=3,G37,0)</f>
        <v>0</v>
      </c>
      <c r="BF37" s="144">
        <f>IF(BB37=4,G37,0)</f>
        <v>0</v>
      </c>
      <c r="BG37" s="144">
        <f>IF(BB37=5,G37,0)</f>
        <v>0</v>
      </c>
      <c r="CA37" s="144">
        <v>1</v>
      </c>
      <c r="CB37" s="144">
        <v>7</v>
      </c>
      <c r="CC37" s="167"/>
      <c r="CD37" s="167"/>
    </row>
    <row r="38" spans="1:82" x14ac:dyDescent="0.2">
      <c r="A38" s="168">
        <v>11</v>
      </c>
      <c r="B38" s="169" t="s">
        <v>128</v>
      </c>
      <c r="C38" s="170" t="s">
        <v>129</v>
      </c>
      <c r="D38" s="171" t="s">
        <v>87</v>
      </c>
      <c r="E38" s="172">
        <v>75.075000000000003</v>
      </c>
      <c r="F38" s="172">
        <v>0</v>
      </c>
      <c r="G38" s="173">
        <f>E38*F38</f>
        <v>0</v>
      </c>
      <c r="H38" s="174">
        <v>3.5819999999999998E-2</v>
      </c>
      <c r="I38" s="174">
        <f>E38*H38</f>
        <v>2.6891864999999999</v>
      </c>
      <c r="J38" s="174">
        <v>0</v>
      </c>
      <c r="K38" s="174">
        <f>E38*J38</f>
        <v>0</v>
      </c>
      <c r="Q38" s="167">
        <v>2</v>
      </c>
      <c r="AA38" s="144">
        <v>2</v>
      </c>
      <c r="AB38" s="144">
        <v>7</v>
      </c>
      <c r="AC38" s="144">
        <v>7</v>
      </c>
      <c r="BB38" s="144">
        <v>2</v>
      </c>
      <c r="BC38" s="144">
        <f>IF(BB38=1,G38,0)</f>
        <v>0</v>
      </c>
      <c r="BD38" s="144">
        <f>IF(BB38=2,G38,0)</f>
        <v>0</v>
      </c>
      <c r="BE38" s="144">
        <f>IF(BB38=3,G38,0)</f>
        <v>0</v>
      </c>
      <c r="BF38" s="144">
        <f>IF(BB38=4,G38,0)</f>
        <v>0</v>
      </c>
      <c r="BG38" s="144">
        <f>IF(BB38=5,G38,0)</f>
        <v>0</v>
      </c>
      <c r="CA38" s="144">
        <v>2</v>
      </c>
      <c r="CB38" s="144">
        <v>7</v>
      </c>
      <c r="CC38" s="167"/>
      <c r="CD38" s="167"/>
    </row>
    <row r="39" spans="1:82" x14ac:dyDescent="0.2">
      <c r="A39" s="175"/>
      <c r="B39" s="176"/>
      <c r="C39" s="223" t="s">
        <v>130</v>
      </c>
      <c r="D39" s="224"/>
      <c r="E39" s="178">
        <v>75.075000000000003</v>
      </c>
      <c r="F39" s="179"/>
      <c r="G39" s="180"/>
      <c r="H39" s="181"/>
      <c r="I39" s="182"/>
      <c r="J39" s="181"/>
      <c r="K39" s="182"/>
      <c r="M39" s="177" t="s">
        <v>130</v>
      </c>
      <c r="O39" s="177"/>
      <c r="Q39" s="167"/>
    </row>
    <row r="40" spans="1:82" x14ac:dyDescent="0.2">
      <c r="A40" s="168">
        <v>12</v>
      </c>
      <c r="B40" s="169" t="s">
        <v>131</v>
      </c>
      <c r="C40" s="170" t="s">
        <v>132</v>
      </c>
      <c r="D40" s="171" t="s">
        <v>61</v>
      </c>
      <c r="E40" s="172"/>
      <c r="F40" s="172">
        <v>0</v>
      </c>
      <c r="G40" s="173">
        <f>E40*F40</f>
        <v>0</v>
      </c>
      <c r="H40" s="174">
        <v>0</v>
      </c>
      <c r="I40" s="174">
        <f>E40*H40</f>
        <v>0</v>
      </c>
      <c r="J40" s="174">
        <v>0</v>
      </c>
      <c r="K40" s="174">
        <f>E40*J40</f>
        <v>0</v>
      </c>
      <c r="Q40" s="167">
        <v>2</v>
      </c>
      <c r="AA40" s="144">
        <v>7</v>
      </c>
      <c r="AB40" s="144">
        <v>1002</v>
      </c>
      <c r="AC40" s="144">
        <v>5</v>
      </c>
      <c r="BB40" s="144">
        <v>2</v>
      </c>
      <c r="BC40" s="144">
        <f>IF(BB40=1,G40,0)</f>
        <v>0</v>
      </c>
      <c r="BD40" s="144">
        <f>IF(BB40=2,G40,0)</f>
        <v>0</v>
      </c>
      <c r="BE40" s="144">
        <f>IF(BB40=3,G40,0)</f>
        <v>0</v>
      </c>
      <c r="BF40" s="144">
        <f>IF(BB40=4,G40,0)</f>
        <v>0</v>
      </c>
      <c r="BG40" s="144">
        <f>IF(BB40=5,G40,0)</f>
        <v>0</v>
      </c>
      <c r="CA40" s="144">
        <v>7</v>
      </c>
      <c r="CB40" s="144">
        <v>1002</v>
      </c>
      <c r="CC40" s="167"/>
      <c r="CD40" s="167"/>
    </row>
    <row r="41" spans="1:82" x14ac:dyDescent="0.2">
      <c r="A41" s="183"/>
      <c r="B41" s="184" t="s">
        <v>77</v>
      </c>
      <c r="C41" s="185" t="str">
        <f>CONCATENATE(B36," ",C36)</f>
        <v>762 Konstrukce tesařské</v>
      </c>
      <c r="D41" s="186"/>
      <c r="E41" s="187"/>
      <c r="F41" s="188"/>
      <c r="G41" s="189">
        <f>SUM(G36:G40)</f>
        <v>0</v>
      </c>
      <c r="H41" s="190"/>
      <c r="I41" s="191">
        <f>SUM(I36:I40)</f>
        <v>3.1038734999999997</v>
      </c>
      <c r="J41" s="190"/>
      <c r="K41" s="191">
        <f>SUM(K36:K40)</f>
        <v>0</v>
      </c>
      <c r="Q41" s="167">
        <v>4</v>
      </c>
      <c r="BC41" s="192">
        <f>SUM(BC36:BC40)</f>
        <v>0</v>
      </c>
      <c r="BD41" s="192">
        <f>SUM(BD36:BD40)</f>
        <v>0</v>
      </c>
      <c r="BE41" s="192">
        <f>SUM(BE36:BE40)</f>
        <v>0</v>
      </c>
      <c r="BF41" s="192">
        <f>SUM(BF36:BF40)</f>
        <v>0</v>
      </c>
      <c r="BG41" s="192">
        <f>SUM(BG36:BG40)</f>
        <v>0</v>
      </c>
    </row>
    <row r="42" spans="1:82" x14ac:dyDescent="0.2">
      <c r="A42" s="159" t="s">
        <v>76</v>
      </c>
      <c r="B42" s="160" t="s">
        <v>133</v>
      </c>
      <c r="C42" s="161" t="s">
        <v>134</v>
      </c>
      <c r="D42" s="162"/>
      <c r="E42" s="163"/>
      <c r="F42" s="163"/>
      <c r="G42" s="164"/>
      <c r="H42" s="165"/>
      <c r="I42" s="166"/>
      <c r="J42" s="165"/>
      <c r="K42" s="166"/>
      <c r="Q42" s="167">
        <v>1</v>
      </c>
    </row>
    <row r="43" spans="1:82" x14ac:dyDescent="0.2">
      <c r="A43" s="168">
        <v>13</v>
      </c>
      <c r="B43" s="169" t="s">
        <v>135</v>
      </c>
      <c r="C43" s="170" t="s">
        <v>136</v>
      </c>
      <c r="D43" s="171" t="s">
        <v>137</v>
      </c>
      <c r="E43" s="172">
        <v>16.600000000000001</v>
      </c>
      <c r="F43" s="172">
        <v>0</v>
      </c>
      <c r="G43" s="173">
        <f t="shared" ref="G43:G48" si="0">E43*F43</f>
        <v>0</v>
      </c>
      <c r="H43" s="174">
        <v>1.8E-3</v>
      </c>
      <c r="I43" s="174">
        <f t="shared" ref="I43:I48" si="1">E43*H43</f>
        <v>2.988E-2</v>
      </c>
      <c r="J43" s="174">
        <v>0</v>
      </c>
      <c r="K43" s="174">
        <f t="shared" ref="K43:K48" si="2">E43*J43</f>
        <v>0</v>
      </c>
      <c r="Q43" s="167">
        <v>2</v>
      </c>
      <c r="AA43" s="144">
        <v>1</v>
      </c>
      <c r="AB43" s="144">
        <v>7</v>
      </c>
      <c r="AC43" s="144">
        <v>7</v>
      </c>
      <c r="BB43" s="144">
        <v>2</v>
      </c>
      <c r="BC43" s="144">
        <f t="shared" ref="BC43:BC48" si="3">IF(BB43=1,G43,0)</f>
        <v>0</v>
      </c>
      <c r="BD43" s="144">
        <f t="shared" ref="BD43:BD48" si="4">IF(BB43=2,G43,0)</f>
        <v>0</v>
      </c>
      <c r="BE43" s="144">
        <f t="shared" ref="BE43:BE48" si="5">IF(BB43=3,G43,0)</f>
        <v>0</v>
      </c>
      <c r="BF43" s="144">
        <f t="shared" ref="BF43:BF48" si="6">IF(BB43=4,G43,0)</f>
        <v>0</v>
      </c>
      <c r="BG43" s="144">
        <f t="shared" ref="BG43:BG48" si="7">IF(BB43=5,G43,0)</f>
        <v>0</v>
      </c>
      <c r="CA43" s="144">
        <v>1</v>
      </c>
      <c r="CB43" s="144">
        <v>7</v>
      </c>
      <c r="CC43" s="167"/>
      <c r="CD43" s="167"/>
    </row>
    <row r="44" spans="1:82" x14ac:dyDescent="0.2">
      <c r="A44" s="168">
        <v>14</v>
      </c>
      <c r="B44" s="169" t="s">
        <v>138</v>
      </c>
      <c r="C44" s="170" t="s">
        <v>139</v>
      </c>
      <c r="D44" s="171" t="s">
        <v>87</v>
      </c>
      <c r="E44" s="172">
        <v>1.2</v>
      </c>
      <c r="F44" s="172">
        <v>0</v>
      </c>
      <c r="G44" s="173">
        <f t="shared" si="0"/>
        <v>0</v>
      </c>
      <c r="H44" s="174">
        <v>8.3499999999999998E-3</v>
      </c>
      <c r="I44" s="174">
        <f t="shared" si="1"/>
        <v>1.0019999999999999E-2</v>
      </c>
      <c r="J44" s="174">
        <v>0</v>
      </c>
      <c r="K44" s="174">
        <f t="shared" si="2"/>
        <v>0</v>
      </c>
      <c r="Q44" s="167">
        <v>2</v>
      </c>
      <c r="AA44" s="144">
        <v>1</v>
      </c>
      <c r="AB44" s="144">
        <v>7</v>
      </c>
      <c r="AC44" s="144">
        <v>7</v>
      </c>
      <c r="BB44" s="144">
        <v>2</v>
      </c>
      <c r="BC44" s="144">
        <f t="shared" si="3"/>
        <v>0</v>
      </c>
      <c r="BD44" s="144">
        <f t="shared" si="4"/>
        <v>0</v>
      </c>
      <c r="BE44" s="144">
        <f t="shared" si="5"/>
        <v>0</v>
      </c>
      <c r="BF44" s="144">
        <f t="shared" si="6"/>
        <v>0</v>
      </c>
      <c r="BG44" s="144">
        <f t="shared" si="7"/>
        <v>0</v>
      </c>
      <c r="CA44" s="144">
        <v>1</v>
      </c>
      <c r="CB44" s="144">
        <v>7</v>
      </c>
      <c r="CC44" s="167"/>
      <c r="CD44" s="167"/>
    </row>
    <row r="45" spans="1:82" x14ac:dyDescent="0.2">
      <c r="A45" s="168">
        <v>15</v>
      </c>
      <c r="B45" s="169" t="s">
        <v>140</v>
      </c>
      <c r="C45" s="170" t="s">
        <v>141</v>
      </c>
      <c r="D45" s="171" t="s">
        <v>137</v>
      </c>
      <c r="E45" s="172">
        <v>16.600000000000001</v>
      </c>
      <c r="F45" s="172">
        <v>0</v>
      </c>
      <c r="G45" s="173">
        <f t="shared" si="0"/>
        <v>0</v>
      </c>
      <c r="H45" s="174">
        <v>3.0799999999999998E-3</v>
      </c>
      <c r="I45" s="174">
        <f t="shared" si="1"/>
        <v>5.1128E-2</v>
      </c>
      <c r="J45" s="174">
        <v>0</v>
      </c>
      <c r="K45" s="174">
        <f t="shared" si="2"/>
        <v>0</v>
      </c>
      <c r="Q45" s="167">
        <v>2</v>
      </c>
      <c r="AA45" s="144">
        <v>1</v>
      </c>
      <c r="AB45" s="144">
        <v>7</v>
      </c>
      <c r="AC45" s="144">
        <v>7</v>
      </c>
      <c r="BB45" s="144">
        <v>2</v>
      </c>
      <c r="BC45" s="144">
        <f t="shared" si="3"/>
        <v>0</v>
      </c>
      <c r="BD45" s="144">
        <f t="shared" si="4"/>
        <v>0</v>
      </c>
      <c r="BE45" s="144">
        <f t="shared" si="5"/>
        <v>0</v>
      </c>
      <c r="BF45" s="144">
        <f t="shared" si="6"/>
        <v>0</v>
      </c>
      <c r="BG45" s="144">
        <f t="shared" si="7"/>
        <v>0</v>
      </c>
      <c r="CA45" s="144">
        <v>1</v>
      </c>
      <c r="CB45" s="144">
        <v>7</v>
      </c>
      <c r="CC45" s="167"/>
      <c r="CD45" s="167"/>
    </row>
    <row r="46" spans="1:82" x14ac:dyDescent="0.2">
      <c r="A46" s="168">
        <v>16</v>
      </c>
      <c r="B46" s="169" t="s">
        <v>142</v>
      </c>
      <c r="C46" s="170" t="s">
        <v>143</v>
      </c>
      <c r="D46" s="171" t="s">
        <v>144</v>
      </c>
      <c r="E46" s="172">
        <v>2</v>
      </c>
      <c r="F46" s="172">
        <v>0</v>
      </c>
      <c r="G46" s="173">
        <f t="shared" si="0"/>
        <v>0</v>
      </c>
      <c r="H46" s="174">
        <v>1.65E-3</v>
      </c>
      <c r="I46" s="174">
        <f t="shared" si="1"/>
        <v>3.3E-3</v>
      </c>
      <c r="J46" s="174">
        <v>0</v>
      </c>
      <c r="K46" s="174">
        <f t="shared" si="2"/>
        <v>0</v>
      </c>
      <c r="Q46" s="167">
        <v>2</v>
      </c>
      <c r="AA46" s="144">
        <v>1</v>
      </c>
      <c r="AB46" s="144">
        <v>7</v>
      </c>
      <c r="AC46" s="144">
        <v>7</v>
      </c>
      <c r="BB46" s="144">
        <v>2</v>
      </c>
      <c r="BC46" s="144">
        <f t="shared" si="3"/>
        <v>0</v>
      </c>
      <c r="BD46" s="144">
        <f t="shared" si="4"/>
        <v>0</v>
      </c>
      <c r="BE46" s="144">
        <f t="shared" si="5"/>
        <v>0</v>
      </c>
      <c r="BF46" s="144">
        <f t="shared" si="6"/>
        <v>0</v>
      </c>
      <c r="BG46" s="144">
        <f t="shared" si="7"/>
        <v>0</v>
      </c>
      <c r="CA46" s="144">
        <v>1</v>
      </c>
      <c r="CB46" s="144">
        <v>7</v>
      </c>
      <c r="CC46" s="167"/>
      <c r="CD46" s="167"/>
    </row>
    <row r="47" spans="1:82" x14ac:dyDescent="0.2">
      <c r="A47" s="168">
        <v>17</v>
      </c>
      <c r="B47" s="169" t="s">
        <v>145</v>
      </c>
      <c r="C47" s="170" t="s">
        <v>146</v>
      </c>
      <c r="D47" s="171" t="s">
        <v>137</v>
      </c>
      <c r="E47" s="172">
        <v>6</v>
      </c>
      <c r="F47" s="172">
        <v>0</v>
      </c>
      <c r="G47" s="173">
        <f t="shared" si="0"/>
        <v>0</v>
      </c>
      <c r="H47" s="174">
        <v>2.63E-3</v>
      </c>
      <c r="I47" s="174">
        <f t="shared" si="1"/>
        <v>1.5779999999999999E-2</v>
      </c>
      <c r="J47" s="174">
        <v>0</v>
      </c>
      <c r="K47" s="174">
        <f t="shared" si="2"/>
        <v>0</v>
      </c>
      <c r="Q47" s="167">
        <v>2</v>
      </c>
      <c r="AA47" s="144">
        <v>1</v>
      </c>
      <c r="AB47" s="144">
        <v>7</v>
      </c>
      <c r="AC47" s="144">
        <v>7</v>
      </c>
      <c r="BB47" s="144">
        <v>2</v>
      </c>
      <c r="BC47" s="144">
        <f t="shared" si="3"/>
        <v>0</v>
      </c>
      <c r="BD47" s="144">
        <f t="shared" si="4"/>
        <v>0</v>
      </c>
      <c r="BE47" s="144">
        <f t="shared" si="5"/>
        <v>0</v>
      </c>
      <c r="BF47" s="144">
        <f t="shared" si="6"/>
        <v>0</v>
      </c>
      <c r="BG47" s="144">
        <f t="shared" si="7"/>
        <v>0</v>
      </c>
      <c r="CA47" s="144">
        <v>1</v>
      </c>
      <c r="CB47" s="144">
        <v>7</v>
      </c>
      <c r="CC47" s="167"/>
      <c r="CD47" s="167"/>
    </row>
    <row r="48" spans="1:82" x14ac:dyDescent="0.2">
      <c r="A48" s="168">
        <v>18</v>
      </c>
      <c r="B48" s="169" t="s">
        <v>147</v>
      </c>
      <c r="C48" s="170" t="s">
        <v>148</v>
      </c>
      <c r="D48" s="171" t="s">
        <v>61</v>
      </c>
      <c r="E48" s="172"/>
      <c r="F48" s="172">
        <v>0</v>
      </c>
      <c r="G48" s="173">
        <f t="shared" si="0"/>
        <v>0</v>
      </c>
      <c r="H48" s="174">
        <v>0</v>
      </c>
      <c r="I48" s="174">
        <f t="shared" si="1"/>
        <v>0</v>
      </c>
      <c r="J48" s="174">
        <v>0</v>
      </c>
      <c r="K48" s="174">
        <f t="shared" si="2"/>
        <v>0</v>
      </c>
      <c r="Q48" s="167">
        <v>2</v>
      </c>
      <c r="AA48" s="144">
        <v>7</v>
      </c>
      <c r="AB48" s="144">
        <v>1002</v>
      </c>
      <c r="AC48" s="144">
        <v>5</v>
      </c>
      <c r="BB48" s="144">
        <v>2</v>
      </c>
      <c r="BC48" s="144">
        <f t="shared" si="3"/>
        <v>0</v>
      </c>
      <c r="BD48" s="144">
        <f t="shared" si="4"/>
        <v>0</v>
      </c>
      <c r="BE48" s="144">
        <f t="shared" si="5"/>
        <v>0</v>
      </c>
      <c r="BF48" s="144">
        <f t="shared" si="6"/>
        <v>0</v>
      </c>
      <c r="BG48" s="144">
        <f t="shared" si="7"/>
        <v>0</v>
      </c>
      <c r="CA48" s="144">
        <v>7</v>
      </c>
      <c r="CB48" s="144">
        <v>1002</v>
      </c>
      <c r="CC48" s="167"/>
      <c r="CD48" s="167"/>
    </row>
    <row r="49" spans="1:82" x14ac:dyDescent="0.2">
      <c r="A49" s="183"/>
      <c r="B49" s="184" t="s">
        <v>77</v>
      </c>
      <c r="C49" s="185" t="str">
        <f>CONCATENATE(B42," ",C42)</f>
        <v>764 Konstrukce klempířské</v>
      </c>
      <c r="D49" s="186"/>
      <c r="E49" s="187"/>
      <c r="F49" s="188"/>
      <c r="G49" s="189">
        <f>SUM(G42:G48)</f>
        <v>0</v>
      </c>
      <c r="H49" s="190"/>
      <c r="I49" s="191">
        <f>SUM(I42:I48)</f>
        <v>0.110108</v>
      </c>
      <c r="J49" s="190"/>
      <c r="K49" s="191">
        <f>SUM(K42:K48)</f>
        <v>0</v>
      </c>
      <c r="Q49" s="167">
        <v>4</v>
      </c>
      <c r="BC49" s="192">
        <f>SUM(BC42:BC48)</f>
        <v>0</v>
      </c>
      <c r="BD49" s="192">
        <f>SUM(BD42:BD48)</f>
        <v>0</v>
      </c>
      <c r="BE49" s="192">
        <f>SUM(BE42:BE48)</f>
        <v>0</v>
      </c>
      <c r="BF49" s="192">
        <f>SUM(BF42:BF48)</f>
        <v>0</v>
      </c>
      <c r="BG49" s="192">
        <f>SUM(BG42:BG48)</f>
        <v>0</v>
      </c>
    </row>
    <row r="50" spans="1:82" x14ac:dyDescent="0.2">
      <c r="A50" s="159" t="s">
        <v>76</v>
      </c>
      <c r="B50" s="160" t="s">
        <v>149</v>
      </c>
      <c r="C50" s="161" t="s">
        <v>150</v>
      </c>
      <c r="D50" s="162"/>
      <c r="E50" s="163"/>
      <c r="F50" s="163"/>
      <c r="G50" s="164"/>
      <c r="H50" s="165"/>
      <c r="I50" s="166"/>
      <c r="J50" s="165"/>
      <c r="K50" s="166"/>
      <c r="Q50" s="167">
        <v>1</v>
      </c>
    </row>
    <row r="51" spans="1:82" x14ac:dyDescent="0.2">
      <c r="A51" s="168">
        <v>19</v>
      </c>
      <c r="B51" s="169" t="s">
        <v>151</v>
      </c>
      <c r="C51" s="170" t="s">
        <v>152</v>
      </c>
      <c r="D51" s="171" t="s">
        <v>87</v>
      </c>
      <c r="E51" s="172">
        <v>102.92</v>
      </c>
      <c r="F51" s="172">
        <v>0</v>
      </c>
      <c r="G51" s="173">
        <f>E51*F51</f>
        <v>0</v>
      </c>
      <c r="H51" s="174">
        <v>0</v>
      </c>
      <c r="I51" s="174">
        <f>E51*H51</f>
        <v>0</v>
      </c>
      <c r="J51" s="174">
        <v>-6.7000000000000004E-2</v>
      </c>
      <c r="K51" s="174">
        <f>E51*J51</f>
        <v>-6.8956400000000002</v>
      </c>
      <c r="Q51" s="167">
        <v>2</v>
      </c>
      <c r="AA51" s="144">
        <v>1</v>
      </c>
      <c r="AB51" s="144">
        <v>7</v>
      </c>
      <c r="AC51" s="144">
        <v>7</v>
      </c>
      <c r="BB51" s="144">
        <v>2</v>
      </c>
      <c r="BC51" s="144">
        <f>IF(BB51=1,G51,0)</f>
        <v>0</v>
      </c>
      <c r="BD51" s="144">
        <f>IF(BB51=2,G51,0)</f>
        <v>0</v>
      </c>
      <c r="BE51" s="144">
        <f>IF(BB51=3,G51,0)</f>
        <v>0</v>
      </c>
      <c r="BF51" s="144">
        <f>IF(BB51=4,G51,0)</f>
        <v>0</v>
      </c>
      <c r="BG51" s="144">
        <f>IF(BB51=5,G51,0)</f>
        <v>0</v>
      </c>
      <c r="CA51" s="144">
        <v>1</v>
      </c>
      <c r="CB51" s="144">
        <v>7</v>
      </c>
      <c r="CC51" s="167"/>
      <c r="CD51" s="167"/>
    </row>
    <row r="52" spans="1:82" x14ac:dyDescent="0.2">
      <c r="A52" s="175"/>
      <c r="B52" s="176"/>
      <c r="C52" s="223" t="s">
        <v>153</v>
      </c>
      <c r="D52" s="224"/>
      <c r="E52" s="178">
        <v>102.92</v>
      </c>
      <c r="F52" s="179"/>
      <c r="G52" s="180"/>
      <c r="H52" s="181"/>
      <c r="I52" s="182"/>
      <c r="J52" s="181"/>
      <c r="K52" s="182"/>
      <c r="M52" s="177" t="s">
        <v>153</v>
      </c>
      <c r="O52" s="177"/>
      <c r="Q52" s="167"/>
    </row>
    <row r="53" spans="1:82" ht="22.5" x14ac:dyDescent="0.2">
      <c r="A53" s="168">
        <v>20</v>
      </c>
      <c r="B53" s="169" t="s">
        <v>154</v>
      </c>
      <c r="C53" s="170" t="s">
        <v>155</v>
      </c>
      <c r="D53" s="171" t="s">
        <v>87</v>
      </c>
      <c r="E53" s="172">
        <v>102.9</v>
      </c>
      <c r="F53" s="172">
        <v>0</v>
      </c>
      <c r="G53" s="173">
        <f>E53*F53</f>
        <v>0</v>
      </c>
      <c r="H53" s="174">
        <v>4.641E-2</v>
      </c>
      <c r="I53" s="174">
        <f>E53*H53</f>
        <v>4.7755890000000001</v>
      </c>
      <c r="J53" s="174">
        <v>0</v>
      </c>
      <c r="K53" s="174">
        <f>E53*J53</f>
        <v>0</v>
      </c>
      <c r="Q53" s="167">
        <v>2</v>
      </c>
      <c r="AA53" s="144">
        <v>1</v>
      </c>
      <c r="AB53" s="144">
        <v>7</v>
      </c>
      <c r="AC53" s="144">
        <v>7</v>
      </c>
      <c r="BB53" s="144">
        <v>2</v>
      </c>
      <c r="BC53" s="144">
        <f>IF(BB53=1,G53,0)</f>
        <v>0</v>
      </c>
      <c r="BD53" s="144">
        <f>IF(BB53=2,G53,0)</f>
        <v>0</v>
      </c>
      <c r="BE53" s="144">
        <f>IF(BB53=3,G53,0)</f>
        <v>0</v>
      </c>
      <c r="BF53" s="144">
        <f>IF(BB53=4,G53,0)</f>
        <v>0</v>
      </c>
      <c r="BG53" s="144">
        <f>IF(BB53=5,G53,0)</f>
        <v>0</v>
      </c>
      <c r="CA53" s="144">
        <v>1</v>
      </c>
      <c r="CB53" s="144">
        <v>7</v>
      </c>
      <c r="CC53" s="167"/>
      <c r="CD53" s="167"/>
    </row>
    <row r="54" spans="1:82" ht="22.5" x14ac:dyDescent="0.2">
      <c r="A54" s="168">
        <v>21</v>
      </c>
      <c r="B54" s="169" t="s">
        <v>156</v>
      </c>
      <c r="C54" s="170" t="s">
        <v>157</v>
      </c>
      <c r="D54" s="171" t="s">
        <v>137</v>
      </c>
      <c r="E54" s="172">
        <v>16.600000000000001</v>
      </c>
      <c r="F54" s="172">
        <v>0</v>
      </c>
      <c r="G54" s="173">
        <f>E54*F54</f>
        <v>0</v>
      </c>
      <c r="H54" s="174">
        <v>1.3610000000000001E-2</v>
      </c>
      <c r="I54" s="174">
        <f>E54*H54</f>
        <v>0.22592600000000002</v>
      </c>
      <c r="J54" s="174">
        <v>0</v>
      </c>
      <c r="K54" s="174">
        <f>E54*J54</f>
        <v>0</v>
      </c>
      <c r="Q54" s="167">
        <v>2</v>
      </c>
      <c r="AA54" s="144">
        <v>1</v>
      </c>
      <c r="AB54" s="144">
        <v>7</v>
      </c>
      <c r="AC54" s="144">
        <v>7</v>
      </c>
      <c r="BB54" s="144">
        <v>2</v>
      </c>
      <c r="BC54" s="144">
        <f>IF(BB54=1,G54,0)</f>
        <v>0</v>
      </c>
      <c r="BD54" s="144">
        <f>IF(BB54=2,G54,0)</f>
        <v>0</v>
      </c>
      <c r="BE54" s="144">
        <f>IF(BB54=3,G54,0)</f>
        <v>0</v>
      </c>
      <c r="BF54" s="144">
        <f>IF(BB54=4,G54,0)</f>
        <v>0</v>
      </c>
      <c r="BG54" s="144">
        <f>IF(BB54=5,G54,0)</f>
        <v>0</v>
      </c>
      <c r="CA54" s="144">
        <v>1</v>
      </c>
      <c r="CB54" s="144">
        <v>7</v>
      </c>
      <c r="CC54" s="167"/>
      <c r="CD54" s="167"/>
    </row>
    <row r="55" spans="1:82" ht="22.5" x14ac:dyDescent="0.2">
      <c r="A55" s="168">
        <v>22</v>
      </c>
      <c r="B55" s="169" t="s">
        <v>158</v>
      </c>
      <c r="C55" s="170" t="s">
        <v>159</v>
      </c>
      <c r="D55" s="171" t="s">
        <v>137</v>
      </c>
      <c r="E55" s="172">
        <v>12.4</v>
      </c>
      <c r="F55" s="172">
        <v>0</v>
      </c>
      <c r="G55" s="173">
        <f>E55*F55</f>
        <v>0</v>
      </c>
      <c r="H55" s="174">
        <v>2.3390000000000001E-2</v>
      </c>
      <c r="I55" s="174">
        <f>E55*H55</f>
        <v>0.29003600000000002</v>
      </c>
      <c r="J55" s="174">
        <v>0</v>
      </c>
      <c r="K55" s="174">
        <f>E55*J55</f>
        <v>0</v>
      </c>
      <c r="Q55" s="167">
        <v>2</v>
      </c>
      <c r="AA55" s="144">
        <v>1</v>
      </c>
      <c r="AB55" s="144">
        <v>7</v>
      </c>
      <c r="AC55" s="144">
        <v>7</v>
      </c>
      <c r="BB55" s="144">
        <v>2</v>
      </c>
      <c r="BC55" s="144">
        <f>IF(BB55=1,G55,0)</f>
        <v>0</v>
      </c>
      <c r="BD55" s="144">
        <f>IF(BB55=2,G55,0)</f>
        <v>0</v>
      </c>
      <c r="BE55" s="144">
        <f>IF(BB55=3,G55,0)</f>
        <v>0</v>
      </c>
      <c r="BF55" s="144">
        <f>IF(BB55=4,G55,0)</f>
        <v>0</v>
      </c>
      <c r="BG55" s="144">
        <f>IF(BB55=5,G55,0)</f>
        <v>0</v>
      </c>
      <c r="CA55" s="144">
        <v>1</v>
      </c>
      <c r="CB55" s="144">
        <v>7</v>
      </c>
      <c r="CC55" s="167"/>
      <c r="CD55" s="167"/>
    </row>
    <row r="56" spans="1:82" x14ac:dyDescent="0.2">
      <c r="A56" s="175"/>
      <c r="B56" s="176"/>
      <c r="C56" s="223" t="s">
        <v>160</v>
      </c>
      <c r="D56" s="224"/>
      <c r="E56" s="178">
        <v>12.4</v>
      </c>
      <c r="F56" s="179"/>
      <c r="G56" s="180"/>
      <c r="H56" s="181"/>
      <c r="I56" s="182"/>
      <c r="J56" s="181"/>
      <c r="K56" s="182"/>
      <c r="M56" s="177" t="s">
        <v>160</v>
      </c>
      <c r="O56" s="177"/>
      <c r="Q56" s="167"/>
    </row>
    <row r="57" spans="1:82" x14ac:dyDescent="0.2">
      <c r="A57" s="168">
        <v>23</v>
      </c>
      <c r="B57" s="169" t="s">
        <v>161</v>
      </c>
      <c r="C57" s="170" t="s">
        <v>162</v>
      </c>
      <c r="D57" s="171" t="s">
        <v>61</v>
      </c>
      <c r="E57" s="172"/>
      <c r="F57" s="172">
        <v>0</v>
      </c>
      <c r="G57" s="173">
        <f>E57*F57</f>
        <v>0</v>
      </c>
      <c r="H57" s="174">
        <v>0</v>
      </c>
      <c r="I57" s="174">
        <f>E57*H57</f>
        <v>0</v>
      </c>
      <c r="J57" s="174">
        <v>0</v>
      </c>
      <c r="K57" s="174">
        <f>E57*J57</f>
        <v>0</v>
      </c>
      <c r="Q57" s="167">
        <v>2</v>
      </c>
      <c r="AA57" s="144">
        <v>7</v>
      </c>
      <c r="AB57" s="144">
        <v>1002</v>
      </c>
      <c r="AC57" s="144">
        <v>5</v>
      </c>
      <c r="BB57" s="144">
        <v>2</v>
      </c>
      <c r="BC57" s="144">
        <f>IF(BB57=1,G57,0)</f>
        <v>0</v>
      </c>
      <c r="BD57" s="144">
        <f>IF(BB57=2,G57,0)</f>
        <v>0</v>
      </c>
      <c r="BE57" s="144">
        <f>IF(BB57=3,G57,0)</f>
        <v>0</v>
      </c>
      <c r="BF57" s="144">
        <f>IF(BB57=4,G57,0)</f>
        <v>0</v>
      </c>
      <c r="BG57" s="144">
        <f>IF(BB57=5,G57,0)</f>
        <v>0</v>
      </c>
      <c r="CA57" s="144">
        <v>7</v>
      </c>
      <c r="CB57" s="144">
        <v>1002</v>
      </c>
      <c r="CC57" s="167"/>
      <c r="CD57" s="167"/>
    </row>
    <row r="58" spans="1:82" x14ac:dyDescent="0.2">
      <c r="A58" s="183"/>
      <c r="B58" s="184" t="s">
        <v>77</v>
      </c>
      <c r="C58" s="185" t="str">
        <f>CONCATENATE(B50," ",C50)</f>
        <v>765 Krytiny tvrdé</v>
      </c>
      <c r="D58" s="186"/>
      <c r="E58" s="187"/>
      <c r="F58" s="188"/>
      <c r="G58" s="189">
        <f>SUM(G50:G57)</f>
        <v>0</v>
      </c>
      <c r="H58" s="190"/>
      <c r="I58" s="191">
        <f>SUM(I50:I57)</f>
        <v>5.2915510000000001</v>
      </c>
      <c r="J58" s="190"/>
      <c r="K58" s="191">
        <f>SUM(K50:K57)</f>
        <v>-6.8956400000000002</v>
      </c>
      <c r="Q58" s="167">
        <v>4</v>
      </c>
      <c r="BC58" s="192">
        <f>SUM(BC50:BC57)</f>
        <v>0</v>
      </c>
      <c r="BD58" s="192">
        <f>SUM(BD50:BD57)</f>
        <v>0</v>
      </c>
      <c r="BE58" s="192">
        <f>SUM(BE50:BE57)</f>
        <v>0</v>
      </c>
      <c r="BF58" s="192">
        <f>SUM(BF50:BF57)</f>
        <v>0</v>
      </c>
      <c r="BG58" s="192">
        <f>SUM(BG50:BG57)</f>
        <v>0</v>
      </c>
    </row>
    <row r="59" spans="1:82" x14ac:dyDescent="0.2">
      <c r="A59" s="159" t="s">
        <v>76</v>
      </c>
      <c r="B59" s="160" t="s">
        <v>163</v>
      </c>
      <c r="C59" s="161" t="s">
        <v>164</v>
      </c>
      <c r="D59" s="162"/>
      <c r="E59" s="163"/>
      <c r="F59" s="163"/>
      <c r="G59" s="164"/>
      <c r="H59" s="165"/>
      <c r="I59" s="166"/>
      <c r="J59" s="165"/>
      <c r="K59" s="166"/>
      <c r="Q59" s="167">
        <v>1</v>
      </c>
    </row>
    <row r="60" spans="1:82" x14ac:dyDescent="0.2">
      <c r="A60" s="168">
        <v>24</v>
      </c>
      <c r="B60" s="169" t="s">
        <v>165</v>
      </c>
      <c r="C60" s="170" t="s">
        <v>166</v>
      </c>
      <c r="D60" s="171" t="s">
        <v>144</v>
      </c>
      <c r="E60" s="172">
        <v>2</v>
      </c>
      <c r="F60" s="172">
        <v>0</v>
      </c>
      <c r="G60" s="173">
        <f>E60*F60</f>
        <v>0</v>
      </c>
      <c r="H60" s="174">
        <v>2.7999999999999998E-4</v>
      </c>
      <c r="I60" s="174">
        <f>E60*H60</f>
        <v>5.5999999999999995E-4</v>
      </c>
      <c r="J60" s="174">
        <v>0</v>
      </c>
      <c r="K60" s="174">
        <f>E60*J60</f>
        <v>0</v>
      </c>
      <c r="Q60" s="167">
        <v>2</v>
      </c>
      <c r="AA60" s="144">
        <v>1</v>
      </c>
      <c r="AB60" s="144">
        <v>7</v>
      </c>
      <c r="AC60" s="144">
        <v>7</v>
      </c>
      <c r="BB60" s="144">
        <v>2</v>
      </c>
      <c r="BC60" s="144">
        <f>IF(BB60=1,G60,0)</f>
        <v>0</v>
      </c>
      <c r="BD60" s="144">
        <f>IF(BB60=2,G60,0)</f>
        <v>0</v>
      </c>
      <c r="BE60" s="144">
        <f>IF(BB60=3,G60,0)</f>
        <v>0</v>
      </c>
      <c r="BF60" s="144">
        <f>IF(BB60=4,G60,0)</f>
        <v>0</v>
      </c>
      <c r="BG60" s="144">
        <f>IF(BB60=5,G60,0)</f>
        <v>0</v>
      </c>
      <c r="CA60" s="144">
        <v>1</v>
      </c>
      <c r="CB60" s="144">
        <v>7</v>
      </c>
      <c r="CC60" s="167"/>
      <c r="CD60" s="167"/>
    </row>
    <row r="61" spans="1:82" x14ac:dyDescent="0.2">
      <c r="A61" s="168">
        <v>25</v>
      </c>
      <c r="B61" s="169" t="s">
        <v>167</v>
      </c>
      <c r="C61" s="170" t="s">
        <v>168</v>
      </c>
      <c r="D61" s="171" t="s">
        <v>144</v>
      </c>
      <c r="E61" s="172">
        <v>2</v>
      </c>
      <c r="F61" s="172">
        <v>0</v>
      </c>
      <c r="G61" s="173">
        <f>E61*F61</f>
        <v>0</v>
      </c>
      <c r="H61" s="174">
        <v>3.2300000000000002E-2</v>
      </c>
      <c r="I61" s="174">
        <f>E61*H61</f>
        <v>6.4600000000000005E-2</v>
      </c>
      <c r="J61" s="174">
        <v>0</v>
      </c>
      <c r="K61" s="174">
        <f>E61*J61</f>
        <v>0</v>
      </c>
      <c r="Q61" s="167">
        <v>2</v>
      </c>
      <c r="AA61" s="144">
        <v>3</v>
      </c>
      <c r="AB61" s="144">
        <v>7</v>
      </c>
      <c r="AC61" s="144">
        <v>61140273</v>
      </c>
      <c r="BB61" s="144">
        <v>2</v>
      </c>
      <c r="BC61" s="144">
        <f>IF(BB61=1,G61,0)</f>
        <v>0</v>
      </c>
      <c r="BD61" s="144">
        <f>IF(BB61=2,G61,0)</f>
        <v>0</v>
      </c>
      <c r="BE61" s="144">
        <f>IF(BB61=3,G61,0)</f>
        <v>0</v>
      </c>
      <c r="BF61" s="144">
        <f>IF(BB61=4,G61,0)</f>
        <v>0</v>
      </c>
      <c r="BG61" s="144">
        <f>IF(BB61=5,G61,0)</f>
        <v>0</v>
      </c>
      <c r="CA61" s="144">
        <v>3</v>
      </c>
      <c r="CB61" s="144">
        <v>7</v>
      </c>
      <c r="CC61" s="167"/>
      <c r="CD61" s="167"/>
    </row>
    <row r="62" spans="1:82" x14ac:dyDescent="0.2">
      <c r="A62" s="168">
        <v>26</v>
      </c>
      <c r="B62" s="169" t="s">
        <v>169</v>
      </c>
      <c r="C62" s="170" t="s">
        <v>170</v>
      </c>
      <c r="D62" s="171" t="s">
        <v>144</v>
      </c>
      <c r="E62" s="172">
        <v>2</v>
      </c>
      <c r="F62" s="172">
        <v>0</v>
      </c>
      <c r="G62" s="173">
        <f>E62*F62</f>
        <v>0</v>
      </c>
      <c r="H62" s="174">
        <v>6.8900000000000003E-3</v>
      </c>
      <c r="I62" s="174">
        <f>E62*H62</f>
        <v>1.3780000000000001E-2</v>
      </c>
      <c r="J62" s="174">
        <v>0</v>
      </c>
      <c r="K62" s="174">
        <f>E62*J62</f>
        <v>0</v>
      </c>
      <c r="Q62" s="167">
        <v>2</v>
      </c>
      <c r="AA62" s="144">
        <v>3</v>
      </c>
      <c r="AB62" s="144">
        <v>7</v>
      </c>
      <c r="AC62" s="144" t="s">
        <v>169</v>
      </c>
      <c r="BB62" s="144">
        <v>2</v>
      </c>
      <c r="BC62" s="144">
        <f>IF(BB62=1,G62,0)</f>
        <v>0</v>
      </c>
      <c r="BD62" s="144">
        <f>IF(BB62=2,G62,0)</f>
        <v>0</v>
      </c>
      <c r="BE62" s="144">
        <f>IF(BB62=3,G62,0)</f>
        <v>0</v>
      </c>
      <c r="BF62" s="144">
        <f>IF(BB62=4,G62,0)</f>
        <v>0</v>
      </c>
      <c r="BG62" s="144">
        <f>IF(BB62=5,G62,0)</f>
        <v>0</v>
      </c>
      <c r="CA62" s="144">
        <v>3</v>
      </c>
      <c r="CB62" s="144">
        <v>7</v>
      </c>
      <c r="CC62" s="167"/>
      <c r="CD62" s="167"/>
    </row>
    <row r="63" spans="1:82" x14ac:dyDescent="0.2">
      <c r="A63" s="168">
        <v>27</v>
      </c>
      <c r="B63" s="169" t="s">
        <v>171</v>
      </c>
      <c r="C63" s="170" t="s">
        <v>172</v>
      </c>
      <c r="D63" s="171" t="s">
        <v>61</v>
      </c>
      <c r="E63" s="172"/>
      <c r="F63" s="172">
        <v>0</v>
      </c>
      <c r="G63" s="173">
        <f>E63*F63</f>
        <v>0</v>
      </c>
      <c r="H63" s="174">
        <v>0</v>
      </c>
      <c r="I63" s="174">
        <f>E63*H63</f>
        <v>0</v>
      </c>
      <c r="J63" s="174">
        <v>0</v>
      </c>
      <c r="K63" s="174">
        <f>E63*J63</f>
        <v>0</v>
      </c>
      <c r="Q63" s="167">
        <v>2</v>
      </c>
      <c r="AA63" s="144">
        <v>7</v>
      </c>
      <c r="AB63" s="144">
        <v>1002</v>
      </c>
      <c r="AC63" s="144">
        <v>5</v>
      </c>
      <c r="BB63" s="144">
        <v>2</v>
      </c>
      <c r="BC63" s="144">
        <f>IF(BB63=1,G63,0)</f>
        <v>0</v>
      </c>
      <c r="BD63" s="144">
        <f>IF(BB63=2,G63,0)</f>
        <v>0</v>
      </c>
      <c r="BE63" s="144">
        <f>IF(BB63=3,G63,0)</f>
        <v>0</v>
      </c>
      <c r="BF63" s="144">
        <f>IF(BB63=4,G63,0)</f>
        <v>0</v>
      </c>
      <c r="BG63" s="144">
        <f>IF(BB63=5,G63,0)</f>
        <v>0</v>
      </c>
      <c r="CA63" s="144">
        <v>7</v>
      </c>
      <c r="CB63" s="144">
        <v>1002</v>
      </c>
      <c r="CC63" s="167"/>
      <c r="CD63" s="167"/>
    </row>
    <row r="64" spans="1:82" x14ac:dyDescent="0.2">
      <c r="A64" s="183"/>
      <c r="B64" s="184" t="s">
        <v>77</v>
      </c>
      <c r="C64" s="185" t="str">
        <f>CONCATENATE(B59," ",C59)</f>
        <v>766 Konstrukce truhlářské</v>
      </c>
      <c r="D64" s="186"/>
      <c r="E64" s="187"/>
      <c r="F64" s="188"/>
      <c r="G64" s="189">
        <f>SUM(G59:G63)</f>
        <v>0</v>
      </c>
      <c r="H64" s="190"/>
      <c r="I64" s="191">
        <f>SUM(I59:I63)</f>
        <v>7.894000000000001E-2</v>
      </c>
      <c r="J64" s="190"/>
      <c r="K64" s="191">
        <f>SUM(K59:K63)</f>
        <v>0</v>
      </c>
      <c r="Q64" s="167">
        <v>4</v>
      </c>
      <c r="BC64" s="192">
        <f>SUM(BC59:BC63)</f>
        <v>0</v>
      </c>
      <c r="BD64" s="192">
        <f>SUM(BD59:BD63)</f>
        <v>0</v>
      </c>
      <c r="BE64" s="192">
        <f>SUM(BE59:BE63)</f>
        <v>0</v>
      </c>
      <c r="BF64" s="192">
        <f>SUM(BF59:BF63)</f>
        <v>0</v>
      </c>
      <c r="BG64" s="192">
        <f>SUM(BG59:BG63)</f>
        <v>0</v>
      </c>
    </row>
    <row r="65" spans="1:82" x14ac:dyDescent="0.2">
      <c r="A65" s="159" t="s">
        <v>76</v>
      </c>
      <c r="B65" s="160" t="s">
        <v>173</v>
      </c>
      <c r="C65" s="161" t="s">
        <v>174</v>
      </c>
      <c r="D65" s="162"/>
      <c r="E65" s="163"/>
      <c r="F65" s="163"/>
      <c r="G65" s="164"/>
      <c r="H65" s="165"/>
      <c r="I65" s="166"/>
      <c r="J65" s="165"/>
      <c r="K65" s="166"/>
      <c r="Q65" s="167">
        <v>1</v>
      </c>
    </row>
    <row r="66" spans="1:82" x14ac:dyDescent="0.2">
      <c r="A66" s="168">
        <v>28</v>
      </c>
      <c r="B66" s="169" t="s">
        <v>175</v>
      </c>
      <c r="C66" s="170" t="s">
        <v>176</v>
      </c>
      <c r="D66" s="171" t="s">
        <v>94</v>
      </c>
      <c r="E66" s="172">
        <v>8.7439599999999995</v>
      </c>
      <c r="F66" s="172">
        <v>0</v>
      </c>
      <c r="G66" s="173">
        <f>E66*F66</f>
        <v>0</v>
      </c>
      <c r="H66" s="174">
        <v>0</v>
      </c>
      <c r="I66" s="174">
        <f>E66*H66</f>
        <v>0</v>
      </c>
      <c r="J66" s="174">
        <v>0</v>
      </c>
      <c r="K66" s="174">
        <f>E66*J66</f>
        <v>0</v>
      </c>
      <c r="Q66" s="167">
        <v>2</v>
      </c>
      <c r="AA66" s="144">
        <v>8</v>
      </c>
      <c r="AB66" s="144">
        <v>0</v>
      </c>
      <c r="AC66" s="144">
        <v>3</v>
      </c>
      <c r="BB66" s="144">
        <v>1</v>
      </c>
      <c r="BC66" s="144">
        <f>IF(BB66=1,G66,0)</f>
        <v>0</v>
      </c>
      <c r="BD66" s="144">
        <f>IF(BB66=2,G66,0)</f>
        <v>0</v>
      </c>
      <c r="BE66" s="144">
        <f>IF(BB66=3,G66,0)</f>
        <v>0</v>
      </c>
      <c r="BF66" s="144">
        <f>IF(BB66=4,G66,0)</f>
        <v>0</v>
      </c>
      <c r="BG66" s="144">
        <f>IF(BB66=5,G66,0)</f>
        <v>0</v>
      </c>
      <c r="CA66" s="144">
        <v>8</v>
      </c>
      <c r="CB66" s="144">
        <v>0</v>
      </c>
      <c r="CC66" s="167"/>
      <c r="CD66" s="167"/>
    </row>
    <row r="67" spans="1:82" x14ac:dyDescent="0.2">
      <c r="A67" s="168">
        <v>29</v>
      </c>
      <c r="B67" s="169" t="s">
        <v>177</v>
      </c>
      <c r="C67" s="170" t="s">
        <v>178</v>
      </c>
      <c r="D67" s="171" t="s">
        <v>94</v>
      </c>
      <c r="E67" s="172">
        <v>34.975839999999998</v>
      </c>
      <c r="F67" s="172">
        <v>0</v>
      </c>
      <c r="G67" s="173">
        <f>E67*F67</f>
        <v>0</v>
      </c>
      <c r="H67" s="174">
        <v>0</v>
      </c>
      <c r="I67" s="174">
        <f>E67*H67</f>
        <v>0</v>
      </c>
      <c r="J67" s="174">
        <v>0</v>
      </c>
      <c r="K67" s="174">
        <f>E67*J67</f>
        <v>0</v>
      </c>
      <c r="Q67" s="167">
        <v>2</v>
      </c>
      <c r="AA67" s="144">
        <v>8</v>
      </c>
      <c r="AB67" s="144">
        <v>0</v>
      </c>
      <c r="AC67" s="144">
        <v>3</v>
      </c>
      <c r="BB67" s="144">
        <v>1</v>
      </c>
      <c r="BC67" s="144">
        <f>IF(BB67=1,G67,0)</f>
        <v>0</v>
      </c>
      <c r="BD67" s="144">
        <f>IF(BB67=2,G67,0)</f>
        <v>0</v>
      </c>
      <c r="BE67" s="144">
        <f>IF(BB67=3,G67,0)</f>
        <v>0</v>
      </c>
      <c r="BF67" s="144">
        <f>IF(BB67=4,G67,0)</f>
        <v>0</v>
      </c>
      <c r="BG67" s="144">
        <f>IF(BB67=5,G67,0)</f>
        <v>0</v>
      </c>
      <c r="CA67" s="144">
        <v>8</v>
      </c>
      <c r="CB67" s="144">
        <v>0</v>
      </c>
      <c r="CC67" s="167"/>
      <c r="CD67" s="167"/>
    </row>
    <row r="68" spans="1:82" x14ac:dyDescent="0.2">
      <c r="A68" s="183"/>
      <c r="B68" s="184" t="s">
        <v>77</v>
      </c>
      <c r="C68" s="185" t="str">
        <f>CONCATENATE(B65," ",C65)</f>
        <v>D96 Přesuny suti a vybouraných hmot</v>
      </c>
      <c r="D68" s="186"/>
      <c r="E68" s="187"/>
      <c r="F68" s="188"/>
      <c r="G68" s="189">
        <f>SUM(G65:G67)</f>
        <v>0</v>
      </c>
      <c r="H68" s="190"/>
      <c r="I68" s="191">
        <f>SUM(I65:I67)</f>
        <v>0</v>
      </c>
      <c r="J68" s="190"/>
      <c r="K68" s="191">
        <f>SUM(K65:K67)</f>
        <v>0</v>
      </c>
      <c r="Q68" s="167">
        <v>4</v>
      </c>
      <c r="BC68" s="192">
        <f>SUM(BC65:BC67)</f>
        <v>0</v>
      </c>
      <c r="BD68" s="192">
        <f>SUM(BD65:BD67)</f>
        <v>0</v>
      </c>
      <c r="BE68" s="192">
        <f>SUM(BE65:BE67)</f>
        <v>0</v>
      </c>
      <c r="BF68" s="192">
        <f>SUM(BF65:BF67)</f>
        <v>0</v>
      </c>
      <c r="BG68" s="192">
        <f>SUM(BG65:BG67)</f>
        <v>0</v>
      </c>
    </row>
    <row r="69" spans="1:82" x14ac:dyDescent="0.2">
      <c r="E69" s="144"/>
    </row>
    <row r="70" spans="1:82" x14ac:dyDescent="0.2">
      <c r="E70" s="144"/>
    </row>
    <row r="71" spans="1:82" x14ac:dyDescent="0.2">
      <c r="E71" s="144"/>
    </row>
    <row r="72" spans="1:82" x14ac:dyDescent="0.2">
      <c r="E72" s="144"/>
    </row>
    <row r="73" spans="1:82" x14ac:dyDescent="0.2">
      <c r="E73" s="144"/>
    </row>
    <row r="74" spans="1:82" x14ac:dyDescent="0.2">
      <c r="E74" s="144"/>
    </row>
    <row r="75" spans="1:82" x14ac:dyDescent="0.2">
      <c r="E75" s="144"/>
    </row>
    <row r="76" spans="1:82" x14ac:dyDescent="0.2">
      <c r="E76" s="144"/>
    </row>
    <row r="77" spans="1:82" x14ac:dyDescent="0.2">
      <c r="E77" s="144"/>
    </row>
    <row r="78" spans="1:82" x14ac:dyDescent="0.2">
      <c r="E78" s="144"/>
    </row>
    <row r="79" spans="1:82" x14ac:dyDescent="0.2">
      <c r="E79" s="144"/>
    </row>
    <row r="80" spans="1:82" x14ac:dyDescent="0.2">
      <c r="E80" s="144"/>
    </row>
    <row r="81" spans="1:7" x14ac:dyDescent="0.2">
      <c r="E81" s="144"/>
    </row>
    <row r="82" spans="1:7" x14ac:dyDescent="0.2">
      <c r="E82" s="144"/>
    </row>
    <row r="83" spans="1:7" x14ac:dyDescent="0.2">
      <c r="E83" s="144"/>
    </row>
    <row r="84" spans="1:7" x14ac:dyDescent="0.2">
      <c r="E84" s="144"/>
    </row>
    <row r="85" spans="1:7" x14ac:dyDescent="0.2">
      <c r="E85" s="144"/>
    </row>
    <row r="86" spans="1:7" x14ac:dyDescent="0.2">
      <c r="E86" s="144"/>
    </row>
    <row r="87" spans="1:7" x14ac:dyDescent="0.2">
      <c r="E87" s="144"/>
    </row>
    <row r="88" spans="1:7" x14ac:dyDescent="0.2">
      <c r="E88" s="144"/>
    </row>
    <row r="89" spans="1:7" x14ac:dyDescent="0.2">
      <c r="E89" s="144"/>
    </row>
    <row r="90" spans="1:7" x14ac:dyDescent="0.2">
      <c r="E90" s="144"/>
    </row>
    <row r="91" spans="1:7" x14ac:dyDescent="0.2">
      <c r="E91" s="144"/>
    </row>
    <row r="92" spans="1:7" x14ac:dyDescent="0.2">
      <c r="A92" s="181"/>
      <c r="B92" s="181"/>
      <c r="C92" s="181"/>
      <c r="D92" s="181"/>
      <c r="E92" s="181"/>
      <c r="F92" s="181"/>
      <c r="G92" s="181"/>
    </row>
    <row r="93" spans="1:7" x14ac:dyDescent="0.2">
      <c r="A93" s="181"/>
      <c r="B93" s="181"/>
      <c r="C93" s="181"/>
      <c r="D93" s="181"/>
      <c r="E93" s="181"/>
      <c r="F93" s="181"/>
      <c r="G93" s="181"/>
    </row>
    <row r="94" spans="1:7" x14ac:dyDescent="0.2">
      <c r="A94" s="181"/>
      <c r="B94" s="181"/>
      <c r="C94" s="181"/>
      <c r="D94" s="181"/>
      <c r="E94" s="181"/>
      <c r="F94" s="181"/>
      <c r="G94" s="181"/>
    </row>
    <row r="95" spans="1:7" x14ac:dyDescent="0.2">
      <c r="A95" s="181"/>
      <c r="B95" s="181"/>
      <c r="C95" s="181"/>
      <c r="D95" s="181"/>
      <c r="E95" s="181"/>
      <c r="F95" s="181"/>
      <c r="G95" s="181"/>
    </row>
    <row r="96" spans="1:7" x14ac:dyDescent="0.2">
      <c r="E96" s="144"/>
    </row>
    <row r="97" spans="5:5" x14ac:dyDescent="0.2">
      <c r="E97" s="144"/>
    </row>
    <row r="98" spans="5:5" x14ac:dyDescent="0.2">
      <c r="E98" s="144"/>
    </row>
    <row r="99" spans="5:5" x14ac:dyDescent="0.2">
      <c r="E99" s="144"/>
    </row>
    <row r="100" spans="5:5" x14ac:dyDescent="0.2">
      <c r="E100" s="144"/>
    </row>
    <row r="101" spans="5:5" x14ac:dyDescent="0.2">
      <c r="E101" s="144"/>
    </row>
    <row r="102" spans="5:5" x14ac:dyDescent="0.2">
      <c r="E102" s="144"/>
    </row>
    <row r="103" spans="5:5" x14ac:dyDescent="0.2">
      <c r="E103" s="144"/>
    </row>
    <row r="104" spans="5:5" x14ac:dyDescent="0.2">
      <c r="E104" s="144"/>
    </row>
    <row r="105" spans="5:5" x14ac:dyDescent="0.2">
      <c r="E105" s="144"/>
    </row>
    <row r="106" spans="5:5" x14ac:dyDescent="0.2">
      <c r="E106" s="144"/>
    </row>
    <row r="107" spans="5:5" x14ac:dyDescent="0.2">
      <c r="E107" s="144"/>
    </row>
    <row r="108" spans="5:5" x14ac:dyDescent="0.2">
      <c r="E108" s="144"/>
    </row>
    <row r="109" spans="5:5" x14ac:dyDescent="0.2">
      <c r="E109" s="144"/>
    </row>
    <row r="110" spans="5:5" x14ac:dyDescent="0.2">
      <c r="E110" s="144"/>
    </row>
    <row r="111" spans="5:5" x14ac:dyDescent="0.2">
      <c r="E111" s="144"/>
    </row>
    <row r="112" spans="5:5" x14ac:dyDescent="0.2">
      <c r="E112" s="144"/>
    </row>
    <row r="113" spans="1:7" x14ac:dyDescent="0.2">
      <c r="E113" s="144"/>
    </row>
    <row r="114" spans="1:7" x14ac:dyDescent="0.2">
      <c r="E114" s="144"/>
    </row>
    <row r="115" spans="1:7" x14ac:dyDescent="0.2">
      <c r="E115" s="144"/>
    </row>
    <row r="116" spans="1:7" x14ac:dyDescent="0.2">
      <c r="E116" s="144"/>
    </row>
    <row r="117" spans="1:7" x14ac:dyDescent="0.2">
      <c r="E117" s="144"/>
    </row>
    <row r="118" spans="1:7" x14ac:dyDescent="0.2">
      <c r="E118" s="144"/>
    </row>
    <row r="119" spans="1:7" x14ac:dyDescent="0.2">
      <c r="E119" s="144"/>
    </row>
    <row r="120" spans="1:7" x14ac:dyDescent="0.2">
      <c r="E120" s="144"/>
    </row>
    <row r="121" spans="1:7" x14ac:dyDescent="0.2">
      <c r="E121" s="144"/>
    </row>
    <row r="122" spans="1:7" x14ac:dyDescent="0.2">
      <c r="E122" s="144"/>
    </row>
    <row r="123" spans="1:7" x14ac:dyDescent="0.2">
      <c r="E123" s="144"/>
    </row>
    <row r="124" spans="1:7" x14ac:dyDescent="0.2">
      <c r="E124" s="144"/>
    </row>
    <row r="125" spans="1:7" x14ac:dyDescent="0.2">
      <c r="E125" s="144"/>
    </row>
    <row r="126" spans="1:7" x14ac:dyDescent="0.2">
      <c r="E126" s="144"/>
    </row>
    <row r="127" spans="1:7" x14ac:dyDescent="0.2">
      <c r="A127" s="193"/>
      <c r="B127" s="193"/>
    </row>
    <row r="128" spans="1:7" x14ac:dyDescent="0.2">
      <c r="A128" s="181"/>
      <c r="B128" s="181"/>
      <c r="C128" s="194"/>
      <c r="D128" s="194"/>
      <c r="E128" s="195"/>
      <c r="F128" s="194"/>
      <c r="G128" s="196"/>
    </row>
    <row r="129" spans="1:7" x14ac:dyDescent="0.2">
      <c r="A129" s="197"/>
      <c r="B129" s="197"/>
      <c r="C129" s="181"/>
      <c r="D129" s="181"/>
      <c r="E129" s="198"/>
      <c r="F129" s="181"/>
      <c r="G129" s="181"/>
    </row>
    <row r="130" spans="1:7" x14ac:dyDescent="0.2">
      <c r="A130" s="181"/>
      <c r="B130" s="181"/>
      <c r="C130" s="181"/>
      <c r="D130" s="181"/>
      <c r="E130" s="198"/>
      <c r="F130" s="181"/>
      <c r="G130" s="181"/>
    </row>
    <row r="131" spans="1:7" x14ac:dyDescent="0.2">
      <c r="A131" s="181"/>
      <c r="B131" s="181"/>
      <c r="C131" s="181"/>
      <c r="D131" s="181"/>
      <c r="E131" s="198"/>
      <c r="F131" s="181"/>
      <c r="G131" s="181"/>
    </row>
    <row r="132" spans="1:7" x14ac:dyDescent="0.2">
      <c r="A132" s="181"/>
      <c r="B132" s="181"/>
      <c r="C132" s="181"/>
      <c r="D132" s="181"/>
      <c r="E132" s="198"/>
      <c r="F132" s="181"/>
      <c r="G132" s="181"/>
    </row>
    <row r="133" spans="1:7" x14ac:dyDescent="0.2">
      <c r="A133" s="181"/>
      <c r="B133" s="181"/>
      <c r="C133" s="181"/>
      <c r="D133" s="181"/>
      <c r="E133" s="198"/>
      <c r="F133" s="181"/>
      <c r="G133" s="181"/>
    </row>
    <row r="134" spans="1:7" x14ac:dyDescent="0.2">
      <c r="A134" s="181"/>
      <c r="B134" s="181"/>
      <c r="C134" s="181"/>
      <c r="D134" s="181"/>
      <c r="E134" s="198"/>
      <c r="F134" s="181"/>
      <c r="G134" s="181"/>
    </row>
    <row r="135" spans="1:7" x14ac:dyDescent="0.2">
      <c r="A135" s="181"/>
      <c r="B135" s="181"/>
      <c r="C135" s="181"/>
      <c r="D135" s="181"/>
      <c r="E135" s="198"/>
      <c r="F135" s="181"/>
      <c r="G135" s="181"/>
    </row>
    <row r="136" spans="1:7" x14ac:dyDescent="0.2">
      <c r="A136" s="181"/>
      <c r="B136" s="181"/>
      <c r="C136" s="181"/>
      <c r="D136" s="181"/>
      <c r="E136" s="198"/>
      <c r="F136" s="181"/>
      <c r="G136" s="181"/>
    </row>
    <row r="137" spans="1:7" x14ac:dyDescent="0.2">
      <c r="A137" s="181"/>
      <c r="B137" s="181"/>
      <c r="C137" s="181"/>
      <c r="D137" s="181"/>
      <c r="E137" s="198"/>
      <c r="F137" s="181"/>
      <c r="G137" s="181"/>
    </row>
    <row r="138" spans="1:7" x14ac:dyDescent="0.2">
      <c r="A138" s="181"/>
      <c r="B138" s="181"/>
      <c r="C138" s="181"/>
      <c r="D138" s="181"/>
      <c r="E138" s="198"/>
      <c r="F138" s="181"/>
      <c r="G138" s="181"/>
    </row>
    <row r="139" spans="1:7" x14ac:dyDescent="0.2">
      <c r="A139" s="181"/>
      <c r="B139" s="181"/>
      <c r="C139" s="181"/>
      <c r="D139" s="181"/>
      <c r="E139" s="198"/>
      <c r="F139" s="181"/>
      <c r="G139" s="181"/>
    </row>
    <row r="140" spans="1:7" x14ac:dyDescent="0.2">
      <c r="A140" s="181"/>
      <c r="B140" s="181"/>
      <c r="C140" s="181"/>
      <c r="D140" s="181"/>
      <c r="E140" s="198"/>
      <c r="F140" s="181"/>
      <c r="G140" s="181"/>
    </row>
    <row r="141" spans="1:7" x14ac:dyDescent="0.2">
      <c r="A141" s="181"/>
      <c r="B141" s="181"/>
      <c r="C141" s="181"/>
      <c r="D141" s="181"/>
      <c r="E141" s="198"/>
      <c r="F141" s="181"/>
      <c r="G141" s="181"/>
    </row>
  </sheetData>
  <mergeCells count="15">
    <mergeCell ref="C13:D13"/>
    <mergeCell ref="C15:D15"/>
    <mergeCell ref="A1:G1"/>
    <mergeCell ref="A3:B3"/>
    <mergeCell ref="A4:B4"/>
    <mergeCell ref="E4:G4"/>
    <mergeCell ref="C52:D52"/>
    <mergeCell ref="C56:D56"/>
    <mergeCell ref="C39:D39"/>
    <mergeCell ref="C26:D26"/>
    <mergeCell ref="C27:D27"/>
    <mergeCell ref="C28:D28"/>
    <mergeCell ref="C29:D29"/>
    <mergeCell ref="C30:D30"/>
    <mergeCell ref="C31:D31"/>
  </mergeCells>
  <printOptions gridLinesSet="0"/>
  <pageMargins left="0.59055118110236227" right="0.39370078740157483" top="0.59055118110236227" bottom="0.59055118110236227" header="0.19685039370078741" footer="0.19685039370078741"/>
  <pageSetup paperSize="9" orientation="landscape" horizontalDpi="300" r:id="rId1"/>
  <headerFooter alignWithMargins="0">
    <oddFooter>&amp;L&amp;9Zpracováno programem &amp;"Arial CE,Tučné"BUILDpower,  © RTS, a.s.&amp;R&amp;"Arial,Obyčejné"Strana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39</vt:i4>
      </vt:variant>
    </vt:vector>
  </HeadingPairs>
  <TitlesOfParts>
    <vt:vector size="42" baseType="lpstr">
      <vt:lpstr>Krycí list</vt:lpstr>
      <vt:lpstr>Rekapitulace</vt:lpstr>
      <vt:lpstr>Položky</vt:lpstr>
      <vt:lpstr>cisloobjektu</vt:lpstr>
      <vt:lpstr>cislostavby</vt:lpstr>
      <vt:lpstr>Datum</vt:lpstr>
      <vt:lpstr>Dil</vt:lpstr>
      <vt:lpstr>Dodavka</vt:lpstr>
      <vt:lpstr>HSV</vt:lpstr>
      <vt:lpstr>HZS</vt:lpstr>
      <vt:lpstr>JKSO</vt:lpstr>
      <vt:lpstr>MJ</vt:lpstr>
      <vt:lpstr>Mont</vt:lpstr>
      <vt:lpstr>NazevDilu</vt:lpstr>
      <vt:lpstr>nazevobjektu</vt:lpstr>
      <vt:lpstr>nazevstavby</vt:lpstr>
      <vt:lpstr>Položky!Názvy_tisku</vt:lpstr>
      <vt:lpstr>Rekapitulace!Názvy_tisku</vt:lpstr>
      <vt:lpstr>Objednatel</vt:lpstr>
      <vt:lpstr>'Krycí list'!Oblast_tisku</vt:lpstr>
      <vt:lpstr>Položky!Oblast_tisku</vt:lpstr>
      <vt:lpstr>Rekapitulace!Oblast_tisku</vt:lpstr>
      <vt:lpstr>PocetMJ</vt:lpstr>
      <vt:lpstr>Poznamka</vt:lpstr>
      <vt:lpstr>Projektant</vt:lpstr>
      <vt:lpstr>PSV</vt:lpstr>
      <vt:lpstr>SazbaDPH1</vt:lpstr>
      <vt:lpstr>SazbaDPH2</vt:lpstr>
      <vt:lpstr>SloupecCC</vt:lpstr>
      <vt:lpstr>SloupecCisloPol</vt:lpstr>
      <vt:lpstr>SloupecCH</vt:lpstr>
      <vt:lpstr>SloupecJC</vt:lpstr>
      <vt:lpstr>SloupecJH</vt:lpstr>
      <vt:lpstr>SloupecMJ</vt:lpstr>
      <vt:lpstr>SloupecMnozstvi</vt:lpstr>
      <vt:lpstr>SloupecNazPol</vt:lpstr>
      <vt:lpstr>SloupecPC</vt:lpstr>
      <vt:lpstr>VRN</vt:lpstr>
      <vt:lpstr>Zakazka</vt:lpstr>
      <vt:lpstr>Zaklad22</vt:lpstr>
      <vt:lpstr>Zaklad5</vt:lpstr>
      <vt:lpstr>Zhotovitel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Pípalová</dc:creator>
  <cp:lastModifiedBy>starosta</cp:lastModifiedBy>
  <cp:lastPrinted>2017-05-15T07:40:30Z</cp:lastPrinted>
  <dcterms:created xsi:type="dcterms:W3CDTF">2017-05-11T09:23:29Z</dcterms:created>
  <dcterms:modified xsi:type="dcterms:W3CDTF">2017-05-15T07:41:07Z</dcterms:modified>
</cp:coreProperties>
</file>